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hidePivotFieldList="1"/>
  <mc:AlternateContent xmlns:mc="http://schemas.openxmlformats.org/markup-compatibility/2006">
    <mc:Choice Requires="x15">
      <x15ac:absPath xmlns:x15ac="http://schemas.microsoft.com/office/spreadsheetml/2010/11/ac" url="C:\Users\olivia\Documents\EPS_Models by Region\Canada\canada-eps\InputData\elec\BECF\"/>
    </mc:Choice>
  </mc:AlternateContent>
  <xr:revisionPtr revIDLastSave="0" documentId="8_{DD70BD0F-A467-43CB-BD60-D996E685DA03}" xr6:coauthVersionLast="47" xr6:coauthVersionMax="47" xr10:uidLastSave="{00000000-0000-0000-0000-000000000000}"/>
  <bookViews>
    <workbookView xWindow="-120" yWindow="-120" windowWidth="29040" windowHeight="17640" firstSheet="5" activeTab="9" xr2:uid="{00000000-000D-0000-FFFF-FFFF00000000}"/>
  </bookViews>
  <sheets>
    <sheet name="About" sheetId="1" r:id="rId1"/>
    <sheet name="CER CEF Electricity Capacity" sheetId="11" r:id="rId2"/>
    <sheet name="CF calcs" sheetId="17" r:id="rId3"/>
    <sheet name="Electricity Generation" sheetId="18" r:id="rId4"/>
    <sheet name="CEF CER Electricity Generation" sheetId="13" r:id="rId5"/>
    <sheet name="LCOE" sheetId="16" r:id="rId6"/>
    <sheet name="Pre-ret calculations 2021" sheetId="14" r:id="rId7"/>
    <sheet name="BECF-pre-ret" sheetId="4" r:id="rId8"/>
    <sheet name="BECF-pre-nonret" sheetId="5" r:id="rId9"/>
    <sheet name="BECF-new" sheetId="6" r:id="rId10"/>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B3" i="6"/>
  <c r="B4" i="6"/>
  <c r="B5" i="6"/>
  <c r="B6" i="6"/>
  <c r="B7" i="6"/>
  <c r="B8" i="6"/>
  <c r="B9" i="6"/>
  <c r="B10" i="6"/>
  <c r="B11" i="6"/>
  <c r="B12" i="6"/>
  <c r="B13" i="6"/>
  <c r="B14" i="6"/>
  <c r="B15" i="6"/>
  <c r="B16" i="6"/>
  <c r="B17" i="6"/>
  <c r="B2" i="6"/>
  <c r="C11" i="4"/>
  <c r="C9" i="4"/>
  <c r="C3" i="4"/>
  <c r="C2" i="4"/>
  <c r="B11" i="4"/>
  <c r="B3" i="4"/>
  <c r="B4" i="4"/>
  <c r="C4" i="4" s="1"/>
  <c r="B5" i="4"/>
  <c r="C5" i="4" s="1"/>
  <c r="B6" i="4"/>
  <c r="C6" i="4" s="1"/>
  <c r="B7" i="4"/>
  <c r="C7" i="4" s="1"/>
  <c r="B2" i="4"/>
  <c r="E21" i="17"/>
  <c r="E25" i="17" l="1"/>
  <c r="E28" i="17"/>
  <c r="E30" i="17"/>
  <c r="D3" i="17"/>
  <c r="D4" i="17"/>
  <c r="D5" i="17"/>
  <c r="D6" i="17"/>
  <c r="D7" i="17"/>
  <c r="D8" i="17"/>
  <c r="D9" i="17"/>
  <c r="D10" i="17"/>
  <c r="D11" i="17"/>
  <c r="D2" i="17"/>
  <c r="D22" i="17"/>
  <c r="E22" i="17" s="1"/>
  <c r="D23" i="17"/>
  <c r="E23" i="17" s="1"/>
  <c r="D24" i="17"/>
  <c r="E24" i="17" s="1"/>
  <c r="D25" i="17"/>
  <c r="D26" i="17"/>
  <c r="E26" i="17" s="1"/>
  <c r="D27" i="17"/>
  <c r="D28" i="17"/>
  <c r="D29" i="17"/>
  <c r="D30" i="17"/>
  <c r="D21" i="17"/>
  <c r="C30" i="17"/>
  <c r="C26" i="17"/>
  <c r="C28" i="17"/>
  <c r="C25" i="17"/>
  <c r="C24" i="17"/>
  <c r="C23" i="17"/>
  <c r="C22" i="17"/>
  <c r="C21" i="17"/>
  <c r="C9" i="17"/>
  <c r="C11" i="17"/>
  <c r="C7" i="17"/>
  <c r="C6" i="17"/>
  <c r="C5" i="17"/>
  <c r="C4" i="17"/>
  <c r="C3" i="17"/>
  <c r="C2" i="17"/>
  <c r="C19" i="17" s="1"/>
  <c r="C2" i="5"/>
  <c r="C3" i="5"/>
  <c r="C4" i="5"/>
  <c r="C5" i="5"/>
  <c r="C6" i="5"/>
  <c r="C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C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B3" i="5"/>
  <c r="B4" i="5"/>
  <c r="B5" i="5"/>
  <c r="B6" i="5"/>
  <c r="B7" i="5"/>
  <c r="B8" i="5"/>
  <c r="B10" i="5"/>
  <c r="B11" i="5"/>
  <c r="B12" i="5"/>
  <c r="B13" i="5"/>
  <c r="B14" i="5"/>
  <c r="B15" i="5"/>
  <c r="B16" i="5"/>
  <c r="B17" i="5"/>
  <c r="B2" i="5"/>
  <c r="B8" i="4"/>
  <c r="B10" i="4"/>
  <c r="B12" i="4"/>
  <c r="B13" i="4"/>
  <c r="B14" i="4"/>
  <c r="B15" i="4"/>
  <c r="B16" i="4"/>
  <c r="B17" i="4"/>
  <c r="D19" i="14"/>
  <c r="L17" i="13"/>
  <c r="M17" i="13"/>
  <c r="N17" i="13"/>
  <c r="O17" i="13"/>
  <c r="P17" i="13"/>
  <c r="D13" i="14"/>
  <c r="E3" i="14"/>
  <c r="E13" i="14"/>
  <c r="E4" i="14"/>
  <c r="D3" i="14"/>
  <c r="D4" i="14"/>
  <c r="D5" i="14"/>
  <c r="D6" i="14"/>
  <c r="D7" i="14"/>
  <c r="D8" i="14"/>
  <c r="D10" i="14"/>
  <c r="D12" i="14"/>
  <c r="E12" i="14"/>
  <c r="G23" i="14"/>
  <c r="C1"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17" i="6"/>
  <c r="A16" i="6"/>
  <c r="A14" i="6"/>
  <c r="A13" i="6"/>
  <c r="A12" i="6"/>
  <c r="A11" i="6"/>
  <c r="A10" i="6"/>
  <c r="A9" i="6"/>
  <c r="A8" i="6"/>
  <c r="A7" i="6"/>
  <c r="A6" i="6"/>
  <c r="A5" i="6"/>
  <c r="A4" i="6"/>
  <c r="A3" i="6"/>
  <c r="A2" i="6"/>
  <c r="A15" i="6"/>
  <c r="A17" i="4"/>
  <c r="A16" i="4"/>
  <c r="A15" i="4"/>
  <c r="A14" i="4"/>
  <c r="A13" i="4"/>
  <c r="C4" i="14"/>
  <c r="C13" i="14"/>
  <c r="C12" i="4"/>
  <c r="E26" i="14"/>
  <c r="D5" i="16"/>
  <c r="D14" i="16"/>
  <c r="D13" i="16"/>
  <c r="D12" i="16"/>
  <c r="D10" i="16"/>
  <c r="D6" i="16"/>
  <c r="D4" i="16"/>
  <c r="D3" i="16"/>
  <c r="D15" i="16"/>
  <c r="D11" i="16"/>
  <c r="D8" i="16"/>
  <c r="D7" i="16"/>
  <c r="D9" i="16"/>
  <c r="A12" i="4"/>
  <c r="A11" i="4"/>
  <c r="A10" i="4"/>
  <c r="A9" i="4"/>
  <c r="A8" i="4"/>
  <c r="A7" i="4"/>
  <c r="A6" i="4"/>
  <c r="A5" i="4"/>
  <c r="A4" i="4"/>
  <c r="A3" i="4"/>
  <c r="A2" i="4"/>
  <c r="C3" i="14"/>
  <c r="C5" i="14"/>
  <c r="C6" i="14"/>
  <c r="C7" i="14"/>
  <c r="C8" i="14"/>
  <c r="C10" i="14"/>
  <c r="C12" i="14"/>
  <c r="K30" i="14"/>
  <c r="J30" i="14"/>
  <c r="I30" i="14"/>
  <c r="H30" i="14"/>
  <c r="G30" i="14"/>
  <c r="F30" i="14"/>
  <c r="E30" i="14"/>
  <c r="D30" i="14"/>
  <c r="C30" i="14"/>
  <c r="B30" i="14"/>
  <c r="E10" i="14"/>
  <c r="E7" i="14"/>
  <c r="E6" i="14"/>
  <c r="E8" i="14"/>
  <c r="E5" i="14"/>
  <c r="D3" i="4"/>
  <c r="D3" i="5" s="1"/>
  <c r="D7" i="4"/>
  <c r="E7" i="4" s="1"/>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D6" i="4"/>
  <c r="D6" i="5" s="1"/>
  <c r="D5" i="4"/>
  <c r="E5" i="4" s="1"/>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D4" i="4"/>
  <c r="E4" i="4" s="1"/>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D2" i="4"/>
  <c r="D2" i="5" s="1"/>
  <c r="E2" i="4"/>
  <c r="E2" i="5" s="1"/>
  <c r="F2" i="4"/>
  <c r="G2" i="4" s="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D11" i="4"/>
  <c r="D11" i="5" s="1"/>
  <c r="E11" i="4"/>
  <c r="F11" i="4" s="1"/>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G24" i="14"/>
  <c r="I23" i="14"/>
  <c r="I24" i="14"/>
  <c r="G26" i="14"/>
  <c r="I25" i="14"/>
  <c r="E19" i="14"/>
  <c r="G11" i="4" l="1"/>
  <c r="F11" i="5"/>
  <c r="E11" i="5"/>
  <c r="E5" i="5"/>
  <c r="F5" i="4"/>
  <c r="E4" i="5"/>
  <c r="F4" i="4"/>
  <c r="F7" i="4"/>
  <c r="E7" i="5"/>
  <c r="D5" i="5"/>
  <c r="E3" i="4"/>
  <c r="D7" i="5"/>
  <c r="E6" i="4"/>
  <c r="D4" i="5"/>
  <c r="H2" i="4"/>
  <c r="G2" i="5"/>
  <c r="F2" i="5"/>
  <c r="H11" i="4" l="1"/>
  <c r="G11" i="5"/>
  <c r="E3" i="5"/>
  <c r="F3" i="4"/>
  <c r="G7" i="4"/>
  <c r="F7" i="5"/>
  <c r="G4" i="4"/>
  <c r="F4" i="5"/>
  <c r="E6" i="5"/>
  <c r="F6" i="4"/>
  <c r="G5" i="4"/>
  <c r="F5" i="5"/>
  <c r="I2" i="4"/>
  <c r="H2" i="5"/>
  <c r="H11" i="5" l="1"/>
  <c r="I11" i="4"/>
  <c r="H4" i="4"/>
  <c r="G4" i="5"/>
  <c r="G7" i="5"/>
  <c r="H7" i="4"/>
  <c r="F6" i="5"/>
  <c r="G6" i="4"/>
  <c r="G3" i="4"/>
  <c r="F3" i="5"/>
  <c r="H5" i="4"/>
  <c r="G5" i="5"/>
  <c r="J2" i="4"/>
  <c r="I2" i="5"/>
  <c r="I11" i="5" l="1"/>
  <c r="J11" i="4"/>
  <c r="H3" i="4"/>
  <c r="G3" i="5"/>
  <c r="G6" i="5"/>
  <c r="H6" i="4"/>
  <c r="H7" i="5"/>
  <c r="I7" i="4"/>
  <c r="I5" i="4"/>
  <c r="H5" i="5"/>
  <c r="H4" i="5"/>
  <c r="I4" i="4"/>
  <c r="K2" i="4"/>
  <c r="J2" i="5"/>
  <c r="K11" i="4" l="1"/>
  <c r="J11" i="5"/>
  <c r="I3" i="4"/>
  <c r="H3" i="5"/>
  <c r="J5" i="4"/>
  <c r="I5" i="5"/>
  <c r="I6" i="4"/>
  <c r="H6" i="5"/>
  <c r="I7" i="5"/>
  <c r="J7" i="4"/>
  <c r="J4" i="4"/>
  <c r="I4" i="5"/>
  <c r="K2" i="5"/>
  <c r="L2" i="4"/>
  <c r="K11" i="5" l="1"/>
  <c r="L11" i="4"/>
  <c r="J7" i="5"/>
  <c r="K7" i="4"/>
  <c r="J6" i="4"/>
  <c r="I6" i="5"/>
  <c r="K5" i="4"/>
  <c r="J5" i="5"/>
  <c r="K4" i="4"/>
  <c r="J4" i="5"/>
  <c r="J3" i="4"/>
  <c r="I3" i="5"/>
  <c r="L2" i="5"/>
  <c r="M2" i="4"/>
  <c r="M11" i="4" l="1"/>
  <c r="L11" i="5"/>
  <c r="J6" i="5"/>
  <c r="K6" i="4"/>
  <c r="L5" i="4"/>
  <c r="K5" i="5"/>
  <c r="K7" i="5"/>
  <c r="L7" i="4"/>
  <c r="L4" i="4"/>
  <c r="K4" i="5"/>
  <c r="K3" i="4"/>
  <c r="J3" i="5"/>
  <c r="M2" i="5"/>
  <c r="N2" i="4"/>
  <c r="N11" i="4" l="1"/>
  <c r="M11" i="5"/>
  <c r="M4" i="4"/>
  <c r="L4" i="5"/>
  <c r="M7" i="4"/>
  <c r="L7" i="5"/>
  <c r="M5" i="4"/>
  <c r="L5" i="5"/>
  <c r="K6" i="5"/>
  <c r="L6" i="4"/>
  <c r="K3" i="5"/>
  <c r="L3" i="4"/>
  <c r="O2" i="4"/>
  <c r="N2" i="5"/>
  <c r="O11" i="4" l="1"/>
  <c r="N11" i="5"/>
  <c r="L6" i="5"/>
  <c r="M6" i="4"/>
  <c r="M5" i="5"/>
  <c r="N5" i="4"/>
  <c r="N7" i="4"/>
  <c r="M7" i="5"/>
  <c r="L3" i="5"/>
  <c r="M3" i="4"/>
  <c r="N4" i="4"/>
  <c r="M4" i="5"/>
  <c r="P2" i="4"/>
  <c r="O2" i="5"/>
  <c r="P11" i="4" l="1"/>
  <c r="O11" i="5"/>
  <c r="M3" i="5"/>
  <c r="N3" i="4"/>
  <c r="O7" i="4"/>
  <c r="N7" i="5"/>
  <c r="O5" i="4"/>
  <c r="N5" i="5"/>
  <c r="M6" i="5"/>
  <c r="N6" i="4"/>
  <c r="O4" i="4"/>
  <c r="N4" i="5"/>
  <c r="Q2" i="4"/>
  <c r="P2" i="5"/>
  <c r="P11" i="5" l="1"/>
  <c r="Q11" i="4"/>
  <c r="N6" i="5"/>
  <c r="O6" i="4"/>
  <c r="P5" i="4"/>
  <c r="O5" i="5"/>
  <c r="O7" i="5"/>
  <c r="P7" i="4"/>
  <c r="O3" i="4"/>
  <c r="N3" i="5"/>
  <c r="P4" i="4"/>
  <c r="O4" i="5"/>
  <c r="R2" i="4"/>
  <c r="Q2" i="5"/>
  <c r="Q11" i="5" l="1"/>
  <c r="R11" i="4"/>
  <c r="P3" i="4"/>
  <c r="O3" i="5"/>
  <c r="P7" i="5"/>
  <c r="Q7" i="4"/>
  <c r="O6" i="5"/>
  <c r="P6" i="4"/>
  <c r="Q5" i="4"/>
  <c r="P5" i="5"/>
  <c r="P4" i="5"/>
  <c r="Q4" i="4"/>
  <c r="S2" i="4"/>
  <c r="R2" i="5"/>
  <c r="S11" i="4" l="1"/>
  <c r="R11" i="5"/>
  <c r="R5" i="4"/>
  <c r="Q5" i="5"/>
  <c r="Q6" i="4"/>
  <c r="P6" i="5"/>
  <c r="Q7" i="5"/>
  <c r="R7" i="4"/>
  <c r="R4" i="4"/>
  <c r="Q4" i="5"/>
  <c r="Q3" i="4"/>
  <c r="P3" i="5"/>
  <c r="S2" i="5"/>
  <c r="T2" i="4"/>
  <c r="S11" i="5" l="1"/>
  <c r="T11" i="4"/>
  <c r="S4" i="4"/>
  <c r="R4" i="5"/>
  <c r="R7" i="5"/>
  <c r="S7" i="4"/>
  <c r="R6" i="4"/>
  <c r="Q6" i="5"/>
  <c r="R3" i="4"/>
  <c r="Q3" i="5"/>
  <c r="R5" i="5"/>
  <c r="S5" i="4"/>
  <c r="T2" i="5"/>
  <c r="U2" i="4"/>
  <c r="T11" i="5" l="1"/>
  <c r="U11" i="4"/>
  <c r="S3" i="4"/>
  <c r="R3" i="5"/>
  <c r="R6" i="5"/>
  <c r="S6" i="4"/>
  <c r="S7" i="5"/>
  <c r="T7" i="4"/>
  <c r="T5" i="4"/>
  <c r="S5" i="5"/>
  <c r="T4" i="4"/>
  <c r="S4" i="5"/>
  <c r="U2" i="5"/>
  <c r="V2" i="4"/>
  <c r="V11" i="4" l="1"/>
  <c r="U11" i="5"/>
  <c r="U7" i="4"/>
  <c r="T7" i="5"/>
  <c r="U5" i="4"/>
  <c r="T5" i="5"/>
  <c r="S6" i="5"/>
  <c r="T6" i="4"/>
  <c r="U4" i="4"/>
  <c r="T4" i="5"/>
  <c r="S3" i="5"/>
  <c r="T3" i="4"/>
  <c r="W2" i="4"/>
  <c r="V2" i="5"/>
  <c r="W11" i="4" l="1"/>
  <c r="V11" i="5"/>
  <c r="V4" i="4"/>
  <c r="U4" i="5"/>
  <c r="T6" i="5"/>
  <c r="U6" i="4"/>
  <c r="U5" i="5"/>
  <c r="V5" i="4"/>
  <c r="T3" i="5"/>
  <c r="U3" i="4"/>
  <c r="V7" i="4"/>
  <c r="U7" i="5"/>
  <c r="X2" i="4"/>
  <c r="W2" i="5"/>
  <c r="X11" i="4" l="1"/>
  <c r="W11" i="5"/>
  <c r="V6" i="4"/>
  <c r="U6" i="5"/>
  <c r="U3" i="5"/>
  <c r="V3" i="4"/>
  <c r="W5" i="4"/>
  <c r="V5" i="5"/>
  <c r="W7" i="4"/>
  <c r="V7" i="5"/>
  <c r="W4" i="4"/>
  <c r="V4" i="5"/>
  <c r="Y2" i="4"/>
  <c r="X2" i="5"/>
  <c r="X11" i="5" l="1"/>
  <c r="Y11" i="4"/>
  <c r="X5" i="4"/>
  <c r="W5" i="5"/>
  <c r="W3" i="4"/>
  <c r="V3" i="5"/>
  <c r="W7" i="5"/>
  <c r="X7" i="4"/>
  <c r="X4" i="4"/>
  <c r="W4" i="5"/>
  <c r="V6" i="5"/>
  <c r="W6" i="4"/>
  <c r="Z2" i="4"/>
  <c r="Y2" i="5"/>
  <c r="Y11" i="5" l="1"/>
  <c r="Z11" i="4"/>
  <c r="X7" i="5"/>
  <c r="Y7" i="4"/>
  <c r="X6" i="4"/>
  <c r="W6" i="5"/>
  <c r="X4" i="5"/>
  <c r="Y4" i="4"/>
  <c r="X3" i="4"/>
  <c r="W3" i="5"/>
  <c r="Y5" i="4"/>
  <c r="X5" i="5"/>
  <c r="AA2" i="4"/>
  <c r="Z2" i="5"/>
  <c r="Z11" i="5" l="1"/>
  <c r="AA11" i="4"/>
  <c r="Y3" i="4"/>
  <c r="X3" i="5"/>
  <c r="Y7" i="5"/>
  <c r="Z7" i="4"/>
  <c r="Z4" i="4"/>
  <c r="Y4" i="5"/>
  <c r="Y6" i="4"/>
  <c r="X6" i="5"/>
  <c r="Z5" i="4"/>
  <c r="Y5" i="5"/>
  <c r="AA2" i="5"/>
  <c r="AB2" i="4"/>
  <c r="AA11" i="5" l="1"/>
  <c r="AB11" i="4"/>
  <c r="AA4" i="4"/>
  <c r="Z4" i="5"/>
  <c r="Z6" i="4"/>
  <c r="Y6" i="5"/>
  <c r="Z7" i="5"/>
  <c r="AA7" i="4"/>
  <c r="AA5" i="4"/>
  <c r="Z5" i="5"/>
  <c r="Z3" i="4"/>
  <c r="Y3" i="5"/>
  <c r="AB2" i="5"/>
  <c r="AC2" i="4"/>
  <c r="AC11" i="4" l="1"/>
  <c r="AB11" i="5"/>
  <c r="AB5" i="4"/>
  <c r="AA5" i="5"/>
  <c r="AA7" i="5"/>
  <c r="AB7" i="4"/>
  <c r="Z6" i="5"/>
  <c r="AA6" i="4"/>
  <c r="AA3" i="4"/>
  <c r="Z3" i="5"/>
  <c r="AB4" i="4"/>
  <c r="AA4" i="5"/>
  <c r="AC2" i="5"/>
  <c r="AD2" i="4"/>
  <c r="AD11" i="4" l="1"/>
  <c r="AC11" i="5"/>
  <c r="AA3" i="5"/>
  <c r="AB3" i="4"/>
  <c r="AA6" i="5"/>
  <c r="AB6" i="4"/>
  <c r="AC7" i="4"/>
  <c r="AB7" i="5"/>
  <c r="AC4" i="4"/>
  <c r="AB4" i="5"/>
  <c r="AC5" i="4"/>
  <c r="AB5" i="5"/>
  <c r="AE2" i="4"/>
  <c r="AD2" i="5"/>
  <c r="AE11" i="4" l="1"/>
  <c r="AD11" i="5"/>
  <c r="AC4" i="5"/>
  <c r="AD4" i="4"/>
  <c r="AD7" i="4"/>
  <c r="AC7" i="5"/>
  <c r="AB6" i="5"/>
  <c r="AC6" i="4"/>
  <c r="AB3" i="5"/>
  <c r="AC3" i="4"/>
  <c r="AC5" i="5"/>
  <c r="AD5" i="4"/>
  <c r="AF2" i="4"/>
  <c r="AE2" i="5"/>
  <c r="AF11" i="4" l="1"/>
  <c r="AE11" i="5"/>
  <c r="AC3" i="5"/>
  <c r="AD3" i="4"/>
  <c r="AC6" i="5"/>
  <c r="AD6" i="4"/>
  <c r="AE7" i="4"/>
  <c r="AD7" i="5"/>
  <c r="AE5" i="4"/>
  <c r="AD5" i="5"/>
  <c r="AE4" i="4"/>
  <c r="AD4" i="5"/>
  <c r="AG2" i="4"/>
  <c r="AF2" i="5"/>
  <c r="AF11" i="5" l="1"/>
  <c r="AG11" i="4"/>
  <c r="AF5" i="4"/>
  <c r="AE5" i="5"/>
  <c r="AE7" i="5"/>
  <c r="AF7" i="4"/>
  <c r="AD6" i="5"/>
  <c r="AE6" i="4"/>
  <c r="AE3" i="4"/>
  <c r="AD3" i="5"/>
  <c r="AF4" i="4"/>
  <c r="AE4" i="5"/>
  <c r="AH2" i="4"/>
  <c r="AG2" i="5"/>
  <c r="AG11" i="5" l="1"/>
  <c r="AH11" i="4"/>
  <c r="AF3" i="4"/>
  <c r="AE3" i="5"/>
  <c r="AE6" i="5"/>
  <c r="AF6" i="4"/>
  <c r="AF7" i="5"/>
  <c r="AG7" i="4"/>
  <c r="AF4" i="5"/>
  <c r="AG4" i="4"/>
  <c r="AG5" i="4"/>
  <c r="AF5" i="5"/>
  <c r="AI2" i="4"/>
  <c r="AH2" i="5"/>
  <c r="AI11" i="4" l="1"/>
  <c r="AH11" i="5"/>
  <c r="AH4" i="4"/>
  <c r="AG4" i="5"/>
  <c r="AG7" i="5"/>
  <c r="AH7" i="4"/>
  <c r="AG6" i="4"/>
  <c r="AF6" i="5"/>
  <c r="AH5" i="4"/>
  <c r="AG5" i="5"/>
  <c r="AG3" i="4"/>
  <c r="AF3" i="5"/>
  <c r="AJ2" i="4"/>
  <c r="AI2" i="5"/>
  <c r="AI11" i="5" l="1"/>
  <c r="AJ11" i="4"/>
  <c r="AI5" i="4"/>
  <c r="AH5" i="5"/>
  <c r="AH7" i="5"/>
  <c r="AI7" i="4"/>
  <c r="AH6" i="4"/>
  <c r="AG6" i="5"/>
  <c r="AH3" i="4"/>
  <c r="AG3" i="5"/>
  <c r="AI4" i="4"/>
  <c r="AH4" i="5"/>
  <c r="AJ2" i="5"/>
  <c r="AK2" i="4"/>
  <c r="AK2" i="5" s="1"/>
  <c r="AK11" i="4" l="1"/>
  <c r="AK11" i="5" s="1"/>
  <c r="AJ11" i="5"/>
  <c r="AI3" i="4"/>
  <c r="AH3" i="5"/>
  <c r="AH6" i="5"/>
  <c r="AI6" i="4"/>
  <c r="AI7" i="5"/>
  <c r="AJ7" i="4"/>
  <c r="AJ4" i="4"/>
  <c r="AI4" i="5"/>
  <c r="AJ5" i="4"/>
  <c r="AI5" i="5"/>
  <c r="AK7" i="4" l="1"/>
  <c r="AK7" i="5" s="1"/>
  <c r="AJ7" i="5"/>
  <c r="AI6" i="5"/>
  <c r="AJ6" i="4"/>
  <c r="AK4" i="4"/>
  <c r="AK4" i="5" s="1"/>
  <c r="AJ4" i="5"/>
  <c r="AK5" i="4"/>
  <c r="AK5" i="5" s="1"/>
  <c r="AJ5" i="5"/>
  <c r="AI3" i="5"/>
  <c r="AJ3" i="4"/>
  <c r="AJ3" i="5" l="1"/>
  <c r="AK3" i="4"/>
  <c r="AK3" i="5" s="1"/>
  <c r="AJ6" i="5"/>
  <c r="AK6" i="4"/>
  <c r="AK6" i="5" s="1"/>
  <c r="D9" i="4"/>
  <c r="E9" i="4" s="1"/>
  <c r="C9" i="5"/>
  <c r="B9" i="4"/>
  <c r="B9" i="5"/>
  <c r="E9" i="5" l="1"/>
  <c r="F9" i="4"/>
  <c r="D9" i="5"/>
  <c r="F9" i="5" l="1"/>
  <c r="G9" i="4"/>
  <c r="G9" i="5" l="1"/>
  <c r="H9" i="4"/>
  <c r="I9" i="4" l="1"/>
  <c r="H9" i="5"/>
  <c r="J9" i="4" l="1"/>
  <c r="I9" i="5"/>
  <c r="K9" i="4" l="1"/>
  <c r="J9" i="5"/>
  <c r="K9" i="5" l="1"/>
  <c r="L9" i="4"/>
  <c r="M9" i="4" l="1"/>
  <c r="L9" i="5"/>
  <c r="M9" i="5" l="1"/>
  <c r="N9" i="4"/>
  <c r="N9" i="5" l="1"/>
  <c r="O9" i="4"/>
  <c r="P9" i="4" l="1"/>
  <c r="O9" i="5"/>
  <c r="Q9" i="4" l="1"/>
  <c r="P9" i="5"/>
  <c r="R9" i="4" l="1"/>
  <c r="Q9" i="5"/>
  <c r="S9" i="4" l="1"/>
  <c r="R9" i="5"/>
  <c r="T9" i="4" l="1"/>
  <c r="S9" i="5"/>
  <c r="U9" i="4" l="1"/>
  <c r="T9" i="5"/>
  <c r="U9" i="5" l="1"/>
  <c r="V9" i="4"/>
  <c r="V9" i="5" l="1"/>
  <c r="W9" i="4"/>
  <c r="W9" i="5" l="1"/>
  <c r="X9" i="4"/>
  <c r="X9" i="5" l="1"/>
  <c r="Y9" i="4"/>
  <c r="Y9" i="5" l="1"/>
  <c r="Z9" i="4"/>
  <c r="AA9" i="4" l="1"/>
  <c r="Z9" i="5"/>
  <c r="AB9" i="4" l="1"/>
  <c r="AA9" i="5"/>
  <c r="AC9" i="4" l="1"/>
  <c r="AB9" i="5"/>
  <c r="AC9" i="5" l="1"/>
  <c r="AD9" i="4"/>
  <c r="AD9" i="5" l="1"/>
  <c r="AE9" i="4"/>
  <c r="AE9" i="5" l="1"/>
  <c r="AF9" i="4"/>
  <c r="AF9" i="5" l="1"/>
  <c r="AG9" i="4"/>
  <c r="AH9" i="4" l="1"/>
  <c r="AG9" i="5"/>
  <c r="AH9" i="5" l="1"/>
  <c r="AI9" i="4"/>
  <c r="AJ9" i="4" l="1"/>
  <c r="AI9" i="5"/>
  <c r="AK9" i="4" l="1"/>
  <c r="AK9" i="5" s="1"/>
  <c r="AJ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tc={D774A83C-6071-B544-BC01-8FF522A86CE0}</author>
  </authors>
  <commentList>
    <comment ref="A24" authorId="0" shapeId="0" xr:uid="{D774A83C-6071-B544-BC01-8FF522A86CE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can you point me to a resource that indicates the split between peaker and nonpeaker NG plants?
Reply:
    This is inconsistent with the elec/BAU Cap Retirements which assumes NG combustion turbine are all peakers
Reply:
    The EIA indicates combustion turbine plants are typically used as peaker plants: https://www.eia.gov/todayinenergy/detail.php?id=13191
Reply:
    The USCap Retirements before Quantization also assumes combined cycle plants are nonpeaking.
Reply:
    @Nick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
      </text>
    </comment>
  </commentList>
</comments>
</file>

<file path=xl/sharedStrings.xml><?xml version="1.0" encoding="utf-8"?>
<sst xmlns="http://schemas.openxmlformats.org/spreadsheetml/2006/main" count="2556" uniqueCount="173">
  <si>
    <t>BAU Expected Capacity Factors</t>
  </si>
  <si>
    <t>Source:</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</si>
  <si>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</si>
  <si>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</si>
  <si>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</si>
  <si>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</si>
  <si>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</si>
  <si>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Newly Built Target Electricity Capacity Factors (wind, geothermal, solar PV, solar thermal)</t>
  </si>
  <si>
    <t>Lazard</t>
  </si>
  <si>
    <t>Lazard's Levelized Cost of Energy Analysis - Version 15.0</t>
  </si>
  <si>
    <t>https://www.lazard.com/media/451905/lazards-levelized-cost-of-energy-version-150-vf.pdf</t>
  </si>
  <si>
    <t xml:space="preserve">p.16-19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</si>
  <si>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</si>
  <si>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</si>
  <si>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</si>
  <si>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</si>
  <si>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BECF-pre-ret assumptions</t>
  </si>
  <si>
    <t>Reference year</t>
  </si>
  <si>
    <t>Existing CF are calculated from average CF between 2015 and 2019. See additional notes on the Pre-ret Calculations tab.</t>
  </si>
  <si>
    <t>BECF-pre-non-ret assumptions</t>
  </si>
  <si>
    <t>Unused (per energy docs https://us.energypolicy.solutions/docs/electricity-sector-main.html): "In the U.S. dataset, we only use the “preexisting retiring” quality level, and it includes all preexisting plants--too many ideosyncretic considerations, such as old plants that are grandfathered into more recent environmental regulations, differences between states that will or will not let utilities recover their costs for inefficient plants, etc."</t>
  </si>
  <si>
    <t>BECF-new assumptions</t>
  </si>
  <si>
    <t>Tweaked the following assumptions developed for the US model (including updated to latest Lazard's LCOE):</t>
  </si>
  <si>
    <t xml:space="preserve">For all sources other than nuclear, onshore/offshore wind, geothermal,solar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</si>
  <si>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</si>
  <si>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</si>
  <si>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</si>
  <si>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Target capacity:</t>
  </si>
  <si>
    <t>For onshore/offshore wind, solar PV, geothermal, and solar thermal we take an average of Lazard's projected capacity factors for new units.</t>
  </si>
  <si>
    <t>These types of plants tend to be limited by resources rather than dispatch cost.</t>
  </si>
  <si>
    <t>See Lazard LCOE tab</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</si>
  <si>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</si>
  <si>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</si>
  <si>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</si>
  <si>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Plant Categorization</t>
  </si>
  <si>
    <t>natural gas nonpeakers</t>
  </si>
  <si>
    <t>We assume all combined cycle plants are nonpeaking natural gas plants based on EIA article:</t>
  </si>
  <si>
    <t>Natural gas-fired combustion turbines are generally used to meet peak electricity load (EIA, 2013)</t>
  </si>
  <si>
    <t>natural gas peakers</t>
  </si>
  <si>
    <t>We assume steam turbines and a share of combustion turbines are natural gas peakers (and the rest are oil-fired peakers).</t>
  </si>
  <si>
    <t>petroleum</t>
  </si>
  <si>
    <t>We assume a share of combustion turbines are oil-fired peakers (and the rest are natural gas peakers).</t>
  </si>
  <si>
    <t>Placeholder values were highlighted in csv tabs, needed for the model to run but not used for outputs</t>
  </si>
  <si>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</si>
  <si>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</si>
  <si>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</si>
  <si>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</si>
  <si>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</si>
  <si>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</si>
  <si>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</si>
  <si>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</si>
  <si>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</si>
  <si>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</si>
  <si>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</si>
  <si>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</si>
  <si>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</si>
  <si>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</si>
  <si>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</si>
  <si>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</si>
  <si>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</si>
  <si>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</si>
  <si>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</si>
  <si>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</si>
  <si>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</si>
  <si>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</si>
  <si>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</si>
  <si>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</si>
  <si>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</si>
  <si>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</si>
  <si>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</si>
  <si>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</si>
  <si>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</si>
  <si>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</si>
  <si>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</si>
  <si>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</si>
  <si>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</si>
  <si>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</si>
  <si>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</si>
  <si>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</si>
  <si>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</si>
  <si>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</si>
  <si>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</si>
  <si>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</si>
  <si>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</si>
  <si>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</si>
  <si>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</si>
  <si>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</si>
  <si>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</si>
  <si>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</si>
  <si>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</si>
  <si>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</si>
  <si>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</si>
  <si>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</si>
  <si>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</si>
  <si>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</si>
  <si>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</si>
  <si>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</si>
  <si>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</si>
  <si>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</si>
  <si>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</si>
  <si>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</si>
  <si>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</si>
  <si>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</si>
  <si>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</si>
  <si>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</si>
  <si>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</si>
  <si>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</si>
  <si>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</si>
  <si>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</si>
  <si>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</si>
  <si>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</si>
  <si>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</si>
  <si>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</si>
  <si>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</si>
  <si>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</si>
  <si>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</si>
  <si>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</si>
  <si>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</si>
  <si>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</si>
  <si>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Low</t>
  </si>
  <si>
    <t>High</t>
  </si>
  <si>
    <t>Average / Assumed (see About tab)</t>
  </si>
  <si>
    <t>hard coal</t>
  </si>
  <si>
    <t>N/A</t>
  </si>
  <si>
    <t>natural gas nonpeaker</t>
  </si>
  <si>
    <t>nuclear</t>
  </si>
  <si>
    <t>hydro</t>
  </si>
  <si>
    <t>onshore wind</t>
  </si>
  <si>
    <t>solar PV</t>
  </si>
  <si>
    <t>Average between high and low factors for both types of utility scale solar PV</t>
  </si>
  <si>
    <t>solar thermal</t>
  </si>
  <si>
    <t>biomass</t>
  </si>
  <si>
    <t>geothermal</t>
  </si>
  <si>
    <t>natural gas peaker</t>
  </si>
  <si>
    <t>coal to gas</t>
  </si>
  <si>
    <t>offshore wind</t>
  </si>
  <si>
    <t>Average capacity factors by technology type (2015-2019)</t>
  </si>
  <si>
    <t>CEF technology type</t>
  </si>
  <si>
    <t>EPS technology type</t>
  </si>
  <si>
    <t>Average CF 2015-2019 (%)</t>
  </si>
  <si>
    <t>Average gen 2015-2019 (GWh)</t>
  </si>
  <si>
    <t>Average share of gen (%)</t>
  </si>
  <si>
    <t>previous model share (%)</t>
  </si>
  <si>
    <t>See NG peaker-nonpeaker assumption below</t>
  </si>
  <si>
    <t>2015: understanding is this mostly biomass since geothermal is almost non-existent in Canada</t>
  </si>
  <si>
    <t>lignite</t>
  </si>
  <si>
    <t>crude oil</t>
  </si>
  <si>
    <t>heavy or residual fuel oil</t>
  </si>
  <si>
    <t>municipal solid waste</t>
  </si>
  <si>
    <t>Total</t>
  </si>
  <si>
    <t>NG peaker-nonpeaker assumption</t>
  </si>
  <si>
    <t>NG split approximately 50-50:</t>
  </si>
  <si>
    <t>CER now projects capacity and generation by fuel not system type</t>
  </si>
  <si>
    <t>Peaker</t>
  </si>
  <si>
    <t>Oil/Gas Combustion Turbine</t>
  </si>
  <si>
    <t>Petroleum</t>
  </si>
  <si>
    <t>Previous model assumed all NG combined cycle plants are used as peakers</t>
  </si>
  <si>
    <t>Oil/Gas Steam Turbine</t>
  </si>
  <si>
    <t>NG</t>
  </si>
  <si>
    <t>Assume combined-cycle plants are nonpeaker</t>
  </si>
  <si>
    <t>Nonpeaker</t>
  </si>
  <si>
    <t>Oil/Gas Combined Cycle</t>
  </si>
  <si>
    <t>O&amp;G Combined Cycle</t>
  </si>
  <si>
    <t>Notes (2021)</t>
  </si>
  <si>
    <t>Assume 2019 is last historical value in CEF2021 (base year used for projections in report)</t>
  </si>
  <si>
    <t>Notes (2015)</t>
  </si>
  <si>
    <t>2014 is last historical value in CEF2016</t>
  </si>
  <si>
    <t>Added columns to inform about generation and share of generation by technology – to help with understanding the big picture</t>
  </si>
  <si>
    <t>I believe all Canada's coal plants are sub-bituminous, NON-lignit plants</t>
  </si>
  <si>
    <t>Select Case: Evolving Policies</t>
  </si>
  <si>
    <t>generation GWH</t>
  </si>
  <si>
    <t>capacity MW</t>
  </si>
  <si>
    <t>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</si>
</sst>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2"/>
      <color theme="0"/>
      <name val="Calibri"/>
      <family val="2"/>
      <scheme val="minor"/>
    </font>
    <font>
      <b/>
      <sz val="16"/>
      <color rgb="FF000000"/>
      <name val="Calibri"/>
      <family val="2"/>
    </font>
    <font>
      <b/>
      <sz val="14"/>
      <color rgb="FF000000"/>
      <name val="Calibri"/>
      <family val="2"/>
    </font>
    <font>
      <b/>
      <sz val="14"/>
      <name val="Calibri"/>
      <family val="2"/>
      <scheme val="minor"/>
    </font>
    <font>
      <u/>
      <sz val="11"/>
      <color theme="1"/>
      <name val="Calibri"/>
      <family val="2"/>
      <scheme val="minor"/>
    </font>
    <font>
      <sz val="11"/>
      <color theme="1"/>
      <name val="Calibri"/>
      <family val="2"/>
    </font>
    <font>
      <b/>
      <sz val="11"/>
      <color theme="1"/>
      <name val="Calibri"/>
      <family val="2"/>
    </font>
    <font>
      <sz val="11"/>
      <color rgb="FF000000"/>
      <name val="Calibri"/>
      <family val="2"/>
    </font>
    <font>
      <b/>
      <sz val="16"/>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
      <patternFill patternType="solid">
        <fgColor rgb="FFFFF2CC"/>
        <bgColor indexed="64"/>
      </patternFill>
    </fill>
    <fill>
      <patternFill patternType="solid">
        <fgColor theme="0" tint="-4.9989318521683403E-2"/>
        <bgColor indexed="64"/>
      </patternFill>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6">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xf numFmtId="0" fontId="12" fillId="0" borderId="0" applyBorder="0"/>
  </cellStyleXfs>
  <cellXfs count="44">
    <xf numFmtId="0" fontId="0" fillId="0" borderId="0" xfId="0"/>
    <xf numFmtId="0" fontId="1" fillId="0" borderId="0" xfId="0" applyFont="1"/>
    <xf numFmtId="0" fontId="1" fillId="2" borderId="0" xfId="0" applyFont="1" applyFill="1"/>
    <xf numFmtId="0" fontId="0" fillId="0" borderId="0" xfId="0" applyAlignment="1">
      <alignment horizontal="left"/>
    </xf>
    <xf numFmtId="164" fontId="0" fillId="0" borderId="0" xfId="0" applyNumberFormat="1"/>
    <xf numFmtId="0" fontId="2" fillId="0" borderId="0" xfId="1" applyAlignment="1">
      <alignment wrapText="1"/>
    </xf>
    <xf numFmtId="0" fontId="5" fillId="3" borderId="0" xfId="0" applyFont="1" applyFill="1"/>
    <xf numFmtId="0" fontId="8" fillId="0" borderId="0" xfId="0" applyFont="1"/>
    <xf numFmtId="0" fontId="5" fillId="3" borderId="0" xfId="0" applyFont="1" applyFill="1" applyAlignment="1">
      <alignment horizontal="center" vertical="center" wrapText="1"/>
    </xf>
    <xf numFmtId="165" fontId="0" fillId="0" borderId="0" xfId="2" applyNumberFormat="1" applyFont="1"/>
    <xf numFmtId="166" fontId="0" fillId="0" borderId="0" xfId="4" applyNumberFormat="1" applyFont="1"/>
    <xf numFmtId="165" fontId="1" fillId="0" borderId="0" xfId="0" applyNumberFormat="1" applyFont="1"/>
    <xf numFmtId="0" fontId="10" fillId="0" borderId="0" xfId="0" applyFont="1"/>
    <xf numFmtId="0" fontId="2" fillId="0" borderId="0" xfId="1" applyAlignment="1">
      <alignment horizontal="left"/>
    </xf>
    <xf numFmtId="0" fontId="12" fillId="0" borderId="0" xfId="5"/>
    <xf numFmtId="0" fontId="7" fillId="0" borderId="0" xfId="5" applyFont="1"/>
    <xf numFmtId="0" fontId="6" fillId="0" borderId="0" xfId="5" applyFont="1"/>
    <xf numFmtId="0" fontId="13" fillId="0" borderId="0" xfId="0" applyFont="1"/>
    <xf numFmtId="0" fontId="12" fillId="0" borderId="1" xfId="5" applyBorder="1"/>
    <xf numFmtId="0" fontId="12" fillId="0" borderId="2" xfId="5" applyBorder="1"/>
    <xf numFmtId="0" fontId="12" fillId="0" borderId="0" xfId="0" applyFont="1"/>
    <xf numFmtId="0" fontId="0" fillId="0" borderId="0" xfId="0" applyAlignment="1">
      <alignment horizontal="right"/>
    </xf>
    <xf numFmtId="166" fontId="0" fillId="0" borderId="0" xfId="0" applyNumberFormat="1"/>
    <xf numFmtId="0" fontId="0" fillId="4" borderId="0" xfId="0" applyFill="1"/>
    <xf numFmtId="9" fontId="1" fillId="0" borderId="0" xfId="4" applyFont="1"/>
    <xf numFmtId="9" fontId="0" fillId="0" borderId="0" xfId="0" applyNumberFormat="1"/>
    <xf numFmtId="9" fontId="0" fillId="0" borderId="0" xfId="4" applyFont="1" applyAlignment="1">
      <alignment horizontal="center"/>
    </xf>
    <xf numFmtId="43" fontId="0" fillId="0" borderId="0" xfId="2" applyFont="1"/>
    <xf numFmtId="0" fontId="0" fillId="0" borderId="0" xfId="2" applyNumberFormat="1" applyFont="1"/>
    <xf numFmtId="0" fontId="0" fillId="0" borderId="0" xfId="2" applyNumberFormat="1" applyFont="1" applyAlignment="1">
      <alignment wrapText="1"/>
    </xf>
    <xf numFmtId="10" fontId="0" fillId="0" borderId="0" xfId="0" applyNumberFormat="1"/>
    <xf numFmtId="9" fontId="0" fillId="0" borderId="0" xfId="4" applyFont="1"/>
    <xf numFmtId="0" fontId="11" fillId="0" borderId="0" xfId="0" applyFont="1"/>
    <xf numFmtId="0" fontId="9" fillId="0" borderId="0" xfId="0" applyFont="1"/>
    <xf numFmtId="0" fontId="2" fillId="0" borderId="0" xfId="1"/>
    <xf numFmtId="0" fontId="14" fillId="0" borderId="0" xfId="0" applyFont="1"/>
    <xf numFmtId="165" fontId="12" fillId="0" borderId="0" xfId="5" applyNumberFormat="1"/>
    <xf numFmtId="165" fontId="12" fillId="0" borderId="0" xfId="0" applyNumberFormat="1" applyFont="1"/>
    <xf numFmtId="43" fontId="0" fillId="5" borderId="0" xfId="2" applyFont="1" applyFill="1"/>
    <xf numFmtId="0" fontId="0" fillId="5" borderId="0" xfId="0" applyFill="1"/>
    <xf numFmtId="0" fontId="12" fillId="4" borderId="0" xfId="5" applyFill="1"/>
    <xf numFmtId="165" fontId="0" fillId="0" borderId="0" xfId="0" applyNumberFormat="1"/>
    <xf numFmtId="43" fontId="0" fillId="6" borderId="0" xfId="2" applyFont="1" applyFill="1"/>
    <xf numFmtId="0" fontId="10" fillId="0" borderId="0" xfId="0" applyFont="1" applyAlignment="1">
      <alignment wrapText="1"/>
    </xf>
  </cellXfs>
  <cellStyles count="6">
    <cellStyle name="Comma" xfId="2" builtinId="3"/>
    <cellStyle name="Hyperlink" xfId="1" builtinId="8"/>
    <cellStyle name="Normal" xfId="0" builtinId="0"/>
    <cellStyle name="Normal 2" xfId="3" xr:uid="{00000000-0005-0000-0000-000003000000}"/>
    <cellStyle name="Normal 3" xfId="5" xr:uid="{C1DD663D-4E51-E645-8CBE-D15E898544C1}"/>
    <cellStyle name="Percent" xfId="4" builtinId="5"/>
  </cellStyles>
  <dxfs count="49">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_(* #,##0_);_(* \(#,##0\);_(* &quot;-&quot;??_);_(@_)"/>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ocumenttasks/documenttask1.xml><?xml version="1.0" encoding="utf-8"?>
<Tasks xmlns="http://schemas.microsoft.com/office/tasks/2019/documenttasks">
  <Task id="{763CE183-8150-4065-BC6D-994BE5C022CC}">
    <Anchor>
      <Comment id="{D774A83C-6071-B544-BC01-8FF522A86CE0}"/>
    </Anchor>
    <History>
      <Event time="2022-04-29T05:23:08.94" id="{F70E0E47-3606-4961-9659-1815A0D5ED80}">
        <Attribution userId="S::eyaba@pembina.org::e48cb72f-8969-4f81-87bc-9db77bc6adc6" userName="Eyab Al-Aini" userProvider="AD"/>
        <Anchor>
          <Comment id="{E1A900FC-AC00-41ED-AD1D-C563206770B4}"/>
        </Anchor>
        <Create/>
      </Event>
      <Event time="2022-04-29T05:23:08.94" id="{204F3DE1-2588-4915-ADA3-DE6B595DF31B}">
        <Attribution userId="S::eyaba@pembina.org::e48cb72f-8969-4f81-87bc-9db77bc6adc6" userName="Eyab Al-Aini" userProvider="AD"/>
        <Anchor>
          <Comment id="{E1A900FC-AC00-41ED-AD1D-C563206770B4}"/>
        </Anchor>
        <Assign userId="S::nicks@pembina.org::19840ea0-3343-4522-8875-ccf8b70d6403" userName="Nick Schumacher" userProvider="AD"/>
      </Event>
      <Event time="2022-04-29T05:23:08.94" id="{B8503645-6E53-4568-952B-55F02EE59B38}">
        <Attribution userId="S::eyaba@pembina.org::e48cb72f-8969-4f81-87bc-9db77bc6adc6" userName="Eyab Al-Aini" userProvider="AD"/>
        <Anchor>
          <Comment id="{E1A900FC-AC00-41ED-AD1D-C563206770B4}"/>
        </Anchor>
        <SetTitle title="@Nick Schumacher , do we have any reference to confirm the split between NG Peaker and non-Peaker plants? It maybe worth checking with Binnu on the final capacity factor numbers used in this file to test if 1- are they reasonable based on what we know? …"/>
      </Event>
    </History>
  </Task>
</Tasks>
</file>

<file path=xl/persons/person.xml><?xml version="1.0" encoding="utf-8"?>
<personList xmlns="http://schemas.microsoft.com/office/spreadsheetml/2018/threadedcomments" xmlns:x="http://schemas.openxmlformats.org/spreadsheetml/2006/main">
  <person displayName="Eyab Al-Aini" id="{300C7DDB-4E2C-3344-882E-F7797F5BA42F}" userId="eyaba@pembina.org" providerId="PeoplePicker"/>
  <person displayName="Nick Schumacher" id="{8D750EC4-EB29-44CE-8B68-A9BC09B12356}" userId="nicks@pembina.org" providerId="PeoplePicker"/>
  <person displayName="Eyab Al-Aini" id="{CC250350-33B6-4368-9E12-1842211116E6}" userId="S::eyaba@pembina.org::e48cb72f-8969-4f81-87bc-9db77bc6adc6" providerId="AD"/>
  <person displayName="Betsy Agar" id="{39782DE7-B85F-6E4B-9B01-143FB7BB2950}" userId="S::betsya@pembina.org::bba46dfa-1448-49db-8a85-9735cb4cea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277F83F-24DE-FB4C-940F-7393E34CDD3A}" name="Table130" displayName="Table130"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E5821E0-7EB2-894E-BAE8-9B7D8642FBBB}" name="Table1039" displayName="Table1039"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16FB76E-5BF4-C54A-99ED-48FE56323431}" name="Table1140" displayName="Table1140"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36071A2-4AC6-BF4A-A355-2A1818FB7112}" name="Table1241" displayName="Table1241"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087F3D-D087-594B-A34B-126AFAA51E97}" name="Table1342" displayName="Table1342"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D10BCD2-9649-144B-BB17-8B11CB471459}" name="Table1443" displayName="Table1443"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57BB0-4FFA-4DC8-ADA7-7B1029D38C8C}" name="Table1" displayName="Table1" ref="A8:AU16" totalsRowShown="0">
  <tableColumns count="47">
    <tableColumn id="1" xr3:uid="{E0907083-854F-4ABF-B358-5098C87CFA1B}" name="_"/>
    <tableColumn id="2" xr3:uid="{BAB99651-63E9-4DB5-83D7-14458876EBD6}" name="2005"/>
    <tableColumn id="3" xr3:uid="{2036A75F-0360-4384-914E-6B784D819C4D}" name="2006"/>
    <tableColumn id="4" xr3:uid="{08CA91B3-296B-41A3-8349-D50879E32FB4}" name="2007"/>
    <tableColumn id="5" xr3:uid="{24EA6940-EF86-4E2D-BF98-B916EDF65D35}" name="2008"/>
    <tableColumn id="6" xr3:uid="{F935242E-794A-45DF-B405-9D9990AD69C8}" name="2009"/>
    <tableColumn id="7" xr3:uid="{F650D000-1CA8-42CD-B1CA-EF9A85A8AFDA}" name="2010"/>
    <tableColumn id="8" xr3:uid="{8A71FD95-BA51-4BC8-B5C7-EAB1ADF5E52C}" name="2011"/>
    <tableColumn id="9" xr3:uid="{8331615D-6C9C-4606-8A95-8626EFAEC70B}" name="2012"/>
    <tableColumn id="10" xr3:uid="{22B43898-507F-45B8-B89F-65229742A9AC}" name="2013"/>
    <tableColumn id="11" xr3:uid="{8DC1C23B-C8C4-4683-884D-DDAA6706694E}" name="2014"/>
    <tableColumn id="12" xr3:uid="{11441534-D38E-4D11-AE46-3476ABC6D92A}" name="2015"/>
    <tableColumn id="13" xr3:uid="{1AA5BA31-5C53-42EC-8F0C-D66984849DA4}" name="2016"/>
    <tableColumn id="14" xr3:uid="{D52FE2FE-98D3-41B6-A4B6-B7529DAC1993}" name="2017"/>
    <tableColumn id="15" xr3:uid="{85BCC882-E392-4582-99FF-31CE3F6D78DC}" name="2018" dataDxfId="48"/>
    <tableColumn id="16" xr3:uid="{B1B9780A-A1E4-4A07-B28D-AF9A4BF8067C}" name="2019"/>
    <tableColumn id="17" xr3:uid="{6B2E5B22-61EA-4E36-BF4B-B70A3E2D986E}" name="2020"/>
    <tableColumn id="18" xr3:uid="{C80AF970-BF98-439F-87CA-761624873F39}" name="2021"/>
    <tableColumn id="19" xr3:uid="{924004FA-627C-4608-A35B-96BF71AFAB55}" name="2022"/>
    <tableColumn id="20" xr3:uid="{A5081E7D-9D54-4E3F-8F22-C5337B1273DE}" name="2023"/>
    <tableColumn id="21" xr3:uid="{CB0010D5-1AC7-415A-AE29-76F00E7FDD52}" name="2024"/>
    <tableColumn id="22" xr3:uid="{A7C90460-2E93-4677-8216-FD503EA5C33F}" name="2025"/>
    <tableColumn id="23" xr3:uid="{45E41B22-F997-4332-9C44-81B38CE10A2A}" name="2026"/>
    <tableColumn id="24" xr3:uid="{16E5A3E5-764D-4630-A909-0408CE6C4DB7}" name="2027"/>
    <tableColumn id="25" xr3:uid="{53F7ABA9-7B1A-40F9-8D08-735A37B610CE}" name="2028"/>
    <tableColumn id="26" xr3:uid="{86EEEE04-55CD-4169-9DE9-08C2F520ADDC}" name="2029"/>
    <tableColumn id="27" xr3:uid="{7CA490E1-9B69-45B7-B611-931B36F4CE2B}" name="2030"/>
    <tableColumn id="28" xr3:uid="{CE747A68-5A15-44E1-B207-E922EA0DE8ED}" name="2031"/>
    <tableColumn id="29" xr3:uid="{1B9FCB3C-9121-451B-A900-DDA2625EB7EF}" name="2032"/>
    <tableColumn id="30" xr3:uid="{F53377EA-815E-480C-AE57-DBFF11D9187D}" name="2033"/>
    <tableColumn id="31" xr3:uid="{114A29F1-7EA2-4946-804D-377C290DB281}" name="2034"/>
    <tableColumn id="32" xr3:uid="{FB03BB5B-3F06-4F54-87FD-E24292B8C316}" name="2035"/>
    <tableColumn id="33" xr3:uid="{A81630F1-0BE6-46CF-9D1C-839924E058C6}" name="2036"/>
    <tableColumn id="34" xr3:uid="{585501B4-D6F5-45C4-8A84-8651E245264A}" name="2037"/>
    <tableColumn id="35" xr3:uid="{165E35A3-EEB1-48DB-ABAD-E73ABA9719F2}" name="2038"/>
    <tableColumn id="36" xr3:uid="{09AB82BC-84FB-4FC9-9D59-CFC71DA60406}" name="2039"/>
    <tableColumn id="37" xr3:uid="{98B9E3BA-0FC9-4C1C-9ADD-01C5FBB8099E}" name="2040"/>
    <tableColumn id="38" xr3:uid="{C62F99D7-3C1D-4972-B655-61049ABA4D68}" name="2041"/>
    <tableColumn id="39" xr3:uid="{165C6533-FDC8-4E37-9F3C-19A028E03C91}" name="2042"/>
    <tableColumn id="40" xr3:uid="{B17D8C85-2F30-4A2D-9D4A-1B0F6F77C599}" name="2043"/>
    <tableColumn id="41" xr3:uid="{2ED4FD3A-BD03-45E3-ADFB-CDD5F9FAB6AD}" name="2044"/>
    <tableColumn id="42" xr3:uid="{282DB55F-DEC0-4536-B94B-ECA831AF597D}" name="2045"/>
    <tableColumn id="43" xr3:uid="{7A1D137C-FD98-4219-AE7D-81CAB99E906B}" name="2046"/>
    <tableColumn id="44" xr3:uid="{FD9C6C71-C4A3-4391-8822-38F2937C58E2}" name="2047"/>
    <tableColumn id="45" xr3:uid="{1A918DE8-2AF0-47BB-9DC6-9F800BC4D9F2}" name="2048"/>
    <tableColumn id="46" xr3:uid="{154F52B2-27A1-4350-A05B-F7A8DA4D08C8}" name="2049"/>
    <tableColumn id="47" xr3:uid="{30DAE433-C7BB-43FD-83F8-437D8B0A540F}"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28D1E-91A3-4F25-A5F6-3A996F067BEC}" name="Table2" displayName="Table2" ref="A19:AU27" totalsRowShown="0">
  <tableColumns count="47">
    <tableColumn id="1" xr3:uid="{DF7796EC-C3D0-4BEF-8324-C80BAC1D7756}" name="_"/>
    <tableColumn id="2" xr3:uid="{5CBF5EB4-44FC-4839-A39C-DCCE90B87D48}" name="2005"/>
    <tableColumn id="3" xr3:uid="{E49BAB01-33CD-425D-8B12-30E7AF76398E}" name="2006"/>
    <tableColumn id="4" xr3:uid="{7465E673-2506-4640-A123-A34C7114BB9D}" name="2007"/>
    <tableColumn id="5" xr3:uid="{CD7DF005-9766-4EAD-A85E-486ED0D2998E}" name="2008"/>
    <tableColumn id="6" xr3:uid="{1B5ACDA1-9586-468A-8476-2865E865208C}" name="2009"/>
    <tableColumn id="7" xr3:uid="{3539D31A-C9FD-4670-A677-D277B8A2076C}" name="2010"/>
    <tableColumn id="8" xr3:uid="{B6C2DB73-3285-445A-846D-51E26598E973}" name="2011"/>
    <tableColumn id="9" xr3:uid="{4009357D-0EBC-46B6-AA16-597ECA8D4988}" name="2012"/>
    <tableColumn id="10" xr3:uid="{EE6BF037-F819-4368-A9F1-39E8D5D59552}" name="2013"/>
    <tableColumn id="11" xr3:uid="{937CDA76-09BD-46EB-8195-1DF321156ABF}" name="2014"/>
    <tableColumn id="12" xr3:uid="{CB4590C7-DAF0-4187-8E30-1C0447E7B571}" name="2015"/>
    <tableColumn id="13" xr3:uid="{0EFD7917-48C3-4B59-B13F-5BBF052CA977}" name="2016"/>
    <tableColumn id="14" xr3:uid="{873043A6-BE8C-44B6-A888-5E247F90DADD}" name="2017"/>
    <tableColumn id="15" xr3:uid="{8826F957-260B-43F3-BF61-A1FD67A40547}" name="2018"/>
    <tableColumn id="16" xr3:uid="{DD80B924-2F0A-4530-AA12-E4525AF2F04A}" name="2019"/>
    <tableColumn id="17" xr3:uid="{C5275A20-C9D9-4108-9745-1C766A777D1C}" name="2020"/>
    <tableColumn id="18" xr3:uid="{D328469F-1C99-4A83-AF32-82678CB0EDD0}" name="2021"/>
    <tableColumn id="19" xr3:uid="{64783CD9-4678-4223-A1D4-E1569D0D1221}" name="2022"/>
    <tableColumn id="20" xr3:uid="{B85326A3-3A6D-4EC8-87DE-773B64EA14F9}" name="2023"/>
    <tableColumn id="21" xr3:uid="{C63FC1D1-5DF9-4694-BDA8-FAB7792A5DB1}" name="2024"/>
    <tableColumn id="22" xr3:uid="{39A8880C-31BA-4C50-9541-25798AE65958}" name="2025"/>
    <tableColumn id="23" xr3:uid="{3BF0DB4C-42C2-4F88-9387-B4B918F66595}" name="2026"/>
    <tableColumn id="24" xr3:uid="{63DD7609-6DE1-490C-A37F-AF7D41EAF232}" name="2027"/>
    <tableColumn id="25" xr3:uid="{8B079F63-195E-467A-A71D-B0CA9352F6E0}" name="2028"/>
    <tableColumn id="26" xr3:uid="{029C1B87-F1AF-458F-A528-8799001D2447}" name="2029"/>
    <tableColumn id="27" xr3:uid="{821C0C7C-5F20-4BDC-888D-EEC6CFA75521}" name="2030"/>
    <tableColumn id="28" xr3:uid="{E3198AB4-3F5E-4982-9E54-C0754EA90961}" name="2031"/>
    <tableColumn id="29" xr3:uid="{567137A3-1398-4E1E-B4F1-C125B2EF963F}" name="2032"/>
    <tableColumn id="30" xr3:uid="{FB4A4F7B-A04B-48AA-8293-DD73CD78EBEE}" name="2033"/>
    <tableColumn id="31" xr3:uid="{F3A6D9C7-17E9-4CFD-9583-F9E843B7F59C}" name="2034"/>
    <tableColumn id="32" xr3:uid="{46CFA1BA-E5BF-4454-A124-52F5A3EC1990}" name="2035"/>
    <tableColumn id="33" xr3:uid="{E9F5A757-2148-45C5-B01D-D223B9139D18}" name="2036"/>
    <tableColumn id="34" xr3:uid="{80145C90-F58C-4C72-9C5E-72736278EFAE}" name="2037"/>
    <tableColumn id="35" xr3:uid="{5C5548C0-29EF-421A-981A-B10C3818275A}" name="2038"/>
    <tableColumn id="36" xr3:uid="{CBA696CF-256A-41F2-A032-BA0D98ED4CCF}" name="2039"/>
    <tableColumn id="37" xr3:uid="{5FF660DC-8294-48DA-A9B2-158055E283CF}" name="2040"/>
    <tableColumn id="38" xr3:uid="{EF2E1B90-A981-480B-B359-2B43B771B816}" name="2041"/>
    <tableColumn id="39" xr3:uid="{BFE1C18B-EA74-4B51-AD04-16AE27C0FB49}" name="2042"/>
    <tableColumn id="40" xr3:uid="{7CCEB483-02E4-4265-8971-C3C1258B0D8D}" name="2043"/>
    <tableColumn id="41" xr3:uid="{5A428D95-EEDB-4B66-84C5-B315E08FE4AE}" name="2044"/>
    <tableColumn id="42" xr3:uid="{5273CE02-3854-47F4-ADC5-9C7108889684}" name="2045"/>
    <tableColumn id="43" xr3:uid="{481622DC-D0EB-4B19-8E5D-648E72738B43}" name="2046"/>
    <tableColumn id="44" xr3:uid="{328841B9-04DB-4689-AE78-215D65D89DE5}" name="2047"/>
    <tableColumn id="45" xr3:uid="{733BD421-C92C-4537-BE83-B0234CC7A329}" name="2048"/>
    <tableColumn id="46" xr3:uid="{47F62FD1-CC65-4515-B376-1E128BA23BCB}" name="2049"/>
    <tableColumn id="47" xr3:uid="{1B0B5226-3917-40FD-ACCE-ACA468D75DBD}"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C6BACE-87D6-48A7-918F-8D8D40E8680F}" name="Table3" displayName="Table3" ref="A30:AU38" totalsRowShown="0">
  <tableColumns count="47">
    <tableColumn id="1" xr3:uid="{68E1A669-8521-400A-A41A-6C66FD321A75}" name="_"/>
    <tableColumn id="2" xr3:uid="{1604803F-CA8C-4D6A-9B90-3A73CFE5F39F}" name="2005"/>
    <tableColumn id="3" xr3:uid="{453FFA74-D7A4-4A74-AD4C-668DF7F231E0}" name="2006"/>
    <tableColumn id="4" xr3:uid="{3185B023-4FDA-4A06-BCD5-2DA029947259}" name="2007"/>
    <tableColumn id="5" xr3:uid="{811365FB-3C97-45AC-B12E-D39EB5CFECE5}" name="2008"/>
    <tableColumn id="6" xr3:uid="{340310F5-809F-42A4-B6F0-7EF3BAA6B2B5}" name="2009"/>
    <tableColumn id="7" xr3:uid="{936EE26D-DCCF-4A1C-958A-A4B27236E2C5}" name="2010"/>
    <tableColumn id="8" xr3:uid="{12D5CD4D-FA92-4F0C-A702-D88F602373A3}" name="2011"/>
    <tableColumn id="9" xr3:uid="{386D1CDE-AD68-47E5-9E9B-14E0FAB5E82D}" name="2012"/>
    <tableColumn id="10" xr3:uid="{021F31D1-7FCC-45CB-BC56-41EEBE5164D3}" name="2013"/>
    <tableColumn id="11" xr3:uid="{25098888-C2A5-45F9-8CBE-7CF2278227BD}" name="2014"/>
    <tableColumn id="12" xr3:uid="{1508B41D-F9E9-4AA4-98C7-6230BBC3F1B6}" name="2015"/>
    <tableColumn id="13" xr3:uid="{997EC801-6808-41BA-8E7C-76CBDD78A8D8}" name="2016"/>
    <tableColumn id="14" xr3:uid="{4DA84D4E-BFDA-4290-B1EE-9520948D832B}" name="2017"/>
    <tableColumn id="15" xr3:uid="{564E003A-A168-4A69-B263-98541F18FD35}" name="2018"/>
    <tableColumn id="16" xr3:uid="{8D6266F9-C2B3-4ED0-AD01-DB7FDC0DA0E7}" name="2019"/>
    <tableColumn id="17" xr3:uid="{62D6FD96-656B-425D-A53B-0CD474878406}" name="2020"/>
    <tableColumn id="18" xr3:uid="{F05204A8-3783-4A6F-92AA-3604DA266108}" name="2021"/>
    <tableColumn id="19" xr3:uid="{A0453696-D7EC-4C70-9820-447F9E9C6AD4}" name="2022"/>
    <tableColumn id="20" xr3:uid="{3681869F-1103-420B-8C29-68A1E80C6A67}" name="2023"/>
    <tableColumn id="21" xr3:uid="{04C667F2-DAAC-4E44-9D36-74F5462754D8}" name="2024"/>
    <tableColumn id="22" xr3:uid="{E8D957B7-1207-4200-976A-5440776A4AFE}" name="2025"/>
    <tableColumn id="23" xr3:uid="{AE5B57C3-51EA-4A49-B003-24604BB4C3E5}" name="2026"/>
    <tableColumn id="24" xr3:uid="{F826CE7A-B128-4AE0-932C-BB99818C810E}" name="2027"/>
    <tableColumn id="25" xr3:uid="{4EB7F777-3693-4B1D-B3C1-85C2CBB39D6B}" name="2028"/>
    <tableColumn id="26" xr3:uid="{215F6F2F-1A26-4905-A03C-AA0401652989}" name="2029"/>
    <tableColumn id="27" xr3:uid="{AF68EB9E-4179-496D-A260-2079405B8FB4}" name="2030"/>
    <tableColumn id="28" xr3:uid="{62A6ABEE-7CB6-4C11-AF60-71405081C7A2}" name="2031"/>
    <tableColumn id="29" xr3:uid="{3CAC79C0-EFA5-482D-A193-0407EABAFFCB}" name="2032"/>
    <tableColumn id="30" xr3:uid="{D0422D6E-4F7C-4237-A3A6-C747F9D17D7F}" name="2033"/>
    <tableColumn id="31" xr3:uid="{40A845B0-641A-4365-8A9E-667F62F8D904}" name="2034"/>
    <tableColumn id="32" xr3:uid="{0AD6F51F-32A8-459D-A852-6875A26279CF}" name="2035"/>
    <tableColumn id="33" xr3:uid="{F88BE581-8948-471B-B855-B8DDA5C0720F}" name="2036"/>
    <tableColumn id="34" xr3:uid="{8F1D1BBE-3315-4DA7-8408-E8A01C1F15B6}" name="2037"/>
    <tableColumn id="35" xr3:uid="{0813D5A2-9936-4488-964E-656DA5F93431}" name="2038"/>
    <tableColumn id="36" xr3:uid="{BD021510-369A-45B7-AAC0-0F5F8AC7B9CA}" name="2039"/>
    <tableColumn id="37" xr3:uid="{3A3E5895-52E7-49B8-AFA4-54841338B3FF}" name="2040"/>
    <tableColumn id="38" xr3:uid="{AD52636D-7423-460D-AFE7-D39821F82B7C}" name="2041"/>
    <tableColumn id="39" xr3:uid="{33D4831E-18C0-47A7-AE77-DAC6972E30C7}" name="2042"/>
    <tableColumn id="40" xr3:uid="{13AA8E71-7B09-4003-B5BB-81A4B70297AB}" name="2043"/>
    <tableColumn id="41" xr3:uid="{26C21041-A7B4-47F6-91CB-74642B58E153}" name="2044"/>
    <tableColumn id="42" xr3:uid="{BF298CE2-88B8-4F10-9812-033212F2C5FA}" name="2045"/>
    <tableColumn id="43" xr3:uid="{1ACD6032-7267-430F-9806-C6BB199A4B9F}" name="2046"/>
    <tableColumn id="44" xr3:uid="{4C8D565C-C272-4D59-9558-3773165577C6}" name="2047"/>
    <tableColumn id="45" xr3:uid="{183E15DD-E009-44F7-8F20-BC3CC06413D7}" name="2048"/>
    <tableColumn id="46" xr3:uid="{36B86A24-D325-442B-BBB3-571C77C23758}" name="2049"/>
    <tableColumn id="47" xr3:uid="{7DE742DB-0C53-4CA9-AF91-48083D22C5AD}"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FBAB6E-C8AD-432A-A011-5E885425E6A6}" name="Table4" displayName="Table4" ref="A41:AU49" totalsRowShown="0">
  <tableColumns count="47">
    <tableColumn id="1" xr3:uid="{AA6FC42A-24E4-4219-BA47-2A05EF6CAFD2}" name="_"/>
    <tableColumn id="2" xr3:uid="{107A28C1-AA51-40E5-B8A8-D3B4E1259E3A}" name="2005"/>
    <tableColumn id="3" xr3:uid="{826F163B-4423-4EBF-B3FC-E176A594C89A}" name="2006"/>
    <tableColumn id="4" xr3:uid="{11046EC4-C084-4884-83A8-94AF32050DF3}" name="2007"/>
    <tableColumn id="5" xr3:uid="{A2E40353-4377-4E28-8F93-D47B957E4AF6}" name="2008"/>
    <tableColumn id="6" xr3:uid="{AB5C389B-BB90-4FB4-9E93-4FA083D1DC96}" name="2009"/>
    <tableColumn id="7" xr3:uid="{E6C85A1E-54CE-4F74-8972-ECFB04F8E38F}" name="2010"/>
    <tableColumn id="8" xr3:uid="{F9C671E2-F255-4C37-A64B-8F6501B25A1C}" name="2011"/>
    <tableColumn id="9" xr3:uid="{BBB3F3F1-D5E2-4713-B478-E30A8AC8F02A}" name="2012"/>
    <tableColumn id="10" xr3:uid="{1024D158-D18A-4C11-885D-E31CA5C73DB6}" name="2013"/>
    <tableColumn id="11" xr3:uid="{230473C0-486D-4C60-8F0D-80FBB3947C49}" name="2014"/>
    <tableColumn id="12" xr3:uid="{B87E2187-E124-4A8A-8292-60025AD8D84A}" name="2015"/>
    <tableColumn id="13" xr3:uid="{D2680DC4-A4C0-4364-921B-AC0944FCCB75}" name="2016"/>
    <tableColumn id="14" xr3:uid="{1002E8F1-34F5-46C7-8949-778669B4A7B1}" name="2017"/>
    <tableColumn id="15" xr3:uid="{2FE0AE6B-90B0-4FF3-B0CF-59320845053B}" name="2018"/>
    <tableColumn id="16" xr3:uid="{EEDE1869-BE4A-48BF-A8B3-8AAA396908EE}" name="2019"/>
    <tableColumn id="17" xr3:uid="{9C87E8CE-EF14-4734-ABAE-BAF5BD4002FE}" name="2020"/>
    <tableColumn id="18" xr3:uid="{CBBBC879-A88D-49D9-B39C-1840EDB3039E}" name="2021"/>
    <tableColumn id="19" xr3:uid="{D1E980D2-DCD7-4B75-A709-851527573E7E}" name="2022"/>
    <tableColumn id="20" xr3:uid="{2FBF49AC-1950-4E54-8F4F-21C3985C4ECD}" name="2023"/>
    <tableColumn id="21" xr3:uid="{86DE2F1C-60A8-4038-9320-B13366DCBFB8}" name="2024"/>
    <tableColumn id="22" xr3:uid="{0ADE0828-6060-42BC-B9AC-D57107C8A319}" name="2025"/>
    <tableColumn id="23" xr3:uid="{BFD841AE-2FB3-46FC-B881-D88C37DEA055}" name="2026"/>
    <tableColumn id="24" xr3:uid="{DB1EBA2E-FF39-44C3-BFDB-75E9F5FDBF84}" name="2027"/>
    <tableColumn id="25" xr3:uid="{A9DE3040-2DDD-45F6-9EA6-25F6A720F25C}" name="2028"/>
    <tableColumn id="26" xr3:uid="{2487D9CC-291B-48F0-B1F6-A7B9CA1365A2}" name="2029"/>
    <tableColumn id="27" xr3:uid="{E14D4904-DA23-4BFF-81E4-C8BBF04B2085}" name="2030"/>
    <tableColumn id="28" xr3:uid="{9DFD10EE-1DEE-4963-9ECA-1FBEF2B561E3}" name="2031"/>
    <tableColumn id="29" xr3:uid="{94A4D492-CAF5-4F03-AB92-5EE93879F2F2}" name="2032"/>
    <tableColumn id="30" xr3:uid="{5853B125-4148-4081-A94D-6EEAFD52139D}" name="2033"/>
    <tableColumn id="31" xr3:uid="{68517FF1-7A23-4E5E-B223-DECA751ED94C}" name="2034"/>
    <tableColumn id="32" xr3:uid="{537D9CB9-5BEC-4A4E-A2FA-6B7982C75DCA}" name="2035"/>
    <tableColumn id="33" xr3:uid="{14117D8B-F12C-44D4-ACDA-E5C936552686}" name="2036"/>
    <tableColumn id="34" xr3:uid="{D81D1FBA-3A6D-42CA-978A-6697801C4181}" name="2037"/>
    <tableColumn id="35" xr3:uid="{DE7DD90D-EBED-4CD4-B3DF-B2E6AF3DDB6B}" name="2038"/>
    <tableColumn id="36" xr3:uid="{626C3E80-2601-480E-9F46-E08E00B6723B}" name="2039"/>
    <tableColumn id="37" xr3:uid="{499E5B8D-D7F5-4DFA-B34D-BADCFC3BE83E}" name="2040"/>
    <tableColumn id="38" xr3:uid="{B13FED3C-74AA-44CC-8E2B-8B143D1F72F1}" name="2041"/>
    <tableColumn id="39" xr3:uid="{BCEC6BA3-138E-4E2F-BD9C-4842B0E80192}" name="2042"/>
    <tableColumn id="40" xr3:uid="{A4BF815A-9FD6-4323-80BA-5A3F859D6D05}" name="2043"/>
    <tableColumn id="41" xr3:uid="{1BF8D960-4C65-4C1F-867C-ED62D8625EEF}" name="2044"/>
    <tableColumn id="42" xr3:uid="{F4E1A62F-3C52-45B7-80BC-215EB2E3B032}" name="2045"/>
    <tableColumn id="43" xr3:uid="{E2E7E9B5-D98D-46F7-8190-FB468D36B8C2}" name="2046"/>
    <tableColumn id="44" xr3:uid="{490C2A65-AF5C-4727-8D14-5ABE5307ECF0}" name="2047"/>
    <tableColumn id="45" xr3:uid="{E1B8A161-AF35-4018-928C-0C1A0CF94521}" name="2048"/>
    <tableColumn id="46" xr3:uid="{19738B83-130C-4FAB-84C0-8B25A4929FC2}" name="2049"/>
    <tableColumn id="47" xr3:uid="{3484C437-1815-4E9E-8825-F019616B6E76}"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BF1261-2B6C-4695-B8F8-9D54604FB26F}" name="Table5" displayName="Table5" ref="A52:AU60" totalsRowShown="0">
  <tableColumns count="47">
    <tableColumn id="1" xr3:uid="{84DCB6E2-10ED-4F3B-AE15-05D504EABB4B}" name="_"/>
    <tableColumn id="2" xr3:uid="{FB2E1EBE-96D6-4DB1-89CF-2BD5F85627F5}" name="2005"/>
    <tableColumn id="3" xr3:uid="{B1D0CB36-EDFD-4345-9C65-392B767FC37F}" name="2006"/>
    <tableColumn id="4" xr3:uid="{8058CAE1-2D90-4B08-82B8-00997FC71811}" name="2007"/>
    <tableColumn id="5" xr3:uid="{AA4AA356-BF05-4346-85B3-BF4A285798B9}" name="2008"/>
    <tableColumn id="6" xr3:uid="{AFD00742-2A25-4D4A-B874-67D1F60A9E27}" name="2009"/>
    <tableColumn id="7" xr3:uid="{135EF25E-DF5D-45E7-A333-69A6BCB4C8F3}" name="2010"/>
    <tableColumn id="8" xr3:uid="{D2BB37DF-0B9B-4751-AD09-6D213A4D3AC4}" name="2011"/>
    <tableColumn id="9" xr3:uid="{7E62E282-3EBD-4505-8631-949D63F43D5A}" name="2012"/>
    <tableColumn id="10" xr3:uid="{122F5ABB-FD82-4D68-A1DC-7FDEC0531727}" name="2013"/>
    <tableColumn id="11" xr3:uid="{262DE0B2-AFEB-438D-B090-046B7C1AEBCF}" name="2014"/>
    <tableColumn id="12" xr3:uid="{78F828A7-AE63-4838-9EB1-DE8EC9D0965C}" name="2015"/>
    <tableColumn id="13" xr3:uid="{8B88741B-9C05-417A-851D-521CFCE1FAD3}" name="2016"/>
    <tableColumn id="14" xr3:uid="{6423FD3C-E124-49E3-8549-B53272D713AD}" name="2017"/>
    <tableColumn id="15" xr3:uid="{BDD58C20-44BA-4289-B971-D780A6E97F40}" name="2018"/>
    <tableColumn id="16" xr3:uid="{7CD5FC6F-04C2-4D82-A00F-74E28A36C01A}" name="2019"/>
    <tableColumn id="17" xr3:uid="{47C2B1BE-049F-4806-A372-5497C8F41BB7}" name="2020"/>
    <tableColumn id="18" xr3:uid="{36BFF0DE-B27A-4A04-88C0-C36B19B6D687}" name="2021"/>
    <tableColumn id="19" xr3:uid="{9276B246-168E-4EE4-8CB2-7BEC1D4A5250}" name="2022"/>
    <tableColumn id="20" xr3:uid="{B8957820-DF3B-4509-9938-9966E5EA8724}" name="2023"/>
    <tableColumn id="21" xr3:uid="{7D6055AA-5029-4977-8ECA-CC3FEFF1C91E}" name="2024"/>
    <tableColumn id="22" xr3:uid="{5B8A893A-46BC-40CC-9CCA-278DF4B87E8F}" name="2025"/>
    <tableColumn id="23" xr3:uid="{BAF118DE-276E-49D5-824B-901B547728F9}" name="2026"/>
    <tableColumn id="24" xr3:uid="{B622EA19-7C26-4BD8-8F31-B25C4D03B024}" name="2027"/>
    <tableColumn id="25" xr3:uid="{6AB1F24C-3667-407C-9A8F-B88C8B8035A9}" name="2028"/>
    <tableColumn id="26" xr3:uid="{6C84D545-9AC2-42D2-9239-870C69A98F7B}" name="2029"/>
    <tableColumn id="27" xr3:uid="{2952BBFC-54C8-4A6A-997A-5A47BB7EB942}" name="2030"/>
    <tableColumn id="28" xr3:uid="{848179C8-AA42-4425-BD40-C9E121D76685}" name="2031"/>
    <tableColumn id="29" xr3:uid="{C75B41E9-AFF3-421B-A7D8-078A6CC721B3}" name="2032"/>
    <tableColumn id="30" xr3:uid="{151EE21B-D8C6-4391-BD22-4C976ED403F0}" name="2033"/>
    <tableColumn id="31" xr3:uid="{D62D9F97-32C2-4673-AC55-6F9D8A5786A8}" name="2034"/>
    <tableColumn id="32" xr3:uid="{52A86382-5DD2-42BE-9C0D-F26DA347FE87}" name="2035"/>
    <tableColumn id="33" xr3:uid="{9C3ED5AC-72BB-458E-9ABD-72F36BBC8FCE}" name="2036"/>
    <tableColumn id="34" xr3:uid="{F427EC1E-886B-4A38-BA91-A2AB24512851}" name="2037"/>
    <tableColumn id="35" xr3:uid="{600E5BF7-41D8-4F4F-8B47-83926D454E6E}" name="2038"/>
    <tableColumn id="36" xr3:uid="{6017B1D0-467C-44E6-8147-2F9B271F36BC}" name="2039"/>
    <tableColumn id="37" xr3:uid="{413A0B48-14A3-4DB8-B340-449533D76F39}" name="2040"/>
    <tableColumn id="38" xr3:uid="{69298C6E-CE95-4309-9678-0B5C0BBCDDD9}" name="2041"/>
    <tableColumn id="39" xr3:uid="{4F40326E-42B9-40F6-B8A1-6810BE344E03}" name="2042"/>
    <tableColumn id="40" xr3:uid="{42992C5C-14DB-40C8-B246-3FF952D0A2EF}" name="2043"/>
    <tableColumn id="41" xr3:uid="{D643467A-4F92-4198-A8E9-9BBE3D96791E}" name="2044"/>
    <tableColumn id="42" xr3:uid="{23E70A78-E717-459B-B44D-A9440D8E9125}" name="2045"/>
    <tableColumn id="43" xr3:uid="{F116D225-578D-47D9-B4AA-6BF8B146BC7E}" name="2046"/>
    <tableColumn id="44" xr3:uid="{16E6E0A8-AD69-41C3-B10C-A189424376D2}" name="2047"/>
    <tableColumn id="45" xr3:uid="{77A4B609-9D49-4E2F-B281-6FCC5DDC3A18}" name="2048"/>
    <tableColumn id="46" xr3:uid="{46820348-BAA4-4C51-8A52-D99D5FFC9D8F}" name="2049"/>
    <tableColumn id="47" xr3:uid="{1249F864-A137-4917-969B-69F1D9E9A3F3}"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F2B8D83-ABEF-864F-ACD9-8E319DEFB693}" name="Table231" displayName="Table231"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134268-030C-481A-8920-0C98C144B22E}" name="Table6" displayName="Table6" ref="A63:AU71" totalsRowShown="0">
  <tableColumns count="47">
    <tableColumn id="1" xr3:uid="{8EDD2BB3-B579-4C40-A35E-A91961A9B494}" name="_"/>
    <tableColumn id="2" xr3:uid="{08C895CC-13F6-453E-BDB6-4C201B452B2E}" name="2005"/>
    <tableColumn id="3" xr3:uid="{1A0E251F-2065-41F0-A217-0A767DEAE3FE}" name="2006"/>
    <tableColumn id="4" xr3:uid="{0C69E9D5-537E-460F-B09F-029EF7558C4B}" name="2007"/>
    <tableColumn id="5" xr3:uid="{86B4563B-E31B-4DE9-9455-333E2FCA5B98}" name="2008"/>
    <tableColumn id="6" xr3:uid="{E5D5805E-CE52-46D2-B9BA-6D6910FE5AC9}" name="2009"/>
    <tableColumn id="7" xr3:uid="{9CE0ACB0-DE86-4BE7-8623-B1D436634470}" name="2010"/>
    <tableColumn id="8" xr3:uid="{3ED6C5BD-4458-43BA-8252-8AD65629B8EB}" name="2011"/>
    <tableColumn id="9" xr3:uid="{EE73B293-8BD6-4375-A20A-B0CA701E0D4B}" name="2012"/>
    <tableColumn id="10" xr3:uid="{FC1C74C4-8BD1-463F-A807-7B3C902BB4BA}" name="2013"/>
    <tableColumn id="11" xr3:uid="{F2B85116-5187-4E4A-8C7B-09CD4C5951D4}" name="2014"/>
    <tableColumn id="12" xr3:uid="{ED1B3F38-870D-41D2-A06E-EA097D69C68B}" name="2015"/>
    <tableColumn id="13" xr3:uid="{B067D758-A093-42DD-B600-868CBF977753}" name="2016"/>
    <tableColumn id="14" xr3:uid="{462D4F9B-F70C-4957-811B-66B36C73B090}" name="2017"/>
    <tableColumn id="15" xr3:uid="{35F1E126-848E-44C0-83B8-AA9DD73F2315}" name="2018"/>
    <tableColumn id="16" xr3:uid="{9BC7A416-72FF-4D31-B94A-7A973B392AC5}" name="2019"/>
    <tableColumn id="17" xr3:uid="{E36FCEF9-6CFE-4452-B581-BD7661082330}" name="2020"/>
    <tableColumn id="18" xr3:uid="{676FE26F-C3EB-4C37-ABD9-FE352CB96D8F}" name="2021"/>
    <tableColumn id="19" xr3:uid="{555CBF23-159D-4434-B06C-AB0E244B91D4}" name="2022"/>
    <tableColumn id="20" xr3:uid="{245150CA-E8E5-4CA6-A508-6A89CC1CAD3A}" name="2023"/>
    <tableColumn id="21" xr3:uid="{1957B6E5-3E59-4844-A0B3-238C508F56B8}" name="2024"/>
    <tableColumn id="22" xr3:uid="{27908038-D542-44D8-AFCD-294C16DE3F3A}" name="2025"/>
    <tableColumn id="23" xr3:uid="{85234A3F-EEC9-4C29-A667-8AC30FBA309D}" name="2026"/>
    <tableColumn id="24" xr3:uid="{D14A7A60-12A3-47F7-9111-B9EED18048DE}" name="2027"/>
    <tableColumn id="25" xr3:uid="{F79A1438-277F-419E-824F-60E0855305BD}" name="2028"/>
    <tableColumn id="26" xr3:uid="{164AA3B8-1D92-4EF5-9254-C6307ED2A39B}" name="2029"/>
    <tableColumn id="27" xr3:uid="{D150CA7A-CDE0-4AA6-9FF6-C7A2AEB7C2F7}" name="2030"/>
    <tableColumn id="28" xr3:uid="{3DECABB7-667F-4567-94A4-1799BF284B03}" name="2031"/>
    <tableColumn id="29" xr3:uid="{BD42C3AE-582E-4E8B-B09D-743467DFA75A}" name="2032"/>
    <tableColumn id="30" xr3:uid="{04025863-C21D-4EB3-A7E2-08AD33B2A926}" name="2033"/>
    <tableColumn id="31" xr3:uid="{DF51E48C-5367-49A4-BF48-5A87C5A2AAB9}" name="2034"/>
    <tableColumn id="32" xr3:uid="{2F4292F2-1DA8-4D3A-8245-FDFB81B7222F}" name="2035"/>
    <tableColumn id="33" xr3:uid="{FF55B503-44D3-4A29-8959-292525CB3AED}" name="2036"/>
    <tableColumn id="34" xr3:uid="{BD2D361C-C7B5-4EFB-A9C3-70417780EA4A}" name="2037"/>
    <tableColumn id="35" xr3:uid="{2B7EE24D-3E76-4528-83D7-162C0F0C43F9}" name="2038"/>
    <tableColumn id="36" xr3:uid="{27FEB36B-071B-46B5-BE6D-EC06D234A60C}" name="2039"/>
    <tableColumn id="37" xr3:uid="{BBE3ED9B-3CFD-4388-8234-D0B75430BFE5}" name="2040"/>
    <tableColumn id="38" xr3:uid="{392A3AF9-9937-4025-83AD-DACF66F4200B}" name="2041"/>
    <tableColumn id="39" xr3:uid="{8F3899D5-8D8E-41B4-8118-966C68958974}" name="2042"/>
    <tableColumn id="40" xr3:uid="{53FFCEF3-8B84-41BC-AA37-740B8E2A97C0}" name="2043"/>
    <tableColumn id="41" xr3:uid="{7BF8C0BA-87E6-456B-A4D7-008015C8BB74}" name="2044"/>
    <tableColumn id="42" xr3:uid="{98E9F163-60C2-451B-9454-12FF405DDCF9}" name="2045"/>
    <tableColumn id="43" xr3:uid="{746A8CF8-14C3-47E8-9509-39AABD565228}" name="2046"/>
    <tableColumn id="44" xr3:uid="{893F4155-4226-4F0D-93FB-915099FDD843}" name="2047"/>
    <tableColumn id="45" xr3:uid="{45E74C33-8F25-41DB-8371-84117BD6E31E}" name="2048"/>
    <tableColumn id="46" xr3:uid="{CB158C8C-F6D3-4282-B37E-2D01B358395F}" name="2049"/>
    <tableColumn id="47" xr3:uid="{6BAB1231-8FB1-40C8-9960-71AAF5F031F0}"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FC4CA4-73BD-4590-8A29-E453207360E3}" name="Table7" displayName="Table7" ref="A74:AU82" totalsRowShown="0">
  <tableColumns count="47">
    <tableColumn id="1" xr3:uid="{87F5E836-143E-4F20-8720-B7954A6AA446}" name="_"/>
    <tableColumn id="2" xr3:uid="{C19E7D4A-9055-4A23-8C12-B90928185323}" name="2005"/>
    <tableColumn id="3" xr3:uid="{97EA4818-7A61-4DBB-81D5-ACCC6AD287E8}" name="2006"/>
    <tableColumn id="4" xr3:uid="{B970C121-710C-4673-B78F-5E4ED5CF8C61}" name="2007"/>
    <tableColumn id="5" xr3:uid="{A187C6A0-3A1B-463A-A3BC-50D959011F43}" name="2008"/>
    <tableColumn id="6" xr3:uid="{BB137CF1-BB36-427F-B338-99940DDAED14}" name="2009"/>
    <tableColumn id="7" xr3:uid="{078367C8-175E-435A-978E-859934A30E94}" name="2010"/>
    <tableColumn id="8" xr3:uid="{9966E603-3445-4FE4-9B95-BE2DF34E1285}" name="2011"/>
    <tableColumn id="9" xr3:uid="{639FCFE3-08F5-47AB-A47C-5630458ACEEA}" name="2012"/>
    <tableColumn id="10" xr3:uid="{C81AEA35-2F2D-4430-B1B8-080ECD0EB090}" name="2013"/>
    <tableColumn id="11" xr3:uid="{86FCE2A9-BFCB-4ED6-B9D7-BD902B325CF3}" name="2014"/>
    <tableColumn id="12" xr3:uid="{01E990C3-7A86-4981-B3A7-C4184F6FF829}" name="2015"/>
    <tableColumn id="13" xr3:uid="{7E551516-A996-4165-8BEC-410D092E0FE7}" name="2016"/>
    <tableColumn id="14" xr3:uid="{5D59587B-7650-4290-9D61-401F479DDD1E}" name="2017"/>
    <tableColumn id="15" xr3:uid="{C1CFB266-F4F6-45B7-8679-171BA2EDA645}" name="2018"/>
    <tableColumn id="16" xr3:uid="{E20BEE80-D58F-48B6-8C85-070682A323BF}" name="2019"/>
    <tableColumn id="17" xr3:uid="{5CF8E292-ADD4-4054-95DA-A276757E835F}" name="2020"/>
    <tableColumn id="18" xr3:uid="{596BF470-A990-4F6A-9A00-746102A08A7B}" name="2021"/>
    <tableColumn id="19" xr3:uid="{FA6AE054-D40E-4478-98E0-4B856B9A6287}" name="2022"/>
    <tableColumn id="20" xr3:uid="{F71E1C59-E9F0-47CD-BE8D-C88534420885}" name="2023"/>
    <tableColumn id="21" xr3:uid="{794819CD-ED26-4972-B82D-F6E4230CC7AB}" name="2024"/>
    <tableColumn id="22" xr3:uid="{B3112940-77E7-4C38-907D-79CE53859919}" name="2025"/>
    <tableColumn id="23" xr3:uid="{4BFE644E-E416-474C-80BD-77A7F2DBD891}" name="2026"/>
    <tableColumn id="24" xr3:uid="{144929E2-3E80-404A-9C2B-35E42E6F2042}" name="2027"/>
    <tableColumn id="25" xr3:uid="{8E8B9C6B-8491-4627-A5F0-2ACD9BC0F2DC}" name="2028"/>
    <tableColumn id="26" xr3:uid="{0B85DCB3-4C55-4373-90D1-84F2DA8CABF2}" name="2029"/>
    <tableColumn id="27" xr3:uid="{C86337B5-8FBC-44D4-A235-2BD45FFFD801}" name="2030"/>
    <tableColumn id="28" xr3:uid="{F76C1D52-3A8A-416C-965B-82F0F90AC4AF}" name="2031"/>
    <tableColumn id="29" xr3:uid="{D88C53ED-719A-4E5B-8EDA-2F3132A86941}" name="2032"/>
    <tableColumn id="30" xr3:uid="{54B40AE7-31B8-4E05-94B7-30293D6653C3}" name="2033"/>
    <tableColumn id="31" xr3:uid="{3F2A37CC-B27F-40D3-89FC-9C058C326570}" name="2034"/>
    <tableColumn id="32" xr3:uid="{C651EACC-7E55-4EC1-AE6D-D802F1839139}" name="2035"/>
    <tableColumn id="33" xr3:uid="{0009A61C-D217-4A47-A00D-CD045494621A}" name="2036"/>
    <tableColumn id="34" xr3:uid="{C97DAA8A-F9CA-45C5-BD5A-E5F1B752CBAD}" name="2037"/>
    <tableColumn id="35" xr3:uid="{4CE75A8D-BA03-428E-9520-85016B5C4A89}" name="2038"/>
    <tableColumn id="36" xr3:uid="{3716BE9D-BA15-4D93-A937-5BE7649872D2}" name="2039"/>
    <tableColumn id="37" xr3:uid="{68E7C6AB-2016-4C68-9D23-5CA9C6C4D45D}" name="2040"/>
    <tableColumn id="38" xr3:uid="{0AB23B96-FE5D-4A36-93B9-5ADFE84AC8FD}" name="2041"/>
    <tableColumn id="39" xr3:uid="{E041D4DF-14D0-4885-A874-EB0FAA2EB1F9}" name="2042"/>
    <tableColumn id="40" xr3:uid="{63534231-5F46-4EB8-AD16-1C10C5BA5D34}" name="2043"/>
    <tableColumn id="41" xr3:uid="{E7967A9C-A498-4726-93AD-D5B4A3579550}" name="2044"/>
    <tableColumn id="42" xr3:uid="{7008E6BE-06D6-4198-BD1D-3AD3EC2D6C9A}" name="2045"/>
    <tableColumn id="43" xr3:uid="{0FADE833-0710-4DBF-B376-670510AE751C}" name="2046"/>
    <tableColumn id="44" xr3:uid="{5C2BFB02-4704-4D23-91B7-564F21740A35}" name="2047"/>
    <tableColumn id="45" xr3:uid="{637E9C04-6BC7-465A-9C30-FDA3ADDF7E00}" name="2048"/>
    <tableColumn id="46" xr3:uid="{6A82FE0E-41A0-4EDC-AC41-EE396CB9F4C6}" name="2049"/>
    <tableColumn id="47" xr3:uid="{3B4D3945-199E-4B11-87E5-90CBB61843B8}"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B5DF8D-C145-4D12-99EA-DA3804D207A1}" name="Table8" displayName="Table8" ref="A85:AU93" totalsRowShown="0">
  <tableColumns count="47">
    <tableColumn id="1" xr3:uid="{59798BD6-1518-4D83-9ACE-1EE898C057A0}" name="_"/>
    <tableColumn id="2" xr3:uid="{6E19218A-2F9B-46D1-9399-CFBF2DE493A0}" name="2005"/>
    <tableColumn id="3" xr3:uid="{1ADBA7C4-4974-4D75-8ACA-4EA3C902B3EF}" name="2006"/>
    <tableColumn id="4" xr3:uid="{AD5F7D71-BDE1-4CC4-8D56-010FFC32419A}" name="2007"/>
    <tableColumn id="5" xr3:uid="{EFE07FDC-335C-48D8-AC7A-8568ECBF12DA}" name="2008"/>
    <tableColumn id="6" xr3:uid="{64F47C31-5F79-477E-AB1B-79FA272BA076}" name="2009"/>
    <tableColumn id="7" xr3:uid="{4956F78F-41B5-4D43-A96A-053CF4A6E76F}" name="2010"/>
    <tableColumn id="8" xr3:uid="{467A5091-9403-4BCA-8FDF-483A15ACAED4}" name="2011"/>
    <tableColumn id="9" xr3:uid="{6239CF9B-E8E5-4A3E-A304-A68F5F40D5F0}" name="2012"/>
    <tableColumn id="10" xr3:uid="{9E1F0FDC-1F13-4D4F-B5F8-819B27BB48CD}" name="2013"/>
    <tableColumn id="11" xr3:uid="{8D289347-8E2E-4AB2-A5CF-38F7121E1D5B}" name="2014"/>
    <tableColumn id="12" xr3:uid="{CC971FAC-3B56-4408-9751-6E20D71784F6}" name="2015"/>
    <tableColumn id="13" xr3:uid="{886ADDA1-ABCF-465E-B097-D087A005A8D5}" name="2016"/>
    <tableColumn id="14" xr3:uid="{9DC7C21C-5617-40A3-BAEE-4F9F1B8557C0}" name="2017"/>
    <tableColumn id="15" xr3:uid="{9538E5E5-9703-4478-9B97-F892087C1A2B}" name="2018"/>
    <tableColumn id="16" xr3:uid="{0DA50BA0-E58A-4B87-9FA1-B6F91515E3BB}" name="2019"/>
    <tableColumn id="17" xr3:uid="{2B740F1A-D03A-4289-81FF-81C414999594}" name="2020"/>
    <tableColumn id="18" xr3:uid="{66BF0325-584F-42DA-8E8D-557EF15B77A4}" name="2021"/>
    <tableColumn id="19" xr3:uid="{E401EFE9-EB5E-477D-92B5-F027296DB0C8}" name="2022"/>
    <tableColumn id="20" xr3:uid="{39BAFF31-2C99-4495-B805-0CAC25D6B29E}" name="2023"/>
    <tableColumn id="21" xr3:uid="{C857E7D9-6B86-4A2E-8A2D-7A9AB816D360}" name="2024"/>
    <tableColumn id="22" xr3:uid="{F8CF5E30-5205-4639-B899-8EEDDE4F0292}" name="2025"/>
    <tableColumn id="23" xr3:uid="{088E9988-D2AC-4342-B748-4857E09BC4B8}" name="2026"/>
    <tableColumn id="24" xr3:uid="{9BC638D0-98EB-4606-B894-D3E0FD0340AF}" name="2027"/>
    <tableColumn id="25" xr3:uid="{118CEAB8-64CB-4FDD-9514-C2EECDCD3BF5}" name="2028"/>
    <tableColumn id="26" xr3:uid="{DC64B559-6753-4640-9449-11DD0F800B7C}" name="2029"/>
    <tableColumn id="27" xr3:uid="{31425175-AB82-4D54-A97C-1708E43275F5}" name="2030"/>
    <tableColumn id="28" xr3:uid="{C1188EF0-AE3F-4E8A-8421-9C63839EC07C}" name="2031"/>
    <tableColumn id="29" xr3:uid="{536BFBD1-6F2F-435C-BBF3-49AB1B134675}" name="2032"/>
    <tableColumn id="30" xr3:uid="{248A2B3B-F305-4CBF-8620-6B83D130502A}" name="2033"/>
    <tableColumn id="31" xr3:uid="{FEDB5F50-4B67-45FD-971F-D2FB011080CD}" name="2034"/>
    <tableColumn id="32" xr3:uid="{4F4B3E64-20CE-4DD1-B27A-F13B75C2FC07}" name="2035"/>
    <tableColumn id="33" xr3:uid="{B9540E80-EF5F-49FB-94DE-DB2DA78BB989}" name="2036"/>
    <tableColumn id="34" xr3:uid="{703C49C9-BA9D-48CD-8BF4-9AEB37758F1D}" name="2037"/>
    <tableColumn id="35" xr3:uid="{5B53F156-14E9-4CAA-98C6-6EF42A261B77}" name="2038"/>
    <tableColumn id="36" xr3:uid="{ABDD94AE-0771-4AE5-BD47-832F6BE47179}" name="2039"/>
    <tableColumn id="37" xr3:uid="{4E8EDC0E-8157-4DD0-8F87-68B390E178F7}" name="2040"/>
    <tableColumn id="38" xr3:uid="{B686C29B-67E0-455B-971B-DE1C6FC5C5AE}" name="2041"/>
    <tableColumn id="39" xr3:uid="{9B1AE57E-E8D0-4678-B0AE-29E1B6270735}" name="2042"/>
    <tableColumn id="40" xr3:uid="{9C5EEDBE-E000-4B93-A4E5-B122F4E7FF8B}" name="2043"/>
    <tableColumn id="41" xr3:uid="{611DB74C-8EBC-48FA-B82A-3A9A638BB4AB}" name="2044"/>
    <tableColumn id="42" xr3:uid="{826E6770-162F-4F57-A75F-FDB515C17560}" name="2045"/>
    <tableColumn id="43" xr3:uid="{C38625D1-4CD8-4837-91D3-8F674D163CD6}" name="2046"/>
    <tableColumn id="44" xr3:uid="{409DA3DF-B9F7-4135-ADED-0EA9DB71F2C5}" name="2047"/>
    <tableColumn id="45" xr3:uid="{ADFC57AE-DBFE-49AF-B2C2-B302562F2853}" name="2048"/>
    <tableColumn id="46" xr3:uid="{301A5A84-6212-4EC9-BDF8-4111ECFE4134}" name="2049"/>
    <tableColumn id="47" xr3:uid="{8F4ED08F-B601-409D-9B70-8C35500A2513}"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E2511A-3C4C-42DE-BE91-1A8390A8CF4D}" name="Table9" displayName="Table9" ref="A96:AU104" totalsRowShown="0">
  <tableColumns count="47">
    <tableColumn id="1" xr3:uid="{8F18B628-4B20-4298-BC99-4F7BA8FA29C7}" name="_"/>
    <tableColumn id="2" xr3:uid="{A35631B7-298A-4746-AA3C-0E29EEA7DF35}" name="2005"/>
    <tableColumn id="3" xr3:uid="{8A0B231E-A7DF-45BC-8F9B-E9F9B5DF67C6}" name="2006"/>
    <tableColumn id="4" xr3:uid="{9355E435-3236-4641-825F-7E5F9E87B426}" name="2007"/>
    <tableColumn id="5" xr3:uid="{CAB67B26-07B7-4C14-9AD0-BDFD5FF756A9}" name="2008"/>
    <tableColumn id="6" xr3:uid="{50BB55E7-6E70-4B5E-9915-F1B34850E708}" name="2009"/>
    <tableColumn id="7" xr3:uid="{99CF7AD7-ABBF-4A64-AC39-DF17F375C028}" name="2010"/>
    <tableColumn id="8" xr3:uid="{697917A8-45CB-4403-9BF9-6A5A97AC9F08}" name="2011"/>
    <tableColumn id="9" xr3:uid="{21DD457C-568D-4AF0-8449-9E8711C6D039}" name="2012"/>
    <tableColumn id="10" xr3:uid="{05A77F0D-5B15-4FFA-BCC6-1C23971A6D91}" name="2013"/>
    <tableColumn id="11" xr3:uid="{B2CB4B01-264C-4202-8014-2836E3A1B382}" name="2014"/>
    <tableColumn id="12" xr3:uid="{1B28401A-C4D9-4F2E-855D-A892432A14F0}" name="2015"/>
    <tableColumn id="13" xr3:uid="{D0C709B3-BA40-483A-AB8E-4057401F7382}" name="2016"/>
    <tableColumn id="14" xr3:uid="{664FB101-E0A0-4237-8C65-803661DC9FC6}" name="2017"/>
    <tableColumn id="15" xr3:uid="{2D60357B-C46D-4035-B7C5-7A0F17D7E833}" name="2018"/>
    <tableColumn id="16" xr3:uid="{68D56A39-6298-4CF1-890F-3F2A9BFA754D}" name="2019"/>
    <tableColumn id="17" xr3:uid="{7BBC4795-FFEE-414B-959B-5C99395237C4}" name="2020"/>
    <tableColumn id="18" xr3:uid="{EC0321A0-0572-413D-A003-F970F0C6DA04}" name="2021"/>
    <tableColumn id="19" xr3:uid="{7D6A13FA-42A1-4353-9A1B-405BCAD9AB42}" name="2022"/>
    <tableColumn id="20" xr3:uid="{0D4AB7B6-C7ED-4509-AD34-3B0989969F05}" name="2023"/>
    <tableColumn id="21" xr3:uid="{5D056C70-C1DE-4EC6-BA76-0EB4F617E7D8}" name="2024"/>
    <tableColumn id="22" xr3:uid="{A2CAFE41-7FE3-4C63-BA49-69E96A8525FB}" name="2025"/>
    <tableColumn id="23" xr3:uid="{43BCD64C-0E6E-49C4-9E1C-E35F33F47235}" name="2026"/>
    <tableColumn id="24" xr3:uid="{AE05C0AA-B7D5-4F9D-AED4-3D2C02C18694}" name="2027"/>
    <tableColumn id="25" xr3:uid="{B0957F57-006C-4976-81EE-2F1F79CB2978}" name="2028"/>
    <tableColumn id="26" xr3:uid="{434C97EE-8D09-4E92-85A2-91AA177C45B3}" name="2029"/>
    <tableColumn id="27" xr3:uid="{872E8CCA-D12A-464F-BF2E-979CFB64D331}" name="2030"/>
    <tableColumn id="28" xr3:uid="{B4B6439C-4CBA-4651-94A6-8FC388A93D61}" name="2031"/>
    <tableColumn id="29" xr3:uid="{3B2389EC-5743-4EFB-AAC1-673C5ECAA2C6}" name="2032"/>
    <tableColumn id="30" xr3:uid="{F7C5652A-873D-41C9-A48B-FBEAE77B20EC}" name="2033"/>
    <tableColumn id="31" xr3:uid="{45D9944D-5A74-4C4B-83C6-9B3109781C2B}" name="2034"/>
    <tableColumn id="32" xr3:uid="{D908FCEC-6DEC-4976-943C-346BE001B7FE}" name="2035"/>
    <tableColumn id="33" xr3:uid="{0503483D-25B3-4ADD-94BC-85288B66B407}" name="2036"/>
    <tableColumn id="34" xr3:uid="{46B17615-7D03-4CB3-A201-9609F6D0DCF0}" name="2037"/>
    <tableColumn id="35" xr3:uid="{0645684C-F6C4-4C7B-A4DC-94942F6FCADD}" name="2038"/>
    <tableColumn id="36" xr3:uid="{805221B3-41C5-45EB-95EE-3C39E5A1E28D}" name="2039"/>
    <tableColumn id="37" xr3:uid="{73A236A8-697C-4C50-8144-211240AF299D}" name="2040"/>
    <tableColumn id="38" xr3:uid="{C3FB3D2E-B21A-41F9-913A-EEF3FA917F23}" name="2041"/>
    <tableColumn id="39" xr3:uid="{B4ECA4E8-C457-4E04-8F37-7E4B336FBB5D}" name="2042"/>
    <tableColumn id="40" xr3:uid="{F1137F09-2A3A-4BCF-A73F-E6E69CB81FF4}" name="2043"/>
    <tableColumn id="41" xr3:uid="{77FAEFF8-0D0F-4731-9478-765A2F9ED0CB}" name="2044"/>
    <tableColumn id="42" xr3:uid="{D114A3B3-280A-4CBD-858E-F7CD9F9D57F9}" name="2045"/>
    <tableColumn id="43" xr3:uid="{A1BE1F55-E30F-4354-9A5E-9C59162C6EB7}" name="2046"/>
    <tableColumn id="44" xr3:uid="{8F48F2AF-1FFF-4DD5-8621-0ACDB8C3D021}" name="2047"/>
    <tableColumn id="45" xr3:uid="{F3761B6B-0EA1-4A32-A564-B7D2F6244D18}" name="2048"/>
    <tableColumn id="46" xr3:uid="{9A16B179-2ECD-438D-8000-8C1B6732D13D}" name="2049"/>
    <tableColumn id="47" xr3:uid="{96710BA9-983C-47DF-B3B3-52E2289DB3BC}"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05D8F3E-EEB7-4AF1-BE3B-818C8313AF8D}" name="Table10" displayName="Table10" ref="A107:AU115" totalsRowShown="0">
  <tableColumns count="47">
    <tableColumn id="1" xr3:uid="{34F40CDA-62AA-4624-9160-6D7584C6BC9F}" name="_"/>
    <tableColumn id="2" xr3:uid="{3112666D-3610-402D-988E-5E17D8E4E9F4}" name="2005"/>
    <tableColumn id="3" xr3:uid="{5EE0229E-7B2E-48F9-AFD6-00720524595F}" name="2006"/>
    <tableColumn id="4" xr3:uid="{E1079CCF-E1C8-4F31-8C0F-B2DB08524CEA}" name="2007"/>
    <tableColumn id="5" xr3:uid="{7FA378C5-E187-40FD-9723-A792397CA07A}" name="2008"/>
    <tableColumn id="6" xr3:uid="{5FF85B82-1C15-43B7-BD1E-5E02DADAACD6}" name="2009"/>
    <tableColumn id="7" xr3:uid="{4B6C2814-2152-4CFE-BC8D-C899E93D59FF}" name="2010"/>
    <tableColumn id="8" xr3:uid="{A95E9308-2986-497A-A92B-1D4906283F25}" name="2011"/>
    <tableColumn id="9" xr3:uid="{DDC05D47-EC9A-4EBA-99CC-8E15E43DA4A4}" name="2012"/>
    <tableColumn id="10" xr3:uid="{43C443DE-8006-4AFE-815C-12755E47DFE5}" name="2013"/>
    <tableColumn id="11" xr3:uid="{EC774E0E-CDC0-48F6-8FF7-2C6E8DDC2630}" name="2014"/>
    <tableColumn id="12" xr3:uid="{6623FF5A-6F37-4000-80BA-76BC4296EFB8}" name="2015"/>
    <tableColumn id="13" xr3:uid="{93C90B73-C38E-4F8A-A41D-DA1E76D0ABC4}" name="2016"/>
    <tableColumn id="14" xr3:uid="{D88E90A9-3A76-442E-A332-7DA5621BE560}" name="2017"/>
    <tableColumn id="15" xr3:uid="{012BB962-B158-4654-8932-3044172EB98C}" name="2018"/>
    <tableColumn id="16" xr3:uid="{244C582C-A8BE-4AA4-8D1F-E51FE465D508}" name="2019"/>
    <tableColumn id="17" xr3:uid="{1E1BE65A-AB08-4C95-8C3E-26369A8E6693}" name="2020"/>
    <tableColumn id="18" xr3:uid="{5B504F09-8DA6-4CE9-92D0-DBDA5BE50F8D}" name="2021"/>
    <tableColumn id="19" xr3:uid="{1D02D544-EF33-4807-8F7C-ED11C9FFC578}" name="2022"/>
    <tableColumn id="20" xr3:uid="{71AFACB8-D5B4-4F9C-AD6B-FDA264B11EE4}" name="2023"/>
    <tableColumn id="21" xr3:uid="{4E62B088-116F-45F4-A477-FBB167F8A2E3}" name="2024"/>
    <tableColumn id="22" xr3:uid="{4847109F-4167-4BFB-A9B3-9B55AF2A1E2C}" name="2025"/>
    <tableColumn id="23" xr3:uid="{568E7232-230B-42D7-AEE0-D7AD96024555}" name="2026"/>
    <tableColumn id="24" xr3:uid="{9479FA85-870C-4967-AEB6-00D2EB4EF4D8}" name="2027"/>
    <tableColumn id="25" xr3:uid="{08E3EBA3-1C04-47FB-9D6C-DCD45DD30453}" name="2028"/>
    <tableColumn id="26" xr3:uid="{BFE63889-B465-45C8-BB50-1CCEAAD28FF9}" name="2029"/>
    <tableColumn id="27" xr3:uid="{6FC0EEBE-BE97-4B52-86BF-FC39B91EFA33}" name="2030"/>
    <tableColumn id="28" xr3:uid="{55D930F7-9E05-4712-8781-69E2846CA7D6}" name="2031"/>
    <tableColumn id="29" xr3:uid="{A46261CC-9FEF-4883-ABE3-5663F24413E0}" name="2032"/>
    <tableColumn id="30" xr3:uid="{76E9F944-386C-4F8B-AB29-FD6870215982}" name="2033"/>
    <tableColumn id="31" xr3:uid="{EEC31EB9-DC3A-48DF-949B-14D5A8DB23CA}" name="2034"/>
    <tableColumn id="32" xr3:uid="{0058F94E-9AA8-45A6-8BD8-4CCC9B4BD7BB}" name="2035"/>
    <tableColumn id="33" xr3:uid="{869FA8AB-2B9B-489F-BCDF-F3E8D0BD681C}" name="2036"/>
    <tableColumn id="34" xr3:uid="{EF4D3E99-58D5-45EA-B35C-C2D94626A6C8}" name="2037"/>
    <tableColumn id="35" xr3:uid="{D095B192-B6FF-4798-A2FD-D7EC647A6526}" name="2038"/>
    <tableColumn id="36" xr3:uid="{60F9C591-9736-4349-94BC-7CB35C179DF9}" name="2039"/>
    <tableColumn id="37" xr3:uid="{55E16915-B899-4CEF-8250-11C8FA4ACBAF}" name="2040"/>
    <tableColumn id="38" xr3:uid="{DA57D73D-8E32-4F2D-A0CF-FC780384505C}" name="2041"/>
    <tableColumn id="39" xr3:uid="{ABFAF97B-7A2E-4ECA-9F3E-210009BB9886}" name="2042"/>
    <tableColumn id="40" xr3:uid="{B176D29E-FB54-49C7-ABE2-139E8B5E779E}" name="2043"/>
    <tableColumn id="41" xr3:uid="{E35211CE-A613-4D76-8994-8F7942E11677}" name="2044"/>
    <tableColumn id="42" xr3:uid="{D1E87595-8C49-4B06-A070-9E3546910260}" name="2045"/>
    <tableColumn id="43" xr3:uid="{9460C754-F956-47BA-9B01-21273A24F29E}" name="2046"/>
    <tableColumn id="44" xr3:uid="{E91CBD32-3C72-4C51-800F-8309E824F037}" name="2047"/>
    <tableColumn id="45" xr3:uid="{DE27AE42-80F9-472E-B78A-8AA69A5A4A4D}" name="2048"/>
    <tableColumn id="46" xr3:uid="{A3864310-516B-46DE-A7D9-BA367557CC5A}" name="2049"/>
    <tableColumn id="47" xr3:uid="{2BA4F7D1-44CB-4B97-B734-E71554E93376}"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6A7993-6E3A-4A5E-94AC-AEFFA46956C2}" name="Table11" displayName="Table11" ref="A118:AU126" totalsRowShown="0">
  <tableColumns count="47">
    <tableColumn id="1" xr3:uid="{6FC4258B-2426-4275-A75A-FE0D256168F0}" name="_"/>
    <tableColumn id="2" xr3:uid="{C687095A-734A-47A1-A362-55CB4ECEC9EA}" name="2005"/>
    <tableColumn id="3" xr3:uid="{E794C999-9777-4E0A-BA9C-32DDEB4E81DB}" name="2006"/>
    <tableColumn id="4" xr3:uid="{6FF9AEFC-BD5D-4543-B01E-13CEC7EBCE21}" name="2007"/>
    <tableColumn id="5" xr3:uid="{CE17AD82-6B1F-49D0-8A6C-D60F90CA40E2}" name="2008"/>
    <tableColumn id="6" xr3:uid="{6B3356CB-C6BB-4BC7-93F1-88ADD7264E11}" name="2009"/>
    <tableColumn id="7" xr3:uid="{DF05F5B5-1D54-40A7-B75D-EBEDC285B703}" name="2010"/>
    <tableColumn id="8" xr3:uid="{01BF7C34-C53B-48DB-9D9B-98EC04088A90}" name="2011"/>
    <tableColumn id="9" xr3:uid="{27BFF36A-622D-4D70-96ED-56564414C9C1}" name="2012"/>
    <tableColumn id="10" xr3:uid="{AB3F9A72-293C-4D00-9DE1-94AD0278C7CF}" name="2013"/>
    <tableColumn id="11" xr3:uid="{77B16BAA-428F-4665-9272-F30C81C2F399}" name="2014"/>
    <tableColumn id="12" xr3:uid="{D57F6C02-3FF2-470E-8EF1-BB0851250B64}" name="2015"/>
    <tableColumn id="13" xr3:uid="{C1682EF0-6FC7-4A71-BCDB-BA62184F1E59}" name="2016"/>
    <tableColumn id="14" xr3:uid="{609E7B41-9FBB-4509-88D8-F07C64557767}" name="2017"/>
    <tableColumn id="15" xr3:uid="{72502345-0FAC-4647-8DBF-015A2CA24F3B}" name="2018"/>
    <tableColumn id="16" xr3:uid="{E34592AA-58B7-4C2F-9E48-A58D806609D4}" name="2019"/>
    <tableColumn id="17" xr3:uid="{2378552E-1D38-44D5-BD95-554E44FB167F}" name="2020"/>
    <tableColumn id="18" xr3:uid="{BEBFB9B2-6598-42CF-85DB-EBBC570E3785}" name="2021"/>
    <tableColumn id="19" xr3:uid="{98DAC9D6-1089-4A50-9E3E-ED3E28874FE0}" name="2022"/>
    <tableColumn id="20" xr3:uid="{B509955A-2B32-4472-B0D1-37A2D9AAC89C}" name="2023"/>
    <tableColumn id="21" xr3:uid="{08A4C5B7-D023-4696-8558-3916816770B9}" name="2024"/>
    <tableColumn id="22" xr3:uid="{4CD88C04-7BFE-4862-8597-1EF4E04D2E80}" name="2025"/>
    <tableColumn id="23" xr3:uid="{B0548433-3DA6-4B76-88C9-208C543942E4}" name="2026"/>
    <tableColumn id="24" xr3:uid="{B9A70286-E46C-4D88-B80A-B5631C66A122}" name="2027"/>
    <tableColumn id="25" xr3:uid="{AF1BE355-562A-4658-A993-9C92461D239A}" name="2028"/>
    <tableColumn id="26" xr3:uid="{43C63544-F605-4976-92A9-9ED67F7F2AB8}" name="2029"/>
    <tableColumn id="27" xr3:uid="{43F39CE0-CDF8-42C4-ABC0-999ACA220204}" name="2030"/>
    <tableColumn id="28" xr3:uid="{C191B07B-D6D5-4B1C-AB0D-8030B02D6DB5}" name="2031"/>
    <tableColumn id="29" xr3:uid="{3CBE2340-051A-40E0-B014-84D662CB75A1}" name="2032"/>
    <tableColumn id="30" xr3:uid="{0D0C5734-3C32-4E10-AA1C-0D17A8D6D839}" name="2033"/>
    <tableColumn id="31" xr3:uid="{306C043B-2966-4810-9FF4-842ACA172F26}" name="2034"/>
    <tableColumn id="32" xr3:uid="{D5D13088-D812-48CA-B79D-82F76D733779}" name="2035"/>
    <tableColumn id="33" xr3:uid="{D807F87B-AB23-4C7A-8BF8-CE137404090F}" name="2036"/>
    <tableColumn id="34" xr3:uid="{54EB8B00-FA38-49AA-9C83-72FA9A54934A}" name="2037"/>
    <tableColumn id="35" xr3:uid="{94C94E85-EDF7-4928-B55D-517F4E59A162}" name="2038"/>
    <tableColumn id="36" xr3:uid="{21125701-1A62-4D5D-92DB-B7B0516BF909}" name="2039"/>
    <tableColumn id="37" xr3:uid="{056B7C63-E6DB-4346-B90A-C31C628F8B9A}" name="2040"/>
    <tableColumn id="38" xr3:uid="{27A883D6-61FF-4D41-8183-A4A65C88CC21}" name="2041"/>
    <tableColumn id="39" xr3:uid="{2495ABA8-3009-4EC6-AA5D-226F6D8B1CAD}" name="2042"/>
    <tableColumn id="40" xr3:uid="{57665EE2-96F2-453D-BF9C-9CF07DBAC4E4}" name="2043"/>
    <tableColumn id="41" xr3:uid="{9F9DE11B-894B-4387-BC97-775CCC7D81C7}" name="2044"/>
    <tableColumn id="42" xr3:uid="{3B9301CB-3FEB-4E4F-BBC4-6B817E707080}" name="2045"/>
    <tableColumn id="43" xr3:uid="{A2E85966-82D1-4B86-A801-9E4F8A9E84D5}" name="2046"/>
    <tableColumn id="44" xr3:uid="{92045799-736D-42EE-901B-76F43AE5DBA6}" name="2047"/>
    <tableColumn id="45" xr3:uid="{646022CA-53E9-44E0-8794-D92A02E5E60B}" name="2048"/>
    <tableColumn id="46" xr3:uid="{AA914065-7B91-4AA0-85B0-E13E450DDDE1}" name="2049"/>
    <tableColumn id="47" xr3:uid="{55B543B9-93CB-4976-95AC-E9FBA88E7685}"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4ADFD4-7464-40FA-B1B9-FE6C01B81CDC}" name="Table12" displayName="Table12" ref="A129:AU137" totalsRowShown="0">
  <tableColumns count="47">
    <tableColumn id="1" xr3:uid="{159BCBE6-3733-42AD-80B6-441F26FB51AF}" name="_"/>
    <tableColumn id="2" xr3:uid="{9A6B8A8E-15C9-4A3D-9B49-D57FEE17873C}" name="2005"/>
    <tableColumn id="3" xr3:uid="{29AD70D0-C621-44A3-9691-39097BA732CF}" name="2006"/>
    <tableColumn id="4" xr3:uid="{951A1AD7-C670-451E-975B-906786876E31}" name="2007"/>
    <tableColumn id="5" xr3:uid="{843C0527-15C1-4566-9C2A-DE750C56FE2B}" name="2008"/>
    <tableColumn id="6" xr3:uid="{997ACF40-4208-4260-AEA6-387F725C3497}" name="2009"/>
    <tableColumn id="7" xr3:uid="{78F372A4-49CB-47AD-B3A6-8C53AF33A7BF}" name="2010"/>
    <tableColumn id="8" xr3:uid="{F03E7F2D-FF24-466B-B1AB-4F36308BEC58}" name="2011"/>
    <tableColumn id="9" xr3:uid="{4C5A6728-B852-454D-91E7-AF598B79CD1C}" name="2012"/>
    <tableColumn id="10" xr3:uid="{9F8950B0-AF8D-4AD7-AFD5-F9B0AF6B78B3}" name="2013"/>
    <tableColumn id="11" xr3:uid="{8E956F47-5723-49FA-86E3-1700D0765E5A}" name="2014"/>
    <tableColumn id="12" xr3:uid="{C585067F-8E87-4B79-AE65-65FA24D43523}" name="2015"/>
    <tableColumn id="13" xr3:uid="{C57744D3-A893-4DB1-929E-6C0C96776C1F}" name="2016"/>
    <tableColumn id="14" xr3:uid="{8825D8A5-1172-4021-B0BA-723B31E8A48A}" name="2017"/>
    <tableColumn id="15" xr3:uid="{2A64A350-B61B-46C7-92C0-E66FDF9D49D9}" name="2018"/>
    <tableColumn id="16" xr3:uid="{31664B6C-CE9D-479C-9F10-B4A297FEC980}" name="2019"/>
    <tableColumn id="17" xr3:uid="{60AA213F-C466-429F-B2D5-863BE1D7C853}" name="2020"/>
    <tableColumn id="18" xr3:uid="{0D258658-9578-4A6A-842F-9ECD2B254B3C}" name="2021"/>
    <tableColumn id="19" xr3:uid="{8926E3A6-464F-42B6-8FE9-F48AAD59471D}" name="2022"/>
    <tableColumn id="20" xr3:uid="{2D6986DA-2A9D-4C90-8CAB-D1180558569C}" name="2023"/>
    <tableColumn id="21" xr3:uid="{9571E36C-FF88-4C6F-8604-4B3E9E85CD91}" name="2024"/>
    <tableColumn id="22" xr3:uid="{453D90FA-BB7D-4AC1-A6A3-3F22677D1397}" name="2025"/>
    <tableColumn id="23" xr3:uid="{4CCA9513-D76C-47C2-98A8-90F70D9A6E96}" name="2026"/>
    <tableColumn id="24" xr3:uid="{8D8C8BD4-75AA-4468-9026-0EB0C94091A9}" name="2027"/>
    <tableColumn id="25" xr3:uid="{3190F8A6-C651-49F7-B1D1-0385B684BA39}" name="2028"/>
    <tableColumn id="26" xr3:uid="{B6EACF1E-8CFF-40EA-8344-57D9B04AB70D}" name="2029"/>
    <tableColumn id="27" xr3:uid="{FCA0BE41-5A7F-4BB4-A715-3B7A19750425}" name="2030"/>
    <tableColumn id="28" xr3:uid="{1E4A835E-6D71-491D-9576-15E1586A9CE8}" name="2031"/>
    <tableColumn id="29" xr3:uid="{3AF489AC-8493-42DA-BB2E-3956D47D3EC9}" name="2032"/>
    <tableColumn id="30" xr3:uid="{8D34666B-9DAA-4495-8F3A-47F66BE97C3F}" name="2033"/>
    <tableColumn id="31" xr3:uid="{347F372B-A465-4186-BA73-BDBBD8FA0DBD}" name="2034"/>
    <tableColumn id="32" xr3:uid="{134CDE66-B904-49BF-8CB0-64BAA15CF80E}" name="2035"/>
    <tableColumn id="33" xr3:uid="{96DBC8D9-F9E8-4576-8981-2804258C4F4F}" name="2036"/>
    <tableColumn id="34" xr3:uid="{91DDDD87-E80F-4EEE-BB13-72A1EAF152E2}" name="2037"/>
    <tableColumn id="35" xr3:uid="{57E0E6C5-1D55-45AB-BBE7-E2A0C1E3A5CF}" name="2038"/>
    <tableColumn id="36" xr3:uid="{F5E42F5A-18E7-44EA-8F9E-73EFD9585453}" name="2039"/>
    <tableColumn id="37" xr3:uid="{35F8F45E-12DF-4474-8446-C12B393FE315}" name="2040"/>
    <tableColumn id="38" xr3:uid="{2BF56A6D-4813-483E-BD99-7058508CC1CA}" name="2041"/>
    <tableColumn id="39" xr3:uid="{EDDEA02A-DC79-4A70-A4F3-1047BE4EEE9E}" name="2042"/>
    <tableColumn id="40" xr3:uid="{22422EE9-0068-401A-80FB-55180F51AA0A}" name="2043"/>
    <tableColumn id="41" xr3:uid="{9A1F43DC-A2DF-4D64-81C4-15015115AA2B}" name="2044"/>
    <tableColumn id="42" xr3:uid="{FA462706-9989-4065-8C36-329D80D323B9}" name="2045"/>
    <tableColumn id="43" xr3:uid="{7FE5D179-1531-43FB-B9D0-5E51649D359B}" name="2046"/>
    <tableColumn id="44" xr3:uid="{11BE3AEE-41B0-4F94-B84C-A948225CD1DE}" name="2047"/>
    <tableColumn id="45" xr3:uid="{B31B6E3E-CA9B-4F49-9AB9-91D5D98E7B21}" name="2048"/>
    <tableColumn id="46" xr3:uid="{B02508A0-9087-4BA2-B3EB-ECD0FF6D6B46}" name="2049"/>
    <tableColumn id="47" xr3:uid="{3DB68C4F-CC0B-4681-BAE2-6D9F7D0AAFAC}"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6AACD-0391-4995-A1EA-12533FC8B304}" name="Table13" displayName="Table13" ref="A140:AU148" totalsRowShown="0">
  <tableColumns count="47">
    <tableColumn id="1" xr3:uid="{537DE72C-056C-4540-A63A-69CB4A89D794}" name="_"/>
    <tableColumn id="2" xr3:uid="{D022E3E4-B022-407E-82F1-089EF4719675}" name="2005"/>
    <tableColumn id="3" xr3:uid="{6F7EBE60-DB35-4A2F-827E-1E1B765CD4CF}" name="2006"/>
    <tableColumn id="4" xr3:uid="{88720006-F77B-4625-AE5E-3B7B53DEDDF1}" name="2007"/>
    <tableColumn id="5" xr3:uid="{60CE2A9C-6139-4419-A5DA-2252FC566723}" name="2008"/>
    <tableColumn id="6" xr3:uid="{F32580AE-2E8F-439B-9E96-676E46888782}" name="2009"/>
    <tableColumn id="7" xr3:uid="{3B62D9A2-1F64-4B9D-AB8C-5DCC4BC9FF1E}" name="2010"/>
    <tableColumn id="8" xr3:uid="{C37784B7-B5D1-4DC0-9141-53E440BA5CBC}" name="2011"/>
    <tableColumn id="9" xr3:uid="{5842934E-9CA7-465D-B132-2D7038941B06}" name="2012"/>
    <tableColumn id="10" xr3:uid="{604FD16C-79ED-41E2-89CB-BA835729E1F3}" name="2013"/>
    <tableColumn id="11" xr3:uid="{B6F80E02-3907-4CCD-A9BE-E02A5328EAA1}" name="2014"/>
    <tableColumn id="12" xr3:uid="{DD23236D-43E6-4A8A-8AAE-AA8F9930C856}" name="2015"/>
    <tableColumn id="13" xr3:uid="{E673808F-A93E-4007-B979-FDABF83BD454}" name="2016"/>
    <tableColumn id="14" xr3:uid="{87BD132C-640B-4C4B-BCEF-316A50DE8345}" name="2017"/>
    <tableColumn id="15" xr3:uid="{2A218297-ED5E-40EF-8720-EDF0A8911FF8}" name="2018"/>
    <tableColumn id="16" xr3:uid="{7499FB5A-AD70-4631-8DBE-7CF772566A6D}" name="2019"/>
    <tableColumn id="17" xr3:uid="{51D51D0F-8EC9-4E7E-836B-2330604288DB}" name="2020"/>
    <tableColumn id="18" xr3:uid="{549B64C4-0E5B-4374-AB21-05B7B0AEDC0D}" name="2021"/>
    <tableColumn id="19" xr3:uid="{DDAD08CA-36DA-45FE-B107-361C6B00CF8C}" name="2022"/>
    <tableColumn id="20" xr3:uid="{2E680C31-77E7-436E-B3DE-2925A3C3EFEA}" name="2023"/>
    <tableColumn id="21" xr3:uid="{7E375C0A-D7F4-42B3-955A-31F062DA884A}" name="2024"/>
    <tableColumn id="22" xr3:uid="{7A2E2104-6886-4732-9078-603D2835CB40}" name="2025"/>
    <tableColumn id="23" xr3:uid="{D0771405-7C41-4CEF-9E4D-B0BA12E8C735}" name="2026"/>
    <tableColumn id="24" xr3:uid="{758B9AC6-F622-4379-9452-2E338CB751CD}" name="2027"/>
    <tableColumn id="25" xr3:uid="{180B6492-95DF-4553-AB5D-07211B34A95E}" name="2028"/>
    <tableColumn id="26" xr3:uid="{838FE033-6A9D-45A5-ACEC-F93D72C7A339}" name="2029"/>
    <tableColumn id="27" xr3:uid="{55BD477C-52EA-4714-86B8-35EA4FC80F04}" name="2030"/>
    <tableColumn id="28" xr3:uid="{B66769F8-FB4F-4452-AF0C-D6F75B668EA7}" name="2031"/>
    <tableColumn id="29" xr3:uid="{B02D0BB1-2063-4F05-89B4-7A9B3468161F}" name="2032"/>
    <tableColumn id="30" xr3:uid="{BA525DA0-2897-44ED-91BF-00533D160E3E}" name="2033"/>
    <tableColumn id="31" xr3:uid="{91923F87-D0FB-42FD-8B74-DF34CF17853A}" name="2034"/>
    <tableColumn id="32" xr3:uid="{768F36F0-7C79-4D85-B58E-1236B7471B2A}" name="2035"/>
    <tableColumn id="33" xr3:uid="{CBC9856F-6880-4180-8C15-E956C54FC20C}" name="2036"/>
    <tableColumn id="34" xr3:uid="{60FA7847-C648-42EC-9A5B-EEEC2E8DA7A9}" name="2037"/>
    <tableColumn id="35" xr3:uid="{C8512A27-5146-4DF0-AB43-DFE45D832C00}" name="2038"/>
    <tableColumn id="36" xr3:uid="{752F8F1C-3B75-400E-AD84-B79D8E05A314}" name="2039"/>
    <tableColumn id="37" xr3:uid="{6CEF35B8-A881-4CF5-97E1-0E333030EAA5}" name="2040"/>
    <tableColumn id="38" xr3:uid="{57BD6AB2-72EA-4B72-9779-9A9555A84436}" name="2041"/>
    <tableColumn id="39" xr3:uid="{9D9EC7E2-3AE0-470B-AC9E-6D6D6B2A2055}" name="2042"/>
    <tableColumn id="40" xr3:uid="{5241CF7D-3AC3-475C-A03D-A55730C4C0C4}" name="2043"/>
    <tableColumn id="41" xr3:uid="{8F9653E9-0473-4B97-8E8E-9D1FD6BDF464}" name="2044"/>
    <tableColumn id="42" xr3:uid="{9832B2D5-7599-4966-ABFB-4A5589E16ACC}" name="2045"/>
    <tableColumn id="43" xr3:uid="{5004E1EC-4A93-4B05-BDE4-2BC78D584954}" name="2046"/>
    <tableColumn id="44" xr3:uid="{0932BE61-14C2-4296-9E77-1058028ADCC6}" name="2047"/>
    <tableColumn id="45" xr3:uid="{0A8C573D-62DC-4AE9-BE62-33E2E05535E0}" name="2048"/>
    <tableColumn id="46" xr3:uid="{CE35E07D-8230-4BFB-90C5-74F6CEF94836}" name="2049"/>
    <tableColumn id="47" xr3:uid="{2D1BB7FF-6C58-46B3-BD7F-9E8912507EC2}"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4A6632-B5C6-47DF-ADE2-81386C84B837}" name="Table14" displayName="Table14" ref="A151:AU159" totalsRowShown="0">
  <tableColumns count="47">
    <tableColumn id="1" xr3:uid="{746F2AFE-9281-4A91-B6E8-E71CB3FCB52A}" name="_"/>
    <tableColumn id="2" xr3:uid="{730E47AE-6F57-4FDF-A300-B73A3980B4DB}" name="2005"/>
    <tableColumn id="3" xr3:uid="{6D23C397-BDD7-4F27-A018-A2BE24C0EA4B}" name="2006"/>
    <tableColumn id="4" xr3:uid="{A6550EE3-4CFB-4E70-816A-3B9E7D5120F5}" name="2007"/>
    <tableColumn id="5" xr3:uid="{F8B14004-4EFF-48BB-B132-3685E0B2732D}" name="2008"/>
    <tableColumn id="6" xr3:uid="{E113C758-0E3A-48BE-BC0A-664A8A041825}" name="2009"/>
    <tableColumn id="7" xr3:uid="{51E599CD-DB54-4FFD-90DC-A1A2C4B3BF5A}" name="2010"/>
    <tableColumn id="8" xr3:uid="{E6A9C7B5-ECFA-43D4-8F5A-484B145FFEF2}" name="2011"/>
    <tableColumn id="9" xr3:uid="{E0969A2B-5678-4228-BA48-ABE0F792B244}" name="2012"/>
    <tableColumn id="10" xr3:uid="{4EF18A3C-6D8E-425D-AB19-5019D68958E8}" name="2013"/>
    <tableColumn id="11" xr3:uid="{05A45141-2E40-4D70-B0B8-DE468A27665B}" name="2014"/>
    <tableColumn id="12" xr3:uid="{E0C92EB8-2C9A-4CCE-BAC3-DE50D03D1BEE}" name="2015"/>
    <tableColumn id="13" xr3:uid="{10859BCC-68D3-4880-BAAF-4F06E1201272}" name="2016"/>
    <tableColumn id="14" xr3:uid="{2C6A1CC8-C4B9-4066-8130-23A07B7FD41C}" name="2017"/>
    <tableColumn id="15" xr3:uid="{0E3904DF-12B5-47E2-84EF-66354C1FAE53}" name="2018"/>
    <tableColumn id="16" xr3:uid="{5F4676CD-1A40-47EC-AB4E-E136A6222C83}" name="2019"/>
    <tableColumn id="17" xr3:uid="{37E2DF58-3D08-4171-829E-907DE9635284}" name="2020"/>
    <tableColumn id="18" xr3:uid="{B51907B3-BF20-4C7C-B8D6-77E79E66652E}" name="2021"/>
    <tableColumn id="19" xr3:uid="{FD68985D-260B-4743-A692-AE4CE43E3A9E}" name="2022"/>
    <tableColumn id="20" xr3:uid="{4AF934FA-95CB-42CB-874F-FE553EF71A69}" name="2023"/>
    <tableColumn id="21" xr3:uid="{1ED6A88E-62DC-4C08-B88B-8B7EAB5267BB}" name="2024"/>
    <tableColumn id="22" xr3:uid="{67C48C9C-05CB-4828-8DF5-2BD0BF5A42BA}" name="2025"/>
    <tableColumn id="23" xr3:uid="{FC8E1527-6420-4D4C-AC52-EFA06BB8FAEE}" name="2026"/>
    <tableColumn id="24" xr3:uid="{4E805B4D-35FD-43C1-BC0A-04136E3692C1}" name="2027"/>
    <tableColumn id="25" xr3:uid="{0EF70E62-3E8B-42E3-9B24-21978130B341}" name="2028"/>
    <tableColumn id="26" xr3:uid="{94DDEF47-5642-443D-BE28-A2BAB22625A6}" name="2029"/>
    <tableColumn id="27" xr3:uid="{CA841874-F7CA-47E5-A011-991F71B57C5C}" name="2030"/>
    <tableColumn id="28" xr3:uid="{7EDBA0E5-8EA8-4B8D-85FB-E96DF420073E}" name="2031"/>
    <tableColumn id="29" xr3:uid="{A45D605E-0BC0-4817-9A3E-02E9DA21693E}" name="2032"/>
    <tableColumn id="30" xr3:uid="{468B098B-C37E-41F5-BDE2-3FB2C1C6EB1B}" name="2033"/>
    <tableColumn id="31" xr3:uid="{20693E8A-C058-4F38-8AE6-9CB9FA866B56}" name="2034"/>
    <tableColumn id="32" xr3:uid="{C23FB7E5-F653-41D7-B5BD-CCFD9712A8C5}" name="2035"/>
    <tableColumn id="33" xr3:uid="{3D474181-5BD3-4788-A701-B908E76C39C3}" name="2036"/>
    <tableColumn id="34" xr3:uid="{51544EE2-5FFC-4084-AD7F-A4238D4C2BC8}" name="2037"/>
    <tableColumn id="35" xr3:uid="{7A9FE6E8-7386-4000-AF5A-9B677794288C}" name="2038"/>
    <tableColumn id="36" xr3:uid="{F9BE5930-06A3-4B55-AB11-EE2404A878B9}" name="2039"/>
    <tableColumn id="37" xr3:uid="{2B985DE7-0F17-4C99-9DB2-64DF02CDDEEF}" name="2040"/>
    <tableColumn id="38" xr3:uid="{DF04439E-A1E1-4D67-A971-A43DF0B9035D}" name="2041"/>
    <tableColumn id="39" xr3:uid="{6F0165E8-C92A-4D7B-9D54-DA4A747152EC}" name="2042"/>
    <tableColumn id="40" xr3:uid="{0ACE86D3-67D1-43BA-8A44-7D4A4D0E336C}" name="2043"/>
    <tableColumn id="41" xr3:uid="{E0562286-17C2-4EB6-BC44-A2A02F6A8635}" name="2044"/>
    <tableColumn id="42" xr3:uid="{4DFE99D5-0494-4C3F-BAE8-9E844A426BDF}" name="2045"/>
    <tableColumn id="43" xr3:uid="{657D725F-7D57-4C3F-B0D3-5A0A147676DD}" name="2046"/>
    <tableColumn id="44" xr3:uid="{0B7B9967-C4D9-4CBC-B381-3B7C2747F546}" name="2047"/>
    <tableColumn id="45" xr3:uid="{97CD9DA9-8170-4F00-B6E8-419D21259532}" name="2048"/>
    <tableColumn id="46" xr3:uid="{2C5D5178-33CB-4212-83E8-A665497866C1}" name="2049"/>
    <tableColumn id="47" xr3:uid="{DDEF6B78-43D3-4F5C-A52B-A8B488AB4D60}" name="2050"/>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955B4A6-58BD-AC41-A4BA-B0D824651C86}" name="Table158" displayName="Table158" ref="A8:AU17" totalsRowCount="1">
  <tableColumns count="47">
    <tableColumn id="1" xr3:uid="{00000000-0010-0000-0000-000001000000}" name="_" totalsRowDxfId="47"/>
    <tableColumn id="2" xr3:uid="{00000000-0010-0000-0000-000002000000}" name="2005" totalsRowDxfId="46"/>
    <tableColumn id="3" xr3:uid="{00000000-0010-0000-0000-000003000000}" name="2006" totalsRowDxfId="45"/>
    <tableColumn id="4" xr3:uid="{00000000-0010-0000-0000-000004000000}" name="2007" totalsRowDxfId="44"/>
    <tableColumn id="5" xr3:uid="{00000000-0010-0000-0000-000005000000}" name="2008" totalsRowDxfId="43"/>
    <tableColumn id="6" xr3:uid="{00000000-0010-0000-0000-000006000000}" name="2009" totalsRowDxfId="42"/>
    <tableColumn id="7" xr3:uid="{00000000-0010-0000-0000-000007000000}" name="2010" totalsRowDxfId="41"/>
    <tableColumn id="8" xr3:uid="{00000000-0010-0000-0000-000008000000}" name="2011" totalsRowDxfId="40"/>
    <tableColumn id="9" xr3:uid="{00000000-0010-0000-0000-000009000000}" name="2012" totalsRowDxfId="39"/>
    <tableColumn id="10" xr3:uid="{00000000-0010-0000-0000-00000A000000}" name="2013" totalsRowDxfId="38"/>
    <tableColumn id="11" xr3:uid="{00000000-0010-0000-0000-00000B000000}" name="2014" totalsRowDxfId="37" dataCellStyle="Normal 3"/>
    <tableColumn id="12" xr3:uid="{00000000-0010-0000-0000-00000C000000}" name="2015" totalsRowFunction="custom" totalsRowDxfId="36" dataCellStyle="Normal 3">
      <totalsRowFormula>SUBTOTAL(109,Table158[2015])</totalsRowFormula>
    </tableColumn>
    <tableColumn id="13" xr3:uid="{00000000-0010-0000-0000-00000D000000}" name="2016" totalsRowFunction="custom" totalsRowDxfId="35" dataCellStyle="Normal 3">
      <totalsRowFormula>SUBTOTAL(109,Table158[2016])</totalsRowFormula>
    </tableColumn>
    <tableColumn id="14" xr3:uid="{00000000-0010-0000-0000-00000E000000}" name="2017" totalsRowFunction="custom" totalsRowDxfId="34" dataCellStyle="Normal 3">
      <totalsRowFormula>SUBTOTAL(109,Table158[2017])</totalsRowFormula>
    </tableColumn>
    <tableColumn id="15" xr3:uid="{00000000-0010-0000-0000-00000F000000}" name="2018" totalsRowFunction="custom" totalsRowDxfId="33" dataCellStyle="Normal 3">
      <totalsRowFormula>SUBTOTAL(109,Table158[2018])</totalsRowFormula>
    </tableColumn>
    <tableColumn id="16" xr3:uid="{00000000-0010-0000-0000-000010000000}" name="2019" totalsRowFunction="sum" dataDxfId="32" totalsRowDxfId="31" dataCellStyle="Normal 3"/>
    <tableColumn id="17" xr3:uid="{00000000-0010-0000-0000-000011000000}" name="2020" totalsRowDxfId="30"/>
    <tableColumn id="18" xr3:uid="{00000000-0010-0000-0000-000012000000}" name="2021" totalsRowDxfId="29"/>
    <tableColumn id="19" xr3:uid="{00000000-0010-0000-0000-000013000000}" name="2022" totalsRowDxfId="28"/>
    <tableColumn id="20" xr3:uid="{00000000-0010-0000-0000-000014000000}" name="2023" totalsRowDxfId="27"/>
    <tableColumn id="21" xr3:uid="{00000000-0010-0000-0000-000015000000}" name="2024" totalsRowDxfId="26"/>
    <tableColumn id="22" xr3:uid="{00000000-0010-0000-0000-000016000000}" name="2025" totalsRowDxfId="25"/>
    <tableColumn id="23" xr3:uid="{00000000-0010-0000-0000-000017000000}" name="2026" totalsRowDxfId="24"/>
    <tableColumn id="24" xr3:uid="{00000000-0010-0000-0000-000018000000}" name="2027" totalsRowDxfId="23"/>
    <tableColumn id="25" xr3:uid="{00000000-0010-0000-0000-000019000000}" name="2028" totalsRowDxfId="22"/>
    <tableColumn id="26" xr3:uid="{00000000-0010-0000-0000-00001A000000}" name="2029" totalsRowDxfId="21"/>
    <tableColumn id="27" xr3:uid="{00000000-0010-0000-0000-00001B000000}" name="2030" totalsRowDxfId="20"/>
    <tableColumn id="28" xr3:uid="{00000000-0010-0000-0000-00001C000000}" name="2031" totalsRowDxfId="19"/>
    <tableColumn id="29" xr3:uid="{00000000-0010-0000-0000-00001D000000}" name="2032" totalsRowDxfId="18"/>
    <tableColumn id="30" xr3:uid="{00000000-0010-0000-0000-00001E000000}" name="2033" totalsRowDxfId="17"/>
    <tableColumn id="31" xr3:uid="{00000000-0010-0000-0000-00001F000000}" name="2034" totalsRowDxfId="16"/>
    <tableColumn id="32" xr3:uid="{00000000-0010-0000-0000-000020000000}" name="2035" totalsRowDxfId="15"/>
    <tableColumn id="33" xr3:uid="{00000000-0010-0000-0000-000021000000}" name="2036" totalsRowDxfId="14"/>
    <tableColumn id="34" xr3:uid="{00000000-0010-0000-0000-000022000000}" name="2037" totalsRowDxfId="13"/>
    <tableColumn id="35" xr3:uid="{00000000-0010-0000-0000-000023000000}" name="2038" totalsRowDxfId="12"/>
    <tableColumn id="36" xr3:uid="{00000000-0010-0000-0000-000024000000}" name="2039" totalsRowDxfId="11"/>
    <tableColumn id="37" xr3:uid="{00000000-0010-0000-0000-000025000000}" name="2040" totalsRowDxfId="10"/>
    <tableColumn id="38" xr3:uid="{00000000-0010-0000-0000-000026000000}" name="2041" totalsRowDxfId="9"/>
    <tableColumn id="39" xr3:uid="{00000000-0010-0000-0000-000027000000}" name="2042" totalsRowDxfId="8"/>
    <tableColumn id="40" xr3:uid="{00000000-0010-0000-0000-000028000000}" name="2043" totalsRowDxfId="7"/>
    <tableColumn id="41" xr3:uid="{00000000-0010-0000-0000-000029000000}" name="2044" totalsRowDxfId="6"/>
    <tableColumn id="42" xr3:uid="{00000000-0010-0000-0000-00002A000000}" name="2045" totalsRowDxfId="5"/>
    <tableColumn id="43" xr3:uid="{00000000-0010-0000-0000-00002B000000}" name="2046" totalsRowDxfId="4"/>
    <tableColumn id="44" xr3:uid="{00000000-0010-0000-0000-00002C000000}" name="2047" totalsRowDxfId="3"/>
    <tableColumn id="45" xr3:uid="{00000000-0010-0000-0000-00002D000000}" name="2048" totalsRowDxfId="2"/>
    <tableColumn id="46" xr3:uid="{00000000-0010-0000-0000-00002E000000}" name="2049" totalsRowDxfId="1"/>
    <tableColumn id="47" xr3:uid="{00000000-0010-0000-0000-00002F000000}" name="2050" totalsRow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5664C2-C7E3-114C-8DA9-87B622A366A5}" name="Table332" displayName="Table332"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126AFE-19FA-2947-B83C-480836B78B30}" name="Table259" displayName="Table25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C56E74B-DC4D-7A43-BEEA-F4B10EC8E49E}" name="Table360" displayName="Table36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4A4D39-BB35-B74E-91CF-4FF73A0BC2A7}" name="Table461" displayName="Table461"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78919E8D-FE7D-154D-8C84-E30D43ADEAB9}" name="Table562" displayName="Table562"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5471E52-A470-FF45-B8E2-4A6B455676CD}" name="Table663" displayName="Table663"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F03B844-8F77-884C-A32D-C82A362BBE48}" name="Table764" displayName="Table764"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2972355-9E25-EE45-8376-4C092AC0B54F}" name="Table865" displayName="Table865"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1B7C0F6E-C2B1-884E-B56E-827068277D29}" name="Table966" displayName="Table966"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1367656-8C1F-2F49-889F-AC068B6643FC}" name="Table1067" displayName="Table1067"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3D539D-1CA6-5942-9A81-9C5F7E3BAFA3}" name="Table1168" displayName="Table1168"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A988E95-3FA7-714C-BED8-BAC94D2CA8F8}" name="Table433" displayName="Table433"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084E821-15B4-0E4C-80A2-701AC992F95A}" name="Table1269" displayName="Table1269"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C6330AA-1DF2-5745-BB73-FA17CA844D8A}" name="Table1370" displayName="Table1370"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B64F315-06DB-CC40-A620-1A315A7A5081}" name="Table1471" displayName="Table1471"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B1D3A64-B9DF-9745-BB14-2B38833F3A17}" name="Table534" displayName="Table534"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6EF6D40-679A-6F49-A651-4AED730436F6}" name="Table635" displayName="Table635"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2119F89-314D-2B48-A230-0F72E6C091CB}" name="Table736" displayName="Table736"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A04C47-7B64-F24F-A725-16543B8DC3E4}" name="Table837" displayName="Table837"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04FA8F8-F679-2149-A745-B63A081FA4DE}" name="Table938" displayName="Table938"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1-12-20T21:10:18.47" personId="{39782DE7-B85F-6E4B-9B01-143FB7BB2950}" id="{D774A83C-6071-B544-BC01-8FF522A86CE0}">
    <text>@Eyab Al-Aini can you point me to a resource that indicates the split between peaker and nonpeaker NG plants?</text>
    <mentions>
      <mention mentionpersonId="{300C7DDB-4E2C-3344-882E-F7797F5BA42F}" mentionId="{AD3F0AEF-4FD2-F642-AA62-B44EFFF227D6}" startIndex="0" length="13"/>
    </mentions>
  </threadedComment>
  <threadedComment ref="A24" dT="2021-12-22T21:06:55.94" personId="{39782DE7-B85F-6E4B-9B01-143FB7BB2950}" id="{AADDBA97-3CE0-8D45-9A1B-4393F762D861}" parentId="{D774A83C-6071-B544-BC01-8FF522A86CE0}">
    <text>This is inconsistent with the elec/BAU Cap Retirements which assumes NG combustion turbine are all peakers</text>
  </threadedComment>
  <threadedComment ref="A24" dT="2021-12-22T21:15:31.68" personId="{39782DE7-B85F-6E4B-9B01-143FB7BB2950}" id="{CC0134DF-8271-154F-B7B3-7C8D992CE85A}" parentId="{D774A83C-6071-B544-BC01-8FF522A86CE0}">
    <text>The EIA indicates combustion turbine plants are typically used as peaker plants: https://www.eia.gov/todayinenergy/detail.php?id=13191</text>
  </threadedComment>
  <threadedComment ref="A24" dT="2021-12-22T21:33:36.30" personId="{39782DE7-B85F-6E4B-9B01-143FB7BB2950}" id="{536E7987-7340-CF4A-9E87-A0B93011D839}" parentId="{D774A83C-6071-B544-BC01-8FF522A86CE0}">
    <text>The USCap Retirements before Quantization also assumes combined cycle plants are nonpeaking.</text>
  </threadedComment>
  <threadedComment ref="A24" dT="2022-04-29T05:23:09.84" personId="{CC250350-33B6-4368-9E12-1842211116E6}" id="{E1A900FC-AC00-41ED-AD1D-C563206770B4}" parentId="{D774A83C-6071-B544-BC01-8FF522A86CE0}">
    <text xml:space="preserve">@Nick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ext>
    <mentions>
      <mention mentionpersonId="{8D750EC4-EB29-44CE-8B68-A9BC09B12356}" mentionId="{7FA075D1-F106-4025-A27B-7916B8748008}"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ia.gov/todayinenergy/detail.php?id=13191" TargetMode="External"/><Relationship Id="rId2" Type="http://schemas.openxmlformats.org/officeDocument/2006/relationships/hyperlink" Target="https://www.lazard.com/media/451905/lazards-levelized-cost-of-energy-version-150-vf.pdf" TargetMode="External"/><Relationship Id="rId1" Type="http://schemas.openxmlformats.org/officeDocument/2006/relationships/hyperlink" Target="https://apps.rec-cer.gc.ca/ftrppndc/dflt.aspx?GoCTemplateCulture&amp;GoCTemplateCulture=en-C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6.xml"/><Relationship Id="rId13" Type="http://schemas.openxmlformats.org/officeDocument/2006/relationships/table" Target="../tables/table41.xml"/><Relationship Id="rId3" Type="http://schemas.openxmlformats.org/officeDocument/2006/relationships/table" Target="../tables/table31.xml"/><Relationship Id="rId7" Type="http://schemas.openxmlformats.org/officeDocument/2006/relationships/table" Target="../tables/table35.xml"/><Relationship Id="rId12" Type="http://schemas.openxmlformats.org/officeDocument/2006/relationships/table" Target="../tables/table40.xml"/><Relationship Id="rId2" Type="http://schemas.openxmlformats.org/officeDocument/2006/relationships/table" Target="../tables/table30.xml"/><Relationship Id="rId1" Type="http://schemas.openxmlformats.org/officeDocument/2006/relationships/table" Target="../tables/table29.xml"/><Relationship Id="rId6" Type="http://schemas.openxmlformats.org/officeDocument/2006/relationships/table" Target="../tables/table34.xml"/><Relationship Id="rId11" Type="http://schemas.openxmlformats.org/officeDocument/2006/relationships/table" Target="../tables/table39.xml"/><Relationship Id="rId5" Type="http://schemas.openxmlformats.org/officeDocument/2006/relationships/table" Target="../tables/table33.xml"/><Relationship Id="rId10" Type="http://schemas.openxmlformats.org/officeDocument/2006/relationships/table" Target="../tables/table38.xml"/><Relationship Id="rId4" Type="http://schemas.openxmlformats.org/officeDocument/2006/relationships/table" Target="../tables/table32.xml"/><Relationship Id="rId9" Type="http://schemas.openxmlformats.org/officeDocument/2006/relationships/table" Target="../tables/table37.xml"/><Relationship Id="rId14" Type="http://schemas.openxmlformats.org/officeDocument/2006/relationships/table" Target="../tables/table4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election activeCell="B7" sqref="B7"/>
    </sheetView>
  </sheetViews>
  <sheetFormatPr defaultColWidth="8.85546875" defaultRowHeight="15" x14ac:dyDescent="0.25"/>
  <cols>
    <col min="1" max="1" width="24.85546875" customWidth="1"/>
    <col min="2" max="2" width="82.42578125" bestFit="1" customWidth="1"/>
  </cols>
  <sheetData>
    <row r="1" spans="1:2" x14ac:dyDescent="0.25">
      <c r="A1" s="1" t="s">
        <v>0</v>
      </c>
    </row>
    <row r="3" spans="1:2" x14ac:dyDescent="0.25">
      <c r="A3" s="1" t="s">
        <v>1</v>
      </c>
      <c r="B3" s="2" t="s">
        <v>2</v>
      </c>
    </row>
    <row r="4" spans="1:2" x14ac:dyDescent="0.25">
      <c r="B4" s="3" t="s">
        <v>3</v>
      </c>
    </row>
    <row r="5" spans="1:2" x14ac:dyDescent="0.25">
      <c r="B5" s="3">
        <v>2021</v>
      </c>
    </row>
    <row r="6" spans="1:2" x14ac:dyDescent="0.25">
      <c r="B6" s="3" t="s">
        <v>4</v>
      </c>
    </row>
    <row r="7" spans="1:2" x14ac:dyDescent="0.25">
      <c r="B7" s="13" t="s">
        <v>5</v>
      </c>
    </row>
    <row r="8" spans="1:2" x14ac:dyDescent="0.25">
      <c r="B8" s="3" t="s">
        <v>6</v>
      </c>
    </row>
    <row r="11" spans="1:2" x14ac:dyDescent="0.25">
      <c r="B11" s="2" t="s">
        <v>7</v>
      </c>
    </row>
    <row r="12" spans="1:2" x14ac:dyDescent="0.25">
      <c r="B12" t="s">
        <v>8</v>
      </c>
    </row>
    <row r="13" spans="1:2" x14ac:dyDescent="0.25">
      <c r="B13" s="3">
        <v>2021</v>
      </c>
    </row>
    <row r="14" spans="1:2" x14ac:dyDescent="0.25">
      <c r="B14" t="s">
        <v>9</v>
      </c>
    </row>
    <row r="15" spans="1:2" ht="30" x14ac:dyDescent="0.25">
      <c r="B15" s="5" t="s">
        <v>10</v>
      </c>
    </row>
    <row r="16" spans="1:2" x14ac:dyDescent="0.25">
      <c r="B16" t="s">
        <v>11</v>
      </c>
    </row>
    <row r="18" spans="1:2" x14ac:dyDescent="0.25">
      <c r="A18" s="1" t="s">
        <v>12</v>
      </c>
    </row>
    <row r="19" spans="1:2" x14ac:dyDescent="0.25">
      <c r="A19" s="12" t="s">
        <v>13</v>
      </c>
      <c r="B19" s="12"/>
    </row>
    <row r="20" spans="1:2" x14ac:dyDescent="0.25">
      <c r="A20" s="12" t="s">
        <v>14</v>
      </c>
      <c r="B20" s="12"/>
    </row>
    <row r="21" spans="1:2" x14ac:dyDescent="0.25">
      <c r="A21" s="12" t="s">
        <v>15</v>
      </c>
      <c r="B21" s="12"/>
    </row>
    <row r="22" spans="1:2" x14ac:dyDescent="0.25">
      <c r="A22" s="32"/>
      <c r="B22" s="12"/>
    </row>
    <row r="23" spans="1:2" x14ac:dyDescent="0.25">
      <c r="A23" s="33" t="s">
        <v>16</v>
      </c>
    </row>
    <row r="24" spans="1:2" x14ac:dyDescent="0.25">
      <c r="A24" t="s">
        <v>17</v>
      </c>
      <c r="B24">
        <v>2019</v>
      </c>
    </row>
    <row r="25" spans="1:2" x14ac:dyDescent="0.25">
      <c r="A25" t="s">
        <v>18</v>
      </c>
    </row>
    <row r="26" spans="1:2" x14ac:dyDescent="0.25">
      <c r="A26" s="1"/>
    </row>
    <row r="27" spans="1:2" x14ac:dyDescent="0.25">
      <c r="A27" s="33" t="s">
        <v>19</v>
      </c>
    </row>
    <row r="28" spans="1:2" ht="60.95" customHeight="1" x14ac:dyDescent="0.25">
      <c r="A28" s="43" t="s">
        <v>20</v>
      </c>
      <c r="B28" s="43"/>
    </row>
    <row r="29" spans="1:2" x14ac:dyDescent="0.25">
      <c r="A29" s="33"/>
    </row>
    <row r="30" spans="1:2" x14ac:dyDescent="0.25">
      <c r="A30" s="33" t="s">
        <v>21</v>
      </c>
    </row>
    <row r="31" spans="1:2" x14ac:dyDescent="0.25">
      <c r="A31" t="s">
        <v>22</v>
      </c>
    </row>
    <row r="32" spans="1:2" x14ac:dyDescent="0.25">
      <c r="A32" t="s">
        <v>23</v>
      </c>
    </row>
    <row r="33" spans="1:3" x14ac:dyDescent="0.25">
      <c r="A33" t="s">
        <v>24</v>
      </c>
    </row>
    <row r="34" spans="1:3" x14ac:dyDescent="0.25">
      <c r="A34" t="s">
        <v>25</v>
      </c>
    </row>
    <row r="35" spans="1:3" x14ac:dyDescent="0.25">
      <c r="A35" t="s">
        <v>26</v>
      </c>
    </row>
    <row r="36" spans="1:3" x14ac:dyDescent="0.25">
      <c r="A36" s="1" t="s">
        <v>27</v>
      </c>
      <c r="B36" s="24">
        <v>1.1000000000000001</v>
      </c>
    </row>
    <row r="37" spans="1:3" x14ac:dyDescent="0.25">
      <c r="A37" t="s">
        <v>28</v>
      </c>
    </row>
    <row r="38" spans="1:3" x14ac:dyDescent="0.25">
      <c r="A38" t="s">
        <v>29</v>
      </c>
    </row>
    <row r="39" spans="1:3" x14ac:dyDescent="0.25">
      <c r="A39" s="1" t="s">
        <v>30</v>
      </c>
    </row>
    <row r="40" spans="1:3" x14ac:dyDescent="0.25">
      <c r="A40" t="s">
        <v>31</v>
      </c>
    </row>
    <row r="41" spans="1:3" x14ac:dyDescent="0.25">
      <c r="A41" t="s">
        <v>32</v>
      </c>
    </row>
    <row r="42" spans="1:3" x14ac:dyDescent="0.25">
      <c r="A42" t="s">
        <v>33</v>
      </c>
    </row>
    <row r="43" spans="1:3" x14ac:dyDescent="0.25">
      <c r="A43" s="1" t="s">
        <v>27</v>
      </c>
      <c r="B43" s="24">
        <v>1</v>
      </c>
    </row>
    <row r="45" spans="1:3" x14ac:dyDescent="0.25">
      <c r="A45" s="1" t="s">
        <v>34</v>
      </c>
    </row>
    <row r="46" spans="1:3" ht="15.95" customHeight="1" x14ac:dyDescent="0.25">
      <c r="A46" t="s">
        <v>35</v>
      </c>
      <c r="B46" t="s">
        <v>36</v>
      </c>
    </row>
    <row r="47" spans="1:3" ht="15.95" customHeight="1" x14ac:dyDescent="0.25">
      <c r="B47" s="34" t="s">
        <v>37</v>
      </c>
      <c r="C47" s="34"/>
    </row>
    <row r="48" spans="1:3" x14ac:dyDescent="0.25">
      <c r="A48" t="s">
        <v>38</v>
      </c>
      <c r="B48" t="s">
        <v>39</v>
      </c>
    </row>
    <row r="49" spans="1:2" x14ac:dyDescent="0.25">
      <c r="A49" t="s">
        <v>40</v>
      </c>
      <c r="B49" t="s">
        <v>41</v>
      </c>
    </row>
    <row r="51" spans="1:2" x14ac:dyDescent="0.25">
      <c r="A51" t="s">
        <v>42</v>
      </c>
    </row>
  </sheetData>
  <mergeCells count="1">
    <mergeCell ref="A28:B28"/>
  </mergeCells>
  <hyperlinks>
    <hyperlink ref="B7" r:id="rId1" xr:uid="{E9D147CC-2B7E-7D4B-B7DB-6CE50084700F}"/>
    <hyperlink ref="B15" r:id="rId2" xr:uid="{4DADBC0A-3E76-6B4D-B311-34668A8C1922}"/>
    <hyperlink ref="B47" r:id="rId3" xr:uid="{83F690F0-FF52-2D46-AD60-2E1511B26F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K17"/>
  <sheetViews>
    <sheetView tabSelected="1" workbookViewId="0">
      <selection activeCell="A2" sqref="A2"/>
    </sheetView>
  </sheetViews>
  <sheetFormatPr defaultColWidth="8.85546875" defaultRowHeight="15" x14ac:dyDescent="0.25"/>
  <cols>
    <col min="1" max="1" width="20.85546875" style="27" bestFit="1" customWidth="1"/>
    <col min="2" max="2" width="11.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x14ac:dyDescent="0.2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x14ac:dyDescent="0.25">
      <c r="A2" s="27" t="str">
        <f>'Pre-ret calculations 2021'!B3</f>
        <v>hard coal</v>
      </c>
      <c r="B2" s="27">
        <f>'BECF-pre-ret'!B2</f>
        <v>0.59472875665869829</v>
      </c>
      <c r="C2" s="27">
        <f>'BECF-pre-ret'!C2</f>
        <v>0.59472875665869829</v>
      </c>
      <c r="D2" s="27">
        <f>'BECF-pre-ret'!D2</f>
        <v>0.59472875665869829</v>
      </c>
      <c r="E2" s="27">
        <f>'BECF-pre-ret'!E2</f>
        <v>0.59472875665869829</v>
      </c>
      <c r="F2" s="27">
        <f>'BECF-pre-ret'!F2</f>
        <v>0.59472875665869829</v>
      </c>
      <c r="G2" s="27">
        <f>'BECF-pre-ret'!G2</f>
        <v>0.59472875665869829</v>
      </c>
      <c r="H2" s="27">
        <f>'BECF-pre-ret'!H2</f>
        <v>0.59472875665869829</v>
      </c>
      <c r="I2" s="27">
        <f>'BECF-pre-ret'!I2</f>
        <v>0.59472875665869829</v>
      </c>
      <c r="J2" s="27">
        <f>'BECF-pre-ret'!J2</f>
        <v>0.59472875665869829</v>
      </c>
      <c r="K2" s="27">
        <f>'BECF-pre-ret'!K2</f>
        <v>0.59472875665869829</v>
      </c>
      <c r="L2" s="27">
        <f>'BECF-pre-ret'!L2</f>
        <v>0.59472875665869829</v>
      </c>
      <c r="M2" s="27">
        <f>'BECF-pre-ret'!M2</f>
        <v>0.59472875665869829</v>
      </c>
      <c r="N2" s="27">
        <f>'BECF-pre-ret'!N2</f>
        <v>0.59472875665869829</v>
      </c>
      <c r="O2" s="27">
        <f>'BECF-pre-ret'!O2</f>
        <v>0.59472875665869829</v>
      </c>
      <c r="P2" s="27">
        <f>'BECF-pre-ret'!P2</f>
        <v>0.59472875665869829</v>
      </c>
      <c r="Q2" s="27">
        <f>'BECF-pre-ret'!Q2</f>
        <v>0.59472875665869829</v>
      </c>
      <c r="R2" s="27">
        <f>'BECF-pre-ret'!R2</f>
        <v>0.59472875665869829</v>
      </c>
      <c r="S2" s="27">
        <f>'BECF-pre-ret'!S2</f>
        <v>0.59472875665869829</v>
      </c>
      <c r="T2" s="27">
        <f>'BECF-pre-ret'!T2</f>
        <v>0.59472875665869829</v>
      </c>
      <c r="U2" s="27">
        <f>'BECF-pre-ret'!U2</f>
        <v>0.59472875665869829</v>
      </c>
      <c r="V2" s="27">
        <f>'BECF-pre-ret'!V2</f>
        <v>0.59472875665869829</v>
      </c>
      <c r="W2" s="27">
        <f>'BECF-pre-ret'!W2</f>
        <v>0.59472875665869829</v>
      </c>
      <c r="X2" s="27">
        <f>'BECF-pre-ret'!X2</f>
        <v>0.59472875665869829</v>
      </c>
      <c r="Y2" s="27">
        <f>'BECF-pre-ret'!Y2</f>
        <v>0.59472875665869829</v>
      </c>
      <c r="Z2" s="27">
        <f>'BECF-pre-ret'!Z2</f>
        <v>0.59472875665869829</v>
      </c>
      <c r="AA2" s="27">
        <f>'BECF-pre-ret'!AA2</f>
        <v>0.59472875665869829</v>
      </c>
      <c r="AB2" s="27">
        <f>'BECF-pre-ret'!AB2</f>
        <v>0.59472875665869829</v>
      </c>
      <c r="AC2" s="27">
        <f>'BECF-pre-ret'!AC2</f>
        <v>0.59472875665869829</v>
      </c>
      <c r="AD2" s="27">
        <f>'BECF-pre-ret'!AD2</f>
        <v>0.59472875665869829</v>
      </c>
      <c r="AE2" s="27">
        <f>'BECF-pre-ret'!AE2</f>
        <v>0.59472875665869829</v>
      </c>
      <c r="AF2" s="27">
        <f>'BECF-pre-ret'!AF2</f>
        <v>0.59472875665869829</v>
      </c>
      <c r="AG2" s="27">
        <f>'BECF-pre-ret'!AG2</f>
        <v>0.59472875665869829</v>
      </c>
      <c r="AH2" s="27">
        <f>'BECF-pre-ret'!AH2</f>
        <v>0.59472875665869829</v>
      </c>
      <c r="AI2" s="27">
        <f>'BECF-pre-ret'!AI2</f>
        <v>0.59472875665869829</v>
      </c>
      <c r="AJ2" s="27">
        <f>'BECF-pre-ret'!AJ2</f>
        <v>0.59472875665869829</v>
      </c>
      <c r="AK2" s="27">
        <f>'BECF-pre-ret'!AK2</f>
        <v>0.59472875665869829</v>
      </c>
    </row>
    <row r="3" spans="1:37" x14ac:dyDescent="0.25">
      <c r="A3" s="27" t="str">
        <f>'Pre-ret calculations 2021'!B4</f>
        <v>natural gas nonpeaker</v>
      </c>
      <c r="B3" s="27">
        <f>'BECF-pre-ret'!B3</f>
        <v>0.33883271401335374</v>
      </c>
      <c r="C3" s="27">
        <f>'BECF-pre-ret'!C3</f>
        <v>0.33883271401335374</v>
      </c>
      <c r="D3" s="27">
        <f>'BECF-pre-ret'!D3</f>
        <v>0.33883271401335374</v>
      </c>
      <c r="E3" s="27">
        <f>'BECF-pre-ret'!E3</f>
        <v>0.33883271401335374</v>
      </c>
      <c r="F3" s="27">
        <f>'BECF-pre-ret'!F3</f>
        <v>0.33883271401335374</v>
      </c>
      <c r="G3" s="27">
        <f>'BECF-pre-ret'!G3</f>
        <v>0.33883271401335374</v>
      </c>
      <c r="H3" s="27">
        <f>'BECF-pre-ret'!H3</f>
        <v>0.33883271401335374</v>
      </c>
      <c r="I3" s="27">
        <f>'BECF-pre-ret'!I3</f>
        <v>0.33883271401335374</v>
      </c>
      <c r="J3" s="27">
        <f>'BECF-pre-ret'!J3</f>
        <v>0.33883271401335374</v>
      </c>
      <c r="K3" s="27">
        <f>'BECF-pre-ret'!K3</f>
        <v>0.33883271401335374</v>
      </c>
      <c r="L3" s="27">
        <f>'BECF-pre-ret'!L3</f>
        <v>0.33883271401335374</v>
      </c>
      <c r="M3" s="27">
        <f>'BECF-pre-ret'!M3</f>
        <v>0.33883271401335374</v>
      </c>
      <c r="N3" s="27">
        <f>'BECF-pre-ret'!N3</f>
        <v>0.33883271401335374</v>
      </c>
      <c r="O3" s="27">
        <f>'BECF-pre-ret'!O3</f>
        <v>0.33883271401335374</v>
      </c>
      <c r="P3" s="27">
        <f>'BECF-pre-ret'!P3</f>
        <v>0.33883271401335374</v>
      </c>
      <c r="Q3" s="27">
        <f>'BECF-pre-ret'!Q3</f>
        <v>0.33883271401335374</v>
      </c>
      <c r="R3" s="27">
        <f>'BECF-pre-ret'!R3</f>
        <v>0.33883271401335374</v>
      </c>
      <c r="S3" s="27">
        <f>'BECF-pre-ret'!S3</f>
        <v>0.33883271401335374</v>
      </c>
      <c r="T3" s="27">
        <f>'BECF-pre-ret'!T3</f>
        <v>0.33883271401335374</v>
      </c>
      <c r="U3" s="27">
        <f>'BECF-pre-ret'!U3</f>
        <v>0.33883271401335374</v>
      </c>
      <c r="V3" s="27">
        <f>'BECF-pre-ret'!V3</f>
        <v>0.33883271401335374</v>
      </c>
      <c r="W3" s="27">
        <f>'BECF-pre-ret'!W3</f>
        <v>0.33883271401335374</v>
      </c>
      <c r="X3" s="27">
        <f>'BECF-pre-ret'!X3</f>
        <v>0.33883271401335374</v>
      </c>
      <c r="Y3" s="27">
        <f>'BECF-pre-ret'!Y3</f>
        <v>0.33883271401335374</v>
      </c>
      <c r="Z3" s="27">
        <f>'BECF-pre-ret'!Z3</f>
        <v>0.33883271401335374</v>
      </c>
      <c r="AA3" s="27">
        <f>'BECF-pre-ret'!AA3</f>
        <v>0.33883271401335374</v>
      </c>
      <c r="AB3" s="27">
        <f>'BECF-pre-ret'!AB3</f>
        <v>0.33883271401335374</v>
      </c>
      <c r="AC3" s="27">
        <f>'BECF-pre-ret'!AC3</f>
        <v>0.33883271401335374</v>
      </c>
      <c r="AD3" s="27">
        <f>'BECF-pre-ret'!AD3</f>
        <v>0.33883271401335374</v>
      </c>
      <c r="AE3" s="27">
        <f>'BECF-pre-ret'!AE3</f>
        <v>0.33883271401335374</v>
      </c>
      <c r="AF3" s="27">
        <f>'BECF-pre-ret'!AF3</f>
        <v>0.33883271401335374</v>
      </c>
      <c r="AG3" s="27">
        <f>'BECF-pre-ret'!AG3</f>
        <v>0.33883271401335374</v>
      </c>
      <c r="AH3" s="27">
        <f>'BECF-pre-ret'!AH3</f>
        <v>0.33883271401335374</v>
      </c>
      <c r="AI3" s="27">
        <f>'BECF-pre-ret'!AI3</f>
        <v>0.33883271401335374</v>
      </c>
      <c r="AJ3" s="27">
        <f>'BECF-pre-ret'!AJ3</f>
        <v>0.33883271401335374</v>
      </c>
      <c r="AK3" s="27">
        <f>'BECF-pre-ret'!AK3</f>
        <v>0.33883271401335374</v>
      </c>
    </row>
    <row r="4" spans="1:37" x14ac:dyDescent="0.25">
      <c r="A4" s="27" t="str">
        <f>'Pre-ret calculations 2021'!B5</f>
        <v>nuclear</v>
      </c>
      <c r="B4" s="27">
        <f>'BECF-pre-ret'!B4</f>
        <v>0.81331987571473274</v>
      </c>
      <c r="C4" s="27">
        <f>'BECF-pre-ret'!C4</f>
        <v>0.81331987571473274</v>
      </c>
      <c r="D4" s="27">
        <f>'BECF-pre-ret'!D4</f>
        <v>0.81331987571473274</v>
      </c>
      <c r="E4" s="27">
        <f>'BECF-pre-ret'!E4</f>
        <v>0.81331987571473274</v>
      </c>
      <c r="F4" s="27">
        <f>'BECF-pre-ret'!F4</f>
        <v>0.81331987571473274</v>
      </c>
      <c r="G4" s="27">
        <f>'BECF-pre-ret'!G4</f>
        <v>0.81331987571473274</v>
      </c>
      <c r="H4" s="27">
        <f>'BECF-pre-ret'!H4</f>
        <v>0.81331987571473274</v>
      </c>
      <c r="I4" s="27">
        <f>'BECF-pre-ret'!I4</f>
        <v>0.81331987571473274</v>
      </c>
      <c r="J4" s="27">
        <f>'BECF-pre-ret'!J4</f>
        <v>0.81331987571473274</v>
      </c>
      <c r="K4" s="27">
        <f>'BECF-pre-ret'!K4</f>
        <v>0.81331987571473274</v>
      </c>
      <c r="L4" s="27">
        <f>'BECF-pre-ret'!L4</f>
        <v>0.81331987571473274</v>
      </c>
      <c r="M4" s="27">
        <f>'BECF-pre-ret'!M4</f>
        <v>0.81331987571473274</v>
      </c>
      <c r="N4" s="27">
        <f>'BECF-pre-ret'!N4</f>
        <v>0.81331987571473274</v>
      </c>
      <c r="O4" s="27">
        <f>'BECF-pre-ret'!O4</f>
        <v>0.81331987571473274</v>
      </c>
      <c r="P4" s="27">
        <f>'BECF-pre-ret'!P4</f>
        <v>0.81331987571473274</v>
      </c>
      <c r="Q4" s="27">
        <f>'BECF-pre-ret'!Q4</f>
        <v>0.81331987571473274</v>
      </c>
      <c r="R4" s="27">
        <f>'BECF-pre-ret'!R4</f>
        <v>0.81331987571473274</v>
      </c>
      <c r="S4" s="27">
        <f>'BECF-pre-ret'!S4</f>
        <v>0.81331987571473274</v>
      </c>
      <c r="T4" s="27">
        <f>'BECF-pre-ret'!T4</f>
        <v>0.81331987571473274</v>
      </c>
      <c r="U4" s="27">
        <f>'BECF-pre-ret'!U4</f>
        <v>0.81331987571473274</v>
      </c>
      <c r="V4" s="27">
        <f>'BECF-pre-ret'!V4</f>
        <v>0.81331987571473274</v>
      </c>
      <c r="W4" s="27">
        <f>'BECF-pre-ret'!W4</f>
        <v>0.81331987571473274</v>
      </c>
      <c r="X4" s="27">
        <f>'BECF-pre-ret'!X4</f>
        <v>0.81331987571473274</v>
      </c>
      <c r="Y4" s="27">
        <f>'BECF-pre-ret'!Y4</f>
        <v>0.81331987571473274</v>
      </c>
      <c r="Z4" s="27">
        <f>'BECF-pre-ret'!Z4</f>
        <v>0.81331987571473274</v>
      </c>
      <c r="AA4" s="27">
        <f>'BECF-pre-ret'!AA4</f>
        <v>0.81331987571473274</v>
      </c>
      <c r="AB4" s="27">
        <f>'BECF-pre-ret'!AB4</f>
        <v>0.81331987571473274</v>
      </c>
      <c r="AC4" s="27">
        <f>'BECF-pre-ret'!AC4</f>
        <v>0.81331987571473274</v>
      </c>
      <c r="AD4" s="27">
        <f>'BECF-pre-ret'!AD4</f>
        <v>0.81331987571473274</v>
      </c>
      <c r="AE4" s="27">
        <f>'BECF-pre-ret'!AE4</f>
        <v>0.81331987571473274</v>
      </c>
      <c r="AF4" s="27">
        <f>'BECF-pre-ret'!AF4</f>
        <v>0.81331987571473274</v>
      </c>
      <c r="AG4" s="27">
        <f>'BECF-pre-ret'!AG4</f>
        <v>0.81331987571473274</v>
      </c>
      <c r="AH4" s="27">
        <f>'BECF-pre-ret'!AH4</f>
        <v>0.81331987571473274</v>
      </c>
      <c r="AI4" s="27">
        <f>'BECF-pre-ret'!AI4</f>
        <v>0.81331987571473274</v>
      </c>
      <c r="AJ4" s="27">
        <f>'BECF-pre-ret'!AJ4</f>
        <v>0.81331987571473274</v>
      </c>
      <c r="AK4" s="27">
        <f>'BECF-pre-ret'!AK4</f>
        <v>0.81331987571473274</v>
      </c>
    </row>
    <row r="5" spans="1:37" x14ac:dyDescent="0.25">
      <c r="A5" s="27" t="str">
        <f>'Pre-ret calculations 2021'!B6</f>
        <v>hydro</v>
      </c>
      <c r="B5" s="27">
        <f>'BECF-pre-ret'!B5</f>
        <v>0.5360549337744609</v>
      </c>
      <c r="C5" s="27">
        <f>'BECF-pre-ret'!C5</f>
        <v>0.5360549337744609</v>
      </c>
      <c r="D5" s="27">
        <f>'BECF-pre-ret'!D5</f>
        <v>0.5360549337744609</v>
      </c>
      <c r="E5" s="27">
        <f>'BECF-pre-ret'!E5</f>
        <v>0.5360549337744609</v>
      </c>
      <c r="F5" s="27">
        <f>'BECF-pre-ret'!F5</f>
        <v>0.5360549337744609</v>
      </c>
      <c r="G5" s="27">
        <f>'BECF-pre-ret'!G5</f>
        <v>0.5360549337744609</v>
      </c>
      <c r="H5" s="27">
        <f>'BECF-pre-ret'!H5</f>
        <v>0.5360549337744609</v>
      </c>
      <c r="I5" s="27">
        <f>'BECF-pre-ret'!I5</f>
        <v>0.5360549337744609</v>
      </c>
      <c r="J5" s="27">
        <f>'BECF-pre-ret'!J5</f>
        <v>0.5360549337744609</v>
      </c>
      <c r="K5" s="27">
        <f>'BECF-pre-ret'!K5</f>
        <v>0.5360549337744609</v>
      </c>
      <c r="L5" s="27">
        <f>'BECF-pre-ret'!L5</f>
        <v>0.5360549337744609</v>
      </c>
      <c r="M5" s="27">
        <f>'BECF-pre-ret'!M5</f>
        <v>0.5360549337744609</v>
      </c>
      <c r="N5" s="27">
        <f>'BECF-pre-ret'!N5</f>
        <v>0.5360549337744609</v>
      </c>
      <c r="O5" s="27">
        <f>'BECF-pre-ret'!O5</f>
        <v>0.5360549337744609</v>
      </c>
      <c r="P5" s="27">
        <f>'BECF-pre-ret'!P5</f>
        <v>0.5360549337744609</v>
      </c>
      <c r="Q5" s="27">
        <f>'BECF-pre-ret'!Q5</f>
        <v>0.5360549337744609</v>
      </c>
      <c r="R5" s="27">
        <f>'BECF-pre-ret'!R5</f>
        <v>0.5360549337744609</v>
      </c>
      <c r="S5" s="27">
        <f>'BECF-pre-ret'!S5</f>
        <v>0.5360549337744609</v>
      </c>
      <c r="T5" s="27">
        <f>'BECF-pre-ret'!T5</f>
        <v>0.5360549337744609</v>
      </c>
      <c r="U5" s="27">
        <f>'BECF-pre-ret'!U5</f>
        <v>0.5360549337744609</v>
      </c>
      <c r="V5" s="27">
        <f>'BECF-pre-ret'!V5</f>
        <v>0.5360549337744609</v>
      </c>
      <c r="W5" s="27">
        <f>'BECF-pre-ret'!W5</f>
        <v>0.5360549337744609</v>
      </c>
      <c r="X5" s="27">
        <f>'BECF-pre-ret'!X5</f>
        <v>0.5360549337744609</v>
      </c>
      <c r="Y5" s="27">
        <f>'BECF-pre-ret'!Y5</f>
        <v>0.5360549337744609</v>
      </c>
      <c r="Z5" s="27">
        <f>'BECF-pre-ret'!Z5</f>
        <v>0.5360549337744609</v>
      </c>
      <c r="AA5" s="27">
        <f>'BECF-pre-ret'!AA5</f>
        <v>0.5360549337744609</v>
      </c>
      <c r="AB5" s="27">
        <f>'BECF-pre-ret'!AB5</f>
        <v>0.5360549337744609</v>
      </c>
      <c r="AC5" s="27">
        <f>'BECF-pre-ret'!AC5</f>
        <v>0.5360549337744609</v>
      </c>
      <c r="AD5" s="27">
        <f>'BECF-pre-ret'!AD5</f>
        <v>0.5360549337744609</v>
      </c>
      <c r="AE5" s="27">
        <f>'BECF-pre-ret'!AE5</f>
        <v>0.5360549337744609</v>
      </c>
      <c r="AF5" s="27">
        <f>'BECF-pre-ret'!AF5</f>
        <v>0.5360549337744609</v>
      </c>
      <c r="AG5" s="27">
        <f>'BECF-pre-ret'!AG5</f>
        <v>0.5360549337744609</v>
      </c>
      <c r="AH5" s="27">
        <f>'BECF-pre-ret'!AH5</f>
        <v>0.5360549337744609</v>
      </c>
      <c r="AI5" s="27">
        <f>'BECF-pre-ret'!AI5</f>
        <v>0.5360549337744609</v>
      </c>
      <c r="AJ5" s="27">
        <f>'BECF-pre-ret'!AJ5</f>
        <v>0.5360549337744609</v>
      </c>
      <c r="AK5" s="27">
        <f>'BECF-pre-ret'!AK5</f>
        <v>0.5360549337744609</v>
      </c>
    </row>
    <row r="6" spans="1:37" x14ac:dyDescent="0.25">
      <c r="A6" s="27" t="str">
        <f>'Pre-ret calculations 2021'!B7</f>
        <v>onshore wind</v>
      </c>
      <c r="B6" s="27">
        <f>'BECF-pre-ret'!B6</f>
        <v>0.29306791787534597</v>
      </c>
      <c r="C6" s="27">
        <f>'BECF-pre-ret'!C6</f>
        <v>0.29306791787534597</v>
      </c>
      <c r="D6" s="27">
        <f>'BECF-pre-ret'!D6</f>
        <v>0.29306791787534597</v>
      </c>
      <c r="E6" s="27">
        <f>'BECF-pre-ret'!E6</f>
        <v>0.29306791787534597</v>
      </c>
      <c r="F6" s="27">
        <f>'BECF-pre-ret'!F6</f>
        <v>0.29306791787534597</v>
      </c>
      <c r="G6" s="27">
        <f>'BECF-pre-ret'!G6</f>
        <v>0.29306791787534597</v>
      </c>
      <c r="H6" s="27">
        <f>'BECF-pre-ret'!H6</f>
        <v>0.29306791787534597</v>
      </c>
      <c r="I6" s="27">
        <f>'BECF-pre-ret'!I6</f>
        <v>0.29306791787534597</v>
      </c>
      <c r="J6" s="27">
        <f>'BECF-pre-ret'!J6</f>
        <v>0.29306791787534597</v>
      </c>
      <c r="K6" s="27">
        <f>'BECF-pre-ret'!K6</f>
        <v>0.29306791787534597</v>
      </c>
      <c r="L6" s="27">
        <f>'BECF-pre-ret'!L6</f>
        <v>0.29306791787534597</v>
      </c>
      <c r="M6" s="27">
        <f>'BECF-pre-ret'!M6</f>
        <v>0.29306791787534597</v>
      </c>
      <c r="N6" s="27">
        <f>'BECF-pre-ret'!N6</f>
        <v>0.29306791787534597</v>
      </c>
      <c r="O6" s="27">
        <f>'BECF-pre-ret'!O6</f>
        <v>0.29306791787534597</v>
      </c>
      <c r="P6" s="27">
        <f>'BECF-pre-ret'!P6</f>
        <v>0.29306791787534597</v>
      </c>
      <c r="Q6" s="27">
        <f>'BECF-pre-ret'!Q6</f>
        <v>0.29306791787534597</v>
      </c>
      <c r="R6" s="27">
        <f>'BECF-pre-ret'!R6</f>
        <v>0.29306791787534597</v>
      </c>
      <c r="S6" s="27">
        <f>'BECF-pre-ret'!S6</f>
        <v>0.29306791787534597</v>
      </c>
      <c r="T6" s="27">
        <f>'BECF-pre-ret'!T6</f>
        <v>0.29306791787534597</v>
      </c>
      <c r="U6" s="27">
        <f>'BECF-pre-ret'!U6</f>
        <v>0.29306791787534597</v>
      </c>
      <c r="V6" s="27">
        <f>'BECF-pre-ret'!V6</f>
        <v>0.29306791787534597</v>
      </c>
      <c r="W6" s="27">
        <f>'BECF-pre-ret'!W6</f>
        <v>0.29306791787534597</v>
      </c>
      <c r="X6" s="27">
        <f>'BECF-pre-ret'!X6</f>
        <v>0.29306791787534597</v>
      </c>
      <c r="Y6" s="27">
        <f>'BECF-pre-ret'!Y6</f>
        <v>0.29306791787534597</v>
      </c>
      <c r="Z6" s="27">
        <f>'BECF-pre-ret'!Z6</f>
        <v>0.29306791787534597</v>
      </c>
      <c r="AA6" s="27">
        <f>'BECF-pre-ret'!AA6</f>
        <v>0.29306791787534597</v>
      </c>
      <c r="AB6" s="27">
        <f>'BECF-pre-ret'!AB6</f>
        <v>0.29306791787534597</v>
      </c>
      <c r="AC6" s="27">
        <f>'BECF-pre-ret'!AC6</f>
        <v>0.29306791787534597</v>
      </c>
      <c r="AD6" s="27">
        <f>'BECF-pre-ret'!AD6</f>
        <v>0.29306791787534597</v>
      </c>
      <c r="AE6" s="27">
        <f>'BECF-pre-ret'!AE6</f>
        <v>0.29306791787534597</v>
      </c>
      <c r="AF6" s="27">
        <f>'BECF-pre-ret'!AF6</f>
        <v>0.29306791787534597</v>
      </c>
      <c r="AG6" s="27">
        <f>'BECF-pre-ret'!AG6</f>
        <v>0.29306791787534597</v>
      </c>
      <c r="AH6" s="27">
        <f>'BECF-pre-ret'!AH6</f>
        <v>0.29306791787534597</v>
      </c>
      <c r="AI6" s="27">
        <f>'BECF-pre-ret'!AI6</f>
        <v>0.29306791787534597</v>
      </c>
      <c r="AJ6" s="27">
        <f>'BECF-pre-ret'!AJ6</f>
        <v>0.29306791787534597</v>
      </c>
      <c r="AK6" s="27">
        <f>'BECF-pre-ret'!AK6</f>
        <v>0.29306791787534597</v>
      </c>
    </row>
    <row r="7" spans="1:37" x14ac:dyDescent="0.25">
      <c r="A7" s="27" t="str">
        <f>'Pre-ret calculations 2021'!B8</f>
        <v>solar PV</v>
      </c>
      <c r="B7" s="27">
        <f>'BECF-pre-ret'!B7</f>
        <v>9.1958466704588307E-2</v>
      </c>
      <c r="C7" s="27">
        <f>'BECF-pre-ret'!C7</f>
        <v>9.1958466704588307E-2</v>
      </c>
      <c r="D7" s="27">
        <f>'BECF-pre-ret'!D7</f>
        <v>9.1958466704588307E-2</v>
      </c>
      <c r="E7" s="27">
        <f>'BECF-pre-ret'!E7</f>
        <v>9.1958466704588307E-2</v>
      </c>
      <c r="F7" s="27">
        <f>'BECF-pre-ret'!F7</f>
        <v>9.1958466704588307E-2</v>
      </c>
      <c r="G7" s="27">
        <f>'BECF-pre-ret'!G7</f>
        <v>9.1958466704588307E-2</v>
      </c>
      <c r="H7" s="27">
        <f>'BECF-pre-ret'!H7</f>
        <v>9.1958466704588307E-2</v>
      </c>
      <c r="I7" s="27">
        <f>'BECF-pre-ret'!I7</f>
        <v>9.1958466704588307E-2</v>
      </c>
      <c r="J7" s="27">
        <f>'BECF-pre-ret'!J7</f>
        <v>9.1958466704588307E-2</v>
      </c>
      <c r="K7" s="27">
        <f>'BECF-pre-ret'!K7</f>
        <v>9.1958466704588307E-2</v>
      </c>
      <c r="L7" s="27">
        <f>'BECF-pre-ret'!L7</f>
        <v>9.1958466704588307E-2</v>
      </c>
      <c r="M7" s="27">
        <f>'BECF-pre-ret'!M7</f>
        <v>9.1958466704588307E-2</v>
      </c>
      <c r="N7" s="27">
        <f>'BECF-pre-ret'!N7</f>
        <v>9.1958466704588307E-2</v>
      </c>
      <c r="O7" s="27">
        <f>'BECF-pre-ret'!O7</f>
        <v>9.1958466704588307E-2</v>
      </c>
      <c r="P7" s="27">
        <f>'BECF-pre-ret'!P7</f>
        <v>9.1958466704588307E-2</v>
      </c>
      <c r="Q7" s="27">
        <f>'BECF-pre-ret'!Q7</f>
        <v>9.1958466704588307E-2</v>
      </c>
      <c r="R7" s="27">
        <f>'BECF-pre-ret'!R7</f>
        <v>9.1958466704588307E-2</v>
      </c>
      <c r="S7" s="27">
        <f>'BECF-pre-ret'!S7</f>
        <v>9.1958466704588307E-2</v>
      </c>
      <c r="T7" s="27">
        <f>'BECF-pre-ret'!T7</f>
        <v>9.1958466704588307E-2</v>
      </c>
      <c r="U7" s="27">
        <f>'BECF-pre-ret'!U7</f>
        <v>9.1958466704588307E-2</v>
      </c>
      <c r="V7" s="27">
        <f>'BECF-pre-ret'!V7</f>
        <v>9.1958466704588307E-2</v>
      </c>
      <c r="W7" s="27">
        <f>'BECF-pre-ret'!W7</f>
        <v>9.1958466704588307E-2</v>
      </c>
      <c r="X7" s="27">
        <f>'BECF-pre-ret'!X7</f>
        <v>9.1958466704588307E-2</v>
      </c>
      <c r="Y7" s="27">
        <f>'BECF-pre-ret'!Y7</f>
        <v>9.1958466704588307E-2</v>
      </c>
      <c r="Z7" s="27">
        <f>'BECF-pre-ret'!Z7</f>
        <v>9.1958466704588307E-2</v>
      </c>
      <c r="AA7" s="27">
        <f>'BECF-pre-ret'!AA7</f>
        <v>9.1958466704588307E-2</v>
      </c>
      <c r="AB7" s="27">
        <f>'BECF-pre-ret'!AB7</f>
        <v>9.1958466704588307E-2</v>
      </c>
      <c r="AC7" s="27">
        <f>'BECF-pre-ret'!AC7</f>
        <v>9.1958466704588307E-2</v>
      </c>
      <c r="AD7" s="27">
        <f>'BECF-pre-ret'!AD7</f>
        <v>9.1958466704588307E-2</v>
      </c>
      <c r="AE7" s="27">
        <f>'BECF-pre-ret'!AE7</f>
        <v>9.1958466704588307E-2</v>
      </c>
      <c r="AF7" s="27">
        <f>'BECF-pre-ret'!AF7</f>
        <v>9.1958466704588307E-2</v>
      </c>
      <c r="AG7" s="27">
        <f>'BECF-pre-ret'!AG7</f>
        <v>9.1958466704588307E-2</v>
      </c>
      <c r="AH7" s="27">
        <f>'BECF-pre-ret'!AH7</f>
        <v>9.1958466704588307E-2</v>
      </c>
      <c r="AI7" s="27">
        <f>'BECF-pre-ret'!AI7</f>
        <v>9.1958466704588307E-2</v>
      </c>
      <c r="AJ7" s="27">
        <f>'BECF-pre-ret'!AJ7</f>
        <v>9.1958466704588307E-2</v>
      </c>
      <c r="AK7" s="27">
        <f>'BECF-pre-ret'!AK7</f>
        <v>9.1958466704588307E-2</v>
      </c>
    </row>
    <row r="8" spans="1:37" x14ac:dyDescent="0.25">
      <c r="A8" s="27" t="str">
        <f>'Pre-ret calculations 2021'!B9</f>
        <v>solar thermal</v>
      </c>
      <c r="B8" s="27">
        <f>'BECF-pre-ret'!B8</f>
        <v>0.01</v>
      </c>
      <c r="C8" s="27">
        <f>'BECF-pre-ret'!C8</f>
        <v>0.01</v>
      </c>
      <c r="D8" s="27">
        <f>'BECF-pre-ret'!D8</f>
        <v>0.01</v>
      </c>
      <c r="E8" s="27">
        <f>'BECF-pre-ret'!E8</f>
        <v>0.01</v>
      </c>
      <c r="F8" s="27">
        <f>'BECF-pre-ret'!F8</f>
        <v>0.01</v>
      </c>
      <c r="G8" s="27">
        <f>'BECF-pre-ret'!G8</f>
        <v>0.01</v>
      </c>
      <c r="H8" s="27">
        <f>'BECF-pre-ret'!H8</f>
        <v>0.01</v>
      </c>
      <c r="I8" s="27">
        <f>'BECF-pre-ret'!I8</f>
        <v>0.01</v>
      </c>
      <c r="J8" s="27">
        <f>'BECF-pre-ret'!J8</f>
        <v>0.01</v>
      </c>
      <c r="K8" s="27">
        <f>'BECF-pre-ret'!K8</f>
        <v>0.01</v>
      </c>
      <c r="L8" s="27">
        <f>'BECF-pre-ret'!L8</f>
        <v>0.01</v>
      </c>
      <c r="M8" s="27">
        <f>'BECF-pre-ret'!M8</f>
        <v>0.01</v>
      </c>
      <c r="N8" s="27">
        <f>'BECF-pre-ret'!N8</f>
        <v>0.01</v>
      </c>
      <c r="O8" s="27">
        <f>'BECF-pre-ret'!O8</f>
        <v>0.01</v>
      </c>
      <c r="P8" s="27">
        <f>'BECF-pre-ret'!P8</f>
        <v>0.01</v>
      </c>
      <c r="Q8" s="27">
        <f>'BECF-pre-ret'!Q8</f>
        <v>0.01</v>
      </c>
      <c r="R8" s="27">
        <f>'BECF-pre-ret'!R8</f>
        <v>0.01</v>
      </c>
      <c r="S8" s="27">
        <f>'BECF-pre-ret'!S8</f>
        <v>0.01</v>
      </c>
      <c r="T8" s="27">
        <f>'BECF-pre-ret'!T8</f>
        <v>0.01</v>
      </c>
      <c r="U8" s="27">
        <f>'BECF-pre-ret'!U8</f>
        <v>0.01</v>
      </c>
      <c r="V8" s="27">
        <f>'BECF-pre-ret'!V8</f>
        <v>0.01</v>
      </c>
      <c r="W8" s="27">
        <f>'BECF-pre-ret'!W8</f>
        <v>0.01</v>
      </c>
      <c r="X8" s="27">
        <f>'BECF-pre-ret'!X8</f>
        <v>0.01</v>
      </c>
      <c r="Y8" s="27">
        <f>'BECF-pre-ret'!Y8</f>
        <v>0.01</v>
      </c>
      <c r="Z8" s="27">
        <f>'BECF-pre-ret'!Z8</f>
        <v>0.01</v>
      </c>
      <c r="AA8" s="27">
        <f>'BECF-pre-ret'!AA8</f>
        <v>0.01</v>
      </c>
      <c r="AB8" s="27">
        <f>'BECF-pre-ret'!AB8</f>
        <v>0.01</v>
      </c>
      <c r="AC8" s="27">
        <f>'BECF-pre-ret'!AC8</f>
        <v>0.01</v>
      </c>
      <c r="AD8" s="27">
        <f>'BECF-pre-ret'!AD8</f>
        <v>0.01</v>
      </c>
      <c r="AE8" s="27">
        <f>'BECF-pre-ret'!AE8</f>
        <v>0.01</v>
      </c>
      <c r="AF8" s="27">
        <f>'BECF-pre-ret'!AF8</f>
        <v>0.01</v>
      </c>
      <c r="AG8" s="27">
        <f>'BECF-pre-ret'!AG8</f>
        <v>0.01</v>
      </c>
      <c r="AH8" s="27">
        <f>'BECF-pre-ret'!AH8</f>
        <v>0.01</v>
      </c>
      <c r="AI8" s="27">
        <f>'BECF-pre-ret'!AI8</f>
        <v>0.01</v>
      </c>
      <c r="AJ8" s="27">
        <f>'BECF-pre-ret'!AJ8</f>
        <v>0.01</v>
      </c>
      <c r="AK8" s="27">
        <f>'BECF-pre-ret'!AK8</f>
        <v>0.01</v>
      </c>
    </row>
    <row r="9" spans="1:37" x14ac:dyDescent="0.25">
      <c r="A9" s="27" t="str">
        <f>'Pre-ret calculations 2021'!B10</f>
        <v>biomass</v>
      </c>
      <c r="B9" s="27">
        <f>'BECF-pre-ret'!B9</f>
        <v>0.41299999999999998</v>
      </c>
      <c r="C9" s="27">
        <f>'BECF-pre-ret'!C9</f>
        <v>0.41299999999999998</v>
      </c>
      <c r="D9" s="27">
        <f>'BECF-pre-ret'!D9</f>
        <v>0.41299999999999998</v>
      </c>
      <c r="E9" s="27">
        <f>'BECF-pre-ret'!E9</f>
        <v>0.41299999999999998</v>
      </c>
      <c r="F9" s="27">
        <f>'BECF-pre-ret'!F9</f>
        <v>0.41299999999999998</v>
      </c>
      <c r="G9" s="27">
        <f>'BECF-pre-ret'!G9</f>
        <v>0.41299999999999998</v>
      </c>
      <c r="H9" s="27">
        <f>'BECF-pre-ret'!H9</f>
        <v>0.41299999999999998</v>
      </c>
      <c r="I9" s="27">
        <f>'BECF-pre-ret'!I9</f>
        <v>0.41299999999999998</v>
      </c>
      <c r="J9" s="27">
        <f>'BECF-pre-ret'!J9</f>
        <v>0.41299999999999998</v>
      </c>
      <c r="K9" s="27">
        <f>'BECF-pre-ret'!K9</f>
        <v>0.41299999999999998</v>
      </c>
      <c r="L9" s="27">
        <f>'BECF-pre-ret'!L9</f>
        <v>0.41299999999999998</v>
      </c>
      <c r="M9" s="27">
        <f>'BECF-pre-ret'!M9</f>
        <v>0.41299999999999998</v>
      </c>
      <c r="N9" s="27">
        <f>'BECF-pre-ret'!N9</f>
        <v>0.41299999999999998</v>
      </c>
      <c r="O9" s="27">
        <f>'BECF-pre-ret'!O9</f>
        <v>0.41299999999999998</v>
      </c>
      <c r="P9" s="27">
        <f>'BECF-pre-ret'!P9</f>
        <v>0.41299999999999998</v>
      </c>
      <c r="Q9" s="27">
        <f>'BECF-pre-ret'!Q9</f>
        <v>0.41299999999999998</v>
      </c>
      <c r="R9" s="27">
        <f>'BECF-pre-ret'!R9</f>
        <v>0.41299999999999998</v>
      </c>
      <c r="S9" s="27">
        <f>'BECF-pre-ret'!S9</f>
        <v>0.41299999999999998</v>
      </c>
      <c r="T9" s="27">
        <f>'BECF-pre-ret'!T9</f>
        <v>0.41299999999999998</v>
      </c>
      <c r="U9" s="27">
        <f>'BECF-pre-ret'!U9</f>
        <v>0.41299999999999998</v>
      </c>
      <c r="V9" s="27">
        <f>'BECF-pre-ret'!V9</f>
        <v>0.41299999999999998</v>
      </c>
      <c r="W9" s="27">
        <f>'BECF-pre-ret'!W9</f>
        <v>0.41299999999999998</v>
      </c>
      <c r="X9" s="27">
        <f>'BECF-pre-ret'!X9</f>
        <v>0.41299999999999998</v>
      </c>
      <c r="Y9" s="27">
        <f>'BECF-pre-ret'!Y9</f>
        <v>0.41299999999999998</v>
      </c>
      <c r="Z9" s="27">
        <f>'BECF-pre-ret'!Z9</f>
        <v>0.41299999999999998</v>
      </c>
      <c r="AA9" s="27">
        <f>'BECF-pre-ret'!AA9</f>
        <v>0.41299999999999998</v>
      </c>
      <c r="AB9" s="27">
        <f>'BECF-pre-ret'!AB9</f>
        <v>0.41299999999999998</v>
      </c>
      <c r="AC9" s="27">
        <f>'BECF-pre-ret'!AC9</f>
        <v>0.41299999999999998</v>
      </c>
      <c r="AD9" s="27">
        <f>'BECF-pre-ret'!AD9</f>
        <v>0.41299999999999998</v>
      </c>
      <c r="AE9" s="27">
        <f>'BECF-pre-ret'!AE9</f>
        <v>0.41299999999999998</v>
      </c>
      <c r="AF9" s="27">
        <f>'BECF-pre-ret'!AF9</f>
        <v>0.41299999999999998</v>
      </c>
      <c r="AG9" s="27">
        <f>'BECF-pre-ret'!AG9</f>
        <v>0.41299999999999998</v>
      </c>
      <c r="AH9" s="27">
        <f>'BECF-pre-ret'!AH9</f>
        <v>0.41299999999999998</v>
      </c>
      <c r="AI9" s="27">
        <f>'BECF-pre-ret'!AI9</f>
        <v>0.41299999999999998</v>
      </c>
      <c r="AJ9" s="27">
        <f>'BECF-pre-ret'!AJ9</f>
        <v>0.41299999999999998</v>
      </c>
      <c r="AK9" s="27">
        <f>'BECF-pre-ret'!AK9</f>
        <v>0.41299999999999998</v>
      </c>
    </row>
    <row r="10" spans="1:37" x14ac:dyDescent="0.25">
      <c r="A10" s="27" t="str">
        <f>'Pre-ret calculations 2021'!B11</f>
        <v>geothermal</v>
      </c>
      <c r="B10" s="27">
        <f>'BECF-pre-ret'!B10</f>
        <v>0.01</v>
      </c>
      <c r="C10" s="27">
        <f>'BECF-pre-ret'!C10</f>
        <v>0.01</v>
      </c>
      <c r="D10" s="27">
        <f>'BECF-pre-ret'!D10</f>
        <v>0.01</v>
      </c>
      <c r="E10" s="27">
        <f>'BECF-pre-ret'!E10</f>
        <v>0.01</v>
      </c>
      <c r="F10" s="27">
        <f>'BECF-pre-ret'!F10</f>
        <v>0.01</v>
      </c>
      <c r="G10" s="27">
        <f>'BECF-pre-ret'!G10</f>
        <v>0.01</v>
      </c>
      <c r="H10" s="27">
        <f>'BECF-pre-ret'!H10</f>
        <v>0.01</v>
      </c>
      <c r="I10" s="27">
        <f>'BECF-pre-ret'!I10</f>
        <v>0.01</v>
      </c>
      <c r="J10" s="27">
        <f>'BECF-pre-ret'!J10</f>
        <v>0.01</v>
      </c>
      <c r="K10" s="27">
        <f>'BECF-pre-ret'!K10</f>
        <v>0.01</v>
      </c>
      <c r="L10" s="27">
        <f>'BECF-pre-ret'!L10</f>
        <v>0.01</v>
      </c>
      <c r="M10" s="27">
        <f>'BECF-pre-ret'!M10</f>
        <v>0.01</v>
      </c>
      <c r="N10" s="27">
        <f>'BECF-pre-ret'!N10</f>
        <v>0.01</v>
      </c>
      <c r="O10" s="27">
        <f>'BECF-pre-ret'!O10</f>
        <v>0.01</v>
      </c>
      <c r="P10" s="27">
        <f>'BECF-pre-ret'!P10</f>
        <v>0.01</v>
      </c>
      <c r="Q10" s="27">
        <f>'BECF-pre-ret'!Q10</f>
        <v>0.01</v>
      </c>
      <c r="R10" s="27">
        <f>'BECF-pre-ret'!R10</f>
        <v>0.01</v>
      </c>
      <c r="S10" s="27">
        <f>'BECF-pre-ret'!S10</f>
        <v>0.01</v>
      </c>
      <c r="T10" s="27">
        <f>'BECF-pre-ret'!T10</f>
        <v>0.01</v>
      </c>
      <c r="U10" s="27">
        <f>'BECF-pre-ret'!U10</f>
        <v>0.01</v>
      </c>
      <c r="V10" s="27">
        <f>'BECF-pre-ret'!V10</f>
        <v>0.01</v>
      </c>
      <c r="W10" s="27">
        <f>'BECF-pre-ret'!W10</f>
        <v>0.01</v>
      </c>
      <c r="X10" s="27">
        <f>'BECF-pre-ret'!X10</f>
        <v>0.01</v>
      </c>
      <c r="Y10" s="27">
        <f>'BECF-pre-ret'!Y10</f>
        <v>0.01</v>
      </c>
      <c r="Z10" s="27">
        <f>'BECF-pre-ret'!Z10</f>
        <v>0.01</v>
      </c>
      <c r="AA10" s="27">
        <f>'BECF-pre-ret'!AA10</f>
        <v>0.01</v>
      </c>
      <c r="AB10" s="27">
        <f>'BECF-pre-ret'!AB10</f>
        <v>0.01</v>
      </c>
      <c r="AC10" s="27">
        <f>'BECF-pre-ret'!AC10</f>
        <v>0.01</v>
      </c>
      <c r="AD10" s="27">
        <f>'BECF-pre-ret'!AD10</f>
        <v>0.01</v>
      </c>
      <c r="AE10" s="27">
        <f>'BECF-pre-ret'!AE10</f>
        <v>0.01</v>
      </c>
      <c r="AF10" s="27">
        <f>'BECF-pre-ret'!AF10</f>
        <v>0.01</v>
      </c>
      <c r="AG10" s="27">
        <f>'BECF-pre-ret'!AG10</f>
        <v>0.01</v>
      </c>
      <c r="AH10" s="27">
        <f>'BECF-pre-ret'!AH10</f>
        <v>0.01</v>
      </c>
      <c r="AI10" s="27">
        <f>'BECF-pre-ret'!AI10</f>
        <v>0.01</v>
      </c>
      <c r="AJ10" s="27">
        <f>'BECF-pre-ret'!AJ10</f>
        <v>0.01</v>
      </c>
      <c r="AK10" s="27">
        <f>'BECF-pre-ret'!AK10</f>
        <v>0.01</v>
      </c>
    </row>
    <row r="11" spans="1:37" x14ac:dyDescent="0.25">
      <c r="A11" s="27" t="str">
        <f>'Pre-ret calculations 2021'!B12</f>
        <v>petroleum</v>
      </c>
      <c r="B11" s="27">
        <f>'BECF-pre-ret'!B11</f>
        <v>0.13230750666194346</v>
      </c>
      <c r="C11" s="27">
        <f>'BECF-pre-ret'!C11</f>
        <v>0.13230750666194346</v>
      </c>
      <c r="D11" s="27">
        <f>'BECF-pre-ret'!D11</f>
        <v>0.13230750666194346</v>
      </c>
      <c r="E11" s="27">
        <f>'BECF-pre-ret'!E11</f>
        <v>0.13230750666194346</v>
      </c>
      <c r="F11" s="27">
        <f>'BECF-pre-ret'!F11</f>
        <v>0.13230750666194346</v>
      </c>
      <c r="G11" s="27">
        <f>'BECF-pre-ret'!G11</f>
        <v>0.13230750666194346</v>
      </c>
      <c r="H11" s="27">
        <f>'BECF-pre-ret'!H11</f>
        <v>0.13230750666194346</v>
      </c>
      <c r="I11" s="27">
        <f>'BECF-pre-ret'!I11</f>
        <v>0.13230750666194346</v>
      </c>
      <c r="J11" s="27">
        <f>'BECF-pre-ret'!J11</f>
        <v>0.13230750666194346</v>
      </c>
      <c r="K11" s="27">
        <f>'BECF-pre-ret'!K11</f>
        <v>0.13230750666194346</v>
      </c>
      <c r="L11" s="27">
        <f>'BECF-pre-ret'!L11</f>
        <v>0.13230750666194346</v>
      </c>
      <c r="M11" s="27">
        <f>'BECF-pre-ret'!M11</f>
        <v>0.13230750666194346</v>
      </c>
      <c r="N11" s="27">
        <f>'BECF-pre-ret'!N11</f>
        <v>0.13230750666194346</v>
      </c>
      <c r="O11" s="27">
        <f>'BECF-pre-ret'!O11</f>
        <v>0.13230750666194346</v>
      </c>
      <c r="P11" s="27">
        <f>'BECF-pre-ret'!P11</f>
        <v>0.13230750666194346</v>
      </c>
      <c r="Q11" s="27">
        <f>'BECF-pre-ret'!Q11</f>
        <v>0.13230750666194346</v>
      </c>
      <c r="R11" s="27">
        <f>'BECF-pre-ret'!R11</f>
        <v>0.13230750666194346</v>
      </c>
      <c r="S11" s="27">
        <f>'BECF-pre-ret'!S11</f>
        <v>0.13230750666194346</v>
      </c>
      <c r="T11" s="27">
        <f>'BECF-pre-ret'!T11</f>
        <v>0.13230750666194346</v>
      </c>
      <c r="U11" s="27">
        <f>'BECF-pre-ret'!U11</f>
        <v>0.13230750666194346</v>
      </c>
      <c r="V11" s="27">
        <f>'BECF-pre-ret'!V11</f>
        <v>0.13230750666194346</v>
      </c>
      <c r="W11" s="27">
        <f>'BECF-pre-ret'!W11</f>
        <v>0.13230750666194346</v>
      </c>
      <c r="X11" s="27">
        <f>'BECF-pre-ret'!X11</f>
        <v>0.13230750666194346</v>
      </c>
      <c r="Y11" s="27">
        <f>'BECF-pre-ret'!Y11</f>
        <v>0.13230750666194346</v>
      </c>
      <c r="Z11" s="27">
        <f>'BECF-pre-ret'!Z11</f>
        <v>0.13230750666194346</v>
      </c>
      <c r="AA11" s="27">
        <f>'BECF-pre-ret'!AA11</f>
        <v>0.13230750666194346</v>
      </c>
      <c r="AB11" s="27">
        <f>'BECF-pre-ret'!AB11</f>
        <v>0.13230750666194346</v>
      </c>
      <c r="AC11" s="27">
        <f>'BECF-pre-ret'!AC11</f>
        <v>0.13230750666194346</v>
      </c>
      <c r="AD11" s="27">
        <f>'BECF-pre-ret'!AD11</f>
        <v>0.13230750666194346</v>
      </c>
      <c r="AE11" s="27">
        <f>'BECF-pre-ret'!AE11</f>
        <v>0.13230750666194346</v>
      </c>
      <c r="AF11" s="27">
        <f>'BECF-pre-ret'!AF11</f>
        <v>0.13230750666194346</v>
      </c>
      <c r="AG11" s="27">
        <f>'BECF-pre-ret'!AG11</f>
        <v>0.13230750666194346</v>
      </c>
      <c r="AH11" s="27">
        <f>'BECF-pre-ret'!AH11</f>
        <v>0.13230750666194346</v>
      </c>
      <c r="AI11" s="27">
        <f>'BECF-pre-ret'!AI11</f>
        <v>0.13230750666194346</v>
      </c>
      <c r="AJ11" s="27">
        <f>'BECF-pre-ret'!AJ11</f>
        <v>0.13230750666194346</v>
      </c>
      <c r="AK11" s="27">
        <f>'BECF-pre-ret'!AK11</f>
        <v>0.13230750666194346</v>
      </c>
    </row>
    <row r="12" spans="1:37" x14ac:dyDescent="0.25">
      <c r="A12" s="27" t="str">
        <f>'Pre-ret calculations 2021'!B13</f>
        <v>natural gas peaker</v>
      </c>
      <c r="B12" s="27">
        <f>'BECF-pre-ret'!B12</f>
        <v>0.2034</v>
      </c>
      <c r="C12" s="27">
        <f>'BECF-pre-ret'!C12</f>
        <v>0.2034</v>
      </c>
      <c r="D12" s="27">
        <f>'BECF-pre-ret'!D12</f>
        <v>0.2034</v>
      </c>
      <c r="E12" s="27">
        <f>'BECF-pre-ret'!E12</f>
        <v>0.2034</v>
      </c>
      <c r="F12" s="27">
        <f>'BECF-pre-ret'!F12</f>
        <v>0.2034</v>
      </c>
      <c r="G12" s="27">
        <f>'BECF-pre-ret'!G12</f>
        <v>0.2034</v>
      </c>
      <c r="H12" s="27">
        <f>'BECF-pre-ret'!H12</f>
        <v>0.2034</v>
      </c>
      <c r="I12" s="27">
        <f>'BECF-pre-ret'!I12</f>
        <v>0.2034</v>
      </c>
      <c r="J12" s="27">
        <f>'BECF-pre-ret'!J12</f>
        <v>0.2034</v>
      </c>
      <c r="K12" s="27">
        <f>'BECF-pre-ret'!K12</f>
        <v>0.2034</v>
      </c>
      <c r="L12" s="27">
        <f>'BECF-pre-ret'!L12</f>
        <v>0.2034</v>
      </c>
      <c r="M12" s="27">
        <f>'BECF-pre-ret'!M12</f>
        <v>0.2034</v>
      </c>
      <c r="N12" s="27">
        <f>'BECF-pre-ret'!N12</f>
        <v>0.2034</v>
      </c>
      <c r="O12" s="27">
        <f>'BECF-pre-ret'!O12</f>
        <v>0.2034</v>
      </c>
      <c r="P12" s="27">
        <f>'BECF-pre-ret'!P12</f>
        <v>0.2034</v>
      </c>
      <c r="Q12" s="27">
        <f>'BECF-pre-ret'!Q12</f>
        <v>0.2034</v>
      </c>
      <c r="R12" s="27">
        <f>'BECF-pre-ret'!R12</f>
        <v>0.2034</v>
      </c>
      <c r="S12" s="27">
        <f>'BECF-pre-ret'!S12</f>
        <v>0.2034</v>
      </c>
      <c r="T12" s="27">
        <f>'BECF-pre-ret'!T12</f>
        <v>0.2034</v>
      </c>
      <c r="U12" s="27">
        <f>'BECF-pre-ret'!U12</f>
        <v>0.2034</v>
      </c>
      <c r="V12" s="27">
        <f>'BECF-pre-ret'!V12</f>
        <v>0.2034</v>
      </c>
      <c r="W12" s="27">
        <f>'BECF-pre-ret'!W12</f>
        <v>0.2034</v>
      </c>
      <c r="X12" s="27">
        <f>'BECF-pre-ret'!X12</f>
        <v>0.2034</v>
      </c>
      <c r="Y12" s="27">
        <f>'BECF-pre-ret'!Y12</f>
        <v>0.2034</v>
      </c>
      <c r="Z12" s="27">
        <f>'BECF-pre-ret'!Z12</f>
        <v>0.2034</v>
      </c>
      <c r="AA12" s="27">
        <f>'BECF-pre-ret'!AA12</f>
        <v>0.2034</v>
      </c>
      <c r="AB12" s="27">
        <f>'BECF-pre-ret'!AB12</f>
        <v>0.2034</v>
      </c>
      <c r="AC12" s="27">
        <f>'BECF-pre-ret'!AC12</f>
        <v>0.2034</v>
      </c>
      <c r="AD12" s="27">
        <f>'BECF-pre-ret'!AD12</f>
        <v>0.2034</v>
      </c>
      <c r="AE12" s="27">
        <f>'BECF-pre-ret'!AE12</f>
        <v>0.2034</v>
      </c>
      <c r="AF12" s="27">
        <f>'BECF-pre-ret'!AF12</f>
        <v>0.2034</v>
      </c>
      <c r="AG12" s="27">
        <f>'BECF-pre-ret'!AG12</f>
        <v>0.2034</v>
      </c>
      <c r="AH12" s="27">
        <f>'BECF-pre-ret'!AH12</f>
        <v>0.2034</v>
      </c>
      <c r="AI12" s="27">
        <f>'BECF-pre-ret'!AI12</f>
        <v>0.2034</v>
      </c>
      <c r="AJ12" s="27">
        <f>'BECF-pre-ret'!AJ12</f>
        <v>0.2034</v>
      </c>
      <c r="AK12" s="27">
        <f>'BECF-pre-ret'!AK12</f>
        <v>0.2034</v>
      </c>
    </row>
    <row r="13" spans="1:37" x14ac:dyDescent="0.25">
      <c r="A13" s="27" t="str">
        <f>'Pre-ret calculations 2021'!B14</f>
        <v>lignite</v>
      </c>
      <c r="B13" s="27">
        <f>'BECF-pre-ret'!B13</f>
        <v>0.01</v>
      </c>
      <c r="C13" s="27">
        <f>'BECF-pre-ret'!C13</f>
        <v>0.01</v>
      </c>
      <c r="D13" s="27">
        <f>'BECF-pre-ret'!D13</f>
        <v>0.01</v>
      </c>
      <c r="E13" s="27">
        <f>'BECF-pre-ret'!E13</f>
        <v>0.01</v>
      </c>
      <c r="F13" s="27">
        <f>'BECF-pre-ret'!F13</f>
        <v>0.01</v>
      </c>
      <c r="G13" s="27">
        <f>'BECF-pre-ret'!G13</f>
        <v>0.01</v>
      </c>
      <c r="H13" s="27">
        <f>'BECF-pre-ret'!H13</f>
        <v>0.01</v>
      </c>
      <c r="I13" s="27">
        <f>'BECF-pre-ret'!I13</f>
        <v>0.01</v>
      </c>
      <c r="J13" s="27">
        <f>'BECF-pre-ret'!J13</f>
        <v>0.01</v>
      </c>
      <c r="K13" s="27">
        <f>'BECF-pre-ret'!K13</f>
        <v>0.01</v>
      </c>
      <c r="L13" s="27">
        <f>'BECF-pre-ret'!L13</f>
        <v>0.01</v>
      </c>
      <c r="M13" s="27">
        <f>'BECF-pre-ret'!M13</f>
        <v>0.01</v>
      </c>
      <c r="N13" s="27">
        <f>'BECF-pre-ret'!N13</f>
        <v>0.01</v>
      </c>
      <c r="O13" s="27">
        <f>'BECF-pre-ret'!O13</f>
        <v>0.01</v>
      </c>
      <c r="P13" s="27">
        <f>'BECF-pre-ret'!P13</f>
        <v>0.01</v>
      </c>
      <c r="Q13" s="27">
        <f>'BECF-pre-ret'!Q13</f>
        <v>0.01</v>
      </c>
      <c r="R13" s="27">
        <f>'BECF-pre-ret'!R13</f>
        <v>0.01</v>
      </c>
      <c r="S13" s="27">
        <f>'BECF-pre-ret'!S13</f>
        <v>0.01</v>
      </c>
      <c r="T13" s="27">
        <f>'BECF-pre-ret'!T13</f>
        <v>0.01</v>
      </c>
      <c r="U13" s="27">
        <f>'BECF-pre-ret'!U13</f>
        <v>0.01</v>
      </c>
      <c r="V13" s="27">
        <f>'BECF-pre-ret'!V13</f>
        <v>0.01</v>
      </c>
      <c r="W13" s="27">
        <f>'BECF-pre-ret'!W13</f>
        <v>0.01</v>
      </c>
      <c r="X13" s="27">
        <f>'BECF-pre-ret'!X13</f>
        <v>0.01</v>
      </c>
      <c r="Y13" s="27">
        <f>'BECF-pre-ret'!Y13</f>
        <v>0.01</v>
      </c>
      <c r="Z13" s="27">
        <f>'BECF-pre-ret'!Z13</f>
        <v>0.01</v>
      </c>
      <c r="AA13" s="27">
        <f>'BECF-pre-ret'!AA13</f>
        <v>0.01</v>
      </c>
      <c r="AB13" s="27">
        <f>'BECF-pre-ret'!AB13</f>
        <v>0.01</v>
      </c>
      <c r="AC13" s="27">
        <f>'BECF-pre-ret'!AC13</f>
        <v>0.01</v>
      </c>
      <c r="AD13" s="27">
        <f>'BECF-pre-ret'!AD13</f>
        <v>0.01</v>
      </c>
      <c r="AE13" s="27">
        <f>'BECF-pre-ret'!AE13</f>
        <v>0.01</v>
      </c>
      <c r="AF13" s="27">
        <f>'BECF-pre-ret'!AF13</f>
        <v>0.01</v>
      </c>
      <c r="AG13" s="27">
        <f>'BECF-pre-ret'!AG13</f>
        <v>0.01</v>
      </c>
      <c r="AH13" s="27">
        <f>'BECF-pre-ret'!AH13</f>
        <v>0.01</v>
      </c>
      <c r="AI13" s="27">
        <f>'BECF-pre-ret'!AI13</f>
        <v>0.01</v>
      </c>
      <c r="AJ13" s="27">
        <f>'BECF-pre-ret'!AJ13</f>
        <v>0.01</v>
      </c>
      <c r="AK13" s="27">
        <f>'BECF-pre-ret'!AK13</f>
        <v>0.01</v>
      </c>
    </row>
    <row r="14" spans="1:37" x14ac:dyDescent="0.25">
      <c r="A14" s="27" t="str">
        <f>'Pre-ret calculations 2021'!B15</f>
        <v>offshore wind</v>
      </c>
      <c r="B14" s="27">
        <f>'BECF-pre-ret'!B14</f>
        <v>0.01</v>
      </c>
      <c r="C14" s="27">
        <f>'BECF-pre-ret'!C14</f>
        <v>0.01</v>
      </c>
      <c r="D14" s="27">
        <f>'BECF-pre-ret'!D14</f>
        <v>0.01</v>
      </c>
      <c r="E14" s="27">
        <f>'BECF-pre-ret'!E14</f>
        <v>0.01</v>
      </c>
      <c r="F14" s="27">
        <f>'BECF-pre-ret'!F14</f>
        <v>0.01</v>
      </c>
      <c r="G14" s="27">
        <f>'BECF-pre-ret'!G14</f>
        <v>0.01</v>
      </c>
      <c r="H14" s="27">
        <f>'BECF-pre-ret'!H14</f>
        <v>0.01</v>
      </c>
      <c r="I14" s="27">
        <f>'BECF-pre-ret'!I14</f>
        <v>0.01</v>
      </c>
      <c r="J14" s="27">
        <f>'BECF-pre-ret'!J14</f>
        <v>0.01</v>
      </c>
      <c r="K14" s="27">
        <f>'BECF-pre-ret'!K14</f>
        <v>0.01</v>
      </c>
      <c r="L14" s="27">
        <f>'BECF-pre-ret'!L14</f>
        <v>0.01</v>
      </c>
      <c r="M14" s="27">
        <f>'BECF-pre-ret'!M14</f>
        <v>0.01</v>
      </c>
      <c r="N14" s="27">
        <f>'BECF-pre-ret'!N14</f>
        <v>0.01</v>
      </c>
      <c r="O14" s="27">
        <f>'BECF-pre-ret'!O14</f>
        <v>0.01</v>
      </c>
      <c r="P14" s="27">
        <f>'BECF-pre-ret'!P14</f>
        <v>0.01</v>
      </c>
      <c r="Q14" s="27">
        <f>'BECF-pre-ret'!Q14</f>
        <v>0.01</v>
      </c>
      <c r="R14" s="27">
        <f>'BECF-pre-ret'!R14</f>
        <v>0.01</v>
      </c>
      <c r="S14" s="27">
        <f>'BECF-pre-ret'!S14</f>
        <v>0.01</v>
      </c>
      <c r="T14" s="27">
        <f>'BECF-pre-ret'!T14</f>
        <v>0.01</v>
      </c>
      <c r="U14" s="27">
        <f>'BECF-pre-ret'!U14</f>
        <v>0.01</v>
      </c>
      <c r="V14" s="27">
        <f>'BECF-pre-ret'!V14</f>
        <v>0.01</v>
      </c>
      <c r="W14" s="27">
        <f>'BECF-pre-ret'!W14</f>
        <v>0.01</v>
      </c>
      <c r="X14" s="27">
        <f>'BECF-pre-ret'!X14</f>
        <v>0.01</v>
      </c>
      <c r="Y14" s="27">
        <f>'BECF-pre-ret'!Y14</f>
        <v>0.01</v>
      </c>
      <c r="Z14" s="27">
        <f>'BECF-pre-ret'!Z14</f>
        <v>0.01</v>
      </c>
      <c r="AA14" s="27">
        <f>'BECF-pre-ret'!AA14</f>
        <v>0.01</v>
      </c>
      <c r="AB14" s="27">
        <f>'BECF-pre-ret'!AB14</f>
        <v>0.01</v>
      </c>
      <c r="AC14" s="27">
        <f>'BECF-pre-ret'!AC14</f>
        <v>0.01</v>
      </c>
      <c r="AD14" s="27">
        <f>'BECF-pre-ret'!AD14</f>
        <v>0.01</v>
      </c>
      <c r="AE14" s="27">
        <f>'BECF-pre-ret'!AE14</f>
        <v>0.01</v>
      </c>
      <c r="AF14" s="27">
        <f>'BECF-pre-ret'!AF14</f>
        <v>0.01</v>
      </c>
      <c r="AG14" s="27">
        <f>'BECF-pre-ret'!AG14</f>
        <v>0.01</v>
      </c>
      <c r="AH14" s="27">
        <f>'BECF-pre-ret'!AH14</f>
        <v>0.01</v>
      </c>
      <c r="AI14" s="27">
        <f>'BECF-pre-ret'!AI14</f>
        <v>0.01</v>
      </c>
      <c r="AJ14" s="27">
        <f>'BECF-pre-ret'!AJ14</f>
        <v>0.01</v>
      </c>
      <c r="AK14" s="27">
        <f>'BECF-pre-ret'!AK14</f>
        <v>0.01</v>
      </c>
    </row>
    <row r="15" spans="1:37" s="38" customFormat="1" x14ac:dyDescent="0.25">
      <c r="A15" s="38" t="str">
        <f>'Pre-ret calculations 2021'!B16</f>
        <v>crude oil</v>
      </c>
      <c r="B15" s="27">
        <f>'BECF-pre-ret'!B15</f>
        <v>0.01</v>
      </c>
      <c r="C15" s="27">
        <f>'BECF-pre-ret'!C15</f>
        <v>0.01</v>
      </c>
      <c r="D15" s="27">
        <f>'BECF-pre-ret'!D15</f>
        <v>0.01</v>
      </c>
      <c r="E15" s="27">
        <f>'BECF-pre-ret'!E15</f>
        <v>0.01</v>
      </c>
      <c r="F15" s="27">
        <f>'BECF-pre-ret'!F15</f>
        <v>0.01</v>
      </c>
      <c r="G15" s="27">
        <f>'BECF-pre-ret'!G15</f>
        <v>0.01</v>
      </c>
      <c r="H15" s="27">
        <f>'BECF-pre-ret'!H15</f>
        <v>0.01</v>
      </c>
      <c r="I15" s="27">
        <f>'BECF-pre-ret'!I15</f>
        <v>0.01</v>
      </c>
      <c r="J15" s="27">
        <f>'BECF-pre-ret'!J15</f>
        <v>0.01</v>
      </c>
      <c r="K15" s="27">
        <f>'BECF-pre-ret'!K15</f>
        <v>0.01</v>
      </c>
      <c r="L15" s="27">
        <f>'BECF-pre-ret'!L15</f>
        <v>0.01</v>
      </c>
      <c r="M15" s="27">
        <f>'BECF-pre-ret'!M15</f>
        <v>0.01</v>
      </c>
      <c r="N15" s="27">
        <f>'BECF-pre-ret'!N15</f>
        <v>0.01</v>
      </c>
      <c r="O15" s="27">
        <f>'BECF-pre-ret'!O15</f>
        <v>0.01</v>
      </c>
      <c r="P15" s="27">
        <f>'BECF-pre-ret'!P15</f>
        <v>0.01</v>
      </c>
      <c r="Q15" s="27">
        <f>'BECF-pre-ret'!Q15</f>
        <v>0.01</v>
      </c>
      <c r="R15" s="27">
        <f>'BECF-pre-ret'!R15</f>
        <v>0.01</v>
      </c>
      <c r="S15" s="27">
        <f>'BECF-pre-ret'!S15</f>
        <v>0.01</v>
      </c>
      <c r="T15" s="27">
        <f>'BECF-pre-ret'!T15</f>
        <v>0.01</v>
      </c>
      <c r="U15" s="27">
        <f>'BECF-pre-ret'!U15</f>
        <v>0.01</v>
      </c>
      <c r="V15" s="27">
        <f>'BECF-pre-ret'!V15</f>
        <v>0.01</v>
      </c>
      <c r="W15" s="27">
        <f>'BECF-pre-ret'!W15</f>
        <v>0.01</v>
      </c>
      <c r="X15" s="27">
        <f>'BECF-pre-ret'!X15</f>
        <v>0.01</v>
      </c>
      <c r="Y15" s="27">
        <f>'BECF-pre-ret'!Y15</f>
        <v>0.01</v>
      </c>
      <c r="Z15" s="27">
        <f>'BECF-pre-ret'!Z15</f>
        <v>0.01</v>
      </c>
      <c r="AA15" s="27">
        <f>'BECF-pre-ret'!AA15</f>
        <v>0.01</v>
      </c>
      <c r="AB15" s="27">
        <f>'BECF-pre-ret'!AB15</f>
        <v>0.01</v>
      </c>
      <c r="AC15" s="27">
        <f>'BECF-pre-ret'!AC15</f>
        <v>0.01</v>
      </c>
      <c r="AD15" s="27">
        <f>'BECF-pre-ret'!AD15</f>
        <v>0.01</v>
      </c>
      <c r="AE15" s="27">
        <f>'BECF-pre-ret'!AE15</f>
        <v>0.01</v>
      </c>
      <c r="AF15" s="27">
        <f>'BECF-pre-ret'!AF15</f>
        <v>0.01</v>
      </c>
      <c r="AG15" s="27">
        <f>'BECF-pre-ret'!AG15</f>
        <v>0.01</v>
      </c>
      <c r="AH15" s="27">
        <f>'BECF-pre-ret'!AH15</f>
        <v>0.01</v>
      </c>
      <c r="AI15" s="27">
        <f>'BECF-pre-ret'!AI15</f>
        <v>0.01</v>
      </c>
      <c r="AJ15" s="27">
        <f>'BECF-pre-ret'!AJ15</f>
        <v>0.01</v>
      </c>
      <c r="AK15" s="27">
        <f>'BECF-pre-ret'!AK15</f>
        <v>0.01</v>
      </c>
    </row>
    <row r="16" spans="1:37" s="38" customFormat="1" x14ac:dyDescent="0.25">
      <c r="A16" s="38" t="str">
        <f>'Pre-ret calculations 2021'!B17</f>
        <v>heavy or residual fuel oil</v>
      </c>
      <c r="B16" s="27">
        <f>'BECF-pre-ret'!B16</f>
        <v>0.01</v>
      </c>
      <c r="C16" s="27">
        <f>'BECF-pre-ret'!C16</f>
        <v>0.01</v>
      </c>
      <c r="D16" s="27">
        <f>'BECF-pre-ret'!D16</f>
        <v>0.01</v>
      </c>
      <c r="E16" s="27">
        <f>'BECF-pre-ret'!E16</f>
        <v>0.01</v>
      </c>
      <c r="F16" s="27">
        <f>'BECF-pre-ret'!F16</f>
        <v>0.01</v>
      </c>
      <c r="G16" s="27">
        <f>'BECF-pre-ret'!G16</f>
        <v>0.01</v>
      </c>
      <c r="H16" s="27">
        <f>'BECF-pre-ret'!H16</f>
        <v>0.01</v>
      </c>
      <c r="I16" s="27">
        <f>'BECF-pre-ret'!I16</f>
        <v>0.01</v>
      </c>
      <c r="J16" s="27">
        <f>'BECF-pre-ret'!J16</f>
        <v>0.01</v>
      </c>
      <c r="K16" s="27">
        <f>'BECF-pre-ret'!K16</f>
        <v>0.01</v>
      </c>
      <c r="L16" s="27">
        <f>'BECF-pre-ret'!L16</f>
        <v>0.01</v>
      </c>
      <c r="M16" s="27">
        <f>'BECF-pre-ret'!M16</f>
        <v>0.01</v>
      </c>
      <c r="N16" s="27">
        <f>'BECF-pre-ret'!N16</f>
        <v>0.01</v>
      </c>
      <c r="O16" s="27">
        <f>'BECF-pre-ret'!O16</f>
        <v>0.01</v>
      </c>
      <c r="P16" s="27">
        <f>'BECF-pre-ret'!P16</f>
        <v>0.01</v>
      </c>
      <c r="Q16" s="27">
        <f>'BECF-pre-ret'!Q16</f>
        <v>0.01</v>
      </c>
      <c r="R16" s="27">
        <f>'BECF-pre-ret'!R16</f>
        <v>0.01</v>
      </c>
      <c r="S16" s="27">
        <f>'BECF-pre-ret'!S16</f>
        <v>0.01</v>
      </c>
      <c r="T16" s="27">
        <f>'BECF-pre-ret'!T16</f>
        <v>0.01</v>
      </c>
      <c r="U16" s="27">
        <f>'BECF-pre-ret'!U16</f>
        <v>0.01</v>
      </c>
      <c r="V16" s="27">
        <f>'BECF-pre-ret'!V16</f>
        <v>0.01</v>
      </c>
      <c r="W16" s="27">
        <f>'BECF-pre-ret'!W16</f>
        <v>0.01</v>
      </c>
      <c r="X16" s="27">
        <f>'BECF-pre-ret'!X16</f>
        <v>0.01</v>
      </c>
      <c r="Y16" s="27">
        <f>'BECF-pre-ret'!Y16</f>
        <v>0.01</v>
      </c>
      <c r="Z16" s="27">
        <f>'BECF-pre-ret'!Z16</f>
        <v>0.01</v>
      </c>
      <c r="AA16" s="27">
        <f>'BECF-pre-ret'!AA16</f>
        <v>0.01</v>
      </c>
      <c r="AB16" s="27">
        <f>'BECF-pre-ret'!AB16</f>
        <v>0.01</v>
      </c>
      <c r="AC16" s="27">
        <f>'BECF-pre-ret'!AC16</f>
        <v>0.01</v>
      </c>
      <c r="AD16" s="27">
        <f>'BECF-pre-ret'!AD16</f>
        <v>0.01</v>
      </c>
      <c r="AE16" s="27">
        <f>'BECF-pre-ret'!AE16</f>
        <v>0.01</v>
      </c>
      <c r="AF16" s="27">
        <f>'BECF-pre-ret'!AF16</f>
        <v>0.01</v>
      </c>
      <c r="AG16" s="27">
        <f>'BECF-pre-ret'!AG16</f>
        <v>0.01</v>
      </c>
      <c r="AH16" s="27">
        <f>'BECF-pre-ret'!AH16</f>
        <v>0.01</v>
      </c>
      <c r="AI16" s="27">
        <f>'BECF-pre-ret'!AI16</f>
        <v>0.01</v>
      </c>
      <c r="AJ16" s="27">
        <f>'BECF-pre-ret'!AJ16</f>
        <v>0.01</v>
      </c>
      <c r="AK16" s="27">
        <f>'BECF-pre-ret'!AK16</f>
        <v>0.01</v>
      </c>
    </row>
    <row r="17" spans="1:37" s="38" customFormat="1" x14ac:dyDescent="0.25">
      <c r="A17" s="38" t="str">
        <f>'Pre-ret calculations 2021'!B18</f>
        <v>municipal solid waste</v>
      </c>
      <c r="B17" s="27">
        <f>'BECF-pre-ret'!B17</f>
        <v>0.01</v>
      </c>
      <c r="C17" s="27">
        <f>'BECF-pre-ret'!C17</f>
        <v>0.01</v>
      </c>
      <c r="D17" s="27">
        <f>'BECF-pre-ret'!D17</f>
        <v>0.01</v>
      </c>
      <c r="E17" s="27">
        <f>'BECF-pre-ret'!E17</f>
        <v>0.01</v>
      </c>
      <c r="F17" s="27">
        <f>'BECF-pre-ret'!F17</f>
        <v>0.01</v>
      </c>
      <c r="G17" s="27">
        <f>'BECF-pre-ret'!G17</f>
        <v>0.01</v>
      </c>
      <c r="H17" s="27">
        <f>'BECF-pre-ret'!H17</f>
        <v>0.01</v>
      </c>
      <c r="I17" s="27">
        <f>'BECF-pre-ret'!I17</f>
        <v>0.01</v>
      </c>
      <c r="J17" s="27">
        <f>'BECF-pre-ret'!J17</f>
        <v>0.01</v>
      </c>
      <c r="K17" s="27">
        <f>'BECF-pre-ret'!K17</f>
        <v>0.01</v>
      </c>
      <c r="L17" s="27">
        <f>'BECF-pre-ret'!L17</f>
        <v>0.01</v>
      </c>
      <c r="M17" s="27">
        <f>'BECF-pre-ret'!M17</f>
        <v>0.01</v>
      </c>
      <c r="N17" s="27">
        <f>'BECF-pre-ret'!N17</f>
        <v>0.01</v>
      </c>
      <c r="O17" s="27">
        <f>'BECF-pre-ret'!O17</f>
        <v>0.01</v>
      </c>
      <c r="P17" s="27">
        <f>'BECF-pre-ret'!P17</f>
        <v>0.01</v>
      </c>
      <c r="Q17" s="27">
        <f>'BECF-pre-ret'!Q17</f>
        <v>0.01</v>
      </c>
      <c r="R17" s="27">
        <f>'BECF-pre-ret'!R17</f>
        <v>0.01</v>
      </c>
      <c r="S17" s="27">
        <f>'BECF-pre-ret'!S17</f>
        <v>0.01</v>
      </c>
      <c r="T17" s="27">
        <f>'BECF-pre-ret'!T17</f>
        <v>0.01</v>
      </c>
      <c r="U17" s="27">
        <f>'BECF-pre-ret'!U17</f>
        <v>0.01</v>
      </c>
      <c r="V17" s="27">
        <f>'BECF-pre-ret'!V17</f>
        <v>0.01</v>
      </c>
      <c r="W17" s="27">
        <f>'BECF-pre-ret'!W17</f>
        <v>0.01</v>
      </c>
      <c r="X17" s="27">
        <f>'BECF-pre-ret'!X17</f>
        <v>0.01</v>
      </c>
      <c r="Y17" s="27">
        <f>'BECF-pre-ret'!Y17</f>
        <v>0.01</v>
      </c>
      <c r="Z17" s="27">
        <f>'BECF-pre-ret'!Z17</f>
        <v>0.01</v>
      </c>
      <c r="AA17" s="27">
        <f>'BECF-pre-ret'!AA17</f>
        <v>0.01</v>
      </c>
      <c r="AB17" s="27">
        <f>'BECF-pre-ret'!AB17</f>
        <v>0.01</v>
      </c>
      <c r="AC17" s="27">
        <f>'BECF-pre-ret'!AC17</f>
        <v>0.01</v>
      </c>
      <c r="AD17" s="27">
        <f>'BECF-pre-ret'!AD17</f>
        <v>0.01</v>
      </c>
      <c r="AE17" s="27">
        <f>'BECF-pre-ret'!AE17</f>
        <v>0.01</v>
      </c>
      <c r="AF17" s="27">
        <f>'BECF-pre-ret'!AF17</f>
        <v>0.01</v>
      </c>
      <c r="AG17" s="27">
        <f>'BECF-pre-ret'!AG17</f>
        <v>0.01</v>
      </c>
      <c r="AH17" s="27">
        <f>'BECF-pre-ret'!AH17</f>
        <v>0.01</v>
      </c>
      <c r="AI17" s="27">
        <f>'BECF-pre-ret'!AI17</f>
        <v>0.01</v>
      </c>
      <c r="AJ17" s="27">
        <f>'BECF-pre-ret'!AJ17</f>
        <v>0.01</v>
      </c>
      <c r="AK17" s="27">
        <f>'BECF-pre-ret'!AK17</f>
        <v>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AE3-BB22-1E48-AA2B-CA03D954796F}">
  <dimension ref="A1:AU159"/>
  <sheetViews>
    <sheetView workbookViewId="0">
      <selection activeCell="A14" sqref="A14"/>
    </sheetView>
  </sheetViews>
  <sheetFormatPr defaultColWidth="8.85546875" defaultRowHeight="15" x14ac:dyDescent="0.25"/>
  <cols>
    <col min="1" max="1" width="25.28515625" style="14" customWidth="1"/>
    <col min="2" max="2" width="8.85546875" style="14"/>
    <col min="3" max="14" width="0" style="14" hidden="1" customWidth="1"/>
    <col min="15" max="16384" width="8.85546875" style="14"/>
  </cols>
  <sheetData>
    <row r="1" spans="1:47" ht="21" x14ac:dyDescent="0.35">
      <c r="A1" s="16" t="s">
        <v>43</v>
      </c>
    </row>
    <row r="2" spans="1:47" ht="21" x14ac:dyDescent="0.35">
      <c r="A2" s="16" t="s">
        <v>44</v>
      </c>
    </row>
    <row r="3" spans="1:47" ht="21" x14ac:dyDescent="0.35">
      <c r="A3" s="16" t="s">
        <v>45</v>
      </c>
    </row>
    <row r="4" spans="1:47" ht="21" x14ac:dyDescent="0.35">
      <c r="A4" s="16" t="s">
        <v>46</v>
      </c>
    </row>
    <row r="5" spans="1:47" ht="21" x14ac:dyDescent="0.35">
      <c r="A5" s="17" t="s">
        <v>47</v>
      </c>
      <c r="B5" s="17" t="s">
        <v>48</v>
      </c>
    </row>
    <row r="7" spans="1:47" ht="18.75" x14ac:dyDescent="0.3">
      <c r="A7" s="15" t="s">
        <v>49</v>
      </c>
    </row>
    <row r="8" spans="1:47" x14ac:dyDescent="0.2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25">
      <c r="A9" s="14" t="s">
        <v>97</v>
      </c>
      <c r="B9" s="14">
        <v>72877.98</v>
      </c>
      <c r="C9" s="14">
        <v>72767.98</v>
      </c>
      <c r="D9" s="14">
        <v>73568.98</v>
      </c>
      <c r="E9" s="14">
        <v>74471.98</v>
      </c>
      <c r="F9" s="14">
        <v>74753.98</v>
      </c>
      <c r="G9" s="14">
        <v>75148.98</v>
      </c>
      <c r="H9" s="14">
        <v>75464.84</v>
      </c>
      <c r="I9" s="14">
        <v>76520.13</v>
      </c>
      <c r="J9" s="14">
        <v>75991.44</v>
      </c>
      <c r="K9" s="14">
        <v>78564.850000000006</v>
      </c>
      <c r="L9" s="14">
        <v>79677.210000000006</v>
      </c>
      <c r="M9" s="14">
        <v>80624.679999999993</v>
      </c>
      <c r="N9" s="14">
        <v>80922.48</v>
      </c>
      <c r="O9" s="14">
        <v>81383.48</v>
      </c>
      <c r="P9" s="14">
        <v>81383.48</v>
      </c>
      <c r="Q9" s="14">
        <v>81383.48</v>
      </c>
      <c r="R9" s="14">
        <v>82307.48</v>
      </c>
      <c r="S9" s="14">
        <v>83312.479999999996</v>
      </c>
      <c r="T9" s="14">
        <v>83312.479999999996</v>
      </c>
      <c r="U9" s="14">
        <v>83478.41</v>
      </c>
      <c r="V9" s="14">
        <v>84691.59</v>
      </c>
      <c r="W9" s="14">
        <v>84776.11</v>
      </c>
      <c r="X9" s="14">
        <v>84869.43</v>
      </c>
      <c r="Y9" s="14">
        <v>84976.57</v>
      </c>
      <c r="Z9" s="14">
        <v>85057.23</v>
      </c>
      <c r="AA9" s="14">
        <v>85118.39</v>
      </c>
      <c r="AB9" s="14">
        <v>85174.94</v>
      </c>
      <c r="AC9" s="14">
        <v>85214.94</v>
      </c>
      <c r="AD9" s="14">
        <v>85275.520000000004</v>
      </c>
      <c r="AE9" s="14">
        <v>85368.76</v>
      </c>
      <c r="AF9" s="14">
        <v>85441.91</v>
      </c>
      <c r="AG9" s="14">
        <v>85681.32</v>
      </c>
      <c r="AH9" s="14">
        <v>85738.05</v>
      </c>
      <c r="AI9" s="14">
        <v>85790.5</v>
      </c>
      <c r="AJ9" s="14">
        <v>85833.84</v>
      </c>
      <c r="AK9" s="14">
        <v>85904.48</v>
      </c>
      <c r="AL9" s="14">
        <v>85919.48</v>
      </c>
      <c r="AM9" s="14">
        <v>85955.95</v>
      </c>
      <c r="AN9" s="14">
        <v>86076.87</v>
      </c>
      <c r="AO9" s="14">
        <v>86203.48</v>
      </c>
      <c r="AP9" s="14">
        <v>86234.84</v>
      </c>
      <c r="AQ9" s="14">
        <v>86298.66</v>
      </c>
      <c r="AR9" s="14">
        <v>86473.05</v>
      </c>
      <c r="AS9" s="14">
        <v>86631.51</v>
      </c>
      <c r="AT9" s="14">
        <v>86770.62</v>
      </c>
      <c r="AU9" s="14">
        <v>86866.7</v>
      </c>
    </row>
    <row r="10" spans="1:47" x14ac:dyDescent="0.25">
      <c r="A10" s="14" t="s">
        <v>98</v>
      </c>
      <c r="B10" s="14">
        <v>557.37</v>
      </c>
      <c r="C10" s="14">
        <v>1443.04</v>
      </c>
      <c r="D10" s="14">
        <v>1823.24</v>
      </c>
      <c r="E10" s="14">
        <v>2321.14</v>
      </c>
      <c r="F10" s="14">
        <v>3240.14</v>
      </c>
      <c r="G10" s="14">
        <v>3746.11</v>
      </c>
      <c r="H10" s="14">
        <v>5171.34</v>
      </c>
      <c r="I10" s="14">
        <v>5883.21</v>
      </c>
      <c r="J10" s="14">
        <v>7467.01</v>
      </c>
      <c r="K10" s="14">
        <v>9404.99</v>
      </c>
      <c r="L10" s="14">
        <v>10945.79</v>
      </c>
      <c r="M10" s="14">
        <v>11766.8</v>
      </c>
      <c r="N10" s="14">
        <v>12673.45</v>
      </c>
      <c r="O10" s="14">
        <v>12781.65</v>
      </c>
      <c r="P10" s="14">
        <v>13206.05</v>
      </c>
      <c r="Q10" s="14">
        <v>13532.05</v>
      </c>
      <c r="R10" s="14">
        <v>13722.05</v>
      </c>
      <c r="S10" s="14">
        <v>15081.05</v>
      </c>
      <c r="T10" s="14">
        <v>15220.01</v>
      </c>
      <c r="U10" s="14">
        <v>15683.89</v>
      </c>
      <c r="V10" s="14">
        <v>16262.24</v>
      </c>
      <c r="W10" s="14">
        <v>16422.75</v>
      </c>
      <c r="X10" s="14">
        <v>16830.36</v>
      </c>
      <c r="Y10" s="14">
        <v>17291.82</v>
      </c>
      <c r="Z10" s="14">
        <v>17604.560000000001</v>
      </c>
      <c r="AA10" s="14">
        <v>18326.14</v>
      </c>
      <c r="AB10" s="14">
        <v>18920.900000000001</v>
      </c>
      <c r="AC10" s="14">
        <v>19715.71</v>
      </c>
      <c r="AD10" s="14">
        <v>20141.28</v>
      </c>
      <c r="AE10" s="14">
        <v>20737.62</v>
      </c>
      <c r="AF10" s="14">
        <v>21034.59</v>
      </c>
      <c r="AG10" s="14">
        <v>21443.15</v>
      </c>
      <c r="AH10" s="14">
        <v>21751.23</v>
      </c>
      <c r="AI10" s="14">
        <v>22359.7</v>
      </c>
      <c r="AJ10" s="14">
        <v>22667.97</v>
      </c>
      <c r="AK10" s="14">
        <v>23178.46</v>
      </c>
      <c r="AL10" s="14">
        <v>23478.13</v>
      </c>
      <c r="AM10" s="14">
        <v>24088.63</v>
      </c>
      <c r="AN10" s="14">
        <v>24399.38</v>
      </c>
      <c r="AO10" s="14">
        <v>25075.79</v>
      </c>
      <c r="AP10" s="14">
        <v>25402.23</v>
      </c>
      <c r="AQ10" s="14">
        <v>26079.23</v>
      </c>
      <c r="AR10" s="14">
        <v>26406.15</v>
      </c>
      <c r="AS10" s="14">
        <v>27083.16</v>
      </c>
      <c r="AT10" s="14">
        <v>27410.25</v>
      </c>
      <c r="AU10" s="14">
        <v>27738.58</v>
      </c>
    </row>
    <row r="11" spans="1:47" x14ac:dyDescent="0.25">
      <c r="A11" s="14" t="s">
        <v>99</v>
      </c>
      <c r="B11" s="14">
        <v>1735.59</v>
      </c>
      <c r="C11" s="14">
        <v>1742.19</v>
      </c>
      <c r="D11" s="14">
        <v>1742.19</v>
      </c>
      <c r="E11" s="14">
        <v>1666.19</v>
      </c>
      <c r="F11" s="14">
        <v>1735.29</v>
      </c>
      <c r="G11" s="14">
        <v>1800.29</v>
      </c>
      <c r="H11" s="14">
        <v>1829.79</v>
      </c>
      <c r="I11" s="14">
        <v>1884.89</v>
      </c>
      <c r="J11" s="14">
        <v>1913.73</v>
      </c>
      <c r="K11" s="14">
        <v>2368.83</v>
      </c>
      <c r="L11" s="14">
        <v>2236.9299999999998</v>
      </c>
      <c r="M11" s="14">
        <v>2515.5</v>
      </c>
      <c r="N11" s="14">
        <v>2446.9</v>
      </c>
      <c r="O11" s="14">
        <v>2459.6999999999998</v>
      </c>
      <c r="P11" s="14">
        <v>2260.1999999999998</v>
      </c>
      <c r="Q11" s="14">
        <v>2279.1</v>
      </c>
      <c r="R11" s="14">
        <v>2298.35</v>
      </c>
      <c r="S11" s="14">
        <v>2318.35</v>
      </c>
      <c r="T11" s="14">
        <v>2378.35</v>
      </c>
      <c r="U11" s="14">
        <v>2379.6999999999998</v>
      </c>
      <c r="V11" s="14">
        <v>2398.89</v>
      </c>
      <c r="W11" s="14">
        <v>2408.6799999999998</v>
      </c>
      <c r="X11" s="14">
        <v>2409.5300000000002</v>
      </c>
      <c r="Y11" s="14">
        <v>2469.3200000000002</v>
      </c>
      <c r="Z11" s="14">
        <v>2479.11</v>
      </c>
      <c r="AA11" s="14">
        <v>2497.92</v>
      </c>
      <c r="AB11" s="14">
        <v>2498.7199999999998</v>
      </c>
      <c r="AC11" s="14">
        <v>2498.7199999999998</v>
      </c>
      <c r="AD11" s="14">
        <v>2567.88</v>
      </c>
      <c r="AE11" s="14">
        <v>2578.1</v>
      </c>
      <c r="AF11" s="14">
        <v>2579.39</v>
      </c>
      <c r="AG11" s="14">
        <v>2589.6</v>
      </c>
      <c r="AH11" s="14">
        <v>2608.6799999999998</v>
      </c>
      <c r="AI11" s="14">
        <v>2618.62</v>
      </c>
      <c r="AJ11" s="14">
        <v>2628.49</v>
      </c>
      <c r="AK11" s="14">
        <v>2630.5</v>
      </c>
      <c r="AL11" s="14">
        <v>2640.7</v>
      </c>
      <c r="AM11" s="14">
        <v>2652.29</v>
      </c>
      <c r="AN11" s="14">
        <v>2671.51</v>
      </c>
      <c r="AO11" s="14">
        <v>2672.75</v>
      </c>
      <c r="AP11" s="14">
        <v>2682.97</v>
      </c>
      <c r="AQ11" s="14">
        <v>2695.01</v>
      </c>
      <c r="AR11" s="14">
        <v>2707.28</v>
      </c>
      <c r="AS11" s="14">
        <v>2719.68</v>
      </c>
      <c r="AT11" s="14">
        <v>2741.07</v>
      </c>
      <c r="AU11" s="14">
        <v>2753.55</v>
      </c>
    </row>
    <row r="12" spans="1:47" x14ac:dyDescent="0.25">
      <c r="A12" s="14" t="s">
        <v>100</v>
      </c>
      <c r="B12" s="14">
        <v>16.75</v>
      </c>
      <c r="C12" s="14">
        <v>20.48</v>
      </c>
      <c r="D12" s="14">
        <v>25.77</v>
      </c>
      <c r="E12" s="14">
        <v>32.72</v>
      </c>
      <c r="F12" s="14">
        <v>94.57</v>
      </c>
      <c r="G12" s="14">
        <v>281.13</v>
      </c>
      <c r="H12" s="14">
        <v>419.4</v>
      </c>
      <c r="I12" s="14">
        <v>647.48</v>
      </c>
      <c r="J12" s="14">
        <v>1027.6300000000001</v>
      </c>
      <c r="K12" s="14">
        <v>1523.48</v>
      </c>
      <c r="L12" s="14">
        <v>2135.48</v>
      </c>
      <c r="M12" s="14">
        <v>2416.06</v>
      </c>
      <c r="N12" s="14">
        <v>2614.46</v>
      </c>
      <c r="O12" s="14">
        <v>2719.86</v>
      </c>
      <c r="P12" s="14">
        <v>2739.86</v>
      </c>
      <c r="Q12" s="14">
        <v>2759.86</v>
      </c>
      <c r="R12" s="14">
        <v>2979.86</v>
      </c>
      <c r="S12" s="14">
        <v>3438.03</v>
      </c>
      <c r="T12" s="14">
        <v>3489.21</v>
      </c>
      <c r="U12" s="14">
        <v>3505.53</v>
      </c>
      <c r="V12" s="14">
        <v>3551.99</v>
      </c>
      <c r="W12" s="14">
        <v>3718.67</v>
      </c>
      <c r="X12" s="14">
        <v>3844.39</v>
      </c>
      <c r="Y12" s="14">
        <v>3860.23</v>
      </c>
      <c r="Z12" s="14">
        <v>4131.04</v>
      </c>
      <c r="AA12" s="14">
        <v>4361.95</v>
      </c>
      <c r="AB12" s="14">
        <v>4620.6000000000004</v>
      </c>
      <c r="AC12" s="14">
        <v>4879.5</v>
      </c>
      <c r="AD12" s="14">
        <v>5178.63</v>
      </c>
      <c r="AE12" s="14">
        <v>5457.05</v>
      </c>
      <c r="AF12" s="14">
        <v>6095.6</v>
      </c>
      <c r="AG12" s="14">
        <v>6505.87</v>
      </c>
      <c r="AH12" s="14">
        <v>6957.49</v>
      </c>
      <c r="AI12" s="14">
        <v>7270.32</v>
      </c>
      <c r="AJ12" s="14">
        <v>7624.17</v>
      </c>
      <c r="AK12" s="14">
        <v>8120.3</v>
      </c>
      <c r="AL12" s="14">
        <v>8438.6299999999992</v>
      </c>
      <c r="AM12" s="14">
        <v>8757.2900000000009</v>
      </c>
      <c r="AN12" s="14">
        <v>9076.5400000000009</v>
      </c>
      <c r="AO12" s="14">
        <v>9396.44</v>
      </c>
      <c r="AP12" s="14">
        <v>9917.69</v>
      </c>
      <c r="AQ12" s="14">
        <v>10220.67</v>
      </c>
      <c r="AR12" s="14">
        <v>10524.05</v>
      </c>
      <c r="AS12" s="14">
        <v>10827.98</v>
      </c>
      <c r="AT12" s="14">
        <v>11132.77</v>
      </c>
      <c r="AU12" s="14">
        <v>11460.69</v>
      </c>
    </row>
    <row r="13" spans="1:47" x14ac:dyDescent="0.25">
      <c r="A13" s="14" t="s">
        <v>101</v>
      </c>
      <c r="B13" s="14">
        <v>12805</v>
      </c>
      <c r="C13" s="14">
        <v>13345</v>
      </c>
      <c r="D13" s="14">
        <v>13345</v>
      </c>
      <c r="E13" s="14">
        <v>13345</v>
      </c>
      <c r="F13" s="14">
        <v>13345</v>
      </c>
      <c r="G13" s="14">
        <v>13345</v>
      </c>
      <c r="H13" s="14">
        <v>13345</v>
      </c>
      <c r="I13" s="14">
        <v>13345</v>
      </c>
      <c r="J13" s="14">
        <v>14345</v>
      </c>
      <c r="K13" s="14">
        <v>14273</v>
      </c>
      <c r="L13" s="14">
        <v>14273</v>
      </c>
      <c r="M13" s="14">
        <v>14273</v>
      </c>
      <c r="N13" s="14">
        <v>13338</v>
      </c>
      <c r="O13" s="14">
        <v>13338</v>
      </c>
      <c r="P13" s="14">
        <v>13338</v>
      </c>
      <c r="Q13" s="14">
        <v>12513</v>
      </c>
      <c r="R13" s="14">
        <v>12513</v>
      </c>
      <c r="S13" s="14">
        <v>11578</v>
      </c>
      <c r="T13" s="14">
        <v>9818</v>
      </c>
      <c r="U13" s="14">
        <v>11578</v>
      </c>
      <c r="V13" s="14">
        <v>9676</v>
      </c>
      <c r="W13" s="14">
        <v>8451</v>
      </c>
      <c r="X13" s="14">
        <v>9389</v>
      </c>
      <c r="Y13" s="14">
        <v>10229</v>
      </c>
      <c r="Z13" s="14">
        <v>9407</v>
      </c>
      <c r="AA13" s="14">
        <v>10247</v>
      </c>
      <c r="AB13" s="14">
        <v>9425</v>
      </c>
      <c r="AC13" s="14">
        <v>10265</v>
      </c>
      <c r="AD13" s="14">
        <v>10270</v>
      </c>
      <c r="AE13" s="14">
        <v>11110</v>
      </c>
      <c r="AF13" s="14">
        <v>11110</v>
      </c>
      <c r="AG13" s="14">
        <v>11110</v>
      </c>
      <c r="AH13" s="14">
        <v>11115</v>
      </c>
      <c r="AI13" s="14">
        <v>11115</v>
      </c>
      <c r="AJ13" s="14">
        <v>11125</v>
      </c>
      <c r="AK13" s="14">
        <v>11145</v>
      </c>
      <c r="AL13" s="14">
        <v>10460</v>
      </c>
      <c r="AM13" s="14">
        <v>10480</v>
      </c>
      <c r="AN13" s="14">
        <v>10500</v>
      </c>
      <c r="AO13" s="14">
        <v>11204</v>
      </c>
      <c r="AP13" s="14">
        <v>11229</v>
      </c>
      <c r="AQ13" s="14">
        <v>11279</v>
      </c>
      <c r="AR13" s="14">
        <v>11379</v>
      </c>
      <c r="AS13" s="14">
        <v>11479</v>
      </c>
      <c r="AT13" s="14">
        <v>11579</v>
      </c>
      <c r="AU13" s="14">
        <v>11579</v>
      </c>
    </row>
    <row r="14" spans="1:47" x14ac:dyDescent="0.25">
      <c r="A14" s="14" t="s">
        <v>102</v>
      </c>
      <c r="B14" s="14">
        <v>15647.64</v>
      </c>
      <c r="C14" s="14">
        <v>15563.64</v>
      </c>
      <c r="D14" s="14">
        <v>15650.64</v>
      </c>
      <c r="E14" s="14">
        <v>15471.64</v>
      </c>
      <c r="F14" s="14">
        <v>15528.64</v>
      </c>
      <c r="G14" s="14">
        <v>13779.64</v>
      </c>
      <c r="H14" s="14">
        <v>13253.64</v>
      </c>
      <c r="I14" s="14">
        <v>12419.64</v>
      </c>
      <c r="J14" s="14">
        <v>11445.94</v>
      </c>
      <c r="K14" s="14">
        <v>9641.64</v>
      </c>
      <c r="L14" s="14">
        <v>9517.44</v>
      </c>
      <c r="M14" s="14">
        <v>9517.44</v>
      </c>
      <c r="N14" s="14">
        <v>9517.44</v>
      </c>
      <c r="O14" s="14">
        <v>8929.44</v>
      </c>
      <c r="P14" s="14">
        <v>8929.44</v>
      </c>
      <c r="Q14" s="14">
        <v>8521.7999999999993</v>
      </c>
      <c r="R14" s="14">
        <v>7368.8</v>
      </c>
      <c r="S14" s="14">
        <v>6038.8</v>
      </c>
      <c r="T14" s="14">
        <v>2844</v>
      </c>
      <c r="U14" s="14">
        <v>2844</v>
      </c>
      <c r="V14" s="14">
        <v>2844</v>
      </c>
      <c r="W14" s="14">
        <v>2553</v>
      </c>
      <c r="X14" s="14">
        <v>2553</v>
      </c>
      <c r="Y14" s="14">
        <v>1978</v>
      </c>
      <c r="Z14" s="14">
        <v>1978</v>
      </c>
      <c r="AA14" s="14">
        <v>1978</v>
      </c>
      <c r="AB14" s="14">
        <v>1978</v>
      </c>
      <c r="AC14" s="14">
        <v>1978</v>
      </c>
      <c r="AD14" s="14">
        <v>1978</v>
      </c>
      <c r="AE14" s="14">
        <v>1978</v>
      </c>
      <c r="AF14" s="14">
        <v>1822</v>
      </c>
      <c r="AG14" s="14">
        <v>1822</v>
      </c>
      <c r="AH14" s="14">
        <v>1546</v>
      </c>
      <c r="AI14" s="14">
        <v>1546</v>
      </c>
      <c r="AJ14" s="14">
        <v>1391</v>
      </c>
      <c r="AK14" s="14">
        <v>1391</v>
      </c>
      <c r="AL14" s="14">
        <v>750</v>
      </c>
      <c r="AM14" s="14">
        <v>750</v>
      </c>
      <c r="AN14" s="14">
        <v>750</v>
      </c>
      <c r="AO14" s="14">
        <v>750</v>
      </c>
      <c r="AP14" s="14">
        <v>750</v>
      </c>
      <c r="AQ14" s="14">
        <v>750</v>
      </c>
      <c r="AR14" s="14">
        <v>750</v>
      </c>
      <c r="AS14" s="14">
        <v>750</v>
      </c>
      <c r="AT14" s="14">
        <v>750</v>
      </c>
      <c r="AU14" s="14">
        <v>750</v>
      </c>
    </row>
    <row r="15" spans="1:47" x14ac:dyDescent="0.25">
      <c r="A15" s="14" t="s">
        <v>103</v>
      </c>
      <c r="B15" s="14">
        <v>13561.11</v>
      </c>
      <c r="C15" s="14">
        <v>13858.78</v>
      </c>
      <c r="D15" s="14">
        <v>13954.9</v>
      </c>
      <c r="E15" s="14">
        <v>15717.1</v>
      </c>
      <c r="F15" s="14">
        <v>15820.33</v>
      </c>
      <c r="G15" s="14">
        <v>18944.95</v>
      </c>
      <c r="H15" s="14">
        <v>19354.650000000001</v>
      </c>
      <c r="I15" s="14">
        <v>19891.080000000002</v>
      </c>
      <c r="J15" s="14">
        <v>20065.77</v>
      </c>
      <c r="K15" s="14">
        <v>20153.21</v>
      </c>
      <c r="L15" s="14">
        <v>21931.08</v>
      </c>
      <c r="M15" s="14">
        <v>21566.92</v>
      </c>
      <c r="N15" s="14">
        <v>22086.92</v>
      </c>
      <c r="O15" s="14">
        <v>22565.919999999998</v>
      </c>
      <c r="P15" s="14">
        <v>22576.92</v>
      </c>
      <c r="Q15" s="14">
        <v>24728.32</v>
      </c>
      <c r="R15" s="14">
        <v>26105.32</v>
      </c>
      <c r="S15" s="14">
        <v>26896.32</v>
      </c>
      <c r="T15" s="14">
        <v>30840.42</v>
      </c>
      <c r="U15" s="14">
        <v>31844.42</v>
      </c>
      <c r="V15" s="14">
        <v>31970.66</v>
      </c>
      <c r="W15" s="14">
        <v>32020.93</v>
      </c>
      <c r="X15" s="14">
        <v>32107.17</v>
      </c>
      <c r="Y15" s="14">
        <v>32822.31</v>
      </c>
      <c r="Z15" s="14">
        <v>33102.379999999997</v>
      </c>
      <c r="AA15" s="14">
        <v>33198.46</v>
      </c>
      <c r="AB15" s="14">
        <v>33437.53</v>
      </c>
      <c r="AC15" s="14">
        <v>33767.61</v>
      </c>
      <c r="AD15" s="14">
        <v>32977.699999999997</v>
      </c>
      <c r="AE15" s="14">
        <v>34526.79</v>
      </c>
      <c r="AF15" s="14">
        <v>34985.86</v>
      </c>
      <c r="AG15" s="14">
        <v>35065.94</v>
      </c>
      <c r="AH15" s="14">
        <v>34181.01</v>
      </c>
      <c r="AI15" s="14">
        <v>34261.089999999997</v>
      </c>
      <c r="AJ15" s="14">
        <v>33631.160000000003</v>
      </c>
      <c r="AK15" s="14">
        <v>33640.22</v>
      </c>
      <c r="AL15" s="14">
        <v>33350.29</v>
      </c>
      <c r="AM15" s="14">
        <v>33350.35</v>
      </c>
      <c r="AN15" s="14">
        <v>33341.410000000003</v>
      </c>
      <c r="AO15" s="14">
        <v>33350.480000000003</v>
      </c>
      <c r="AP15" s="14">
        <v>33350.54</v>
      </c>
      <c r="AQ15" s="14">
        <v>33350.61</v>
      </c>
      <c r="AR15" s="14">
        <v>33350.67</v>
      </c>
      <c r="AS15" s="14">
        <v>33350.74</v>
      </c>
      <c r="AT15" s="14">
        <v>33341.800000000003</v>
      </c>
      <c r="AU15" s="14">
        <v>33341.89</v>
      </c>
    </row>
    <row r="16" spans="1:47" x14ac:dyDescent="0.25">
      <c r="A16" s="14" t="s">
        <v>104</v>
      </c>
      <c r="B16" s="14">
        <v>4770.08</v>
      </c>
      <c r="C16" s="14">
        <v>4519.4399999999996</v>
      </c>
      <c r="D16" s="14">
        <v>4524.4399999999996</v>
      </c>
      <c r="E16" s="14">
        <v>4520.6899999999996</v>
      </c>
      <c r="F16" s="14">
        <v>4474.83</v>
      </c>
      <c r="G16" s="14">
        <v>4609.0200000000004</v>
      </c>
      <c r="H16" s="14">
        <v>3916.28</v>
      </c>
      <c r="I16" s="14">
        <v>3641.15</v>
      </c>
      <c r="J16" s="14">
        <v>3645.15</v>
      </c>
      <c r="K16" s="14">
        <v>3655.7</v>
      </c>
      <c r="L16" s="14">
        <v>3500.7</v>
      </c>
      <c r="M16" s="14">
        <v>3558.68</v>
      </c>
      <c r="N16" s="14">
        <v>3594.53</v>
      </c>
      <c r="O16" s="14">
        <v>3614.53</v>
      </c>
      <c r="P16" s="14">
        <v>3624.53</v>
      </c>
      <c r="Q16" s="14">
        <v>3624.53</v>
      </c>
      <c r="R16" s="14">
        <v>3624.53</v>
      </c>
      <c r="S16" s="14">
        <v>3134.53</v>
      </c>
      <c r="T16" s="14">
        <v>3134.53</v>
      </c>
      <c r="U16" s="14">
        <v>3138.53</v>
      </c>
      <c r="V16" s="14">
        <v>3135.53</v>
      </c>
      <c r="W16" s="14">
        <v>3103.83</v>
      </c>
      <c r="X16" s="14">
        <v>3103.83</v>
      </c>
      <c r="Y16" s="14">
        <v>3107.83</v>
      </c>
      <c r="Z16" s="14">
        <v>3107.83</v>
      </c>
      <c r="AA16" s="14">
        <v>3112.83</v>
      </c>
      <c r="AB16" s="14">
        <v>3117.83</v>
      </c>
      <c r="AC16" s="14">
        <v>3121.83</v>
      </c>
      <c r="AD16" s="14">
        <v>3121.83</v>
      </c>
      <c r="AE16" s="14">
        <v>3121.83</v>
      </c>
      <c r="AF16" s="14">
        <v>3054.79</v>
      </c>
      <c r="AG16" s="14">
        <v>3058.79</v>
      </c>
      <c r="AH16" s="14">
        <v>3058.79</v>
      </c>
      <c r="AI16" s="14">
        <v>3058.79</v>
      </c>
      <c r="AJ16" s="14">
        <v>3058.79</v>
      </c>
      <c r="AK16" s="14">
        <v>3058.79</v>
      </c>
      <c r="AL16" s="14">
        <v>2008.79</v>
      </c>
      <c r="AM16" s="14">
        <v>2008.79</v>
      </c>
      <c r="AN16" s="14">
        <v>2008.79</v>
      </c>
      <c r="AO16" s="14">
        <v>2008.79</v>
      </c>
      <c r="AP16" s="14">
        <v>2008.79</v>
      </c>
      <c r="AQ16" s="14">
        <v>2008.79</v>
      </c>
      <c r="AR16" s="14">
        <v>2008.79</v>
      </c>
      <c r="AS16" s="14">
        <v>2008.79</v>
      </c>
      <c r="AT16" s="14">
        <v>2008.79</v>
      </c>
      <c r="AU16" s="14">
        <v>2008.79</v>
      </c>
    </row>
    <row r="18" spans="1:47" ht="18.75" x14ac:dyDescent="0.3">
      <c r="A18" s="15" t="s">
        <v>105</v>
      </c>
    </row>
    <row r="19" spans="1:47" x14ac:dyDescent="0.2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25">
      <c r="A20" s="14" t="s">
        <v>97</v>
      </c>
      <c r="B20" s="14">
        <v>6790.68</v>
      </c>
      <c r="C20" s="14">
        <v>6790.68</v>
      </c>
      <c r="D20" s="14">
        <v>6790.68</v>
      </c>
      <c r="E20" s="14">
        <v>6790.68</v>
      </c>
      <c r="F20" s="14">
        <v>6790.68</v>
      </c>
      <c r="G20" s="14">
        <v>6790.68</v>
      </c>
      <c r="H20" s="14">
        <v>6793.68</v>
      </c>
      <c r="I20" s="14">
        <v>6793.68</v>
      </c>
      <c r="J20" s="14">
        <v>6793.68</v>
      </c>
      <c r="K20" s="14">
        <v>6793.68</v>
      </c>
      <c r="L20" s="14">
        <v>6793.68</v>
      </c>
      <c r="M20" s="14">
        <v>6793.68</v>
      </c>
      <c r="N20" s="14">
        <v>6793.68</v>
      </c>
      <c r="O20" s="14">
        <v>6793.68</v>
      </c>
      <c r="P20" s="14">
        <v>6793.68</v>
      </c>
      <c r="Q20" s="14">
        <v>6793.68</v>
      </c>
      <c r="R20" s="14">
        <v>7617.68</v>
      </c>
      <c r="S20" s="14">
        <v>7617.68</v>
      </c>
      <c r="T20" s="14">
        <v>7617.68</v>
      </c>
      <c r="U20" s="14">
        <v>7617.68</v>
      </c>
      <c r="V20" s="14">
        <v>7617.68</v>
      </c>
      <c r="W20" s="14">
        <v>7617.68</v>
      </c>
      <c r="X20" s="14">
        <v>7617.68</v>
      </c>
      <c r="Y20" s="14">
        <v>7617.68</v>
      </c>
      <c r="Z20" s="14">
        <v>7617.68</v>
      </c>
      <c r="AA20" s="14">
        <v>7617.68</v>
      </c>
      <c r="AB20" s="14">
        <v>7617.68</v>
      </c>
      <c r="AC20" s="14">
        <v>7617.68</v>
      </c>
      <c r="AD20" s="14">
        <v>7617.68</v>
      </c>
      <c r="AE20" s="14">
        <v>7617.68</v>
      </c>
      <c r="AF20" s="14">
        <v>7617.68</v>
      </c>
      <c r="AG20" s="14">
        <v>7617.68</v>
      </c>
      <c r="AH20" s="14">
        <v>7617.68</v>
      </c>
      <c r="AI20" s="14">
        <v>7617.68</v>
      </c>
      <c r="AJ20" s="14">
        <v>7617.68</v>
      </c>
      <c r="AK20" s="14">
        <v>7617.68</v>
      </c>
      <c r="AL20" s="14">
        <v>7617.68</v>
      </c>
      <c r="AM20" s="14">
        <v>7617.68</v>
      </c>
      <c r="AN20" s="14">
        <v>7617.68</v>
      </c>
      <c r="AO20" s="14">
        <v>7617.68</v>
      </c>
      <c r="AP20" s="14">
        <v>7617.68</v>
      </c>
      <c r="AQ20" s="14">
        <v>7617.68</v>
      </c>
      <c r="AR20" s="14">
        <v>7617.68</v>
      </c>
      <c r="AS20" s="14">
        <v>7617.68</v>
      </c>
      <c r="AT20" s="14">
        <v>7617.68</v>
      </c>
      <c r="AU20" s="14">
        <v>7617.68</v>
      </c>
    </row>
    <row r="21" spans="1:47" x14ac:dyDescent="0.25">
      <c r="A21" s="14" t="s">
        <v>98</v>
      </c>
      <c r="B21" s="14">
        <v>0</v>
      </c>
      <c r="C21" s="14">
        <v>0</v>
      </c>
      <c r="D21" s="14">
        <v>0</v>
      </c>
      <c r="E21" s="14">
        <v>0</v>
      </c>
      <c r="F21" s="14">
        <v>54</v>
      </c>
      <c r="G21" s="14">
        <v>54</v>
      </c>
      <c r="H21" s="14">
        <v>54.3</v>
      </c>
      <c r="I21" s="14">
        <v>54.3</v>
      </c>
      <c r="J21" s="14">
        <v>54.3</v>
      </c>
      <c r="K21" s="14">
        <v>54.3</v>
      </c>
      <c r="L21" s="14">
        <v>54.3</v>
      </c>
      <c r="M21" s="14">
        <v>54.3</v>
      </c>
      <c r="N21" s="14">
        <v>54.3</v>
      </c>
      <c r="O21" s="14">
        <v>54.3</v>
      </c>
      <c r="P21" s="14">
        <v>54.3</v>
      </c>
      <c r="Q21" s="14">
        <v>54.3</v>
      </c>
      <c r="R21" s="14">
        <v>54.3</v>
      </c>
      <c r="S21" s="14">
        <v>54.3</v>
      </c>
      <c r="T21" s="14">
        <v>54.3</v>
      </c>
      <c r="U21" s="14">
        <v>54.3</v>
      </c>
      <c r="V21" s="14">
        <v>54.3</v>
      </c>
      <c r="W21" s="14">
        <v>54.3</v>
      </c>
      <c r="X21" s="14">
        <v>54.3</v>
      </c>
      <c r="Y21" s="14">
        <v>54.3</v>
      </c>
      <c r="Z21" s="14">
        <v>54.3</v>
      </c>
      <c r="AA21" s="14">
        <v>54.3</v>
      </c>
      <c r="AB21" s="14">
        <v>54.3</v>
      </c>
      <c r="AC21" s="14">
        <v>54.3</v>
      </c>
      <c r="AD21" s="14">
        <v>54.3</v>
      </c>
      <c r="AE21" s="14">
        <v>54.3</v>
      </c>
      <c r="AF21" s="14">
        <v>54.3</v>
      </c>
      <c r="AG21" s="14">
        <v>54.3</v>
      </c>
      <c r="AH21" s="14">
        <v>54.3</v>
      </c>
      <c r="AI21" s="14">
        <v>54.3</v>
      </c>
      <c r="AJ21" s="14">
        <v>54.3</v>
      </c>
      <c r="AK21" s="14">
        <v>54.3</v>
      </c>
      <c r="AL21" s="14">
        <v>54.3</v>
      </c>
      <c r="AM21" s="14">
        <v>54.3</v>
      </c>
      <c r="AN21" s="14">
        <v>54.3</v>
      </c>
      <c r="AO21" s="14">
        <v>54.3</v>
      </c>
      <c r="AP21" s="14">
        <v>54.3</v>
      </c>
      <c r="AQ21" s="14">
        <v>54.3</v>
      </c>
      <c r="AR21" s="14">
        <v>54.3</v>
      </c>
      <c r="AS21" s="14">
        <v>54.3</v>
      </c>
      <c r="AT21" s="14">
        <v>54.3</v>
      </c>
      <c r="AU21" s="14">
        <v>54.3</v>
      </c>
    </row>
    <row r="22" spans="1:47" x14ac:dyDescent="0.25">
      <c r="A22" s="14" t="s">
        <v>99</v>
      </c>
      <c r="B22" s="14">
        <v>15</v>
      </c>
      <c r="C22" s="14">
        <v>15</v>
      </c>
      <c r="D22" s="14">
        <v>15</v>
      </c>
      <c r="E22" s="14">
        <v>15</v>
      </c>
      <c r="F22" s="14">
        <v>15</v>
      </c>
      <c r="G22" s="14">
        <v>15</v>
      </c>
      <c r="H22" s="14">
        <v>15</v>
      </c>
      <c r="I22" s="14">
        <v>15</v>
      </c>
      <c r="J22" s="14">
        <v>15</v>
      </c>
      <c r="K22" s="14">
        <v>15</v>
      </c>
      <c r="L22" s="14">
        <v>15</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100</v>
      </c>
      <c r="B23" s="14">
        <v>0</v>
      </c>
      <c r="C23" s="14">
        <v>0</v>
      </c>
      <c r="D23" s="14">
        <v>0</v>
      </c>
      <c r="E23" s="14">
        <v>0</v>
      </c>
      <c r="F23" s="14">
        <v>0</v>
      </c>
      <c r="G23" s="14">
        <v>0</v>
      </c>
      <c r="H23" s="14">
        <v>0</v>
      </c>
      <c r="I23" s="14">
        <v>0</v>
      </c>
      <c r="J23" s="14">
        <v>0.02</v>
      </c>
      <c r="K23" s="14">
        <v>0.02</v>
      </c>
      <c r="L23" s="14">
        <v>0.02</v>
      </c>
      <c r="M23" s="14">
        <v>0.02</v>
      </c>
      <c r="N23" s="14">
        <v>0.02</v>
      </c>
      <c r="O23" s="14">
        <v>0.02</v>
      </c>
      <c r="P23" s="14">
        <v>0.02</v>
      </c>
      <c r="Q23" s="14">
        <v>0.02</v>
      </c>
      <c r="R23" s="14">
        <v>0.02</v>
      </c>
      <c r="S23" s="14">
        <v>0.02</v>
      </c>
      <c r="T23" s="14">
        <v>0.02</v>
      </c>
      <c r="U23" s="14">
        <v>0.02</v>
      </c>
      <c r="V23" s="14">
        <v>0.02</v>
      </c>
      <c r="W23" s="14">
        <v>0.02</v>
      </c>
      <c r="X23" s="14">
        <v>0.02</v>
      </c>
      <c r="Y23" s="14">
        <v>0.02</v>
      </c>
      <c r="Z23" s="14">
        <v>0.02</v>
      </c>
      <c r="AA23" s="14">
        <v>0.02</v>
      </c>
      <c r="AB23" s="14">
        <v>0.02</v>
      </c>
      <c r="AC23" s="14">
        <v>0.02</v>
      </c>
      <c r="AD23" s="14">
        <v>0.02</v>
      </c>
      <c r="AE23" s="14">
        <v>0.02</v>
      </c>
      <c r="AF23" s="14">
        <v>0.02</v>
      </c>
      <c r="AG23" s="14">
        <v>0.02</v>
      </c>
      <c r="AH23" s="14">
        <v>0.02</v>
      </c>
      <c r="AI23" s="14">
        <v>0.02</v>
      </c>
      <c r="AJ23" s="14">
        <v>0.02</v>
      </c>
      <c r="AK23" s="14">
        <v>0.02</v>
      </c>
      <c r="AL23" s="14">
        <v>0.02</v>
      </c>
      <c r="AM23" s="14">
        <v>0.02</v>
      </c>
      <c r="AN23" s="14">
        <v>0.02</v>
      </c>
      <c r="AO23" s="14">
        <v>0.02</v>
      </c>
      <c r="AP23" s="14">
        <v>0.02</v>
      </c>
      <c r="AQ23" s="14">
        <v>0.02</v>
      </c>
      <c r="AR23" s="14">
        <v>0.02</v>
      </c>
      <c r="AS23" s="14">
        <v>0.02</v>
      </c>
      <c r="AT23" s="14">
        <v>0.02</v>
      </c>
      <c r="AU23" s="14">
        <v>0.02</v>
      </c>
    </row>
    <row r="24" spans="1:47" x14ac:dyDescent="0.2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103</v>
      </c>
      <c r="B26" s="14">
        <v>131.5</v>
      </c>
      <c r="C26" s="14">
        <v>131.5</v>
      </c>
      <c r="D26" s="14">
        <v>131.5</v>
      </c>
      <c r="E26" s="14">
        <v>131.5</v>
      </c>
      <c r="F26" s="14">
        <v>131.5</v>
      </c>
      <c r="G26" s="14">
        <v>131.5</v>
      </c>
      <c r="H26" s="14">
        <v>131.5</v>
      </c>
      <c r="I26" s="14">
        <v>131.5</v>
      </c>
      <c r="J26" s="14">
        <v>131.5</v>
      </c>
      <c r="K26" s="14">
        <v>131.5</v>
      </c>
      <c r="L26" s="14">
        <v>131.5</v>
      </c>
      <c r="M26" s="14">
        <v>131.5</v>
      </c>
      <c r="N26" s="14">
        <v>131.5</v>
      </c>
      <c r="O26" s="14">
        <v>251.5</v>
      </c>
      <c r="P26" s="14">
        <v>251.5</v>
      </c>
      <c r="Q26" s="14">
        <v>251.5</v>
      </c>
      <c r="R26" s="14">
        <v>251.5</v>
      </c>
      <c r="S26" s="14">
        <v>251.5</v>
      </c>
      <c r="T26" s="14">
        <v>251.5</v>
      </c>
      <c r="U26" s="14">
        <v>251.5</v>
      </c>
      <c r="V26" s="14">
        <v>251.5</v>
      </c>
      <c r="W26" s="14">
        <v>251.5</v>
      </c>
      <c r="X26" s="14">
        <v>251.5</v>
      </c>
      <c r="Y26" s="14">
        <v>311.5</v>
      </c>
      <c r="Z26" s="14">
        <v>311.5</v>
      </c>
      <c r="AA26" s="14">
        <v>311.5</v>
      </c>
      <c r="AB26" s="14">
        <v>311.5</v>
      </c>
      <c r="AC26" s="14">
        <v>311.5</v>
      </c>
      <c r="AD26" s="14">
        <v>311.5</v>
      </c>
      <c r="AE26" s="14">
        <v>311.5</v>
      </c>
      <c r="AF26" s="14">
        <v>311.5</v>
      </c>
      <c r="AG26" s="14">
        <v>311.5</v>
      </c>
      <c r="AH26" s="14">
        <v>311.5</v>
      </c>
      <c r="AI26" s="14">
        <v>311.5</v>
      </c>
      <c r="AJ26" s="14">
        <v>311.5</v>
      </c>
      <c r="AK26" s="14">
        <v>311.5</v>
      </c>
      <c r="AL26" s="14">
        <v>311.5</v>
      </c>
      <c r="AM26" s="14">
        <v>311.5</v>
      </c>
      <c r="AN26" s="14">
        <v>311.5</v>
      </c>
      <c r="AO26" s="14">
        <v>311.5</v>
      </c>
      <c r="AP26" s="14">
        <v>311.5</v>
      </c>
      <c r="AQ26" s="14">
        <v>311.5</v>
      </c>
      <c r="AR26" s="14">
        <v>311.5</v>
      </c>
      <c r="AS26" s="14">
        <v>311.5</v>
      </c>
      <c r="AT26" s="14">
        <v>311.5</v>
      </c>
      <c r="AU26" s="14">
        <v>311.5</v>
      </c>
    </row>
    <row r="27" spans="1:47" x14ac:dyDescent="0.25">
      <c r="A27" s="14" t="s">
        <v>104</v>
      </c>
      <c r="B27" s="14">
        <v>783.7</v>
      </c>
      <c r="C27" s="14">
        <v>783.7</v>
      </c>
      <c r="D27" s="14">
        <v>783.7</v>
      </c>
      <c r="E27" s="14">
        <v>783.7</v>
      </c>
      <c r="F27" s="14">
        <v>722.29</v>
      </c>
      <c r="G27" s="14">
        <v>722.29</v>
      </c>
      <c r="H27" s="14">
        <v>722.29</v>
      </c>
      <c r="I27" s="14">
        <v>722.29</v>
      </c>
      <c r="J27" s="14">
        <v>722.29</v>
      </c>
      <c r="K27" s="14">
        <v>736.99</v>
      </c>
      <c r="L27" s="14">
        <v>736.99</v>
      </c>
      <c r="M27" s="14">
        <v>736.99</v>
      </c>
      <c r="N27" s="14">
        <v>722.84</v>
      </c>
      <c r="O27" s="14">
        <v>722.84</v>
      </c>
      <c r="P27" s="14">
        <v>722.84</v>
      </c>
      <c r="Q27" s="14">
        <v>722.84</v>
      </c>
      <c r="R27" s="14">
        <v>722.84</v>
      </c>
      <c r="S27" s="14">
        <v>232.84</v>
      </c>
      <c r="T27" s="14">
        <v>232.84</v>
      </c>
      <c r="U27" s="14">
        <v>232.84</v>
      </c>
      <c r="V27" s="14">
        <v>232.84</v>
      </c>
      <c r="W27" s="14">
        <v>232.84</v>
      </c>
      <c r="X27" s="14">
        <v>232.84</v>
      </c>
      <c r="Y27" s="14">
        <v>232.84</v>
      </c>
      <c r="Z27" s="14">
        <v>232.84</v>
      </c>
      <c r="AA27" s="14">
        <v>232.84</v>
      </c>
      <c r="AB27" s="14">
        <v>232.84</v>
      </c>
      <c r="AC27" s="14">
        <v>232.84</v>
      </c>
      <c r="AD27" s="14">
        <v>232.84</v>
      </c>
      <c r="AE27" s="14">
        <v>232.84</v>
      </c>
      <c r="AF27" s="14">
        <v>232.84</v>
      </c>
      <c r="AG27" s="14">
        <v>232.84</v>
      </c>
      <c r="AH27" s="14">
        <v>232.84</v>
      </c>
      <c r="AI27" s="14">
        <v>232.84</v>
      </c>
      <c r="AJ27" s="14">
        <v>232.84</v>
      </c>
      <c r="AK27" s="14">
        <v>232.84</v>
      </c>
      <c r="AL27" s="14">
        <v>232.84</v>
      </c>
      <c r="AM27" s="14">
        <v>232.84</v>
      </c>
      <c r="AN27" s="14">
        <v>232.84</v>
      </c>
      <c r="AO27" s="14">
        <v>232.84</v>
      </c>
      <c r="AP27" s="14">
        <v>232.84</v>
      </c>
      <c r="AQ27" s="14">
        <v>232.84</v>
      </c>
      <c r="AR27" s="14">
        <v>232.84</v>
      </c>
      <c r="AS27" s="14">
        <v>232.84</v>
      </c>
      <c r="AT27" s="14">
        <v>232.84</v>
      </c>
      <c r="AU27" s="14">
        <v>232.84</v>
      </c>
    </row>
    <row r="29" spans="1:47" ht="18.75" x14ac:dyDescent="0.3">
      <c r="A29" s="15" t="s">
        <v>106</v>
      </c>
    </row>
    <row r="30" spans="1:47" x14ac:dyDescent="0.2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2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98</v>
      </c>
      <c r="B32" s="14">
        <v>13</v>
      </c>
      <c r="C32" s="14">
        <v>13</v>
      </c>
      <c r="D32" s="14">
        <v>72</v>
      </c>
      <c r="E32" s="14">
        <v>72</v>
      </c>
      <c r="F32" s="14">
        <v>151</v>
      </c>
      <c r="G32" s="14">
        <v>163</v>
      </c>
      <c r="H32" s="14">
        <v>163</v>
      </c>
      <c r="I32" s="14">
        <v>163</v>
      </c>
      <c r="J32" s="14">
        <v>173</v>
      </c>
      <c r="K32" s="14">
        <v>202.98</v>
      </c>
      <c r="L32" s="14">
        <v>203.28</v>
      </c>
      <c r="M32" s="14">
        <v>203.28</v>
      </c>
      <c r="N32" s="14">
        <v>203.28</v>
      </c>
      <c r="O32" s="14">
        <v>203.28</v>
      </c>
      <c r="P32" s="14">
        <v>203.28</v>
      </c>
      <c r="Q32" s="14">
        <v>203.28</v>
      </c>
      <c r="R32" s="14">
        <v>233.28</v>
      </c>
      <c r="S32" s="14">
        <v>233.28</v>
      </c>
      <c r="T32" s="14">
        <v>235.29</v>
      </c>
      <c r="U32" s="14">
        <v>237.52</v>
      </c>
      <c r="V32" s="14">
        <v>269.86</v>
      </c>
      <c r="W32" s="14">
        <v>272.29000000000002</v>
      </c>
      <c r="X32" s="14">
        <v>274.77</v>
      </c>
      <c r="Y32" s="14">
        <v>277.31</v>
      </c>
      <c r="Z32" s="14">
        <v>279.91000000000003</v>
      </c>
      <c r="AA32" s="14">
        <v>312.56</v>
      </c>
      <c r="AB32" s="14">
        <v>315.27</v>
      </c>
      <c r="AC32" s="14">
        <v>318.04000000000002</v>
      </c>
      <c r="AD32" s="14">
        <v>320.86</v>
      </c>
      <c r="AE32" s="14">
        <v>323.75</v>
      </c>
      <c r="AF32" s="14">
        <v>326.7</v>
      </c>
      <c r="AG32" s="14">
        <v>329.71</v>
      </c>
      <c r="AH32" s="14">
        <v>332.78</v>
      </c>
      <c r="AI32" s="14">
        <v>335.93</v>
      </c>
      <c r="AJ32" s="14">
        <v>339.12</v>
      </c>
      <c r="AK32" s="14">
        <v>342.38</v>
      </c>
      <c r="AL32" s="14">
        <v>345.7</v>
      </c>
      <c r="AM32" s="14">
        <v>349.08</v>
      </c>
      <c r="AN32" s="14">
        <v>352.52</v>
      </c>
      <c r="AO32" s="14">
        <v>356.03</v>
      </c>
      <c r="AP32" s="14">
        <v>359.57</v>
      </c>
      <c r="AQ32" s="14">
        <v>363.12</v>
      </c>
      <c r="AR32" s="14">
        <v>366.73</v>
      </c>
      <c r="AS32" s="14">
        <v>370.38</v>
      </c>
      <c r="AT32" s="14">
        <v>374.05</v>
      </c>
      <c r="AU32" s="14">
        <v>377.95</v>
      </c>
    </row>
    <row r="33" spans="1:47" x14ac:dyDescent="0.25">
      <c r="A33" s="14" t="s">
        <v>99</v>
      </c>
      <c r="B33" s="14">
        <v>2.1</v>
      </c>
      <c r="C33" s="14">
        <v>2.1</v>
      </c>
      <c r="D33" s="14">
        <v>2.1</v>
      </c>
      <c r="E33" s="14">
        <v>2.1</v>
      </c>
      <c r="F33" s="14">
        <v>2.1</v>
      </c>
      <c r="G33" s="14">
        <v>2.1</v>
      </c>
      <c r="H33" s="14">
        <v>2.1</v>
      </c>
      <c r="I33" s="14">
        <v>2.1</v>
      </c>
      <c r="J33" s="14">
        <v>2.1</v>
      </c>
      <c r="K33" s="14">
        <v>2.1</v>
      </c>
      <c r="L33" s="14">
        <v>2.1</v>
      </c>
      <c r="M33" s="14">
        <v>2.1</v>
      </c>
      <c r="N33" s="14">
        <v>2.1</v>
      </c>
      <c r="O33" s="14">
        <v>2.1</v>
      </c>
      <c r="P33" s="14">
        <v>2.1</v>
      </c>
      <c r="Q33" s="14">
        <v>2.1</v>
      </c>
      <c r="R33" s="14">
        <v>2.1</v>
      </c>
      <c r="S33" s="14">
        <v>2.1</v>
      </c>
      <c r="T33" s="14">
        <v>2.1</v>
      </c>
      <c r="U33" s="14">
        <v>2.19</v>
      </c>
      <c r="V33" s="14">
        <v>2.19</v>
      </c>
      <c r="W33" s="14">
        <v>2.19</v>
      </c>
      <c r="X33" s="14">
        <v>2.19</v>
      </c>
      <c r="Y33" s="14">
        <v>2.19</v>
      </c>
      <c r="Z33" s="14">
        <v>2.19</v>
      </c>
      <c r="AA33" s="14">
        <v>2.19</v>
      </c>
      <c r="AB33" s="14">
        <v>2.19</v>
      </c>
      <c r="AC33" s="14">
        <v>2.19</v>
      </c>
      <c r="AD33" s="14">
        <v>2.19</v>
      </c>
      <c r="AE33" s="14">
        <v>2.19</v>
      </c>
      <c r="AF33" s="14">
        <v>2.19</v>
      </c>
      <c r="AG33" s="14">
        <v>2.33</v>
      </c>
      <c r="AH33" s="14">
        <v>2.33</v>
      </c>
      <c r="AI33" s="14">
        <v>2.33</v>
      </c>
      <c r="AJ33" s="14">
        <v>2.33</v>
      </c>
      <c r="AK33" s="14">
        <v>2.48</v>
      </c>
      <c r="AL33" s="14">
        <v>2.48</v>
      </c>
      <c r="AM33" s="14">
        <v>2.48</v>
      </c>
      <c r="AN33" s="14">
        <v>2.48</v>
      </c>
      <c r="AO33" s="14">
        <v>2.48</v>
      </c>
      <c r="AP33" s="14">
        <v>2.48</v>
      </c>
      <c r="AQ33" s="14">
        <v>2.66</v>
      </c>
      <c r="AR33" s="14">
        <v>2.84</v>
      </c>
      <c r="AS33" s="14">
        <v>3.02</v>
      </c>
      <c r="AT33" s="14">
        <v>3.2</v>
      </c>
      <c r="AU33" s="14">
        <v>3.4</v>
      </c>
    </row>
    <row r="34" spans="1:47" x14ac:dyDescent="0.2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2.0099999999999998</v>
      </c>
      <c r="T34" s="14">
        <v>2.0099999999999998</v>
      </c>
      <c r="U34" s="14">
        <v>4.3499999999999996</v>
      </c>
      <c r="V34" s="14">
        <v>6.78</v>
      </c>
      <c r="W34" s="14">
        <v>9.26</v>
      </c>
      <c r="X34" s="14">
        <v>11.8</v>
      </c>
      <c r="Y34" s="14">
        <v>14.4</v>
      </c>
      <c r="Z34" s="14">
        <v>17.05</v>
      </c>
      <c r="AA34" s="14">
        <v>19.760000000000002</v>
      </c>
      <c r="AB34" s="14">
        <v>22.53</v>
      </c>
      <c r="AC34" s="14">
        <v>25.35</v>
      </c>
      <c r="AD34" s="14">
        <v>28.24</v>
      </c>
      <c r="AE34" s="14">
        <v>31.19</v>
      </c>
      <c r="AF34" s="14">
        <v>34.200000000000003</v>
      </c>
      <c r="AG34" s="14">
        <v>37.270000000000003</v>
      </c>
      <c r="AH34" s="14">
        <v>40.42</v>
      </c>
      <c r="AI34" s="14">
        <v>43.61</v>
      </c>
      <c r="AJ34" s="14">
        <v>46.87</v>
      </c>
      <c r="AK34" s="14">
        <v>50.19</v>
      </c>
      <c r="AL34" s="14">
        <v>53.57</v>
      </c>
      <c r="AM34" s="14">
        <v>57.01</v>
      </c>
      <c r="AN34" s="14">
        <v>60.52</v>
      </c>
      <c r="AO34" s="14">
        <v>64.06</v>
      </c>
      <c r="AP34" s="14">
        <v>67.61</v>
      </c>
      <c r="AQ34" s="14">
        <v>71.22</v>
      </c>
      <c r="AR34" s="14">
        <v>74.87</v>
      </c>
      <c r="AS34" s="14">
        <v>78.540000000000006</v>
      </c>
      <c r="AT34" s="14">
        <v>82.27</v>
      </c>
      <c r="AU34" s="14">
        <v>86.17</v>
      </c>
    </row>
    <row r="35" spans="1:47" x14ac:dyDescent="0.2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104</v>
      </c>
      <c r="B38" s="14">
        <v>160.5</v>
      </c>
      <c r="C38" s="14">
        <v>160.5</v>
      </c>
      <c r="D38" s="14">
        <v>160.5</v>
      </c>
      <c r="E38" s="14">
        <v>160.44999999999999</v>
      </c>
      <c r="F38" s="14">
        <v>160</v>
      </c>
      <c r="G38" s="14">
        <v>160.44999999999999</v>
      </c>
      <c r="H38" s="14">
        <v>160.44999999999999</v>
      </c>
      <c r="I38" s="14">
        <v>160.44999999999999</v>
      </c>
      <c r="J38" s="14">
        <v>160.44999999999999</v>
      </c>
      <c r="K38" s="14">
        <v>160.44999999999999</v>
      </c>
      <c r="L38" s="14">
        <v>160.44999999999999</v>
      </c>
      <c r="M38" s="14">
        <v>160.44999999999999</v>
      </c>
      <c r="N38" s="14">
        <v>160.44999999999999</v>
      </c>
      <c r="O38" s="14">
        <v>170.45</v>
      </c>
      <c r="P38" s="14">
        <v>170.45</v>
      </c>
      <c r="Q38" s="14">
        <v>170.45</v>
      </c>
      <c r="R38" s="14">
        <v>170.45</v>
      </c>
      <c r="S38" s="14">
        <v>170.45</v>
      </c>
      <c r="T38" s="14">
        <v>170.45</v>
      </c>
      <c r="U38" s="14">
        <v>170.45</v>
      </c>
      <c r="V38" s="14">
        <v>170.45</v>
      </c>
      <c r="W38" s="14">
        <v>170.45</v>
      </c>
      <c r="X38" s="14">
        <v>170.45</v>
      </c>
      <c r="Y38" s="14">
        <v>170.45</v>
      </c>
      <c r="Z38" s="14">
        <v>170.45</v>
      </c>
      <c r="AA38" s="14">
        <v>170.45</v>
      </c>
      <c r="AB38" s="14">
        <v>170.45</v>
      </c>
      <c r="AC38" s="14">
        <v>170.45</v>
      </c>
      <c r="AD38" s="14">
        <v>170.45</v>
      </c>
      <c r="AE38" s="14">
        <v>170.45</v>
      </c>
      <c r="AF38" s="14">
        <v>170.45</v>
      </c>
      <c r="AG38" s="14">
        <v>170.45</v>
      </c>
      <c r="AH38" s="14">
        <v>170.45</v>
      </c>
      <c r="AI38" s="14">
        <v>170.45</v>
      </c>
      <c r="AJ38" s="14">
        <v>170.45</v>
      </c>
      <c r="AK38" s="14">
        <v>170.45</v>
      </c>
      <c r="AL38" s="14">
        <v>170.45</v>
      </c>
      <c r="AM38" s="14">
        <v>170.45</v>
      </c>
      <c r="AN38" s="14">
        <v>170.45</v>
      </c>
      <c r="AO38" s="14">
        <v>170.45</v>
      </c>
      <c r="AP38" s="14">
        <v>170.45</v>
      </c>
      <c r="AQ38" s="14">
        <v>170.45</v>
      </c>
      <c r="AR38" s="14">
        <v>170.45</v>
      </c>
      <c r="AS38" s="14">
        <v>170.45</v>
      </c>
      <c r="AT38" s="14">
        <v>170.45</v>
      </c>
      <c r="AU38" s="14">
        <v>170.45</v>
      </c>
    </row>
    <row r="40" spans="1:47" ht="18.75" x14ac:dyDescent="0.3">
      <c r="A40" s="15" t="s">
        <v>107</v>
      </c>
    </row>
    <row r="41" spans="1:47" x14ac:dyDescent="0.2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25">
      <c r="A42" s="14" t="s">
        <v>97</v>
      </c>
      <c r="B42" s="14">
        <v>389.35</v>
      </c>
      <c r="C42" s="14">
        <v>389.35</v>
      </c>
      <c r="D42" s="14">
        <v>389.35</v>
      </c>
      <c r="E42" s="14">
        <v>389.35</v>
      </c>
      <c r="F42" s="14">
        <v>389.35</v>
      </c>
      <c r="G42" s="14">
        <v>389.35</v>
      </c>
      <c r="H42" s="14">
        <v>389.35</v>
      </c>
      <c r="I42" s="14">
        <v>389.35</v>
      </c>
      <c r="J42" s="14">
        <v>389.35</v>
      </c>
      <c r="K42" s="14">
        <v>376.35</v>
      </c>
      <c r="L42" s="14">
        <v>376.35</v>
      </c>
      <c r="M42" s="14">
        <v>376.35</v>
      </c>
      <c r="N42" s="14">
        <v>376.35</v>
      </c>
      <c r="O42" s="14">
        <v>376.35</v>
      </c>
      <c r="P42" s="14">
        <v>376.35</v>
      </c>
      <c r="Q42" s="14">
        <v>376.35</v>
      </c>
      <c r="R42" s="14">
        <v>376.35</v>
      </c>
      <c r="S42" s="14">
        <v>376.35</v>
      </c>
      <c r="T42" s="14">
        <v>376.35</v>
      </c>
      <c r="U42" s="14">
        <v>376.35</v>
      </c>
      <c r="V42" s="14">
        <v>376.35</v>
      </c>
      <c r="W42" s="14">
        <v>376.35</v>
      </c>
      <c r="X42" s="14">
        <v>376.35</v>
      </c>
      <c r="Y42" s="14">
        <v>376.35</v>
      </c>
      <c r="Z42" s="14">
        <v>376.35</v>
      </c>
      <c r="AA42" s="14">
        <v>376.35</v>
      </c>
      <c r="AB42" s="14">
        <v>376.35</v>
      </c>
      <c r="AC42" s="14">
        <v>376.35</v>
      </c>
      <c r="AD42" s="14">
        <v>376.35</v>
      </c>
      <c r="AE42" s="14">
        <v>389.97</v>
      </c>
      <c r="AF42" s="14">
        <v>389.97</v>
      </c>
      <c r="AG42" s="14">
        <v>405.01</v>
      </c>
      <c r="AH42" s="14">
        <v>405.01</v>
      </c>
      <c r="AI42" s="14">
        <v>405.01</v>
      </c>
      <c r="AJ42" s="14">
        <v>405.01</v>
      </c>
      <c r="AK42" s="14">
        <v>419.67</v>
      </c>
      <c r="AL42" s="14">
        <v>419.67</v>
      </c>
      <c r="AM42" s="14">
        <v>419.67</v>
      </c>
      <c r="AN42" s="14">
        <v>419.67</v>
      </c>
      <c r="AO42" s="14">
        <v>435.96</v>
      </c>
      <c r="AP42" s="14">
        <v>452.31</v>
      </c>
      <c r="AQ42" s="14">
        <v>468.6</v>
      </c>
      <c r="AR42" s="14">
        <v>484.54</v>
      </c>
      <c r="AS42" s="14">
        <v>498.9</v>
      </c>
      <c r="AT42" s="14">
        <v>511.81</v>
      </c>
      <c r="AU42" s="14">
        <v>511.81</v>
      </c>
    </row>
    <row r="43" spans="1:47" x14ac:dyDescent="0.25">
      <c r="A43" s="14" t="s">
        <v>98</v>
      </c>
      <c r="B43" s="14">
        <v>34.700000000000003</v>
      </c>
      <c r="C43" s="14">
        <v>37.1</v>
      </c>
      <c r="D43" s="14">
        <v>42.3</v>
      </c>
      <c r="E43" s="14">
        <v>43.2</v>
      </c>
      <c r="F43" s="14">
        <v>43.2</v>
      </c>
      <c r="G43" s="14">
        <v>122.2</v>
      </c>
      <c r="H43" s="14">
        <v>216.6</v>
      </c>
      <c r="I43" s="14">
        <v>320.2</v>
      </c>
      <c r="J43" s="14">
        <v>326.17</v>
      </c>
      <c r="K43" s="14">
        <v>328.17</v>
      </c>
      <c r="L43" s="14">
        <v>534.16999999999996</v>
      </c>
      <c r="M43" s="14">
        <v>596.4</v>
      </c>
      <c r="N43" s="14">
        <v>615.4</v>
      </c>
      <c r="O43" s="14">
        <v>615.4</v>
      </c>
      <c r="P43" s="14">
        <v>615.4</v>
      </c>
      <c r="Q43" s="14">
        <v>615.4</v>
      </c>
      <c r="R43" s="14">
        <v>615.4</v>
      </c>
      <c r="S43" s="14">
        <v>615.4</v>
      </c>
      <c r="T43" s="14">
        <v>627.41</v>
      </c>
      <c r="U43" s="14">
        <v>627.41</v>
      </c>
      <c r="V43" s="14">
        <v>640.65</v>
      </c>
      <c r="W43" s="14">
        <v>654.16</v>
      </c>
      <c r="X43" s="14">
        <v>667.77</v>
      </c>
      <c r="Y43" s="14">
        <v>681.6</v>
      </c>
      <c r="Z43" s="14">
        <v>695.72</v>
      </c>
      <c r="AA43" s="14">
        <v>709.97</v>
      </c>
      <c r="AB43" s="14">
        <v>724.4</v>
      </c>
      <c r="AC43" s="14">
        <v>738.99</v>
      </c>
      <c r="AD43" s="14">
        <v>753.73</v>
      </c>
      <c r="AE43" s="14">
        <v>768.67</v>
      </c>
      <c r="AF43" s="14">
        <v>783.72</v>
      </c>
      <c r="AG43" s="14">
        <v>799.05</v>
      </c>
      <c r="AH43" s="14">
        <v>814.57</v>
      </c>
      <c r="AI43" s="14">
        <v>830.3</v>
      </c>
      <c r="AJ43" s="14">
        <v>846.14</v>
      </c>
      <c r="AK43" s="14">
        <v>862.19</v>
      </c>
      <c r="AL43" s="14">
        <v>878.33</v>
      </c>
      <c r="AM43" s="14">
        <v>894.58</v>
      </c>
      <c r="AN43" s="14">
        <v>910.86</v>
      </c>
      <c r="AO43" s="14">
        <v>942.5</v>
      </c>
      <c r="AP43" s="14">
        <v>974.32</v>
      </c>
      <c r="AQ43" s="14">
        <v>1006.92</v>
      </c>
      <c r="AR43" s="14">
        <v>1039.56</v>
      </c>
      <c r="AS43" s="14">
        <v>1072.27</v>
      </c>
      <c r="AT43" s="14">
        <v>1105.05</v>
      </c>
      <c r="AU43" s="14">
        <v>1138.45</v>
      </c>
    </row>
    <row r="44" spans="1:47" x14ac:dyDescent="0.25">
      <c r="A44" s="14" t="s">
        <v>99</v>
      </c>
      <c r="B44" s="14">
        <v>68.62</v>
      </c>
      <c r="C44" s="14">
        <v>66.12</v>
      </c>
      <c r="D44" s="14">
        <v>66.12</v>
      </c>
      <c r="E44" s="14">
        <v>66.12</v>
      </c>
      <c r="F44" s="14">
        <v>66.12</v>
      </c>
      <c r="G44" s="14">
        <v>66.12</v>
      </c>
      <c r="H44" s="14">
        <v>66.12</v>
      </c>
      <c r="I44" s="14">
        <v>66.12</v>
      </c>
      <c r="J44" s="14">
        <v>66.12</v>
      </c>
      <c r="K44" s="14">
        <v>112.56</v>
      </c>
      <c r="L44" s="14">
        <v>112.56</v>
      </c>
      <c r="M44" s="14">
        <v>112.56</v>
      </c>
      <c r="N44" s="14">
        <v>112.56</v>
      </c>
      <c r="O44" s="14">
        <v>112.56</v>
      </c>
      <c r="P44" s="14">
        <v>112.56</v>
      </c>
      <c r="Q44" s="14">
        <v>112.56</v>
      </c>
      <c r="R44" s="14">
        <v>112.56</v>
      </c>
      <c r="S44" s="14">
        <v>112.56</v>
      </c>
      <c r="T44" s="14">
        <v>112.56</v>
      </c>
      <c r="U44" s="14">
        <v>112.56</v>
      </c>
      <c r="V44" s="14">
        <v>112.56</v>
      </c>
      <c r="W44" s="14">
        <v>112.56</v>
      </c>
      <c r="X44" s="14">
        <v>112.56</v>
      </c>
      <c r="Y44" s="14">
        <v>112.56</v>
      </c>
      <c r="Z44" s="14">
        <v>112.56</v>
      </c>
      <c r="AA44" s="14">
        <v>112.56</v>
      </c>
      <c r="AB44" s="14">
        <v>112.56</v>
      </c>
      <c r="AC44" s="14">
        <v>112.56</v>
      </c>
      <c r="AD44" s="14">
        <v>112.56</v>
      </c>
      <c r="AE44" s="14">
        <v>112.56</v>
      </c>
      <c r="AF44" s="14">
        <v>112.56</v>
      </c>
      <c r="AG44" s="14">
        <v>112.56</v>
      </c>
      <c r="AH44" s="14">
        <v>112.56</v>
      </c>
      <c r="AI44" s="14">
        <v>112.56</v>
      </c>
      <c r="AJ44" s="14">
        <v>112.56</v>
      </c>
      <c r="AK44" s="14">
        <v>112.56</v>
      </c>
      <c r="AL44" s="14">
        <v>112.56</v>
      </c>
      <c r="AM44" s="14">
        <v>112.56</v>
      </c>
      <c r="AN44" s="14">
        <v>112.56</v>
      </c>
      <c r="AO44" s="14">
        <v>112.56</v>
      </c>
      <c r="AP44" s="14">
        <v>112.56</v>
      </c>
      <c r="AQ44" s="14">
        <v>113.37</v>
      </c>
      <c r="AR44" s="14">
        <v>114.19</v>
      </c>
      <c r="AS44" s="14">
        <v>115.01</v>
      </c>
      <c r="AT44" s="14">
        <v>115.83</v>
      </c>
      <c r="AU44" s="14">
        <v>116.66</v>
      </c>
    </row>
    <row r="45" spans="1:47" x14ac:dyDescent="0.25">
      <c r="A45" s="14" t="s">
        <v>100</v>
      </c>
      <c r="B45" s="14">
        <v>0</v>
      </c>
      <c r="C45" s="14">
        <v>0</v>
      </c>
      <c r="D45" s="14">
        <v>0</v>
      </c>
      <c r="E45" s="14">
        <v>0</v>
      </c>
      <c r="F45" s="14">
        <v>0</v>
      </c>
      <c r="G45" s="14">
        <v>0</v>
      </c>
      <c r="H45" s="14">
        <v>0</v>
      </c>
      <c r="I45" s="14">
        <v>0</v>
      </c>
      <c r="J45" s="14">
        <v>0.37</v>
      </c>
      <c r="K45" s="14">
        <v>0.37</v>
      </c>
      <c r="L45" s="14">
        <v>0.37</v>
      </c>
      <c r="M45" s="14">
        <v>0.37</v>
      </c>
      <c r="N45" s="14">
        <v>0.37</v>
      </c>
      <c r="O45" s="14">
        <v>0.37</v>
      </c>
      <c r="P45" s="14">
        <v>0.37</v>
      </c>
      <c r="Q45" s="14">
        <v>0.37</v>
      </c>
      <c r="R45" s="14">
        <v>0.37</v>
      </c>
      <c r="S45" s="14">
        <v>0.37</v>
      </c>
      <c r="T45" s="14">
        <v>0.37</v>
      </c>
      <c r="U45" s="14">
        <v>0.37</v>
      </c>
      <c r="V45" s="14">
        <v>0.37</v>
      </c>
      <c r="W45" s="14">
        <v>10.37</v>
      </c>
      <c r="X45" s="14">
        <v>20.37</v>
      </c>
      <c r="Y45" s="14">
        <v>20.37</v>
      </c>
      <c r="Z45" s="14">
        <v>30.37</v>
      </c>
      <c r="AA45" s="14">
        <v>40.369999999999997</v>
      </c>
      <c r="AB45" s="14">
        <v>50.37</v>
      </c>
      <c r="AC45" s="14">
        <v>60.37</v>
      </c>
      <c r="AD45" s="14">
        <v>70.37</v>
      </c>
      <c r="AE45" s="14">
        <v>80.37</v>
      </c>
      <c r="AF45" s="14">
        <v>80.37</v>
      </c>
      <c r="AG45" s="14">
        <v>90.37</v>
      </c>
      <c r="AH45" s="14">
        <v>100.37</v>
      </c>
      <c r="AI45" s="14">
        <v>110.37</v>
      </c>
      <c r="AJ45" s="14">
        <v>120.37</v>
      </c>
      <c r="AK45" s="14">
        <v>130.37</v>
      </c>
      <c r="AL45" s="14">
        <v>140.37</v>
      </c>
      <c r="AM45" s="14">
        <v>150.37</v>
      </c>
      <c r="AN45" s="14">
        <v>160.37</v>
      </c>
      <c r="AO45" s="14">
        <v>170.37</v>
      </c>
      <c r="AP45" s="14">
        <v>180.37</v>
      </c>
      <c r="AQ45" s="14">
        <v>190.37</v>
      </c>
      <c r="AR45" s="14">
        <v>200.37</v>
      </c>
      <c r="AS45" s="14">
        <v>210.37</v>
      </c>
      <c r="AT45" s="14">
        <v>220.37</v>
      </c>
      <c r="AU45" s="14">
        <v>230.37</v>
      </c>
    </row>
    <row r="46" spans="1:47" x14ac:dyDescent="0.2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102</v>
      </c>
      <c r="B47" s="14">
        <v>1288</v>
      </c>
      <c r="C47" s="14">
        <v>1288</v>
      </c>
      <c r="D47" s="14">
        <v>1288</v>
      </c>
      <c r="E47" s="14">
        <v>1288</v>
      </c>
      <c r="F47" s="14">
        <v>1288</v>
      </c>
      <c r="G47" s="14">
        <v>1288</v>
      </c>
      <c r="H47" s="14">
        <v>1288</v>
      </c>
      <c r="I47" s="14">
        <v>1288</v>
      </c>
      <c r="J47" s="14">
        <v>1252</v>
      </c>
      <c r="K47" s="14">
        <v>1252</v>
      </c>
      <c r="L47" s="14">
        <v>1252</v>
      </c>
      <c r="M47" s="14">
        <v>1252</v>
      </c>
      <c r="N47" s="14">
        <v>1252</v>
      </c>
      <c r="O47" s="14">
        <v>1252</v>
      </c>
      <c r="P47" s="14">
        <v>1252</v>
      </c>
      <c r="Q47" s="14">
        <v>1097</v>
      </c>
      <c r="R47" s="14">
        <v>1097</v>
      </c>
      <c r="S47" s="14">
        <v>1097</v>
      </c>
      <c r="T47" s="14">
        <v>1097</v>
      </c>
      <c r="U47" s="14">
        <v>1097</v>
      </c>
      <c r="V47" s="14">
        <v>1097</v>
      </c>
      <c r="W47" s="14">
        <v>1097</v>
      </c>
      <c r="X47" s="14">
        <v>1097</v>
      </c>
      <c r="Y47" s="14">
        <v>1097</v>
      </c>
      <c r="Z47" s="14">
        <v>1097</v>
      </c>
      <c r="AA47" s="14">
        <v>1097</v>
      </c>
      <c r="AB47" s="14">
        <v>1097</v>
      </c>
      <c r="AC47" s="14">
        <v>1097</v>
      </c>
      <c r="AD47" s="14">
        <v>1097</v>
      </c>
      <c r="AE47" s="14">
        <v>1097</v>
      </c>
      <c r="AF47" s="14">
        <v>941</v>
      </c>
      <c r="AG47" s="14">
        <v>941</v>
      </c>
      <c r="AH47" s="14">
        <v>941</v>
      </c>
      <c r="AI47" s="14">
        <v>941</v>
      </c>
      <c r="AJ47" s="14">
        <v>786</v>
      </c>
      <c r="AK47" s="14">
        <v>786</v>
      </c>
      <c r="AL47" s="14">
        <v>635</v>
      </c>
      <c r="AM47" s="14">
        <v>635</v>
      </c>
      <c r="AN47" s="14">
        <v>635</v>
      </c>
      <c r="AO47" s="14">
        <v>635</v>
      </c>
      <c r="AP47" s="14">
        <v>635</v>
      </c>
      <c r="AQ47" s="14">
        <v>635</v>
      </c>
      <c r="AR47" s="14">
        <v>635</v>
      </c>
      <c r="AS47" s="14">
        <v>635</v>
      </c>
      <c r="AT47" s="14">
        <v>635</v>
      </c>
      <c r="AU47" s="14">
        <v>635</v>
      </c>
    </row>
    <row r="48" spans="1:47" x14ac:dyDescent="0.25">
      <c r="A48" s="14" t="s">
        <v>103</v>
      </c>
      <c r="B48" s="14">
        <v>381</v>
      </c>
      <c r="C48" s="14">
        <v>381</v>
      </c>
      <c r="D48" s="14">
        <v>381</v>
      </c>
      <c r="E48" s="14">
        <v>381</v>
      </c>
      <c r="F48" s="14">
        <v>430</v>
      </c>
      <c r="G48" s="14">
        <v>381</v>
      </c>
      <c r="H48" s="14">
        <v>482</v>
      </c>
      <c r="I48" s="14">
        <v>482</v>
      </c>
      <c r="J48" s="14">
        <v>482</v>
      </c>
      <c r="K48" s="14">
        <v>482</v>
      </c>
      <c r="L48" s="14">
        <v>482</v>
      </c>
      <c r="M48" s="14">
        <v>482.01</v>
      </c>
      <c r="N48" s="14">
        <v>482.01</v>
      </c>
      <c r="O48" s="14">
        <v>482.01</v>
      </c>
      <c r="P48" s="14">
        <v>482.01</v>
      </c>
      <c r="Q48" s="14">
        <v>482.01</v>
      </c>
      <c r="R48" s="14">
        <v>482.01</v>
      </c>
      <c r="S48" s="14">
        <v>482.01</v>
      </c>
      <c r="T48" s="14">
        <v>482.01</v>
      </c>
      <c r="U48" s="14">
        <v>482.01</v>
      </c>
      <c r="V48" s="14">
        <v>502.01</v>
      </c>
      <c r="W48" s="14">
        <v>502.01</v>
      </c>
      <c r="X48" s="14">
        <v>502.01</v>
      </c>
      <c r="Y48" s="14">
        <v>502.01</v>
      </c>
      <c r="Z48" s="14">
        <v>502.01</v>
      </c>
      <c r="AA48" s="14">
        <v>502.01</v>
      </c>
      <c r="AB48" s="14">
        <v>502.01</v>
      </c>
      <c r="AC48" s="14">
        <v>603.01</v>
      </c>
      <c r="AD48" s="14">
        <v>603.01</v>
      </c>
      <c r="AE48" s="14">
        <v>603.01</v>
      </c>
      <c r="AF48" s="14">
        <v>653.01</v>
      </c>
      <c r="AG48" s="14">
        <v>653.01</v>
      </c>
      <c r="AH48" s="14">
        <v>653.01</v>
      </c>
      <c r="AI48" s="14">
        <v>653.01</v>
      </c>
      <c r="AJ48" s="14">
        <v>703.01</v>
      </c>
      <c r="AK48" s="14">
        <v>703.01</v>
      </c>
      <c r="AL48" s="14">
        <v>703.01</v>
      </c>
      <c r="AM48" s="14">
        <v>703.01</v>
      </c>
      <c r="AN48" s="14">
        <v>703.01</v>
      </c>
      <c r="AO48" s="14">
        <v>703.01</v>
      </c>
      <c r="AP48" s="14">
        <v>703.01</v>
      </c>
      <c r="AQ48" s="14">
        <v>703.01</v>
      </c>
      <c r="AR48" s="14">
        <v>703.01</v>
      </c>
      <c r="AS48" s="14">
        <v>703.01</v>
      </c>
      <c r="AT48" s="14">
        <v>703.01</v>
      </c>
      <c r="AU48" s="14">
        <v>703.01</v>
      </c>
    </row>
    <row r="49" spans="1:47" x14ac:dyDescent="0.25">
      <c r="A49" s="14" t="s">
        <v>104</v>
      </c>
      <c r="B49" s="14">
        <v>222.3</v>
      </c>
      <c r="C49" s="14">
        <v>222.3</v>
      </c>
      <c r="D49" s="14">
        <v>222.3</v>
      </c>
      <c r="E49" s="14">
        <v>222.3</v>
      </c>
      <c r="F49" s="14">
        <v>222.3</v>
      </c>
      <c r="G49" s="14">
        <v>222.3</v>
      </c>
      <c r="H49" s="14">
        <v>222.3</v>
      </c>
      <c r="I49" s="14">
        <v>222.3</v>
      </c>
      <c r="J49" s="14">
        <v>222.3</v>
      </c>
      <c r="K49" s="14">
        <v>222.3</v>
      </c>
      <c r="L49" s="14">
        <v>222.3</v>
      </c>
      <c r="M49" s="14">
        <v>222.3</v>
      </c>
      <c r="N49" s="14">
        <v>222.3</v>
      </c>
      <c r="O49" s="14">
        <v>222.3</v>
      </c>
      <c r="P49" s="14">
        <v>222.3</v>
      </c>
      <c r="Q49" s="14">
        <v>222.3</v>
      </c>
      <c r="R49" s="14">
        <v>222.3</v>
      </c>
      <c r="S49" s="14">
        <v>222.3</v>
      </c>
      <c r="T49" s="14">
        <v>222.3</v>
      </c>
      <c r="U49" s="14">
        <v>222.3</v>
      </c>
      <c r="V49" s="14">
        <v>222.3</v>
      </c>
      <c r="W49" s="14">
        <v>222.3</v>
      </c>
      <c r="X49" s="14">
        <v>222.3</v>
      </c>
      <c r="Y49" s="14">
        <v>222.3</v>
      </c>
      <c r="Z49" s="14">
        <v>222.3</v>
      </c>
      <c r="AA49" s="14">
        <v>222.3</v>
      </c>
      <c r="AB49" s="14">
        <v>222.3</v>
      </c>
      <c r="AC49" s="14">
        <v>222.3</v>
      </c>
      <c r="AD49" s="14">
        <v>222.3</v>
      </c>
      <c r="AE49" s="14">
        <v>222.3</v>
      </c>
      <c r="AF49" s="14">
        <v>222.3</v>
      </c>
      <c r="AG49" s="14">
        <v>222.3</v>
      </c>
      <c r="AH49" s="14">
        <v>222.3</v>
      </c>
      <c r="AI49" s="14">
        <v>222.3</v>
      </c>
      <c r="AJ49" s="14">
        <v>222.3</v>
      </c>
      <c r="AK49" s="14">
        <v>222.3</v>
      </c>
      <c r="AL49" s="14">
        <v>222.3</v>
      </c>
      <c r="AM49" s="14">
        <v>222.3</v>
      </c>
      <c r="AN49" s="14">
        <v>222.3</v>
      </c>
      <c r="AO49" s="14">
        <v>222.3</v>
      </c>
      <c r="AP49" s="14">
        <v>222.3</v>
      </c>
      <c r="AQ49" s="14">
        <v>222.3</v>
      </c>
      <c r="AR49" s="14">
        <v>222.3</v>
      </c>
      <c r="AS49" s="14">
        <v>222.3</v>
      </c>
      <c r="AT49" s="14">
        <v>222.3</v>
      </c>
      <c r="AU49" s="14">
        <v>222.3</v>
      </c>
    </row>
    <row r="51" spans="1:47" ht="18.75" x14ac:dyDescent="0.3">
      <c r="A51" s="15" t="s">
        <v>108</v>
      </c>
    </row>
    <row r="52" spans="1:47" x14ac:dyDescent="0.2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25">
      <c r="A53" s="14" t="s">
        <v>97</v>
      </c>
      <c r="B53" s="14">
        <v>953.13</v>
      </c>
      <c r="C53" s="14">
        <v>953.13</v>
      </c>
      <c r="D53" s="14">
        <v>953.13</v>
      </c>
      <c r="E53" s="14">
        <v>953.13</v>
      </c>
      <c r="F53" s="14">
        <v>953.13</v>
      </c>
      <c r="G53" s="14">
        <v>953.13</v>
      </c>
      <c r="H53" s="14">
        <v>960.98</v>
      </c>
      <c r="I53" s="14">
        <v>960.98</v>
      </c>
      <c r="J53" s="14">
        <v>960.98</v>
      </c>
      <c r="K53" s="14">
        <v>960.98</v>
      </c>
      <c r="L53" s="14">
        <v>960.98</v>
      </c>
      <c r="M53" s="14">
        <v>960.98</v>
      </c>
      <c r="N53" s="14">
        <v>960.98</v>
      </c>
      <c r="O53" s="14">
        <v>960.98</v>
      </c>
      <c r="P53" s="14">
        <v>960.98</v>
      </c>
      <c r="Q53" s="14">
        <v>960.98</v>
      </c>
      <c r="R53" s="14">
        <v>960.98</v>
      </c>
      <c r="S53" s="14">
        <v>960.98</v>
      </c>
      <c r="T53" s="14">
        <v>960.98</v>
      </c>
      <c r="U53" s="14">
        <v>970.96</v>
      </c>
      <c r="V53" s="14">
        <v>970.96</v>
      </c>
      <c r="W53" s="14">
        <v>980.12</v>
      </c>
      <c r="X53" s="14">
        <v>980.12</v>
      </c>
      <c r="Y53" s="14">
        <v>990.27</v>
      </c>
      <c r="Z53" s="14">
        <v>999.64</v>
      </c>
      <c r="AA53" s="14">
        <v>999.64</v>
      </c>
      <c r="AB53" s="14">
        <v>999.64</v>
      </c>
      <c r="AC53" s="14">
        <v>999.64</v>
      </c>
      <c r="AD53" s="14">
        <v>999.64</v>
      </c>
      <c r="AE53" s="14">
        <v>999.64</v>
      </c>
      <c r="AF53" s="14">
        <v>999.64</v>
      </c>
      <c r="AG53" s="14">
        <v>1010.08</v>
      </c>
      <c r="AH53" s="14">
        <v>1010.08</v>
      </c>
      <c r="AI53" s="14">
        <v>1019.48</v>
      </c>
      <c r="AJ53" s="14">
        <v>1027.94</v>
      </c>
      <c r="AK53" s="14">
        <v>1035.56</v>
      </c>
      <c r="AL53" s="14">
        <v>1035.56</v>
      </c>
      <c r="AM53" s="14">
        <v>1035.56</v>
      </c>
      <c r="AN53" s="14">
        <v>1035.56</v>
      </c>
      <c r="AO53" s="14">
        <v>1035.56</v>
      </c>
      <c r="AP53" s="14">
        <v>1035.56</v>
      </c>
      <c r="AQ53" s="14">
        <v>1042.4100000000001</v>
      </c>
      <c r="AR53" s="14">
        <v>1048.58</v>
      </c>
      <c r="AS53" s="14">
        <v>1054.1300000000001</v>
      </c>
      <c r="AT53" s="14">
        <v>1054.1300000000001</v>
      </c>
      <c r="AU53" s="14">
        <v>1054.1300000000001</v>
      </c>
    </row>
    <row r="54" spans="1:47" x14ac:dyDescent="0.25">
      <c r="A54" s="14" t="s">
        <v>98</v>
      </c>
      <c r="B54" s="14">
        <v>0</v>
      </c>
      <c r="C54" s="14">
        <v>0</v>
      </c>
      <c r="D54" s="14">
        <v>0</v>
      </c>
      <c r="E54" s="14">
        <v>96</v>
      </c>
      <c r="F54" s="14">
        <v>195</v>
      </c>
      <c r="G54" s="14">
        <v>195</v>
      </c>
      <c r="H54" s="14">
        <v>294</v>
      </c>
      <c r="I54" s="14">
        <v>294</v>
      </c>
      <c r="J54" s="14">
        <v>294</v>
      </c>
      <c r="K54" s="14">
        <v>294</v>
      </c>
      <c r="L54" s="14">
        <v>294</v>
      </c>
      <c r="M54" s="14">
        <v>294</v>
      </c>
      <c r="N54" s="14">
        <v>294</v>
      </c>
      <c r="O54" s="14">
        <v>294</v>
      </c>
      <c r="P54" s="14">
        <v>294</v>
      </c>
      <c r="Q54" s="14">
        <v>294</v>
      </c>
      <c r="R54" s="14">
        <v>294</v>
      </c>
      <c r="S54" s="14">
        <v>329</v>
      </c>
      <c r="T54" s="14">
        <v>338.98</v>
      </c>
      <c r="U54" s="14">
        <v>348.64</v>
      </c>
      <c r="V54" s="14">
        <v>358.47</v>
      </c>
      <c r="W54" s="14">
        <v>368.51</v>
      </c>
      <c r="X54" s="14">
        <v>378.66</v>
      </c>
      <c r="Y54" s="14">
        <v>388.89</v>
      </c>
      <c r="Z54" s="14">
        <v>399.23</v>
      </c>
      <c r="AA54" s="14">
        <v>409.67</v>
      </c>
      <c r="AB54" s="14">
        <v>420.23</v>
      </c>
      <c r="AC54" s="14">
        <v>430.9</v>
      </c>
      <c r="AD54" s="14">
        <v>471.67</v>
      </c>
      <c r="AE54" s="14">
        <v>482.5</v>
      </c>
      <c r="AF54" s="14">
        <v>493.36</v>
      </c>
      <c r="AG54" s="14">
        <v>515.12</v>
      </c>
      <c r="AH54" s="14">
        <v>536.41999999999996</v>
      </c>
      <c r="AI54" s="14">
        <v>558.29999999999995</v>
      </c>
      <c r="AJ54" s="14">
        <v>580.17999999999995</v>
      </c>
      <c r="AK54" s="14">
        <v>602.08000000000004</v>
      </c>
      <c r="AL54" s="14">
        <v>613.02</v>
      </c>
      <c r="AM54" s="14">
        <v>634.53</v>
      </c>
      <c r="AN54" s="14">
        <v>656.15</v>
      </c>
      <c r="AO54" s="14">
        <v>677.85</v>
      </c>
      <c r="AP54" s="14">
        <v>699.29</v>
      </c>
      <c r="AQ54" s="14">
        <v>720.27</v>
      </c>
      <c r="AR54" s="14">
        <v>740.93</v>
      </c>
      <c r="AS54" s="14">
        <v>761.33</v>
      </c>
      <c r="AT54" s="14">
        <v>781.55</v>
      </c>
      <c r="AU54" s="14">
        <v>801.03</v>
      </c>
    </row>
    <row r="55" spans="1:47" x14ac:dyDescent="0.25">
      <c r="A55" s="14" t="s">
        <v>99</v>
      </c>
      <c r="B55" s="14">
        <v>127.37</v>
      </c>
      <c r="C55" s="14">
        <v>127.37</v>
      </c>
      <c r="D55" s="14">
        <v>127.37</v>
      </c>
      <c r="E55" s="14">
        <v>127.37</v>
      </c>
      <c r="F55" s="14">
        <v>127.37</v>
      </c>
      <c r="G55" s="14">
        <v>127.37</v>
      </c>
      <c r="H55" s="14">
        <v>127.37</v>
      </c>
      <c r="I55" s="14">
        <v>127.37</v>
      </c>
      <c r="J55" s="14">
        <v>127.37</v>
      </c>
      <c r="K55" s="14">
        <v>127.37</v>
      </c>
      <c r="L55" s="14">
        <v>127.37</v>
      </c>
      <c r="M55" s="14">
        <v>127.3</v>
      </c>
      <c r="N55" s="14">
        <v>127.3</v>
      </c>
      <c r="O55" s="14">
        <v>127.3</v>
      </c>
      <c r="P55" s="14">
        <v>127.3</v>
      </c>
      <c r="Q55" s="14">
        <v>127.3</v>
      </c>
      <c r="R55" s="14">
        <v>127.3</v>
      </c>
      <c r="S55" s="14">
        <v>127.3</v>
      </c>
      <c r="T55" s="14">
        <v>127.3</v>
      </c>
      <c r="U55" s="14">
        <v>127.3</v>
      </c>
      <c r="V55" s="14">
        <v>127.3</v>
      </c>
      <c r="W55" s="14">
        <v>127.3</v>
      </c>
      <c r="X55" s="14">
        <v>127.3</v>
      </c>
      <c r="Y55" s="14">
        <v>127.3</v>
      </c>
      <c r="Z55" s="14">
        <v>127.3</v>
      </c>
      <c r="AA55" s="14">
        <v>127.3</v>
      </c>
      <c r="AB55" s="14">
        <v>127.3</v>
      </c>
      <c r="AC55" s="14">
        <v>127.3</v>
      </c>
      <c r="AD55" s="14">
        <v>127.3</v>
      </c>
      <c r="AE55" s="14">
        <v>127.3</v>
      </c>
      <c r="AF55" s="14">
        <v>127.3</v>
      </c>
      <c r="AG55" s="14">
        <v>127.3</v>
      </c>
      <c r="AH55" s="14">
        <v>127.3</v>
      </c>
      <c r="AI55" s="14">
        <v>127.3</v>
      </c>
      <c r="AJ55" s="14">
        <v>127.3</v>
      </c>
      <c r="AK55" s="14">
        <v>128.34</v>
      </c>
      <c r="AL55" s="14">
        <v>128.34</v>
      </c>
      <c r="AM55" s="14">
        <v>128.34</v>
      </c>
      <c r="AN55" s="14">
        <v>128.34</v>
      </c>
      <c r="AO55" s="14">
        <v>128.34</v>
      </c>
      <c r="AP55" s="14">
        <v>128.34</v>
      </c>
      <c r="AQ55" s="14">
        <v>129.4</v>
      </c>
      <c r="AR55" s="14">
        <v>130.44</v>
      </c>
      <c r="AS55" s="14">
        <v>131.47</v>
      </c>
      <c r="AT55" s="14">
        <v>132.47999999999999</v>
      </c>
      <c r="AU55" s="14">
        <v>133.44999999999999</v>
      </c>
    </row>
    <row r="56" spans="1:47" x14ac:dyDescent="0.25">
      <c r="A56" s="14" t="s">
        <v>100</v>
      </c>
      <c r="B56" s="14">
        <v>0</v>
      </c>
      <c r="C56" s="14">
        <v>0</v>
      </c>
      <c r="D56" s="14">
        <v>0</v>
      </c>
      <c r="E56" s="14">
        <v>0</v>
      </c>
      <c r="F56" s="14">
        <v>0</v>
      </c>
      <c r="G56" s="14">
        <v>0</v>
      </c>
      <c r="H56" s="14">
        <v>0</v>
      </c>
      <c r="I56" s="14">
        <v>0</v>
      </c>
      <c r="J56" s="14">
        <v>0.16</v>
      </c>
      <c r="K56" s="14">
        <v>0.16</v>
      </c>
      <c r="L56" s="14">
        <v>0.16</v>
      </c>
      <c r="M56" s="14">
        <v>0.16</v>
      </c>
      <c r="N56" s="14">
        <v>0.16</v>
      </c>
      <c r="O56" s="14">
        <v>0.16</v>
      </c>
      <c r="P56" s="14">
        <v>0.16</v>
      </c>
      <c r="Q56" s="14">
        <v>0.16</v>
      </c>
      <c r="R56" s="14">
        <v>0.16</v>
      </c>
      <c r="S56" s="14">
        <v>2.16</v>
      </c>
      <c r="T56" s="14">
        <v>2.16</v>
      </c>
      <c r="U56" s="14">
        <v>4.16</v>
      </c>
      <c r="V56" s="14">
        <v>36.159999999999997</v>
      </c>
      <c r="W56" s="14">
        <v>38.159999999999997</v>
      </c>
      <c r="X56" s="14">
        <v>40.159999999999997</v>
      </c>
      <c r="Y56" s="14">
        <v>42.16</v>
      </c>
      <c r="Z56" s="14">
        <v>44.16</v>
      </c>
      <c r="AA56" s="14">
        <v>46.16</v>
      </c>
      <c r="AB56" s="14">
        <v>48.16</v>
      </c>
      <c r="AC56" s="14">
        <v>50.16</v>
      </c>
      <c r="AD56" s="14">
        <v>52.16</v>
      </c>
      <c r="AE56" s="14">
        <v>54.16</v>
      </c>
      <c r="AF56" s="14">
        <v>56.16</v>
      </c>
      <c r="AG56" s="14">
        <v>58.16</v>
      </c>
      <c r="AH56" s="14">
        <v>60.16</v>
      </c>
      <c r="AI56" s="14">
        <v>62.16</v>
      </c>
      <c r="AJ56" s="14">
        <v>64.16</v>
      </c>
      <c r="AK56" s="14">
        <v>66.16</v>
      </c>
      <c r="AL56" s="14">
        <v>68.16</v>
      </c>
      <c r="AM56" s="14">
        <v>70.16</v>
      </c>
      <c r="AN56" s="14">
        <v>72.16</v>
      </c>
      <c r="AO56" s="14">
        <v>74.16</v>
      </c>
      <c r="AP56" s="14">
        <v>76.16</v>
      </c>
      <c r="AQ56" s="14">
        <v>78.16</v>
      </c>
      <c r="AR56" s="14">
        <v>80.16</v>
      </c>
      <c r="AS56" s="14">
        <v>82.16</v>
      </c>
      <c r="AT56" s="14">
        <v>84.16</v>
      </c>
      <c r="AU56" s="14">
        <v>86.16</v>
      </c>
    </row>
    <row r="57" spans="1:47" x14ac:dyDescent="0.25">
      <c r="A57" s="14" t="s">
        <v>101</v>
      </c>
      <c r="B57" s="14">
        <v>680</v>
      </c>
      <c r="C57" s="14">
        <v>680</v>
      </c>
      <c r="D57" s="14">
        <v>680</v>
      </c>
      <c r="E57" s="14">
        <v>680</v>
      </c>
      <c r="F57" s="14">
        <v>680</v>
      </c>
      <c r="G57" s="14">
        <v>680</v>
      </c>
      <c r="H57" s="14">
        <v>680</v>
      </c>
      <c r="I57" s="14">
        <v>680</v>
      </c>
      <c r="J57" s="14">
        <v>705</v>
      </c>
      <c r="K57" s="14">
        <v>705</v>
      </c>
      <c r="L57" s="14">
        <v>705</v>
      </c>
      <c r="M57" s="14">
        <v>705</v>
      </c>
      <c r="N57" s="14">
        <v>705</v>
      </c>
      <c r="O57" s="14">
        <v>705</v>
      </c>
      <c r="P57" s="14">
        <v>705</v>
      </c>
      <c r="Q57" s="14">
        <v>705</v>
      </c>
      <c r="R57" s="14">
        <v>705</v>
      </c>
      <c r="S57" s="14">
        <v>705</v>
      </c>
      <c r="T57" s="14">
        <v>705</v>
      </c>
      <c r="U57" s="14">
        <v>705</v>
      </c>
      <c r="V57" s="14">
        <v>705</v>
      </c>
      <c r="W57" s="14">
        <v>705</v>
      </c>
      <c r="X57" s="14">
        <v>705</v>
      </c>
      <c r="Y57" s="14">
        <v>705</v>
      </c>
      <c r="Z57" s="14">
        <v>705</v>
      </c>
      <c r="AA57" s="14">
        <v>705</v>
      </c>
      <c r="AB57" s="14">
        <v>705</v>
      </c>
      <c r="AC57" s="14">
        <v>705</v>
      </c>
      <c r="AD57" s="14">
        <v>705</v>
      </c>
      <c r="AE57" s="14">
        <v>705</v>
      </c>
      <c r="AF57" s="14">
        <v>705</v>
      </c>
      <c r="AG57" s="14">
        <v>705</v>
      </c>
      <c r="AH57" s="14">
        <v>705</v>
      </c>
      <c r="AI57" s="14">
        <v>705</v>
      </c>
      <c r="AJ57" s="14">
        <v>705</v>
      </c>
      <c r="AK57" s="14">
        <v>705</v>
      </c>
      <c r="AL57" s="14">
        <v>0</v>
      </c>
      <c r="AM57" s="14">
        <v>0</v>
      </c>
      <c r="AN57" s="14">
        <v>0</v>
      </c>
      <c r="AO57" s="14">
        <v>679</v>
      </c>
      <c r="AP57" s="14">
        <v>679</v>
      </c>
      <c r="AQ57" s="14">
        <v>679</v>
      </c>
      <c r="AR57" s="14">
        <v>679</v>
      </c>
      <c r="AS57" s="14">
        <v>679</v>
      </c>
      <c r="AT57" s="14">
        <v>679</v>
      </c>
      <c r="AU57" s="14">
        <v>679</v>
      </c>
    </row>
    <row r="58" spans="1:47" x14ac:dyDescent="0.25">
      <c r="A58" s="14" t="s">
        <v>102</v>
      </c>
      <c r="B58" s="14">
        <v>541</v>
      </c>
      <c r="C58" s="14">
        <v>541</v>
      </c>
      <c r="D58" s="14">
        <v>541</v>
      </c>
      <c r="E58" s="14">
        <v>541</v>
      </c>
      <c r="F58" s="14">
        <v>541</v>
      </c>
      <c r="G58" s="14">
        <v>490</v>
      </c>
      <c r="H58" s="14">
        <v>490</v>
      </c>
      <c r="I58" s="14">
        <v>490</v>
      </c>
      <c r="J58" s="14">
        <v>490</v>
      </c>
      <c r="K58" s="14">
        <v>490</v>
      </c>
      <c r="L58" s="14">
        <v>490</v>
      </c>
      <c r="M58" s="14">
        <v>490</v>
      </c>
      <c r="N58" s="14">
        <v>490</v>
      </c>
      <c r="O58" s="14">
        <v>490</v>
      </c>
      <c r="P58" s="14">
        <v>490</v>
      </c>
      <c r="Q58" s="14">
        <v>490</v>
      </c>
      <c r="R58" s="14">
        <v>490</v>
      </c>
      <c r="S58" s="14">
        <v>490</v>
      </c>
      <c r="T58" s="14">
        <v>490</v>
      </c>
      <c r="U58" s="14">
        <v>490</v>
      </c>
      <c r="V58" s="14">
        <v>490</v>
      </c>
      <c r="W58" s="14">
        <v>490</v>
      </c>
      <c r="X58" s="14">
        <v>490</v>
      </c>
      <c r="Y58" s="14">
        <v>490</v>
      </c>
      <c r="Z58" s="14">
        <v>490</v>
      </c>
      <c r="AA58" s="14">
        <v>490</v>
      </c>
      <c r="AB58" s="14">
        <v>490</v>
      </c>
      <c r="AC58" s="14">
        <v>490</v>
      </c>
      <c r="AD58" s="14">
        <v>490</v>
      </c>
      <c r="AE58" s="14">
        <v>490</v>
      </c>
      <c r="AF58" s="14">
        <v>490</v>
      </c>
      <c r="AG58" s="14">
        <v>490</v>
      </c>
      <c r="AH58" s="14">
        <v>490</v>
      </c>
      <c r="AI58" s="14">
        <v>490</v>
      </c>
      <c r="AJ58" s="14">
        <v>490</v>
      </c>
      <c r="AK58" s="14">
        <v>490</v>
      </c>
      <c r="AL58" s="14">
        <v>0</v>
      </c>
      <c r="AM58" s="14">
        <v>0</v>
      </c>
      <c r="AN58" s="14">
        <v>0</v>
      </c>
      <c r="AO58" s="14">
        <v>0</v>
      </c>
      <c r="AP58" s="14">
        <v>0</v>
      </c>
      <c r="AQ58" s="14">
        <v>0</v>
      </c>
      <c r="AR58" s="14">
        <v>0</v>
      </c>
      <c r="AS58" s="14">
        <v>0</v>
      </c>
      <c r="AT58" s="14">
        <v>0</v>
      </c>
      <c r="AU58" s="14">
        <v>0</v>
      </c>
    </row>
    <row r="59" spans="1:47" x14ac:dyDescent="0.25">
      <c r="A59" s="14" t="s">
        <v>103</v>
      </c>
      <c r="B59" s="14">
        <v>340</v>
      </c>
      <c r="C59" s="14">
        <v>340</v>
      </c>
      <c r="D59" s="14">
        <v>340</v>
      </c>
      <c r="E59" s="14">
        <v>340</v>
      </c>
      <c r="F59" s="14">
        <v>350</v>
      </c>
      <c r="G59" s="14">
        <v>350</v>
      </c>
      <c r="H59" s="14">
        <v>350</v>
      </c>
      <c r="I59" s="14">
        <v>350</v>
      </c>
      <c r="J59" s="14">
        <v>350</v>
      </c>
      <c r="K59" s="14">
        <v>350</v>
      </c>
      <c r="L59" s="14">
        <v>350</v>
      </c>
      <c r="M59" s="14">
        <v>350</v>
      </c>
      <c r="N59" s="14">
        <v>350</v>
      </c>
      <c r="O59" s="14">
        <v>350</v>
      </c>
      <c r="P59" s="14">
        <v>350</v>
      </c>
      <c r="Q59" s="14">
        <v>350</v>
      </c>
      <c r="R59" s="14">
        <v>350</v>
      </c>
      <c r="S59" s="14">
        <v>350</v>
      </c>
      <c r="T59" s="14">
        <v>350</v>
      </c>
      <c r="U59" s="14">
        <v>350</v>
      </c>
      <c r="V59" s="14">
        <v>350.01</v>
      </c>
      <c r="W59" s="14">
        <v>350.02</v>
      </c>
      <c r="X59" s="14">
        <v>290.02999999999997</v>
      </c>
      <c r="Y59" s="14">
        <v>290.02999999999997</v>
      </c>
      <c r="Z59" s="14">
        <v>290.02999999999997</v>
      </c>
      <c r="AA59" s="14">
        <v>290.02999999999997</v>
      </c>
      <c r="AB59" s="14">
        <v>290.04000000000002</v>
      </c>
      <c r="AC59" s="14">
        <v>290.04000000000002</v>
      </c>
      <c r="AD59" s="14">
        <v>290.04000000000002</v>
      </c>
      <c r="AE59" s="14">
        <v>290.04000000000002</v>
      </c>
      <c r="AF59" s="14">
        <v>290.04000000000002</v>
      </c>
      <c r="AG59" s="14">
        <v>290.04000000000002</v>
      </c>
      <c r="AH59" s="14">
        <v>290.04000000000002</v>
      </c>
      <c r="AI59" s="14">
        <v>290.04000000000002</v>
      </c>
      <c r="AJ59" s="14">
        <v>290.04000000000002</v>
      </c>
      <c r="AK59" s="14">
        <v>290.04000000000002</v>
      </c>
      <c r="AL59" s="14">
        <v>0.04</v>
      </c>
      <c r="AM59" s="14">
        <v>0.04</v>
      </c>
      <c r="AN59" s="14">
        <v>0.04</v>
      </c>
      <c r="AO59" s="14">
        <v>0.04</v>
      </c>
      <c r="AP59" s="14">
        <v>0.04</v>
      </c>
      <c r="AQ59" s="14">
        <v>0.04</v>
      </c>
      <c r="AR59" s="14">
        <v>0.04</v>
      </c>
      <c r="AS59" s="14">
        <v>0.04</v>
      </c>
      <c r="AT59" s="14">
        <v>0.04</v>
      </c>
      <c r="AU59" s="14">
        <v>0.04</v>
      </c>
    </row>
    <row r="60" spans="1:47" x14ac:dyDescent="0.25">
      <c r="A60" s="14" t="s">
        <v>104</v>
      </c>
      <c r="B60" s="14">
        <v>1593.04</v>
      </c>
      <c r="C60" s="14">
        <v>1593.04</v>
      </c>
      <c r="D60" s="14">
        <v>1593.04</v>
      </c>
      <c r="E60" s="14">
        <v>1593.04</v>
      </c>
      <c r="F60" s="14">
        <v>1593.04</v>
      </c>
      <c r="G60" s="14">
        <v>1593.04</v>
      </c>
      <c r="H60" s="14">
        <v>1593.04</v>
      </c>
      <c r="I60" s="14">
        <v>1593.04</v>
      </c>
      <c r="J60" s="14">
        <v>1593.04</v>
      </c>
      <c r="K60" s="14">
        <v>1593.04</v>
      </c>
      <c r="L60" s="14">
        <v>1593.04</v>
      </c>
      <c r="M60" s="14">
        <v>1593.04</v>
      </c>
      <c r="N60" s="14">
        <v>1593.04</v>
      </c>
      <c r="O60" s="14">
        <v>1593.04</v>
      </c>
      <c r="P60" s="14">
        <v>1593.04</v>
      </c>
      <c r="Q60" s="14">
        <v>1593.04</v>
      </c>
      <c r="R60" s="14">
        <v>1593.04</v>
      </c>
      <c r="S60" s="14">
        <v>1593.04</v>
      </c>
      <c r="T60" s="14">
        <v>1593.04</v>
      </c>
      <c r="U60" s="14">
        <v>1593.04</v>
      </c>
      <c r="V60" s="14">
        <v>1593.04</v>
      </c>
      <c r="W60" s="14">
        <v>1564.34</v>
      </c>
      <c r="X60" s="14">
        <v>1564.34</v>
      </c>
      <c r="Y60" s="14">
        <v>1564.34</v>
      </c>
      <c r="Z60" s="14">
        <v>1564.34</v>
      </c>
      <c r="AA60" s="14">
        <v>1564.34</v>
      </c>
      <c r="AB60" s="14">
        <v>1564.34</v>
      </c>
      <c r="AC60" s="14">
        <v>1564.34</v>
      </c>
      <c r="AD60" s="14">
        <v>1564.34</v>
      </c>
      <c r="AE60" s="14">
        <v>1564.34</v>
      </c>
      <c r="AF60" s="14">
        <v>1564.34</v>
      </c>
      <c r="AG60" s="14">
        <v>1564.34</v>
      </c>
      <c r="AH60" s="14">
        <v>1564.34</v>
      </c>
      <c r="AI60" s="14">
        <v>1564.34</v>
      </c>
      <c r="AJ60" s="14">
        <v>1564.34</v>
      </c>
      <c r="AK60" s="14">
        <v>1564.34</v>
      </c>
      <c r="AL60" s="14">
        <v>514.34</v>
      </c>
      <c r="AM60" s="14">
        <v>514.34</v>
      </c>
      <c r="AN60" s="14">
        <v>514.34</v>
      </c>
      <c r="AO60" s="14">
        <v>514.34</v>
      </c>
      <c r="AP60" s="14">
        <v>514.34</v>
      </c>
      <c r="AQ60" s="14">
        <v>514.34</v>
      </c>
      <c r="AR60" s="14">
        <v>514.34</v>
      </c>
      <c r="AS60" s="14">
        <v>514.34</v>
      </c>
      <c r="AT60" s="14">
        <v>514.34</v>
      </c>
      <c r="AU60" s="14">
        <v>514.34</v>
      </c>
    </row>
    <row r="62" spans="1:47" ht="18.75" x14ac:dyDescent="0.3">
      <c r="A62" s="15" t="s">
        <v>109</v>
      </c>
    </row>
    <row r="63" spans="1:47" x14ac:dyDescent="0.2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25">
      <c r="A64" s="14" t="s">
        <v>97</v>
      </c>
      <c r="B64" s="14">
        <v>36473</v>
      </c>
      <c r="C64" s="14">
        <v>36686</v>
      </c>
      <c r="D64" s="14">
        <v>37440</v>
      </c>
      <c r="E64" s="14">
        <v>38265</v>
      </c>
      <c r="F64" s="14">
        <v>38414.01</v>
      </c>
      <c r="G64" s="14">
        <v>38426.01</v>
      </c>
      <c r="H64" s="14">
        <v>38184</v>
      </c>
      <c r="I64" s="14">
        <v>39217</v>
      </c>
      <c r="J64" s="14">
        <v>38433</v>
      </c>
      <c r="K64" s="14">
        <v>40034</v>
      </c>
      <c r="L64" s="14">
        <v>40212</v>
      </c>
      <c r="M64" s="14">
        <v>40396.949999999997</v>
      </c>
      <c r="N64" s="14">
        <v>40442.15</v>
      </c>
      <c r="O64" s="14">
        <v>40853.15</v>
      </c>
      <c r="P64" s="14">
        <v>40853.15</v>
      </c>
      <c r="Q64" s="14">
        <v>40853.15</v>
      </c>
      <c r="R64" s="14">
        <v>40853.15</v>
      </c>
      <c r="S64" s="14">
        <v>41253.15</v>
      </c>
      <c r="T64" s="14">
        <v>41253.15</v>
      </c>
      <c r="U64" s="14">
        <v>41340.01</v>
      </c>
      <c r="V64" s="14">
        <v>41418.19</v>
      </c>
      <c r="W64" s="14">
        <v>41488.54</v>
      </c>
      <c r="X64" s="14">
        <v>41551.86</v>
      </c>
      <c r="Y64" s="14">
        <v>41608.85</v>
      </c>
      <c r="Z64" s="14">
        <v>41660.14</v>
      </c>
      <c r="AA64" s="14">
        <v>41706.300000000003</v>
      </c>
      <c r="AB64" s="14">
        <v>41747.85</v>
      </c>
      <c r="AC64" s="14">
        <v>41747.85</v>
      </c>
      <c r="AD64" s="14">
        <v>41785.24</v>
      </c>
      <c r="AE64" s="14">
        <v>41818.89</v>
      </c>
      <c r="AF64" s="14">
        <v>41849.18</v>
      </c>
      <c r="AG64" s="14">
        <v>41876.43</v>
      </c>
      <c r="AH64" s="14">
        <v>41900.959999999999</v>
      </c>
      <c r="AI64" s="14">
        <v>41923.040000000001</v>
      </c>
      <c r="AJ64" s="14">
        <v>41942.910000000003</v>
      </c>
      <c r="AK64" s="14">
        <v>41960.800000000003</v>
      </c>
      <c r="AL64" s="14">
        <v>41960.800000000003</v>
      </c>
      <c r="AM64" s="14">
        <v>41976.89</v>
      </c>
      <c r="AN64" s="14">
        <v>41991.38</v>
      </c>
      <c r="AO64" s="14">
        <v>42004.42</v>
      </c>
      <c r="AP64" s="14">
        <v>42004.42</v>
      </c>
      <c r="AQ64" s="14">
        <v>42016.15</v>
      </c>
      <c r="AR64" s="14">
        <v>42016.15</v>
      </c>
      <c r="AS64" s="14">
        <v>42016.15</v>
      </c>
      <c r="AT64" s="14">
        <v>42016.15</v>
      </c>
      <c r="AU64" s="14">
        <v>42016.15</v>
      </c>
    </row>
    <row r="65" spans="1:47" x14ac:dyDescent="0.25">
      <c r="A65" s="14" t="s">
        <v>98</v>
      </c>
      <c r="B65" s="14">
        <v>207</v>
      </c>
      <c r="C65" s="14">
        <v>317</v>
      </c>
      <c r="D65" s="14">
        <v>417</v>
      </c>
      <c r="E65" s="14">
        <v>527</v>
      </c>
      <c r="F65" s="14">
        <v>660</v>
      </c>
      <c r="G65" s="14">
        <v>663.97</v>
      </c>
      <c r="H65" s="14">
        <v>923</v>
      </c>
      <c r="I65" s="14">
        <v>1199.57</v>
      </c>
      <c r="J65" s="14">
        <v>2187.4</v>
      </c>
      <c r="K65" s="14">
        <v>2648.4</v>
      </c>
      <c r="L65" s="14">
        <v>3045.4</v>
      </c>
      <c r="M65" s="14">
        <v>3332.72</v>
      </c>
      <c r="N65" s="14">
        <v>3732.37</v>
      </c>
      <c r="O65" s="14">
        <v>3879.57</v>
      </c>
      <c r="P65" s="14">
        <v>4303.97</v>
      </c>
      <c r="Q65" s="14">
        <v>4329.97</v>
      </c>
      <c r="R65" s="14">
        <v>4329.97</v>
      </c>
      <c r="S65" s="14">
        <v>4329.97</v>
      </c>
      <c r="T65" s="14">
        <v>4429.97</v>
      </c>
      <c r="U65" s="14">
        <v>4729.97</v>
      </c>
      <c r="V65" s="14">
        <v>4827.92</v>
      </c>
      <c r="W65" s="14">
        <v>4926.3900000000003</v>
      </c>
      <c r="X65" s="14">
        <v>5024.33</v>
      </c>
      <c r="Y65" s="14">
        <v>5122.2299999999996</v>
      </c>
      <c r="Z65" s="14">
        <v>5220.25</v>
      </c>
      <c r="AA65" s="14">
        <v>5318.27</v>
      </c>
      <c r="AB65" s="14">
        <v>5418.27</v>
      </c>
      <c r="AC65" s="14">
        <v>5518.27</v>
      </c>
      <c r="AD65" s="14">
        <v>5618.27</v>
      </c>
      <c r="AE65" s="14">
        <v>5718.27</v>
      </c>
      <c r="AF65" s="14">
        <v>5818.27</v>
      </c>
      <c r="AG65" s="14">
        <v>5918.27</v>
      </c>
      <c r="AH65" s="14">
        <v>6017.68</v>
      </c>
      <c r="AI65" s="14">
        <v>6116.36</v>
      </c>
      <c r="AJ65" s="14">
        <v>6214.52</v>
      </c>
      <c r="AK65" s="14">
        <v>6314.52</v>
      </c>
      <c r="AL65" s="14">
        <v>6414.52</v>
      </c>
      <c r="AM65" s="14">
        <v>6514.52</v>
      </c>
      <c r="AN65" s="14">
        <v>6614.52</v>
      </c>
      <c r="AO65" s="14">
        <v>6714.52</v>
      </c>
      <c r="AP65" s="14">
        <v>6814.48</v>
      </c>
      <c r="AQ65" s="14">
        <v>6914.48</v>
      </c>
      <c r="AR65" s="14">
        <v>7014.48</v>
      </c>
      <c r="AS65" s="14">
        <v>7114.48</v>
      </c>
      <c r="AT65" s="14">
        <v>7214.48</v>
      </c>
      <c r="AU65" s="14">
        <v>7314.48</v>
      </c>
    </row>
    <row r="66" spans="1:47" x14ac:dyDescent="0.25">
      <c r="A66" s="14" t="s">
        <v>99</v>
      </c>
      <c r="B66" s="14">
        <v>278</v>
      </c>
      <c r="C66" s="14">
        <v>278</v>
      </c>
      <c r="D66" s="14">
        <v>278</v>
      </c>
      <c r="E66" s="14">
        <v>230</v>
      </c>
      <c r="F66" s="14">
        <v>230</v>
      </c>
      <c r="G66" s="14">
        <v>230</v>
      </c>
      <c r="H66" s="14">
        <v>240</v>
      </c>
      <c r="I66" s="14">
        <v>240</v>
      </c>
      <c r="J66" s="14">
        <v>240</v>
      </c>
      <c r="K66" s="14">
        <v>240</v>
      </c>
      <c r="L66" s="14">
        <v>245</v>
      </c>
      <c r="M66" s="14">
        <v>244.84</v>
      </c>
      <c r="N66" s="14">
        <v>244.84</v>
      </c>
      <c r="O66" s="14">
        <v>266.64</v>
      </c>
      <c r="P66" s="14">
        <v>266.64</v>
      </c>
      <c r="Q66" s="14">
        <v>276.54000000000002</v>
      </c>
      <c r="R66" s="14">
        <v>295.79000000000002</v>
      </c>
      <c r="S66" s="14">
        <v>295.79000000000002</v>
      </c>
      <c r="T66" s="14">
        <v>295.79000000000002</v>
      </c>
      <c r="U66" s="14">
        <v>306.05</v>
      </c>
      <c r="V66" s="14">
        <v>316.23</v>
      </c>
      <c r="W66" s="14">
        <v>326.02999999999997</v>
      </c>
      <c r="X66" s="14">
        <v>335.88</v>
      </c>
      <c r="Y66" s="14">
        <v>345.67</v>
      </c>
      <c r="Z66" s="14">
        <v>355.46</v>
      </c>
      <c r="AA66" s="14">
        <v>365.26</v>
      </c>
      <c r="AB66" s="14">
        <v>375.06</v>
      </c>
      <c r="AC66" s="14">
        <v>375.06</v>
      </c>
      <c r="AD66" s="14">
        <v>385.22</v>
      </c>
      <c r="AE66" s="14">
        <v>395.44</v>
      </c>
      <c r="AF66" s="14">
        <v>405.74</v>
      </c>
      <c r="AG66" s="14">
        <v>415.81</v>
      </c>
      <c r="AH66" s="14">
        <v>425.89</v>
      </c>
      <c r="AI66" s="14">
        <v>435.83</v>
      </c>
      <c r="AJ66" s="14">
        <v>445.7</v>
      </c>
      <c r="AK66" s="14">
        <v>455.52</v>
      </c>
      <c r="AL66" s="14">
        <v>465.72</v>
      </c>
      <c r="AM66" s="14">
        <v>475.92</v>
      </c>
      <c r="AN66" s="14">
        <v>486.13</v>
      </c>
      <c r="AO66" s="14">
        <v>496.37</v>
      </c>
      <c r="AP66" s="14">
        <v>506.59</v>
      </c>
      <c r="AQ66" s="14">
        <v>516.59</v>
      </c>
      <c r="AR66" s="14">
        <v>526.82000000000005</v>
      </c>
      <c r="AS66" s="14">
        <v>537.20000000000005</v>
      </c>
      <c r="AT66" s="14">
        <v>547.57000000000005</v>
      </c>
      <c r="AU66" s="14">
        <v>558.04999999999995</v>
      </c>
    </row>
    <row r="67" spans="1:47" x14ac:dyDescent="0.25">
      <c r="A67" s="14" t="s">
        <v>100</v>
      </c>
      <c r="B67" s="14">
        <v>0</v>
      </c>
      <c r="C67" s="14">
        <v>0</v>
      </c>
      <c r="D67" s="14">
        <v>0</v>
      </c>
      <c r="E67" s="14">
        <v>0</v>
      </c>
      <c r="F67" s="14">
        <v>0</v>
      </c>
      <c r="G67" s="14">
        <v>0</v>
      </c>
      <c r="H67" s="14">
        <v>0</v>
      </c>
      <c r="I67" s="14">
        <v>0</v>
      </c>
      <c r="J67" s="14">
        <v>0.3</v>
      </c>
      <c r="K67" s="14">
        <v>0.3</v>
      </c>
      <c r="L67" s="14">
        <v>0.3</v>
      </c>
      <c r="M67" s="14">
        <v>0.3</v>
      </c>
      <c r="N67" s="14">
        <v>0.3</v>
      </c>
      <c r="O67" s="14">
        <v>0.3</v>
      </c>
      <c r="P67" s="14">
        <v>0.3</v>
      </c>
      <c r="Q67" s="14">
        <v>0.3</v>
      </c>
      <c r="R67" s="14">
        <v>0.3</v>
      </c>
      <c r="S67" s="14">
        <v>10.3</v>
      </c>
      <c r="T67" s="14">
        <v>20.3</v>
      </c>
      <c r="U67" s="14">
        <v>30.3</v>
      </c>
      <c r="V67" s="14">
        <v>40.299999999999997</v>
      </c>
      <c r="W67" s="14">
        <v>50.3</v>
      </c>
      <c r="X67" s="14">
        <v>60.3</v>
      </c>
      <c r="Y67" s="14">
        <v>70.3</v>
      </c>
      <c r="Z67" s="14">
        <v>80.3</v>
      </c>
      <c r="AA67" s="14">
        <v>90.3</v>
      </c>
      <c r="AB67" s="14">
        <v>100.3</v>
      </c>
      <c r="AC67" s="14">
        <v>110.3</v>
      </c>
      <c r="AD67" s="14">
        <v>120.3</v>
      </c>
      <c r="AE67" s="14">
        <v>149.38</v>
      </c>
      <c r="AF67" s="14">
        <v>179.54</v>
      </c>
      <c r="AG67" s="14">
        <v>209.69</v>
      </c>
      <c r="AH67" s="14">
        <v>239.57</v>
      </c>
      <c r="AI67" s="14">
        <v>269.31</v>
      </c>
      <c r="AJ67" s="14">
        <v>298.94</v>
      </c>
      <c r="AK67" s="14">
        <v>308.94</v>
      </c>
      <c r="AL67" s="14">
        <v>339.34</v>
      </c>
      <c r="AM67" s="14">
        <v>369.77</v>
      </c>
      <c r="AN67" s="14">
        <v>400.25</v>
      </c>
      <c r="AO67" s="14">
        <v>430.69</v>
      </c>
      <c r="AP67" s="14">
        <v>460.68</v>
      </c>
      <c r="AQ67" s="14">
        <v>470.68</v>
      </c>
      <c r="AR67" s="14">
        <v>480.68</v>
      </c>
      <c r="AS67" s="14">
        <v>490.68</v>
      </c>
      <c r="AT67" s="14">
        <v>500.68</v>
      </c>
      <c r="AU67" s="14">
        <v>530.83000000000004</v>
      </c>
    </row>
    <row r="68" spans="1:47" x14ac:dyDescent="0.25">
      <c r="A68" s="14" t="s">
        <v>101</v>
      </c>
      <c r="B68" s="14">
        <v>675</v>
      </c>
      <c r="C68" s="14">
        <v>675</v>
      </c>
      <c r="D68" s="14">
        <v>675</v>
      </c>
      <c r="E68" s="14">
        <v>675</v>
      </c>
      <c r="F68" s="14">
        <v>675</v>
      </c>
      <c r="G68" s="14">
        <v>675</v>
      </c>
      <c r="H68" s="14">
        <v>675</v>
      </c>
      <c r="I68" s="14">
        <v>675</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103</v>
      </c>
      <c r="B70" s="14">
        <v>31.05</v>
      </c>
      <c r="C70" s="14">
        <v>591.04999999999995</v>
      </c>
      <c r="D70" s="14">
        <v>591.04999999999995</v>
      </c>
      <c r="E70" s="14">
        <v>591.04999999999995</v>
      </c>
      <c r="F70" s="14">
        <v>591.04999999999995</v>
      </c>
      <c r="G70" s="14">
        <v>589.45000000000005</v>
      </c>
      <c r="H70" s="14">
        <v>564.45000000000005</v>
      </c>
      <c r="I70" s="14">
        <v>564.45000000000005</v>
      </c>
      <c r="J70" s="14">
        <v>564.53</v>
      </c>
      <c r="K70" s="14">
        <v>560.53</v>
      </c>
      <c r="L70" s="14">
        <v>560.53</v>
      </c>
      <c r="M70" s="14">
        <v>649.13</v>
      </c>
      <c r="N70" s="14">
        <v>649.13</v>
      </c>
      <c r="O70" s="14">
        <v>649.13</v>
      </c>
      <c r="P70" s="14">
        <v>649.13</v>
      </c>
      <c r="Q70" s="14">
        <v>649.13</v>
      </c>
      <c r="R70" s="14">
        <v>649.13</v>
      </c>
      <c r="S70" s="14">
        <v>649.13</v>
      </c>
      <c r="T70" s="14">
        <v>649.13</v>
      </c>
      <c r="U70" s="14">
        <v>649.13</v>
      </c>
      <c r="V70" s="14">
        <v>649.14</v>
      </c>
      <c r="W70" s="14">
        <v>649.14</v>
      </c>
      <c r="X70" s="14">
        <v>649.15</v>
      </c>
      <c r="Y70" s="14">
        <v>649.15</v>
      </c>
      <c r="Z70" s="14">
        <v>649.15</v>
      </c>
      <c r="AA70" s="14">
        <v>649.15</v>
      </c>
      <c r="AB70" s="14">
        <v>649.15</v>
      </c>
      <c r="AC70" s="14">
        <v>649.15</v>
      </c>
      <c r="AD70" s="14">
        <v>649.15</v>
      </c>
      <c r="AE70" s="14">
        <v>649.16</v>
      </c>
      <c r="AF70" s="14">
        <v>649.16</v>
      </c>
      <c r="AG70" s="14">
        <v>649.16</v>
      </c>
      <c r="AH70" s="14">
        <v>649.16</v>
      </c>
      <c r="AI70" s="14">
        <v>649.16</v>
      </c>
      <c r="AJ70" s="14">
        <v>649.16</v>
      </c>
      <c r="AK70" s="14">
        <v>649.16</v>
      </c>
      <c r="AL70" s="14">
        <v>649.16</v>
      </c>
      <c r="AM70" s="14">
        <v>649.16</v>
      </c>
      <c r="AN70" s="14">
        <v>649.16</v>
      </c>
      <c r="AO70" s="14">
        <v>649.16999999999996</v>
      </c>
      <c r="AP70" s="14">
        <v>649.16999999999996</v>
      </c>
      <c r="AQ70" s="14">
        <v>649.16999999999996</v>
      </c>
      <c r="AR70" s="14">
        <v>649.16999999999996</v>
      </c>
      <c r="AS70" s="14">
        <v>649.16999999999996</v>
      </c>
      <c r="AT70" s="14">
        <v>649.16999999999996</v>
      </c>
      <c r="AU70" s="14">
        <v>649.16999999999996</v>
      </c>
    </row>
    <row r="71" spans="1:47" x14ac:dyDescent="0.25">
      <c r="A71" s="14" t="s">
        <v>104</v>
      </c>
      <c r="B71" s="14">
        <v>1594.63</v>
      </c>
      <c r="C71" s="14">
        <v>1382.99</v>
      </c>
      <c r="D71" s="14">
        <v>1382.99</v>
      </c>
      <c r="E71" s="14">
        <v>1382.99</v>
      </c>
      <c r="F71" s="14">
        <v>1382.99</v>
      </c>
      <c r="G71" s="14">
        <v>1382.99</v>
      </c>
      <c r="H71" s="14">
        <v>723.28</v>
      </c>
      <c r="I71" s="14">
        <v>415.12</v>
      </c>
      <c r="J71" s="14">
        <v>415.12</v>
      </c>
      <c r="K71" s="14">
        <v>415.12</v>
      </c>
      <c r="L71" s="14">
        <v>253.12</v>
      </c>
      <c r="M71" s="14">
        <v>311.04000000000002</v>
      </c>
      <c r="N71" s="14">
        <v>311.04000000000002</v>
      </c>
      <c r="O71" s="14">
        <v>311.04000000000002</v>
      </c>
      <c r="P71" s="14">
        <v>311.04000000000002</v>
      </c>
      <c r="Q71" s="14">
        <v>311.04000000000002</v>
      </c>
      <c r="R71" s="14">
        <v>311.04000000000002</v>
      </c>
      <c r="S71" s="14">
        <v>311.04000000000002</v>
      </c>
      <c r="T71" s="14">
        <v>311.04000000000002</v>
      </c>
      <c r="U71" s="14">
        <v>311.04000000000002</v>
      </c>
      <c r="V71" s="14">
        <v>311.04000000000002</v>
      </c>
      <c r="W71" s="14">
        <v>311.04000000000002</v>
      </c>
      <c r="X71" s="14">
        <v>311.04000000000002</v>
      </c>
      <c r="Y71" s="14">
        <v>311.04000000000002</v>
      </c>
      <c r="Z71" s="14">
        <v>311.04000000000002</v>
      </c>
      <c r="AA71" s="14">
        <v>311.04000000000002</v>
      </c>
      <c r="AB71" s="14">
        <v>311.04000000000002</v>
      </c>
      <c r="AC71" s="14">
        <v>311.04000000000002</v>
      </c>
      <c r="AD71" s="14">
        <v>311.04000000000002</v>
      </c>
      <c r="AE71" s="14">
        <v>311.04000000000002</v>
      </c>
      <c r="AF71" s="14">
        <v>244</v>
      </c>
      <c r="AG71" s="14">
        <v>244</v>
      </c>
      <c r="AH71" s="14">
        <v>244</v>
      </c>
      <c r="AI71" s="14">
        <v>244</v>
      </c>
      <c r="AJ71" s="14">
        <v>244</v>
      </c>
      <c r="AK71" s="14">
        <v>244</v>
      </c>
      <c r="AL71" s="14">
        <v>244</v>
      </c>
      <c r="AM71" s="14">
        <v>244</v>
      </c>
      <c r="AN71" s="14">
        <v>244</v>
      </c>
      <c r="AO71" s="14">
        <v>244</v>
      </c>
      <c r="AP71" s="14">
        <v>244</v>
      </c>
      <c r="AQ71" s="14">
        <v>244</v>
      </c>
      <c r="AR71" s="14">
        <v>244</v>
      </c>
      <c r="AS71" s="14">
        <v>244</v>
      </c>
      <c r="AT71" s="14">
        <v>244</v>
      </c>
      <c r="AU71" s="14">
        <v>244</v>
      </c>
    </row>
    <row r="73" spans="1:47" ht="18.75" x14ac:dyDescent="0.3">
      <c r="A73" s="15" t="s">
        <v>110</v>
      </c>
    </row>
    <row r="74" spans="1:47" x14ac:dyDescent="0.2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25">
      <c r="A75" s="14" t="s">
        <v>97</v>
      </c>
      <c r="B75" s="14">
        <v>8505</v>
      </c>
      <c r="C75" s="14">
        <v>8410</v>
      </c>
      <c r="D75" s="14">
        <v>8410</v>
      </c>
      <c r="E75" s="14">
        <v>8416</v>
      </c>
      <c r="F75" s="14">
        <v>8424</v>
      </c>
      <c r="G75" s="14">
        <v>8463</v>
      </c>
      <c r="H75" s="14">
        <v>8524</v>
      </c>
      <c r="I75" s="14">
        <v>8524</v>
      </c>
      <c r="J75" s="14">
        <v>8565</v>
      </c>
      <c r="K75" s="14">
        <v>8972</v>
      </c>
      <c r="L75" s="14">
        <v>9023</v>
      </c>
      <c r="M75" s="14">
        <v>9105.2999999999993</v>
      </c>
      <c r="N75" s="14">
        <v>9161.2999999999993</v>
      </c>
      <c r="O75" s="14">
        <v>9161.2999999999993</v>
      </c>
      <c r="P75" s="14">
        <v>9161.2999999999993</v>
      </c>
      <c r="Q75" s="14">
        <v>9161.2999999999993</v>
      </c>
      <c r="R75" s="14">
        <v>9161.2999999999993</v>
      </c>
      <c r="S75" s="14">
        <v>9161.2999999999993</v>
      </c>
      <c r="T75" s="14">
        <v>9161.2999999999993</v>
      </c>
      <c r="U75" s="14">
        <v>9161.2999999999993</v>
      </c>
      <c r="V75" s="14">
        <v>9161.2999999999993</v>
      </c>
      <c r="W75" s="14">
        <v>9161.2999999999993</v>
      </c>
      <c r="X75" s="14">
        <v>9161.2999999999993</v>
      </c>
      <c r="Y75" s="14">
        <v>9161.2999999999993</v>
      </c>
      <c r="Z75" s="14">
        <v>9161.2999999999993</v>
      </c>
      <c r="AA75" s="14">
        <v>9161.2999999999993</v>
      </c>
      <c r="AB75" s="14">
        <v>9161.2999999999993</v>
      </c>
      <c r="AC75" s="14">
        <v>9161.2999999999993</v>
      </c>
      <c r="AD75" s="14">
        <v>9161.2999999999993</v>
      </c>
      <c r="AE75" s="14">
        <v>9161.2999999999993</v>
      </c>
      <c r="AF75" s="14">
        <v>9161.2999999999993</v>
      </c>
      <c r="AG75" s="14">
        <v>9313.84</v>
      </c>
      <c r="AH75" s="14">
        <v>9313.84</v>
      </c>
      <c r="AI75" s="14">
        <v>9313.84</v>
      </c>
      <c r="AJ75" s="14">
        <v>9313.84</v>
      </c>
      <c r="AK75" s="14">
        <v>9313.84</v>
      </c>
      <c r="AL75" s="14">
        <v>9313.84</v>
      </c>
      <c r="AM75" s="14">
        <v>9313.84</v>
      </c>
      <c r="AN75" s="14">
        <v>9313.84</v>
      </c>
      <c r="AO75" s="14">
        <v>9313.84</v>
      </c>
      <c r="AP75" s="14">
        <v>9313.84</v>
      </c>
      <c r="AQ75" s="14">
        <v>9313.84</v>
      </c>
      <c r="AR75" s="14">
        <v>9451.1200000000008</v>
      </c>
      <c r="AS75" s="14">
        <v>9574.68</v>
      </c>
      <c r="AT75" s="14">
        <v>9685.8799999999992</v>
      </c>
      <c r="AU75" s="14">
        <v>9766.9500000000007</v>
      </c>
    </row>
    <row r="76" spans="1:47" x14ac:dyDescent="0.25">
      <c r="A76" s="14" t="s">
        <v>98</v>
      </c>
      <c r="B76" s="14">
        <v>15</v>
      </c>
      <c r="C76" s="14">
        <v>414</v>
      </c>
      <c r="D76" s="14">
        <v>491</v>
      </c>
      <c r="E76" s="14">
        <v>782</v>
      </c>
      <c r="F76" s="14">
        <v>1168</v>
      </c>
      <c r="G76" s="14">
        <v>1447</v>
      </c>
      <c r="H76" s="14">
        <v>1970</v>
      </c>
      <c r="I76" s="14">
        <v>2053</v>
      </c>
      <c r="J76" s="14">
        <v>2491</v>
      </c>
      <c r="K76" s="14">
        <v>3490</v>
      </c>
      <c r="L76" s="14">
        <v>4374</v>
      </c>
      <c r="M76" s="14">
        <v>4841.45</v>
      </c>
      <c r="N76" s="14">
        <v>5115.45</v>
      </c>
      <c r="O76" s="14">
        <v>5076.45</v>
      </c>
      <c r="P76" s="14">
        <v>5076.45</v>
      </c>
      <c r="Q76" s="14">
        <v>5376.45</v>
      </c>
      <c r="R76" s="14">
        <v>5536.45</v>
      </c>
      <c r="S76" s="14">
        <v>5536.45</v>
      </c>
      <c r="T76" s="14">
        <v>5536.45</v>
      </c>
      <c r="U76" s="14">
        <v>5536.45</v>
      </c>
      <c r="V76" s="14">
        <v>5536.45</v>
      </c>
      <c r="W76" s="14">
        <v>5536.45</v>
      </c>
      <c r="X76" s="14">
        <v>5586.45</v>
      </c>
      <c r="Y76" s="14">
        <v>5586.45</v>
      </c>
      <c r="Z76" s="14">
        <v>5636.45</v>
      </c>
      <c r="AA76" s="14">
        <v>5686.45</v>
      </c>
      <c r="AB76" s="14">
        <v>5736.45</v>
      </c>
      <c r="AC76" s="14">
        <v>5786.45</v>
      </c>
      <c r="AD76" s="14">
        <v>5836.45</v>
      </c>
      <c r="AE76" s="14">
        <v>5886.45</v>
      </c>
      <c r="AF76" s="14">
        <v>5936.45</v>
      </c>
      <c r="AG76" s="14">
        <v>5986.45</v>
      </c>
      <c r="AH76" s="14">
        <v>6036.45</v>
      </c>
      <c r="AI76" s="14">
        <v>6086.45</v>
      </c>
      <c r="AJ76" s="14">
        <v>6136.45</v>
      </c>
      <c r="AK76" s="14">
        <v>6186.45</v>
      </c>
      <c r="AL76" s="14">
        <v>6236.45</v>
      </c>
      <c r="AM76" s="14">
        <v>6286.45</v>
      </c>
      <c r="AN76" s="14">
        <v>6336.45</v>
      </c>
      <c r="AO76" s="14">
        <v>6386.45</v>
      </c>
      <c r="AP76" s="14">
        <v>6436.45</v>
      </c>
      <c r="AQ76" s="14">
        <v>6486.45</v>
      </c>
      <c r="AR76" s="14">
        <v>6536.45</v>
      </c>
      <c r="AS76" s="14">
        <v>6586.45</v>
      </c>
      <c r="AT76" s="14">
        <v>6636.45</v>
      </c>
      <c r="AU76" s="14">
        <v>6686.45</v>
      </c>
    </row>
    <row r="77" spans="1:47" x14ac:dyDescent="0.25">
      <c r="A77" s="14" t="s">
        <v>99</v>
      </c>
      <c r="B77" s="14">
        <v>209</v>
      </c>
      <c r="C77" s="14">
        <v>176</v>
      </c>
      <c r="D77" s="14">
        <v>176</v>
      </c>
      <c r="E77" s="14">
        <v>148</v>
      </c>
      <c r="F77" s="14">
        <v>207</v>
      </c>
      <c r="G77" s="14">
        <v>207</v>
      </c>
      <c r="H77" s="14">
        <v>207</v>
      </c>
      <c r="I77" s="14">
        <v>207</v>
      </c>
      <c r="J77" s="14">
        <v>207</v>
      </c>
      <c r="K77" s="14">
        <v>592</v>
      </c>
      <c r="L77" s="14">
        <v>465.4</v>
      </c>
      <c r="M77" s="14">
        <v>801.3</v>
      </c>
      <c r="N77" s="14">
        <v>692.7</v>
      </c>
      <c r="O77" s="14">
        <v>692.7</v>
      </c>
      <c r="P77" s="14">
        <v>492.7</v>
      </c>
      <c r="Q77" s="14">
        <v>492.7</v>
      </c>
      <c r="R77" s="14">
        <v>492.7</v>
      </c>
      <c r="S77" s="14">
        <v>492.7</v>
      </c>
      <c r="T77" s="14">
        <v>492.7</v>
      </c>
      <c r="U77" s="14">
        <v>492.7</v>
      </c>
      <c r="V77" s="14">
        <v>492.7</v>
      </c>
      <c r="W77" s="14">
        <v>492.7</v>
      </c>
      <c r="X77" s="14">
        <v>492.7</v>
      </c>
      <c r="Y77" s="14">
        <v>492.7</v>
      </c>
      <c r="Z77" s="14">
        <v>492.7</v>
      </c>
      <c r="AA77" s="14">
        <v>492.7</v>
      </c>
      <c r="AB77" s="14">
        <v>492.7</v>
      </c>
      <c r="AC77" s="14">
        <v>492.7</v>
      </c>
      <c r="AD77" s="14">
        <v>492.7</v>
      </c>
      <c r="AE77" s="14">
        <v>492.7</v>
      </c>
      <c r="AF77" s="14">
        <v>492.7</v>
      </c>
      <c r="AG77" s="14">
        <v>492.7</v>
      </c>
      <c r="AH77" s="14">
        <v>492.7</v>
      </c>
      <c r="AI77" s="14">
        <v>492.7</v>
      </c>
      <c r="AJ77" s="14">
        <v>492.7</v>
      </c>
      <c r="AK77" s="14">
        <v>492.7</v>
      </c>
      <c r="AL77" s="14">
        <v>492.7</v>
      </c>
      <c r="AM77" s="14">
        <v>492.7</v>
      </c>
      <c r="AN77" s="14">
        <v>492.7</v>
      </c>
      <c r="AO77" s="14">
        <v>492.7</v>
      </c>
      <c r="AP77" s="14">
        <v>492.7</v>
      </c>
      <c r="AQ77" s="14">
        <v>492.7</v>
      </c>
      <c r="AR77" s="14">
        <v>492.7</v>
      </c>
      <c r="AS77" s="14">
        <v>492.7</v>
      </c>
      <c r="AT77" s="14">
        <v>492.7</v>
      </c>
      <c r="AU77" s="14">
        <v>492.7</v>
      </c>
    </row>
    <row r="78" spans="1:47" x14ac:dyDescent="0.25">
      <c r="A78" s="14" t="s">
        <v>100</v>
      </c>
      <c r="B78" s="14">
        <v>16.75</v>
      </c>
      <c r="C78" s="14">
        <v>20.48</v>
      </c>
      <c r="D78" s="14">
        <v>25.77</v>
      </c>
      <c r="E78" s="14">
        <v>32.72</v>
      </c>
      <c r="F78" s="14">
        <v>94.57</v>
      </c>
      <c r="G78" s="14">
        <v>281.13</v>
      </c>
      <c r="H78" s="14">
        <v>419.4</v>
      </c>
      <c r="I78" s="14">
        <v>645.29999999999995</v>
      </c>
      <c r="J78" s="14">
        <v>1018.7</v>
      </c>
      <c r="K78" s="14">
        <v>1509.4</v>
      </c>
      <c r="L78" s="14">
        <v>2119</v>
      </c>
      <c r="M78" s="14">
        <v>2400.46</v>
      </c>
      <c r="N78" s="14">
        <v>2580.46</v>
      </c>
      <c r="O78" s="14">
        <v>2669.46</v>
      </c>
      <c r="P78" s="14">
        <v>2669.46</v>
      </c>
      <c r="Q78" s="14">
        <v>2669.46</v>
      </c>
      <c r="R78" s="14">
        <v>2669.46</v>
      </c>
      <c r="S78" s="14">
        <v>2669.46</v>
      </c>
      <c r="T78" s="14">
        <v>2669.46</v>
      </c>
      <c r="U78" s="14">
        <v>2669.46</v>
      </c>
      <c r="V78" s="14">
        <v>2669.46</v>
      </c>
      <c r="W78" s="14">
        <v>2669.46</v>
      </c>
      <c r="X78" s="14">
        <v>2669.46</v>
      </c>
      <c r="Y78" s="14">
        <v>2669.46</v>
      </c>
      <c r="Z78" s="14">
        <v>2769.46</v>
      </c>
      <c r="AA78" s="14">
        <v>2869.46</v>
      </c>
      <c r="AB78" s="14">
        <v>2969.46</v>
      </c>
      <c r="AC78" s="14">
        <v>3069.46</v>
      </c>
      <c r="AD78" s="14">
        <v>3169.46</v>
      </c>
      <c r="AE78" s="14">
        <v>3269.46</v>
      </c>
      <c r="AF78" s="14">
        <v>3369.46</v>
      </c>
      <c r="AG78" s="14">
        <v>3469.46</v>
      </c>
      <c r="AH78" s="14">
        <v>3569.46</v>
      </c>
      <c r="AI78" s="14">
        <v>3669.46</v>
      </c>
      <c r="AJ78" s="14">
        <v>3769.46</v>
      </c>
      <c r="AK78" s="14">
        <v>3869.46</v>
      </c>
      <c r="AL78" s="14">
        <v>3969.46</v>
      </c>
      <c r="AM78" s="14">
        <v>4069.46</v>
      </c>
      <c r="AN78" s="14">
        <v>4169.46</v>
      </c>
      <c r="AO78" s="14">
        <v>4269.46</v>
      </c>
      <c r="AP78" s="14">
        <v>4369.46</v>
      </c>
      <c r="AQ78" s="14">
        <v>4469.46</v>
      </c>
      <c r="AR78" s="14">
        <v>4569.46</v>
      </c>
      <c r="AS78" s="14">
        <v>4669.46</v>
      </c>
      <c r="AT78" s="14">
        <v>4769.46</v>
      </c>
      <c r="AU78" s="14">
        <v>4869.46</v>
      </c>
    </row>
    <row r="79" spans="1:47" x14ac:dyDescent="0.25">
      <c r="A79" s="14" t="s">
        <v>101</v>
      </c>
      <c r="B79" s="14">
        <v>11450</v>
      </c>
      <c r="C79" s="14">
        <v>11990</v>
      </c>
      <c r="D79" s="14">
        <v>11990</v>
      </c>
      <c r="E79" s="14">
        <v>11990</v>
      </c>
      <c r="F79" s="14">
        <v>11990</v>
      </c>
      <c r="G79" s="14">
        <v>11990</v>
      </c>
      <c r="H79" s="14">
        <v>11990</v>
      </c>
      <c r="I79" s="14">
        <v>11990</v>
      </c>
      <c r="J79" s="14">
        <v>13640</v>
      </c>
      <c r="K79" s="14">
        <v>13568</v>
      </c>
      <c r="L79" s="14">
        <v>13568</v>
      </c>
      <c r="M79" s="14">
        <v>13568</v>
      </c>
      <c r="N79" s="14">
        <v>12633</v>
      </c>
      <c r="O79" s="14">
        <v>12633</v>
      </c>
      <c r="P79" s="14">
        <v>12633</v>
      </c>
      <c r="Q79" s="14">
        <v>11808</v>
      </c>
      <c r="R79" s="14">
        <v>11808</v>
      </c>
      <c r="S79" s="14">
        <v>10873</v>
      </c>
      <c r="T79" s="14">
        <v>9113</v>
      </c>
      <c r="U79" s="14">
        <v>10873</v>
      </c>
      <c r="V79" s="14">
        <v>8971</v>
      </c>
      <c r="W79" s="14">
        <v>7746</v>
      </c>
      <c r="X79" s="14">
        <v>8684</v>
      </c>
      <c r="Y79" s="14">
        <v>9524</v>
      </c>
      <c r="Z79" s="14">
        <v>8702</v>
      </c>
      <c r="AA79" s="14">
        <v>9542</v>
      </c>
      <c r="AB79" s="14">
        <v>8720</v>
      </c>
      <c r="AC79" s="14">
        <v>9560</v>
      </c>
      <c r="AD79" s="14">
        <v>9565</v>
      </c>
      <c r="AE79" s="14">
        <v>10405</v>
      </c>
      <c r="AF79" s="14">
        <v>10405</v>
      </c>
      <c r="AG79" s="14">
        <v>10405</v>
      </c>
      <c r="AH79" s="14">
        <v>10410</v>
      </c>
      <c r="AI79" s="14">
        <v>10410</v>
      </c>
      <c r="AJ79" s="14">
        <v>10420</v>
      </c>
      <c r="AK79" s="14">
        <v>10440</v>
      </c>
      <c r="AL79" s="14">
        <v>10460</v>
      </c>
      <c r="AM79" s="14">
        <v>10480</v>
      </c>
      <c r="AN79" s="14">
        <v>10500</v>
      </c>
      <c r="AO79" s="14">
        <v>10525</v>
      </c>
      <c r="AP79" s="14">
        <v>10550</v>
      </c>
      <c r="AQ79" s="14">
        <v>10600</v>
      </c>
      <c r="AR79" s="14">
        <v>10700</v>
      </c>
      <c r="AS79" s="14">
        <v>10800</v>
      </c>
      <c r="AT79" s="14">
        <v>10900</v>
      </c>
      <c r="AU79" s="14">
        <v>10900</v>
      </c>
    </row>
    <row r="80" spans="1:47" x14ac:dyDescent="0.25">
      <c r="A80" s="14" t="s">
        <v>102</v>
      </c>
      <c r="B80" s="14">
        <v>6226</v>
      </c>
      <c r="C80" s="14">
        <v>6118</v>
      </c>
      <c r="D80" s="14">
        <v>6128</v>
      </c>
      <c r="E80" s="14">
        <v>5949</v>
      </c>
      <c r="F80" s="14">
        <v>5949</v>
      </c>
      <c r="G80" s="14">
        <v>4487</v>
      </c>
      <c r="H80" s="14">
        <v>4064</v>
      </c>
      <c r="I80" s="14">
        <v>3296</v>
      </c>
      <c r="J80" s="14">
        <v>2291</v>
      </c>
      <c r="K80" s="14">
        <v>153</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103</v>
      </c>
      <c r="B81" s="14">
        <v>4916.91</v>
      </c>
      <c r="C81" s="14">
        <v>5007.2700000000004</v>
      </c>
      <c r="D81" s="14">
        <v>5005.4399999999996</v>
      </c>
      <c r="E81" s="14">
        <v>6361.94</v>
      </c>
      <c r="F81" s="14">
        <v>6022.17</v>
      </c>
      <c r="G81" s="14">
        <v>8870.89</v>
      </c>
      <c r="H81" s="14">
        <v>9094.02</v>
      </c>
      <c r="I81" s="14">
        <v>9276.02</v>
      </c>
      <c r="J81" s="14">
        <v>9314.02</v>
      </c>
      <c r="K81" s="14">
        <v>8949.34</v>
      </c>
      <c r="L81" s="14">
        <v>9556.34</v>
      </c>
      <c r="M81" s="14">
        <v>9629.6299999999992</v>
      </c>
      <c r="N81" s="14">
        <v>9918.6299999999992</v>
      </c>
      <c r="O81" s="14">
        <v>9918.6299999999992</v>
      </c>
      <c r="P81" s="14">
        <v>9918.6299999999992</v>
      </c>
      <c r="Q81" s="14">
        <v>10903.63</v>
      </c>
      <c r="R81" s="14">
        <v>10903.63</v>
      </c>
      <c r="S81" s="14">
        <v>10903.63</v>
      </c>
      <c r="T81" s="14">
        <v>10903.63</v>
      </c>
      <c r="U81" s="14">
        <v>10903.63</v>
      </c>
      <c r="V81" s="14">
        <v>10903.63</v>
      </c>
      <c r="W81" s="14">
        <v>10903.63</v>
      </c>
      <c r="X81" s="14">
        <v>10903.63</v>
      </c>
      <c r="Y81" s="14">
        <v>10903.63</v>
      </c>
      <c r="Z81" s="14">
        <v>10903.63</v>
      </c>
      <c r="AA81" s="14">
        <v>10903.63</v>
      </c>
      <c r="AB81" s="14">
        <v>10903.63</v>
      </c>
      <c r="AC81" s="14">
        <v>10903.63</v>
      </c>
      <c r="AD81" s="14">
        <v>10903.63</v>
      </c>
      <c r="AE81" s="14">
        <v>10903.63</v>
      </c>
      <c r="AF81" s="14">
        <v>10903.63</v>
      </c>
      <c r="AG81" s="14">
        <v>10903.63</v>
      </c>
      <c r="AH81" s="14">
        <v>10903.63</v>
      </c>
      <c r="AI81" s="14">
        <v>10903.63</v>
      </c>
      <c r="AJ81" s="14">
        <v>10903.63</v>
      </c>
      <c r="AK81" s="14">
        <v>10903.63</v>
      </c>
      <c r="AL81" s="14">
        <v>10903.63</v>
      </c>
      <c r="AM81" s="14">
        <v>10903.63</v>
      </c>
      <c r="AN81" s="14">
        <v>10903.63</v>
      </c>
      <c r="AO81" s="14">
        <v>10903.63</v>
      </c>
      <c r="AP81" s="14">
        <v>10903.63</v>
      </c>
      <c r="AQ81" s="14">
        <v>10903.63</v>
      </c>
      <c r="AR81" s="14">
        <v>10903.63</v>
      </c>
      <c r="AS81" s="14">
        <v>10903.63</v>
      </c>
      <c r="AT81" s="14">
        <v>10903.63</v>
      </c>
      <c r="AU81" s="14">
        <v>10903.63</v>
      </c>
    </row>
    <row r="82" spans="1:47" x14ac:dyDescent="0.25">
      <c r="A82" s="14" t="s">
        <v>104</v>
      </c>
      <c r="B82" s="14">
        <v>115.81</v>
      </c>
      <c r="C82" s="14">
        <v>115.81</v>
      </c>
      <c r="D82" s="14">
        <v>115.81</v>
      </c>
      <c r="E82" s="14">
        <v>115.81</v>
      </c>
      <c r="F82" s="14">
        <v>115.81</v>
      </c>
      <c r="G82" s="14">
        <v>249.32</v>
      </c>
      <c r="H82" s="14">
        <v>249.32</v>
      </c>
      <c r="I82" s="14">
        <v>249.32</v>
      </c>
      <c r="J82" s="14">
        <v>249.32</v>
      </c>
      <c r="K82" s="14">
        <v>250.45</v>
      </c>
      <c r="L82" s="14">
        <v>250.45</v>
      </c>
      <c r="M82" s="14">
        <v>250.45</v>
      </c>
      <c r="N82" s="14">
        <v>250.45</v>
      </c>
      <c r="O82" s="14">
        <v>250.45</v>
      </c>
      <c r="P82" s="14">
        <v>250.45</v>
      </c>
      <c r="Q82" s="14">
        <v>250.45</v>
      </c>
      <c r="R82" s="14">
        <v>250.45</v>
      </c>
      <c r="S82" s="14">
        <v>250.45</v>
      </c>
      <c r="T82" s="14">
        <v>250.45</v>
      </c>
      <c r="U82" s="14">
        <v>250.45</v>
      </c>
      <c r="V82" s="14">
        <v>250.45</v>
      </c>
      <c r="W82" s="14">
        <v>250.45</v>
      </c>
      <c r="X82" s="14">
        <v>250.45</v>
      </c>
      <c r="Y82" s="14">
        <v>250.45</v>
      </c>
      <c r="Z82" s="14">
        <v>250.45</v>
      </c>
      <c r="AA82" s="14">
        <v>250.45</v>
      </c>
      <c r="AB82" s="14">
        <v>250.45</v>
      </c>
      <c r="AC82" s="14">
        <v>250.45</v>
      </c>
      <c r="AD82" s="14">
        <v>250.45</v>
      </c>
      <c r="AE82" s="14">
        <v>250.45</v>
      </c>
      <c r="AF82" s="14">
        <v>250.45</v>
      </c>
      <c r="AG82" s="14">
        <v>250.45</v>
      </c>
      <c r="AH82" s="14">
        <v>250.45</v>
      </c>
      <c r="AI82" s="14">
        <v>250.45</v>
      </c>
      <c r="AJ82" s="14">
        <v>250.45</v>
      </c>
      <c r="AK82" s="14">
        <v>250.45</v>
      </c>
      <c r="AL82" s="14">
        <v>250.45</v>
      </c>
      <c r="AM82" s="14">
        <v>250.45</v>
      </c>
      <c r="AN82" s="14">
        <v>250.45</v>
      </c>
      <c r="AO82" s="14">
        <v>250.45</v>
      </c>
      <c r="AP82" s="14">
        <v>250.45</v>
      </c>
      <c r="AQ82" s="14">
        <v>250.45</v>
      </c>
      <c r="AR82" s="14">
        <v>250.45</v>
      </c>
      <c r="AS82" s="14">
        <v>250.45</v>
      </c>
      <c r="AT82" s="14">
        <v>250.45</v>
      </c>
      <c r="AU82" s="14">
        <v>250.45</v>
      </c>
    </row>
    <row r="84" spans="1:47" ht="18.75" x14ac:dyDescent="0.3">
      <c r="A84" s="15" t="s">
        <v>111</v>
      </c>
    </row>
    <row r="85" spans="1:47" x14ac:dyDescent="0.2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25">
      <c r="A86" s="14" t="s">
        <v>97</v>
      </c>
      <c r="B86" s="14">
        <v>5053.63</v>
      </c>
      <c r="C86" s="14">
        <v>5053.63</v>
      </c>
      <c r="D86" s="14">
        <v>5053.63</v>
      </c>
      <c r="E86" s="14">
        <v>5053.63</v>
      </c>
      <c r="F86" s="14">
        <v>5053.63</v>
      </c>
      <c r="G86" s="14">
        <v>5053.63</v>
      </c>
      <c r="H86" s="14">
        <v>5053.63</v>
      </c>
      <c r="I86" s="14">
        <v>5053.63</v>
      </c>
      <c r="J86" s="14">
        <v>5254.63</v>
      </c>
      <c r="K86" s="14">
        <v>5313.05</v>
      </c>
      <c r="L86" s="14">
        <v>5349.16</v>
      </c>
      <c r="M86" s="14">
        <v>5349.16</v>
      </c>
      <c r="N86" s="14">
        <v>5349.16</v>
      </c>
      <c r="O86" s="14">
        <v>5349.16</v>
      </c>
      <c r="P86" s="14">
        <v>5349.16</v>
      </c>
      <c r="Q86" s="14">
        <v>5349.16</v>
      </c>
      <c r="R86" s="14">
        <v>5449.16</v>
      </c>
      <c r="S86" s="14">
        <v>6049.16</v>
      </c>
      <c r="T86" s="14">
        <v>6049.16</v>
      </c>
      <c r="U86" s="14">
        <v>6049.16</v>
      </c>
      <c r="V86" s="14">
        <v>6049.16</v>
      </c>
      <c r="W86" s="14">
        <v>6049.16</v>
      </c>
      <c r="X86" s="14">
        <v>6049.16</v>
      </c>
      <c r="Y86" s="14">
        <v>6049.16</v>
      </c>
      <c r="Z86" s="14">
        <v>6049.16</v>
      </c>
      <c r="AA86" s="14">
        <v>6049.16</v>
      </c>
      <c r="AB86" s="14">
        <v>6049.16</v>
      </c>
      <c r="AC86" s="14">
        <v>6049.16</v>
      </c>
      <c r="AD86" s="14">
        <v>6049.16</v>
      </c>
      <c r="AE86" s="14">
        <v>6072.76</v>
      </c>
      <c r="AF86" s="14">
        <v>6094</v>
      </c>
      <c r="AG86" s="14">
        <v>6113.12</v>
      </c>
      <c r="AH86" s="14">
        <v>6130.32</v>
      </c>
      <c r="AI86" s="14">
        <v>6130.32</v>
      </c>
      <c r="AJ86" s="14">
        <v>6130.32</v>
      </c>
      <c r="AK86" s="14">
        <v>6145.8</v>
      </c>
      <c r="AL86" s="14">
        <v>6145.8</v>
      </c>
      <c r="AM86" s="14">
        <v>6145.8</v>
      </c>
      <c r="AN86" s="14">
        <v>6145.8</v>
      </c>
      <c r="AO86" s="14">
        <v>6145.8</v>
      </c>
      <c r="AP86" s="14">
        <v>6145.8</v>
      </c>
      <c r="AQ86" s="14">
        <v>6159.74</v>
      </c>
      <c r="AR86" s="14">
        <v>6159.74</v>
      </c>
      <c r="AS86" s="14">
        <v>6159.74</v>
      </c>
      <c r="AT86" s="14">
        <v>6159.74</v>
      </c>
      <c r="AU86" s="14">
        <v>6159.74</v>
      </c>
    </row>
    <row r="87" spans="1:47" x14ac:dyDescent="0.25">
      <c r="A87" s="14" t="s">
        <v>98</v>
      </c>
      <c r="B87" s="14">
        <v>20</v>
      </c>
      <c r="C87" s="14">
        <v>103.95</v>
      </c>
      <c r="D87" s="14">
        <v>103.95</v>
      </c>
      <c r="E87" s="14">
        <v>103.95</v>
      </c>
      <c r="F87" s="14">
        <v>103.95</v>
      </c>
      <c r="G87" s="14">
        <v>103.95</v>
      </c>
      <c r="H87" s="14">
        <v>241.95</v>
      </c>
      <c r="I87" s="14">
        <v>258.45</v>
      </c>
      <c r="J87" s="14">
        <v>258.45</v>
      </c>
      <c r="K87" s="14">
        <v>258.45</v>
      </c>
      <c r="L87" s="14">
        <v>258.45</v>
      </c>
      <c r="M87" s="14">
        <v>258.45</v>
      </c>
      <c r="N87" s="14">
        <v>258.45</v>
      </c>
      <c r="O87" s="14">
        <v>258.45</v>
      </c>
      <c r="P87" s="14">
        <v>258.45</v>
      </c>
      <c r="Q87" s="14">
        <v>258.45</v>
      </c>
      <c r="R87" s="14">
        <v>258.45</v>
      </c>
      <c r="S87" s="14">
        <v>258.45</v>
      </c>
      <c r="T87" s="14">
        <v>258.45</v>
      </c>
      <c r="U87" s="14">
        <v>258.45</v>
      </c>
      <c r="V87" s="14">
        <v>258.45</v>
      </c>
      <c r="W87" s="14">
        <v>292.49</v>
      </c>
      <c r="X87" s="14">
        <v>327.45999999999998</v>
      </c>
      <c r="Y87" s="14">
        <v>363.26</v>
      </c>
      <c r="Z87" s="14">
        <v>399.77</v>
      </c>
      <c r="AA87" s="14">
        <v>436.72</v>
      </c>
      <c r="AB87" s="14">
        <v>474.15</v>
      </c>
      <c r="AC87" s="14">
        <v>512.04999999999995</v>
      </c>
      <c r="AD87" s="14">
        <v>550.21</v>
      </c>
      <c r="AE87" s="14">
        <v>588.65</v>
      </c>
      <c r="AF87" s="14">
        <v>627.38</v>
      </c>
      <c r="AG87" s="14">
        <v>666.34</v>
      </c>
      <c r="AH87" s="14">
        <v>705.55</v>
      </c>
      <c r="AI87" s="14">
        <v>744.91</v>
      </c>
      <c r="AJ87" s="14">
        <v>784.41</v>
      </c>
      <c r="AK87" s="14">
        <v>823.96</v>
      </c>
      <c r="AL87" s="14">
        <v>863.56</v>
      </c>
      <c r="AM87" s="14">
        <v>903.22</v>
      </c>
      <c r="AN87" s="14">
        <v>942.9</v>
      </c>
      <c r="AO87" s="14">
        <v>982.64</v>
      </c>
      <c r="AP87" s="14">
        <v>1022.43</v>
      </c>
      <c r="AQ87" s="14">
        <v>1062.29</v>
      </c>
      <c r="AR87" s="14">
        <v>1102.22</v>
      </c>
      <c r="AS87" s="14">
        <v>1142.24</v>
      </c>
      <c r="AT87" s="14">
        <v>1182.3399999999999</v>
      </c>
      <c r="AU87" s="14">
        <v>1222.92</v>
      </c>
    </row>
    <row r="88" spans="1:47" x14ac:dyDescent="0.25">
      <c r="A88" s="14" t="s">
        <v>99</v>
      </c>
      <c r="B88" s="14">
        <v>22</v>
      </c>
      <c r="C88" s="14">
        <v>22</v>
      </c>
      <c r="D88" s="14">
        <v>22</v>
      </c>
      <c r="E88" s="14">
        <v>22</v>
      </c>
      <c r="F88" s="14">
        <v>22</v>
      </c>
      <c r="G88" s="14">
        <v>22</v>
      </c>
      <c r="H88" s="14">
        <v>22</v>
      </c>
      <c r="I88" s="14">
        <v>22</v>
      </c>
      <c r="J88" s="14">
        <v>22</v>
      </c>
      <c r="K88" s="14">
        <v>22</v>
      </c>
      <c r="L88" s="14">
        <v>22</v>
      </c>
      <c r="M88" s="14">
        <v>22</v>
      </c>
      <c r="N88" s="14">
        <v>22</v>
      </c>
      <c r="O88" s="14">
        <v>22</v>
      </c>
      <c r="P88" s="14">
        <v>22</v>
      </c>
      <c r="Q88" s="14">
        <v>22</v>
      </c>
      <c r="R88" s="14">
        <v>22</v>
      </c>
      <c r="S88" s="14">
        <v>22</v>
      </c>
      <c r="T88" s="14">
        <v>22</v>
      </c>
      <c r="U88" s="14">
        <v>22</v>
      </c>
      <c r="V88" s="14">
        <v>22</v>
      </c>
      <c r="W88" s="14">
        <v>22</v>
      </c>
      <c r="X88" s="14">
        <v>22</v>
      </c>
      <c r="Y88" s="14">
        <v>22</v>
      </c>
      <c r="Z88" s="14">
        <v>22</v>
      </c>
      <c r="AA88" s="14">
        <v>22</v>
      </c>
      <c r="AB88" s="14">
        <v>22</v>
      </c>
      <c r="AC88" s="14">
        <v>22</v>
      </c>
      <c r="AD88" s="14">
        <v>22</v>
      </c>
      <c r="AE88" s="14">
        <v>22</v>
      </c>
      <c r="AF88" s="14">
        <v>22</v>
      </c>
      <c r="AG88" s="14">
        <v>22</v>
      </c>
      <c r="AH88" s="14">
        <v>22</v>
      </c>
      <c r="AI88" s="14">
        <v>22</v>
      </c>
      <c r="AJ88" s="14">
        <v>22</v>
      </c>
      <c r="AK88" s="14">
        <v>22</v>
      </c>
      <c r="AL88" s="14">
        <v>22</v>
      </c>
      <c r="AM88" s="14">
        <v>22</v>
      </c>
      <c r="AN88" s="14">
        <v>22</v>
      </c>
      <c r="AO88" s="14">
        <v>22</v>
      </c>
      <c r="AP88" s="14">
        <v>22</v>
      </c>
      <c r="AQ88" s="14">
        <v>22</v>
      </c>
      <c r="AR88" s="14">
        <v>22</v>
      </c>
      <c r="AS88" s="14">
        <v>22</v>
      </c>
      <c r="AT88" s="14">
        <v>22</v>
      </c>
      <c r="AU88" s="14">
        <v>22</v>
      </c>
    </row>
    <row r="89" spans="1:47" x14ac:dyDescent="0.25">
      <c r="A89" s="14" t="s">
        <v>100</v>
      </c>
      <c r="B89" s="14">
        <v>0</v>
      </c>
      <c r="C89" s="14">
        <v>0</v>
      </c>
      <c r="D89" s="14">
        <v>0</v>
      </c>
      <c r="E89" s="14">
        <v>0</v>
      </c>
      <c r="F89" s="14">
        <v>0</v>
      </c>
      <c r="G89" s="14">
        <v>0</v>
      </c>
      <c r="H89" s="14">
        <v>0</v>
      </c>
      <c r="I89" s="14">
        <v>0</v>
      </c>
      <c r="J89" s="14">
        <v>1</v>
      </c>
      <c r="K89" s="14">
        <v>2</v>
      </c>
      <c r="L89" s="14">
        <v>3</v>
      </c>
      <c r="M89" s="14">
        <v>4</v>
      </c>
      <c r="N89" s="14">
        <v>5</v>
      </c>
      <c r="O89" s="14">
        <v>6</v>
      </c>
      <c r="P89" s="14">
        <v>6</v>
      </c>
      <c r="Q89" s="14">
        <v>6</v>
      </c>
      <c r="R89" s="14">
        <v>6</v>
      </c>
      <c r="S89" s="14">
        <v>6</v>
      </c>
      <c r="T89" s="14">
        <v>6</v>
      </c>
      <c r="U89" s="14">
        <v>6</v>
      </c>
      <c r="V89" s="14">
        <v>6</v>
      </c>
      <c r="W89" s="14">
        <v>6</v>
      </c>
      <c r="X89" s="14">
        <v>6</v>
      </c>
      <c r="Y89" s="14">
        <v>6</v>
      </c>
      <c r="Z89" s="14">
        <v>11</v>
      </c>
      <c r="AA89" s="14">
        <v>16</v>
      </c>
      <c r="AB89" s="14">
        <v>21</v>
      </c>
      <c r="AC89" s="14">
        <v>26</v>
      </c>
      <c r="AD89" s="14">
        <v>31</v>
      </c>
      <c r="AE89" s="14">
        <v>36</v>
      </c>
      <c r="AF89" s="14">
        <v>41</v>
      </c>
      <c r="AG89" s="14">
        <v>46</v>
      </c>
      <c r="AH89" s="14">
        <v>51</v>
      </c>
      <c r="AI89" s="14">
        <v>56</v>
      </c>
      <c r="AJ89" s="14">
        <v>61</v>
      </c>
      <c r="AK89" s="14">
        <v>66</v>
      </c>
      <c r="AL89" s="14">
        <v>71</v>
      </c>
      <c r="AM89" s="14">
        <v>76</v>
      </c>
      <c r="AN89" s="14">
        <v>81</v>
      </c>
      <c r="AO89" s="14">
        <v>86</v>
      </c>
      <c r="AP89" s="14">
        <v>91</v>
      </c>
      <c r="AQ89" s="14">
        <v>96</v>
      </c>
      <c r="AR89" s="14">
        <v>101</v>
      </c>
      <c r="AS89" s="14">
        <v>106</v>
      </c>
      <c r="AT89" s="14">
        <v>111</v>
      </c>
      <c r="AU89" s="14">
        <v>116</v>
      </c>
    </row>
    <row r="90" spans="1:47" x14ac:dyDescent="0.2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102</v>
      </c>
      <c r="B91" s="14">
        <v>97.64</v>
      </c>
      <c r="C91" s="14">
        <v>97.64</v>
      </c>
      <c r="D91" s="14">
        <v>97.64</v>
      </c>
      <c r="E91" s="14">
        <v>97.64</v>
      </c>
      <c r="F91" s="14">
        <v>97.64</v>
      </c>
      <c r="G91" s="14">
        <v>97.64</v>
      </c>
      <c r="H91" s="14">
        <v>97.64</v>
      </c>
      <c r="I91" s="14">
        <v>97.64</v>
      </c>
      <c r="J91" s="14">
        <v>97.64</v>
      </c>
      <c r="K91" s="14">
        <v>97.64</v>
      </c>
      <c r="L91" s="14">
        <v>97.64</v>
      </c>
      <c r="M91" s="14">
        <v>97.64</v>
      </c>
      <c r="N91" s="14">
        <v>97.64</v>
      </c>
      <c r="O91" s="14">
        <v>97.64</v>
      </c>
      <c r="P91" s="14">
        <v>97.64</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103</v>
      </c>
      <c r="B92" s="14">
        <v>400.38</v>
      </c>
      <c r="C92" s="14">
        <v>400</v>
      </c>
      <c r="D92" s="14">
        <v>400</v>
      </c>
      <c r="E92" s="14">
        <v>400</v>
      </c>
      <c r="F92" s="14">
        <v>400</v>
      </c>
      <c r="G92" s="14">
        <v>400</v>
      </c>
      <c r="H92" s="14">
        <v>400</v>
      </c>
      <c r="I92" s="14">
        <v>400</v>
      </c>
      <c r="J92" s="14">
        <v>400</v>
      </c>
      <c r="K92" s="14">
        <v>407.68</v>
      </c>
      <c r="L92" s="14">
        <v>407.68</v>
      </c>
      <c r="M92" s="14">
        <v>402.61</v>
      </c>
      <c r="N92" s="14">
        <v>402.61</v>
      </c>
      <c r="O92" s="14">
        <v>402.61</v>
      </c>
      <c r="P92" s="14">
        <v>402.61</v>
      </c>
      <c r="Q92" s="14">
        <v>402.61</v>
      </c>
      <c r="R92" s="14">
        <v>402.61</v>
      </c>
      <c r="S92" s="14">
        <v>402.61</v>
      </c>
      <c r="T92" s="14">
        <v>402.61</v>
      </c>
      <c r="U92" s="14">
        <v>402.61</v>
      </c>
      <c r="V92" s="14">
        <v>402.61</v>
      </c>
      <c r="W92" s="14">
        <v>402.61</v>
      </c>
      <c r="X92" s="14">
        <v>402.61</v>
      </c>
      <c r="Y92" s="14">
        <v>402.61</v>
      </c>
      <c r="Z92" s="14">
        <v>402.61</v>
      </c>
      <c r="AA92" s="14">
        <v>402.61</v>
      </c>
      <c r="AB92" s="14">
        <v>402.61</v>
      </c>
      <c r="AC92" s="14">
        <v>402.61</v>
      </c>
      <c r="AD92" s="14">
        <v>402.61</v>
      </c>
      <c r="AE92" s="14">
        <v>402.61</v>
      </c>
      <c r="AF92" s="14">
        <v>402.61</v>
      </c>
      <c r="AG92" s="14">
        <v>402.61</v>
      </c>
      <c r="AH92" s="14">
        <v>402.61</v>
      </c>
      <c r="AI92" s="14">
        <v>402.61</v>
      </c>
      <c r="AJ92" s="14">
        <v>402.61</v>
      </c>
      <c r="AK92" s="14">
        <v>402.61</v>
      </c>
      <c r="AL92" s="14">
        <v>402.61</v>
      </c>
      <c r="AM92" s="14">
        <v>402.61</v>
      </c>
      <c r="AN92" s="14">
        <v>402.61</v>
      </c>
      <c r="AO92" s="14">
        <v>402.61</v>
      </c>
      <c r="AP92" s="14">
        <v>402.61</v>
      </c>
      <c r="AQ92" s="14">
        <v>402.61</v>
      </c>
      <c r="AR92" s="14">
        <v>402.61</v>
      </c>
      <c r="AS92" s="14">
        <v>402.61</v>
      </c>
      <c r="AT92" s="14">
        <v>402.61</v>
      </c>
      <c r="AU92" s="14">
        <v>402.61</v>
      </c>
    </row>
    <row r="93" spans="1:47" x14ac:dyDescent="0.25">
      <c r="A93" s="14" t="s">
        <v>104</v>
      </c>
      <c r="B93" s="14">
        <v>0</v>
      </c>
      <c r="C93" s="14">
        <v>0</v>
      </c>
      <c r="D93" s="14">
        <v>0</v>
      </c>
      <c r="E93" s="14">
        <v>0</v>
      </c>
      <c r="F93" s="14">
        <v>0</v>
      </c>
      <c r="G93" s="14">
        <v>0</v>
      </c>
      <c r="H93" s="14">
        <v>0</v>
      </c>
      <c r="I93" s="14">
        <v>0</v>
      </c>
      <c r="J93" s="14">
        <v>0</v>
      </c>
      <c r="K93" s="14">
        <v>4.93</v>
      </c>
      <c r="L93" s="14">
        <v>4.93</v>
      </c>
      <c r="M93" s="14">
        <v>4.93</v>
      </c>
      <c r="N93" s="14">
        <v>4.93</v>
      </c>
      <c r="O93" s="14">
        <v>4.93</v>
      </c>
      <c r="P93" s="14">
        <v>4.93</v>
      </c>
      <c r="Q93" s="14">
        <v>4.93</v>
      </c>
      <c r="R93" s="14">
        <v>4.93</v>
      </c>
      <c r="S93" s="14">
        <v>4.93</v>
      </c>
      <c r="T93" s="14">
        <v>4.93</v>
      </c>
      <c r="U93" s="14">
        <v>4.93</v>
      </c>
      <c r="V93" s="14">
        <v>4.93</v>
      </c>
      <c r="W93" s="14">
        <v>4.93</v>
      </c>
      <c r="X93" s="14">
        <v>4.93</v>
      </c>
      <c r="Y93" s="14">
        <v>4.93</v>
      </c>
      <c r="Z93" s="14">
        <v>4.93</v>
      </c>
      <c r="AA93" s="14">
        <v>4.93</v>
      </c>
      <c r="AB93" s="14">
        <v>4.93</v>
      </c>
      <c r="AC93" s="14">
        <v>4.93</v>
      </c>
      <c r="AD93" s="14">
        <v>4.93</v>
      </c>
      <c r="AE93" s="14">
        <v>4.93</v>
      </c>
      <c r="AF93" s="14">
        <v>4.93</v>
      </c>
      <c r="AG93" s="14">
        <v>4.93</v>
      </c>
      <c r="AH93" s="14">
        <v>4.93</v>
      </c>
      <c r="AI93" s="14">
        <v>4.93</v>
      </c>
      <c r="AJ93" s="14">
        <v>4.93</v>
      </c>
      <c r="AK93" s="14">
        <v>4.93</v>
      </c>
      <c r="AL93" s="14">
        <v>4.93</v>
      </c>
      <c r="AM93" s="14">
        <v>4.93</v>
      </c>
      <c r="AN93" s="14">
        <v>4.93</v>
      </c>
      <c r="AO93" s="14">
        <v>4.93</v>
      </c>
      <c r="AP93" s="14">
        <v>4.93</v>
      </c>
      <c r="AQ93" s="14">
        <v>4.93</v>
      </c>
      <c r="AR93" s="14">
        <v>4.93</v>
      </c>
      <c r="AS93" s="14">
        <v>4.93</v>
      </c>
      <c r="AT93" s="14">
        <v>4.93</v>
      </c>
      <c r="AU93" s="14">
        <v>4.93</v>
      </c>
    </row>
    <row r="95" spans="1:47" ht="18.75" x14ac:dyDescent="0.3">
      <c r="A95" s="15" t="s">
        <v>112</v>
      </c>
    </row>
    <row r="96" spans="1:47" x14ac:dyDescent="0.2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25">
      <c r="A97" s="14" t="s">
        <v>97</v>
      </c>
      <c r="B97" s="14">
        <v>869</v>
      </c>
      <c r="C97" s="14">
        <v>874</v>
      </c>
      <c r="D97" s="14">
        <v>874</v>
      </c>
      <c r="E97" s="14">
        <v>874</v>
      </c>
      <c r="F97" s="14">
        <v>874</v>
      </c>
      <c r="G97" s="14">
        <v>874</v>
      </c>
      <c r="H97" s="14">
        <v>879</v>
      </c>
      <c r="I97" s="14">
        <v>894</v>
      </c>
      <c r="J97" s="14">
        <v>894</v>
      </c>
      <c r="K97" s="14">
        <v>894</v>
      </c>
      <c r="L97" s="14">
        <v>894</v>
      </c>
      <c r="M97" s="14">
        <v>894.35</v>
      </c>
      <c r="N97" s="14">
        <v>894.35</v>
      </c>
      <c r="O97" s="14">
        <v>894.35</v>
      </c>
      <c r="P97" s="14">
        <v>894.35</v>
      </c>
      <c r="Q97" s="14">
        <v>894.35</v>
      </c>
      <c r="R97" s="14">
        <v>894.35</v>
      </c>
      <c r="S97" s="14">
        <v>894.35</v>
      </c>
      <c r="T97" s="14">
        <v>894.35</v>
      </c>
      <c r="U97" s="14">
        <v>894.35</v>
      </c>
      <c r="V97" s="14">
        <v>894.35</v>
      </c>
      <c r="W97" s="14">
        <v>894.35</v>
      </c>
      <c r="X97" s="14">
        <v>894.35</v>
      </c>
      <c r="Y97" s="14">
        <v>894.35</v>
      </c>
      <c r="Z97" s="14">
        <v>894.35</v>
      </c>
      <c r="AA97" s="14">
        <v>894.35</v>
      </c>
      <c r="AB97" s="14">
        <v>894.35</v>
      </c>
      <c r="AC97" s="14">
        <v>894.35</v>
      </c>
      <c r="AD97" s="14">
        <v>894.35</v>
      </c>
      <c r="AE97" s="14">
        <v>894.35</v>
      </c>
      <c r="AF97" s="14">
        <v>894.35</v>
      </c>
      <c r="AG97" s="14">
        <v>894.35</v>
      </c>
      <c r="AH97" s="14">
        <v>894.35</v>
      </c>
      <c r="AI97" s="14">
        <v>894.35</v>
      </c>
      <c r="AJ97" s="14">
        <v>894.35</v>
      </c>
      <c r="AK97" s="14">
        <v>894.35</v>
      </c>
      <c r="AL97" s="14">
        <v>894.35</v>
      </c>
      <c r="AM97" s="14">
        <v>894.35</v>
      </c>
      <c r="AN97" s="14">
        <v>894.35</v>
      </c>
      <c r="AO97" s="14">
        <v>894.35</v>
      </c>
      <c r="AP97" s="14">
        <v>894.35</v>
      </c>
      <c r="AQ97" s="14">
        <v>894.35</v>
      </c>
      <c r="AR97" s="14">
        <v>894.35</v>
      </c>
      <c r="AS97" s="14">
        <v>894.35</v>
      </c>
      <c r="AT97" s="14">
        <v>894.35</v>
      </c>
      <c r="AU97" s="14">
        <v>894.35</v>
      </c>
    </row>
    <row r="98" spans="1:47" x14ac:dyDescent="0.25">
      <c r="A98" s="14" t="s">
        <v>98</v>
      </c>
      <c r="B98" s="14">
        <v>251</v>
      </c>
      <c r="C98" s="14">
        <v>386</v>
      </c>
      <c r="D98" s="14">
        <v>525</v>
      </c>
      <c r="E98" s="14">
        <v>525</v>
      </c>
      <c r="F98" s="14">
        <v>591</v>
      </c>
      <c r="G98" s="14">
        <v>723</v>
      </c>
      <c r="H98" s="14">
        <v>865</v>
      </c>
      <c r="I98" s="14">
        <v>1088</v>
      </c>
      <c r="J98" s="14">
        <v>1088</v>
      </c>
      <c r="K98" s="14">
        <v>1434</v>
      </c>
      <c r="L98" s="14">
        <v>1463</v>
      </c>
      <c r="M98" s="14">
        <v>1466.76</v>
      </c>
      <c r="N98" s="14">
        <v>1466.76</v>
      </c>
      <c r="O98" s="14">
        <v>1466.76</v>
      </c>
      <c r="P98" s="14">
        <v>1466.76</v>
      </c>
      <c r="Q98" s="14">
        <v>1466.76</v>
      </c>
      <c r="R98" s="14">
        <v>1466.76</v>
      </c>
      <c r="S98" s="14">
        <v>2786.76</v>
      </c>
      <c r="T98" s="14">
        <v>2786.76</v>
      </c>
      <c r="U98" s="14">
        <v>2786.76</v>
      </c>
      <c r="V98" s="14">
        <v>2786.76</v>
      </c>
      <c r="W98" s="14">
        <v>2786.76</v>
      </c>
      <c r="X98" s="14">
        <v>2956.76</v>
      </c>
      <c r="Y98" s="14">
        <v>3056.76</v>
      </c>
      <c r="Z98" s="14">
        <v>3156.76</v>
      </c>
      <c r="AA98" s="14">
        <v>3556.76</v>
      </c>
      <c r="AB98" s="14">
        <v>3856.76</v>
      </c>
      <c r="AC98" s="14">
        <v>4256.76</v>
      </c>
      <c r="AD98" s="14">
        <v>4356.76</v>
      </c>
      <c r="AE98" s="14">
        <v>4456.76</v>
      </c>
      <c r="AF98" s="14">
        <v>4456.76</v>
      </c>
      <c r="AG98" s="14">
        <v>4556.76</v>
      </c>
      <c r="AH98" s="14">
        <v>4556.76</v>
      </c>
      <c r="AI98" s="14">
        <v>4656.76</v>
      </c>
      <c r="AJ98" s="14">
        <v>4656.76</v>
      </c>
      <c r="AK98" s="14">
        <v>4756.76</v>
      </c>
      <c r="AL98" s="14">
        <v>4756.76</v>
      </c>
      <c r="AM98" s="14">
        <v>4956.76</v>
      </c>
      <c r="AN98" s="14">
        <v>4956.76</v>
      </c>
      <c r="AO98" s="14">
        <v>5156.76</v>
      </c>
      <c r="AP98" s="14">
        <v>5156.76</v>
      </c>
      <c r="AQ98" s="14">
        <v>5356.76</v>
      </c>
      <c r="AR98" s="14">
        <v>5356.76</v>
      </c>
      <c r="AS98" s="14">
        <v>5556.76</v>
      </c>
      <c r="AT98" s="14">
        <v>5556.76</v>
      </c>
      <c r="AU98" s="14">
        <v>5556.76</v>
      </c>
    </row>
    <row r="99" spans="1:47" x14ac:dyDescent="0.25">
      <c r="A99" s="14" t="s">
        <v>99</v>
      </c>
      <c r="B99" s="14">
        <v>271</v>
      </c>
      <c r="C99" s="14">
        <v>313.10000000000002</v>
      </c>
      <c r="D99" s="14">
        <v>313.10000000000002</v>
      </c>
      <c r="E99" s="14">
        <v>313.10000000000002</v>
      </c>
      <c r="F99" s="14">
        <v>323.2</v>
      </c>
      <c r="G99" s="14">
        <v>340.2</v>
      </c>
      <c r="H99" s="14">
        <v>358.7</v>
      </c>
      <c r="I99" s="14">
        <v>413.8</v>
      </c>
      <c r="J99" s="14">
        <v>416.65</v>
      </c>
      <c r="K99" s="14">
        <v>438.3</v>
      </c>
      <c r="L99" s="14">
        <v>428</v>
      </c>
      <c r="M99" s="14">
        <v>281.61</v>
      </c>
      <c r="N99" s="14">
        <v>281.61</v>
      </c>
      <c r="O99" s="14">
        <v>272.61</v>
      </c>
      <c r="P99" s="14">
        <v>272.61</v>
      </c>
      <c r="Q99" s="14">
        <v>281.61</v>
      </c>
      <c r="R99" s="14">
        <v>281.61</v>
      </c>
      <c r="S99" s="14">
        <v>301.61</v>
      </c>
      <c r="T99" s="14">
        <v>351.61</v>
      </c>
      <c r="U99" s="14">
        <v>342.61</v>
      </c>
      <c r="V99" s="14">
        <v>351.61</v>
      </c>
      <c r="W99" s="14">
        <v>351.61</v>
      </c>
      <c r="X99" s="14">
        <v>342.61</v>
      </c>
      <c r="Y99" s="14">
        <v>392.61</v>
      </c>
      <c r="Z99" s="14">
        <v>392.61</v>
      </c>
      <c r="AA99" s="14">
        <v>401.61</v>
      </c>
      <c r="AB99" s="14">
        <v>392.61</v>
      </c>
      <c r="AC99" s="14">
        <v>392.61</v>
      </c>
      <c r="AD99" s="14">
        <v>451.61</v>
      </c>
      <c r="AE99" s="14">
        <v>451.61</v>
      </c>
      <c r="AF99" s="14">
        <v>442.61</v>
      </c>
      <c r="AG99" s="14">
        <v>442.61</v>
      </c>
      <c r="AH99" s="14">
        <v>451.61</v>
      </c>
      <c r="AI99" s="14">
        <v>451.61</v>
      </c>
      <c r="AJ99" s="14">
        <v>451.61</v>
      </c>
      <c r="AK99" s="14">
        <v>442.61</v>
      </c>
      <c r="AL99" s="14">
        <v>442.61</v>
      </c>
      <c r="AM99" s="14">
        <v>442.61</v>
      </c>
      <c r="AN99" s="14">
        <v>451.61</v>
      </c>
      <c r="AO99" s="14">
        <v>442.61</v>
      </c>
      <c r="AP99" s="14">
        <v>442.61</v>
      </c>
      <c r="AQ99" s="14">
        <v>442.61</v>
      </c>
      <c r="AR99" s="14">
        <v>442.61</v>
      </c>
      <c r="AS99" s="14">
        <v>442.61</v>
      </c>
      <c r="AT99" s="14">
        <v>451.61</v>
      </c>
      <c r="AU99" s="14">
        <v>451.61</v>
      </c>
    </row>
    <row r="100" spans="1:47" x14ac:dyDescent="0.25">
      <c r="A100" s="14" t="s">
        <v>100</v>
      </c>
      <c r="B100" s="14">
        <v>0</v>
      </c>
      <c r="C100" s="14">
        <v>0</v>
      </c>
      <c r="D100" s="14">
        <v>0</v>
      </c>
      <c r="E100" s="14">
        <v>0</v>
      </c>
      <c r="F100" s="14">
        <v>0</v>
      </c>
      <c r="G100" s="14">
        <v>0</v>
      </c>
      <c r="H100" s="14">
        <v>0</v>
      </c>
      <c r="I100" s="14">
        <v>2.1800000000000002</v>
      </c>
      <c r="J100" s="14">
        <v>4.47</v>
      </c>
      <c r="K100" s="14">
        <v>4.47</v>
      </c>
      <c r="L100" s="14">
        <v>4.47</v>
      </c>
      <c r="M100" s="14">
        <v>4.47</v>
      </c>
      <c r="N100" s="14">
        <v>21.47</v>
      </c>
      <c r="O100" s="14">
        <v>36.47</v>
      </c>
      <c r="P100" s="14">
        <v>36.47</v>
      </c>
      <c r="Q100" s="14">
        <v>36.47</v>
      </c>
      <c r="R100" s="14">
        <v>236.47</v>
      </c>
      <c r="S100" s="14">
        <v>636.47</v>
      </c>
      <c r="T100" s="14">
        <v>636.47</v>
      </c>
      <c r="U100" s="14">
        <v>636.47</v>
      </c>
      <c r="V100" s="14">
        <v>636.47</v>
      </c>
      <c r="W100" s="14">
        <v>736.47</v>
      </c>
      <c r="X100" s="14">
        <v>836.47</v>
      </c>
      <c r="Y100" s="14">
        <v>836.47</v>
      </c>
      <c r="Z100" s="14">
        <v>936.47</v>
      </c>
      <c r="AA100" s="14">
        <v>1036.47</v>
      </c>
      <c r="AB100" s="14">
        <v>1136.47</v>
      </c>
      <c r="AC100" s="14">
        <v>1236.47</v>
      </c>
      <c r="AD100" s="14">
        <v>1336.47</v>
      </c>
      <c r="AE100" s="14">
        <v>1436.47</v>
      </c>
      <c r="AF100" s="14">
        <v>1736.47</v>
      </c>
      <c r="AG100" s="14">
        <v>1836.47</v>
      </c>
      <c r="AH100" s="14">
        <v>1936.47</v>
      </c>
      <c r="AI100" s="14">
        <v>1936.47</v>
      </c>
      <c r="AJ100" s="14">
        <v>1936.47</v>
      </c>
      <c r="AK100" s="14">
        <v>2136.4699999999998</v>
      </c>
      <c r="AL100" s="14">
        <v>2136.4699999999998</v>
      </c>
      <c r="AM100" s="14">
        <v>2136.4699999999998</v>
      </c>
      <c r="AN100" s="14">
        <v>2136.4699999999998</v>
      </c>
      <c r="AO100" s="14">
        <v>2136.4699999999998</v>
      </c>
      <c r="AP100" s="14">
        <v>2336.4699999999998</v>
      </c>
      <c r="AQ100" s="14">
        <v>2336.4699999999998</v>
      </c>
      <c r="AR100" s="14">
        <v>2336.4699999999998</v>
      </c>
      <c r="AS100" s="14">
        <v>2336.4699999999998</v>
      </c>
      <c r="AT100" s="14">
        <v>2336.4699999999998</v>
      </c>
      <c r="AU100" s="14">
        <v>2336.4699999999998</v>
      </c>
    </row>
    <row r="101" spans="1:47" x14ac:dyDescent="0.2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102</v>
      </c>
      <c r="B102" s="14">
        <v>5696</v>
      </c>
      <c r="C102" s="14">
        <v>5720</v>
      </c>
      <c r="D102" s="14">
        <v>5774</v>
      </c>
      <c r="E102" s="14">
        <v>5774</v>
      </c>
      <c r="F102" s="14">
        <v>5827</v>
      </c>
      <c r="G102" s="14">
        <v>5591</v>
      </c>
      <c r="H102" s="14">
        <v>5488</v>
      </c>
      <c r="I102" s="14">
        <v>5546</v>
      </c>
      <c r="J102" s="14">
        <v>5679.3</v>
      </c>
      <c r="K102" s="14">
        <v>6114</v>
      </c>
      <c r="L102" s="14">
        <v>6142.8</v>
      </c>
      <c r="M102" s="14">
        <v>6142.8</v>
      </c>
      <c r="N102" s="14">
        <v>6142.8</v>
      </c>
      <c r="O102" s="14">
        <v>5554.8</v>
      </c>
      <c r="P102" s="14">
        <v>5554.8</v>
      </c>
      <c r="Q102" s="14">
        <v>5399.8</v>
      </c>
      <c r="R102" s="14">
        <v>4385.8</v>
      </c>
      <c r="S102" s="14">
        <v>3194.8</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103</v>
      </c>
      <c r="B103" s="14">
        <v>4904</v>
      </c>
      <c r="C103" s="14">
        <v>4452.6899999999996</v>
      </c>
      <c r="D103" s="14">
        <v>4558.4399999999996</v>
      </c>
      <c r="E103" s="14">
        <v>4956.4399999999996</v>
      </c>
      <c r="F103" s="14">
        <v>5247.44</v>
      </c>
      <c r="G103" s="14">
        <v>5326.44</v>
      </c>
      <c r="H103" s="14">
        <v>5385</v>
      </c>
      <c r="I103" s="14">
        <v>5791.44</v>
      </c>
      <c r="J103" s="14">
        <v>5945</v>
      </c>
      <c r="K103" s="14">
        <v>6241.44</v>
      </c>
      <c r="L103" s="14">
        <v>7177.96</v>
      </c>
      <c r="M103" s="14">
        <v>7510.15</v>
      </c>
      <c r="N103" s="14">
        <v>7741.15</v>
      </c>
      <c r="O103" s="14">
        <v>8100.15</v>
      </c>
      <c r="P103" s="14">
        <v>8100.15</v>
      </c>
      <c r="Q103" s="14">
        <v>8912.15</v>
      </c>
      <c r="R103" s="14">
        <v>10289.15</v>
      </c>
      <c r="S103" s="14">
        <v>11080.15</v>
      </c>
      <c r="T103" s="14">
        <v>15024.25</v>
      </c>
      <c r="U103" s="14">
        <v>15763.25</v>
      </c>
      <c r="V103" s="14">
        <v>15764.43</v>
      </c>
      <c r="W103" s="14">
        <v>15814.62</v>
      </c>
      <c r="X103" s="14">
        <v>15960.83</v>
      </c>
      <c r="Y103" s="14">
        <v>16615.95</v>
      </c>
      <c r="Z103" s="14">
        <v>16896.02</v>
      </c>
      <c r="AA103" s="14">
        <v>16992.080000000002</v>
      </c>
      <c r="AB103" s="14">
        <v>17221.14</v>
      </c>
      <c r="AC103" s="14">
        <v>17450.2</v>
      </c>
      <c r="AD103" s="14">
        <v>16660.259999999998</v>
      </c>
      <c r="AE103" s="14">
        <v>18209.330000000002</v>
      </c>
      <c r="AF103" s="14">
        <v>18618.39</v>
      </c>
      <c r="AG103" s="14">
        <v>18698.45</v>
      </c>
      <c r="AH103" s="14">
        <v>17813.5</v>
      </c>
      <c r="AI103" s="14">
        <v>17893.560000000001</v>
      </c>
      <c r="AJ103" s="14">
        <v>17213.61</v>
      </c>
      <c r="AK103" s="14">
        <v>17222.66</v>
      </c>
      <c r="AL103" s="14">
        <v>17222.71</v>
      </c>
      <c r="AM103" s="14">
        <v>17222.75</v>
      </c>
      <c r="AN103" s="14">
        <v>17213.8</v>
      </c>
      <c r="AO103" s="14">
        <v>17222.849999999999</v>
      </c>
      <c r="AP103" s="14">
        <v>17222.900000000001</v>
      </c>
      <c r="AQ103" s="14">
        <v>17222.95</v>
      </c>
      <c r="AR103" s="14">
        <v>17223</v>
      </c>
      <c r="AS103" s="14">
        <v>17223.05</v>
      </c>
      <c r="AT103" s="14">
        <v>17214.099999999999</v>
      </c>
      <c r="AU103" s="14">
        <v>17214.169999999998</v>
      </c>
    </row>
    <row r="104" spans="1:47" x14ac:dyDescent="0.25">
      <c r="A104" s="14" t="s">
        <v>104</v>
      </c>
      <c r="B104" s="14">
        <v>7.15</v>
      </c>
      <c r="C104" s="14">
        <v>7.15</v>
      </c>
      <c r="D104" s="14">
        <v>7.15</v>
      </c>
      <c r="E104" s="14">
        <v>7.15</v>
      </c>
      <c r="F104" s="14">
        <v>7.15</v>
      </c>
      <c r="G104" s="14">
        <v>7.15</v>
      </c>
      <c r="H104" s="14">
        <v>7.15</v>
      </c>
      <c r="I104" s="14">
        <v>7.15</v>
      </c>
      <c r="J104" s="14">
        <v>7.15</v>
      </c>
      <c r="K104" s="14">
        <v>7.15</v>
      </c>
      <c r="L104" s="14">
        <v>7.15</v>
      </c>
      <c r="M104" s="14">
        <v>7.15</v>
      </c>
      <c r="N104" s="14">
        <v>7.15</v>
      </c>
      <c r="O104" s="14">
        <v>7.15</v>
      </c>
      <c r="P104" s="14">
        <v>7.15</v>
      </c>
      <c r="Q104" s="14">
        <v>7.15</v>
      </c>
      <c r="R104" s="14">
        <v>7.15</v>
      </c>
      <c r="S104" s="14">
        <v>7.15</v>
      </c>
      <c r="T104" s="14">
        <v>7.15</v>
      </c>
      <c r="U104" s="14">
        <v>7.15</v>
      </c>
      <c r="V104" s="14">
        <v>7.15</v>
      </c>
      <c r="W104" s="14">
        <v>7.15</v>
      </c>
      <c r="X104" s="14">
        <v>7.15</v>
      </c>
      <c r="Y104" s="14">
        <v>7.15</v>
      </c>
      <c r="Z104" s="14">
        <v>7.15</v>
      </c>
      <c r="AA104" s="14">
        <v>7.15</v>
      </c>
      <c r="AB104" s="14">
        <v>7.15</v>
      </c>
      <c r="AC104" s="14">
        <v>7.15</v>
      </c>
      <c r="AD104" s="14">
        <v>7.15</v>
      </c>
      <c r="AE104" s="14">
        <v>7.15</v>
      </c>
      <c r="AF104" s="14">
        <v>7.15</v>
      </c>
      <c r="AG104" s="14">
        <v>7.15</v>
      </c>
      <c r="AH104" s="14">
        <v>7.15</v>
      </c>
      <c r="AI104" s="14">
        <v>7.15</v>
      </c>
      <c r="AJ104" s="14">
        <v>7.15</v>
      </c>
      <c r="AK104" s="14">
        <v>7.15</v>
      </c>
      <c r="AL104" s="14">
        <v>7.15</v>
      </c>
      <c r="AM104" s="14">
        <v>7.15</v>
      </c>
      <c r="AN104" s="14">
        <v>7.15</v>
      </c>
      <c r="AO104" s="14">
        <v>7.15</v>
      </c>
      <c r="AP104" s="14">
        <v>7.15</v>
      </c>
      <c r="AQ104" s="14">
        <v>7.15</v>
      </c>
      <c r="AR104" s="14">
        <v>7.15</v>
      </c>
      <c r="AS104" s="14">
        <v>7.15</v>
      </c>
      <c r="AT104" s="14">
        <v>7.15</v>
      </c>
      <c r="AU104" s="14">
        <v>7.15</v>
      </c>
    </row>
    <row r="106" spans="1:47" ht="18.75" x14ac:dyDescent="0.3">
      <c r="A106" s="15" t="s">
        <v>113</v>
      </c>
    </row>
    <row r="107" spans="1:47" x14ac:dyDescent="0.2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25">
      <c r="A108" s="14" t="s">
        <v>97</v>
      </c>
      <c r="B108" s="14">
        <v>12847</v>
      </c>
      <c r="C108" s="14">
        <v>12614</v>
      </c>
      <c r="D108" s="14">
        <v>12661</v>
      </c>
      <c r="E108" s="14">
        <v>12733</v>
      </c>
      <c r="F108" s="14">
        <v>12858</v>
      </c>
      <c r="G108" s="14">
        <v>13202</v>
      </c>
      <c r="H108" s="14">
        <v>13673</v>
      </c>
      <c r="I108" s="14">
        <v>13673</v>
      </c>
      <c r="J108" s="14">
        <v>13687</v>
      </c>
      <c r="K108" s="14">
        <v>14207</v>
      </c>
      <c r="L108" s="14">
        <v>15029</v>
      </c>
      <c r="M108" s="14">
        <v>15708.87</v>
      </c>
      <c r="N108" s="14">
        <v>15905.47</v>
      </c>
      <c r="O108" s="14">
        <v>15955.47</v>
      </c>
      <c r="P108" s="14">
        <v>15955.47</v>
      </c>
      <c r="Q108" s="14">
        <v>15955.47</v>
      </c>
      <c r="R108" s="14">
        <v>15955.47</v>
      </c>
      <c r="S108" s="14">
        <v>15955.47</v>
      </c>
      <c r="T108" s="14">
        <v>15955.47</v>
      </c>
      <c r="U108" s="14">
        <v>15955.47</v>
      </c>
      <c r="V108" s="14">
        <v>17055.47</v>
      </c>
      <c r="W108" s="14">
        <v>17060.47</v>
      </c>
      <c r="X108" s="14">
        <v>17075.47</v>
      </c>
      <c r="Y108" s="14">
        <v>17090.47</v>
      </c>
      <c r="Z108" s="14">
        <v>17105.47</v>
      </c>
      <c r="AA108" s="14">
        <v>17120.47</v>
      </c>
      <c r="AB108" s="14">
        <v>17135.47</v>
      </c>
      <c r="AC108" s="14">
        <v>17150.47</v>
      </c>
      <c r="AD108" s="14">
        <v>17165.47</v>
      </c>
      <c r="AE108" s="14">
        <v>17180.47</v>
      </c>
      <c r="AF108" s="14">
        <v>17195.47</v>
      </c>
      <c r="AG108" s="14">
        <v>17210.47</v>
      </c>
      <c r="AH108" s="14">
        <v>17225.47</v>
      </c>
      <c r="AI108" s="14">
        <v>17240.47</v>
      </c>
      <c r="AJ108" s="14">
        <v>17255.47</v>
      </c>
      <c r="AK108" s="14">
        <v>17270.47</v>
      </c>
      <c r="AL108" s="14">
        <v>17285.47</v>
      </c>
      <c r="AM108" s="14">
        <v>17300.47</v>
      </c>
      <c r="AN108" s="14">
        <v>17406.91</v>
      </c>
      <c r="AO108" s="14">
        <v>17504.21</v>
      </c>
      <c r="AP108" s="14">
        <v>17519.21</v>
      </c>
      <c r="AQ108" s="14">
        <v>17534.21</v>
      </c>
      <c r="AR108" s="14">
        <v>17549.21</v>
      </c>
      <c r="AS108" s="14">
        <v>17564.21</v>
      </c>
      <c r="AT108" s="14">
        <v>17579.21</v>
      </c>
      <c r="AU108" s="14">
        <v>17594.21</v>
      </c>
    </row>
    <row r="109" spans="1:47" x14ac:dyDescent="0.25">
      <c r="A109" s="14" t="s">
        <v>98</v>
      </c>
      <c r="B109" s="14">
        <v>0</v>
      </c>
      <c r="C109" s="14">
        <v>0</v>
      </c>
      <c r="D109" s="14">
        <v>0</v>
      </c>
      <c r="E109" s="14">
        <v>0</v>
      </c>
      <c r="F109" s="14">
        <v>102</v>
      </c>
      <c r="G109" s="14">
        <v>102</v>
      </c>
      <c r="H109" s="14">
        <v>246</v>
      </c>
      <c r="I109" s="14">
        <v>246</v>
      </c>
      <c r="J109" s="14">
        <v>388</v>
      </c>
      <c r="K109" s="14">
        <v>488</v>
      </c>
      <c r="L109" s="14">
        <v>488</v>
      </c>
      <c r="M109" s="14">
        <v>488.25</v>
      </c>
      <c r="N109" s="14">
        <v>702.25</v>
      </c>
      <c r="O109" s="14">
        <v>702.25</v>
      </c>
      <c r="P109" s="14">
        <v>702.25</v>
      </c>
      <c r="Q109" s="14">
        <v>702.25</v>
      </c>
      <c r="R109" s="14">
        <v>702.25</v>
      </c>
      <c r="S109" s="14">
        <v>702.25</v>
      </c>
      <c r="T109" s="14">
        <v>702.25</v>
      </c>
      <c r="U109" s="14">
        <v>752.25</v>
      </c>
      <c r="V109" s="14">
        <v>802.25</v>
      </c>
      <c r="W109" s="14">
        <v>802.25</v>
      </c>
      <c r="X109" s="14">
        <v>802.25</v>
      </c>
      <c r="Y109" s="14">
        <v>852.25</v>
      </c>
      <c r="Z109" s="14">
        <v>852.25</v>
      </c>
      <c r="AA109" s="14">
        <v>902.25</v>
      </c>
      <c r="AB109" s="14">
        <v>952.25</v>
      </c>
      <c r="AC109" s="14">
        <v>1002.25</v>
      </c>
      <c r="AD109" s="14">
        <v>1052.25</v>
      </c>
      <c r="AE109" s="14">
        <v>1102.25</v>
      </c>
      <c r="AF109" s="14">
        <v>1152.25</v>
      </c>
      <c r="AG109" s="14">
        <v>1202.25</v>
      </c>
      <c r="AH109" s="14">
        <v>1252.25</v>
      </c>
      <c r="AI109" s="14">
        <v>1302.25</v>
      </c>
      <c r="AJ109" s="14">
        <v>1352.25</v>
      </c>
      <c r="AK109" s="14">
        <v>1402.25</v>
      </c>
      <c r="AL109" s="14">
        <v>1452.25</v>
      </c>
      <c r="AM109" s="14">
        <v>1502.25</v>
      </c>
      <c r="AN109" s="14">
        <v>1552.25</v>
      </c>
      <c r="AO109" s="14">
        <v>1602.25</v>
      </c>
      <c r="AP109" s="14">
        <v>1652.25</v>
      </c>
      <c r="AQ109" s="14">
        <v>1702.25</v>
      </c>
      <c r="AR109" s="14">
        <v>1752.25</v>
      </c>
      <c r="AS109" s="14">
        <v>1802.25</v>
      </c>
      <c r="AT109" s="14">
        <v>1852.25</v>
      </c>
      <c r="AU109" s="14">
        <v>1902.25</v>
      </c>
    </row>
    <row r="110" spans="1:47" x14ac:dyDescent="0.25">
      <c r="A110" s="14" t="s">
        <v>99</v>
      </c>
      <c r="B110" s="14">
        <v>742.5</v>
      </c>
      <c r="C110" s="14">
        <v>742.5</v>
      </c>
      <c r="D110" s="14">
        <v>742.5</v>
      </c>
      <c r="E110" s="14">
        <v>742.5</v>
      </c>
      <c r="F110" s="14">
        <v>742.5</v>
      </c>
      <c r="G110" s="14">
        <v>790.5</v>
      </c>
      <c r="H110" s="14">
        <v>791.5</v>
      </c>
      <c r="I110" s="14">
        <v>791.5</v>
      </c>
      <c r="J110" s="14">
        <v>817.5</v>
      </c>
      <c r="K110" s="14">
        <v>817.5</v>
      </c>
      <c r="L110" s="14">
        <v>817.5</v>
      </c>
      <c r="M110" s="14">
        <v>887.79</v>
      </c>
      <c r="N110" s="14">
        <v>927.79</v>
      </c>
      <c r="O110" s="14">
        <v>927.79</v>
      </c>
      <c r="P110" s="14">
        <v>927.79</v>
      </c>
      <c r="Q110" s="14">
        <v>927.79</v>
      </c>
      <c r="R110" s="14">
        <v>927.79</v>
      </c>
      <c r="S110" s="14">
        <v>927.79</v>
      </c>
      <c r="T110" s="14">
        <v>927.79</v>
      </c>
      <c r="U110" s="14">
        <v>927.79</v>
      </c>
      <c r="V110" s="14">
        <v>927.79</v>
      </c>
      <c r="W110" s="14">
        <v>927.79</v>
      </c>
      <c r="X110" s="14">
        <v>927.79</v>
      </c>
      <c r="Y110" s="14">
        <v>927.79</v>
      </c>
      <c r="Z110" s="14">
        <v>927.79</v>
      </c>
      <c r="AA110" s="14">
        <v>927.79</v>
      </c>
      <c r="AB110" s="14">
        <v>927.79</v>
      </c>
      <c r="AC110" s="14">
        <v>927.79</v>
      </c>
      <c r="AD110" s="14">
        <v>927.79</v>
      </c>
      <c r="AE110" s="14">
        <v>927.79</v>
      </c>
      <c r="AF110" s="14">
        <v>927.79</v>
      </c>
      <c r="AG110" s="14">
        <v>927.79</v>
      </c>
      <c r="AH110" s="14">
        <v>927.79</v>
      </c>
      <c r="AI110" s="14">
        <v>927.79</v>
      </c>
      <c r="AJ110" s="14">
        <v>927.79</v>
      </c>
      <c r="AK110" s="14">
        <v>927.79</v>
      </c>
      <c r="AL110" s="14">
        <v>927.79</v>
      </c>
      <c r="AM110" s="14">
        <v>927.79</v>
      </c>
      <c r="AN110" s="14">
        <v>927.79</v>
      </c>
      <c r="AO110" s="14">
        <v>927.79</v>
      </c>
      <c r="AP110" s="14">
        <v>927.79</v>
      </c>
      <c r="AQ110" s="14">
        <v>927.79</v>
      </c>
      <c r="AR110" s="14">
        <v>927.79</v>
      </c>
      <c r="AS110" s="14">
        <v>927.79</v>
      </c>
      <c r="AT110" s="14">
        <v>927.79</v>
      </c>
      <c r="AU110" s="14">
        <v>927.79</v>
      </c>
    </row>
    <row r="111" spans="1:47" x14ac:dyDescent="0.25">
      <c r="A111" s="14" t="s">
        <v>100</v>
      </c>
      <c r="B111" s="14">
        <v>0</v>
      </c>
      <c r="C111" s="14">
        <v>0</v>
      </c>
      <c r="D111" s="14">
        <v>0</v>
      </c>
      <c r="E111" s="14">
        <v>0</v>
      </c>
      <c r="F111" s="14">
        <v>0</v>
      </c>
      <c r="G111" s="14">
        <v>0</v>
      </c>
      <c r="H111" s="14">
        <v>0</v>
      </c>
      <c r="I111" s="14">
        <v>0</v>
      </c>
      <c r="J111" s="14">
        <v>2.2799999999999998</v>
      </c>
      <c r="K111" s="14">
        <v>2.2799999999999998</v>
      </c>
      <c r="L111" s="14">
        <v>3.28</v>
      </c>
      <c r="M111" s="14">
        <v>3.28</v>
      </c>
      <c r="N111" s="14">
        <v>3.28</v>
      </c>
      <c r="O111" s="14">
        <v>3.28</v>
      </c>
      <c r="P111" s="14">
        <v>23.28</v>
      </c>
      <c r="Q111" s="14">
        <v>23.28</v>
      </c>
      <c r="R111" s="14">
        <v>23.28</v>
      </c>
      <c r="S111" s="14">
        <v>23.28</v>
      </c>
      <c r="T111" s="14">
        <v>63.28</v>
      </c>
      <c r="U111" s="14">
        <v>63.28</v>
      </c>
      <c r="V111" s="14">
        <v>63.28</v>
      </c>
      <c r="W111" s="14">
        <v>103.28</v>
      </c>
      <c r="X111" s="14">
        <v>103.28</v>
      </c>
      <c r="Y111" s="14">
        <v>103.28</v>
      </c>
      <c r="Z111" s="14">
        <v>143.28</v>
      </c>
      <c r="AA111" s="14">
        <v>143.28</v>
      </c>
      <c r="AB111" s="14">
        <v>143.28</v>
      </c>
      <c r="AC111" s="14">
        <v>143.28</v>
      </c>
      <c r="AD111" s="14">
        <v>183.28</v>
      </c>
      <c r="AE111" s="14">
        <v>183.28</v>
      </c>
      <c r="AF111" s="14">
        <v>352.18</v>
      </c>
      <c r="AG111" s="14">
        <v>482.64</v>
      </c>
      <c r="AH111" s="14">
        <v>654.58000000000004</v>
      </c>
      <c r="AI111" s="14">
        <v>787.77</v>
      </c>
      <c r="AJ111" s="14">
        <v>962</v>
      </c>
      <c r="AK111" s="14">
        <v>1098.1400000000001</v>
      </c>
      <c r="AL111" s="14">
        <v>1235.98</v>
      </c>
      <c r="AM111" s="14">
        <v>1374.03</v>
      </c>
      <c r="AN111" s="14">
        <v>1512.48</v>
      </c>
      <c r="AO111" s="14">
        <v>1651.52</v>
      </c>
      <c r="AP111" s="14">
        <v>1792.23</v>
      </c>
      <c r="AQ111" s="14">
        <v>1934.5</v>
      </c>
      <c r="AR111" s="14">
        <v>2077.0100000000002</v>
      </c>
      <c r="AS111" s="14">
        <v>2219.9499999999998</v>
      </c>
      <c r="AT111" s="14">
        <v>2363.5500000000002</v>
      </c>
      <c r="AU111" s="14">
        <v>2509.44</v>
      </c>
    </row>
    <row r="112" spans="1:47" x14ac:dyDescent="0.2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103</v>
      </c>
      <c r="B114" s="14">
        <v>1375.52</v>
      </c>
      <c r="C114" s="14">
        <v>1474.52</v>
      </c>
      <c r="D114" s="14">
        <v>1474.52</v>
      </c>
      <c r="E114" s="14">
        <v>1474.52</v>
      </c>
      <c r="F114" s="14">
        <v>1474.52</v>
      </c>
      <c r="G114" s="14">
        <v>1474.52</v>
      </c>
      <c r="H114" s="14">
        <v>1526.53</v>
      </c>
      <c r="I114" s="14">
        <v>1474.52</v>
      </c>
      <c r="J114" s="14">
        <v>1523.52</v>
      </c>
      <c r="K114" s="14">
        <v>1523.52</v>
      </c>
      <c r="L114" s="14">
        <v>1523.52</v>
      </c>
      <c r="M114" s="14">
        <v>520.33000000000004</v>
      </c>
      <c r="N114" s="14">
        <v>520.33000000000004</v>
      </c>
      <c r="O114" s="14">
        <v>520.33000000000004</v>
      </c>
      <c r="P114" s="14">
        <v>520.33000000000004</v>
      </c>
      <c r="Q114" s="14">
        <v>520.33000000000004</v>
      </c>
      <c r="R114" s="14">
        <v>520.33000000000004</v>
      </c>
      <c r="S114" s="14">
        <v>520.33000000000004</v>
      </c>
      <c r="T114" s="14">
        <v>520.33000000000004</v>
      </c>
      <c r="U114" s="14">
        <v>520.33000000000004</v>
      </c>
      <c r="V114" s="14">
        <v>620.33000000000004</v>
      </c>
      <c r="W114" s="14">
        <v>620.33000000000004</v>
      </c>
      <c r="X114" s="14">
        <v>620.33000000000004</v>
      </c>
      <c r="Y114" s="14">
        <v>620.33000000000004</v>
      </c>
      <c r="Z114" s="14">
        <v>620.33000000000004</v>
      </c>
      <c r="AA114" s="14">
        <v>620.33000000000004</v>
      </c>
      <c r="AB114" s="14">
        <v>630.33000000000004</v>
      </c>
      <c r="AC114" s="14">
        <v>630.33000000000004</v>
      </c>
      <c r="AD114" s="14">
        <v>630.33000000000004</v>
      </c>
      <c r="AE114" s="14">
        <v>630.33000000000004</v>
      </c>
      <c r="AF114" s="14">
        <v>630.33000000000004</v>
      </c>
      <c r="AG114" s="14">
        <v>630.33000000000004</v>
      </c>
      <c r="AH114" s="14">
        <v>630.33000000000004</v>
      </c>
      <c r="AI114" s="14">
        <v>630.33000000000004</v>
      </c>
      <c r="AJ114" s="14">
        <v>630.33000000000004</v>
      </c>
      <c r="AK114" s="14">
        <v>630.33000000000004</v>
      </c>
      <c r="AL114" s="14">
        <v>630.33000000000004</v>
      </c>
      <c r="AM114" s="14">
        <v>630.33000000000004</v>
      </c>
      <c r="AN114" s="14">
        <v>630.33000000000004</v>
      </c>
      <c r="AO114" s="14">
        <v>630.33000000000004</v>
      </c>
      <c r="AP114" s="14">
        <v>630.33000000000004</v>
      </c>
      <c r="AQ114" s="14">
        <v>630.33000000000004</v>
      </c>
      <c r="AR114" s="14">
        <v>630.33000000000004</v>
      </c>
      <c r="AS114" s="14">
        <v>630.33000000000004</v>
      </c>
      <c r="AT114" s="14">
        <v>630.33000000000004</v>
      </c>
      <c r="AU114" s="14">
        <v>630.33000000000004</v>
      </c>
    </row>
    <row r="115" spans="1:47" x14ac:dyDescent="0.25">
      <c r="A115" s="14" t="s">
        <v>104</v>
      </c>
      <c r="B115" s="14">
        <v>82.46</v>
      </c>
      <c r="C115" s="14">
        <v>82.46</v>
      </c>
      <c r="D115" s="14">
        <v>82.46</v>
      </c>
      <c r="E115" s="14">
        <v>82.46</v>
      </c>
      <c r="F115" s="14">
        <v>82.46</v>
      </c>
      <c r="G115" s="14">
        <v>82.46</v>
      </c>
      <c r="H115" s="14">
        <v>49.43</v>
      </c>
      <c r="I115" s="14">
        <v>82.46</v>
      </c>
      <c r="J115" s="14">
        <v>82.46</v>
      </c>
      <c r="K115" s="14">
        <v>82.46</v>
      </c>
      <c r="L115" s="14">
        <v>82.46</v>
      </c>
      <c r="M115" s="14">
        <v>82.46</v>
      </c>
      <c r="N115" s="14">
        <v>122.46</v>
      </c>
      <c r="O115" s="14">
        <v>122.46</v>
      </c>
      <c r="P115" s="14">
        <v>122.46</v>
      </c>
      <c r="Q115" s="14">
        <v>122.46</v>
      </c>
      <c r="R115" s="14">
        <v>122.46</v>
      </c>
      <c r="S115" s="14">
        <v>122.46</v>
      </c>
      <c r="T115" s="14">
        <v>122.46</v>
      </c>
      <c r="U115" s="14">
        <v>122.46</v>
      </c>
      <c r="V115" s="14">
        <v>122.46</v>
      </c>
      <c r="W115" s="14">
        <v>122.46</v>
      </c>
      <c r="X115" s="14">
        <v>122.46</v>
      </c>
      <c r="Y115" s="14">
        <v>122.46</v>
      </c>
      <c r="Z115" s="14">
        <v>122.46</v>
      </c>
      <c r="AA115" s="14">
        <v>122.46</v>
      </c>
      <c r="AB115" s="14">
        <v>122.46</v>
      </c>
      <c r="AC115" s="14">
        <v>122.46</v>
      </c>
      <c r="AD115" s="14">
        <v>122.46</v>
      </c>
      <c r="AE115" s="14">
        <v>122.46</v>
      </c>
      <c r="AF115" s="14">
        <v>122.46</v>
      </c>
      <c r="AG115" s="14">
        <v>122.46</v>
      </c>
      <c r="AH115" s="14">
        <v>122.46</v>
      </c>
      <c r="AI115" s="14">
        <v>122.46</v>
      </c>
      <c r="AJ115" s="14">
        <v>122.46</v>
      </c>
      <c r="AK115" s="14">
        <v>122.46</v>
      </c>
      <c r="AL115" s="14">
        <v>122.46</v>
      </c>
      <c r="AM115" s="14">
        <v>122.46</v>
      </c>
      <c r="AN115" s="14">
        <v>122.46</v>
      </c>
      <c r="AO115" s="14">
        <v>122.46</v>
      </c>
      <c r="AP115" s="14">
        <v>122.46</v>
      </c>
      <c r="AQ115" s="14">
        <v>122.46</v>
      </c>
      <c r="AR115" s="14">
        <v>122.46</v>
      </c>
      <c r="AS115" s="14">
        <v>122.46</v>
      </c>
      <c r="AT115" s="14">
        <v>122.46</v>
      </c>
      <c r="AU115" s="14">
        <v>122.46</v>
      </c>
    </row>
    <row r="117" spans="1:47" ht="18.75" x14ac:dyDescent="0.3">
      <c r="A117" s="15" t="s">
        <v>114</v>
      </c>
    </row>
    <row r="118" spans="1:47" x14ac:dyDescent="0.2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25">
      <c r="A119" s="14" t="s">
        <v>97</v>
      </c>
      <c r="B119" s="14">
        <v>863.81</v>
      </c>
      <c r="C119" s="14">
        <v>863.81</v>
      </c>
      <c r="D119" s="14">
        <v>863.81</v>
      </c>
      <c r="E119" s="14">
        <v>863.81</v>
      </c>
      <c r="F119" s="14">
        <v>863.81</v>
      </c>
      <c r="G119" s="14">
        <v>863.81</v>
      </c>
      <c r="H119" s="14">
        <v>863.81</v>
      </c>
      <c r="I119" s="14">
        <v>863.81</v>
      </c>
      <c r="J119" s="14">
        <v>863.81</v>
      </c>
      <c r="K119" s="14">
        <v>863.81</v>
      </c>
      <c r="L119" s="14">
        <v>889.06</v>
      </c>
      <c r="M119" s="14">
        <v>889.06</v>
      </c>
      <c r="N119" s="14">
        <v>889.06</v>
      </c>
      <c r="O119" s="14">
        <v>889.06</v>
      </c>
      <c r="P119" s="14">
        <v>889.06</v>
      </c>
      <c r="Q119" s="14">
        <v>889.06</v>
      </c>
      <c r="R119" s="14">
        <v>889.06</v>
      </c>
      <c r="S119" s="14">
        <v>889.06</v>
      </c>
      <c r="T119" s="14">
        <v>889.06</v>
      </c>
      <c r="U119" s="14">
        <v>898.16</v>
      </c>
      <c r="V119" s="14">
        <v>923.16</v>
      </c>
      <c r="W119" s="14">
        <v>923.16</v>
      </c>
      <c r="X119" s="14">
        <v>923.16</v>
      </c>
      <c r="Y119" s="14">
        <v>923.16</v>
      </c>
      <c r="Z119" s="14">
        <v>923.16</v>
      </c>
      <c r="AA119" s="14">
        <v>923.16</v>
      </c>
      <c r="AB119" s="14">
        <v>923.16</v>
      </c>
      <c r="AC119" s="14">
        <v>948.16</v>
      </c>
      <c r="AD119" s="14">
        <v>956.35</v>
      </c>
      <c r="AE119" s="14">
        <v>963.72</v>
      </c>
      <c r="AF119" s="14">
        <v>970.35</v>
      </c>
      <c r="AG119" s="14">
        <v>970.35</v>
      </c>
      <c r="AH119" s="14">
        <v>970.35</v>
      </c>
      <c r="AI119" s="14">
        <v>976.33</v>
      </c>
      <c r="AJ119" s="14">
        <v>976.33</v>
      </c>
      <c r="AK119" s="14">
        <v>976.33</v>
      </c>
      <c r="AL119" s="14">
        <v>976.33</v>
      </c>
      <c r="AM119" s="14">
        <v>981.7</v>
      </c>
      <c r="AN119" s="14">
        <v>981.7</v>
      </c>
      <c r="AO119" s="14">
        <v>981.7</v>
      </c>
      <c r="AP119" s="14">
        <v>981.7</v>
      </c>
      <c r="AQ119" s="14">
        <v>981.7</v>
      </c>
      <c r="AR119" s="14">
        <v>981.7</v>
      </c>
      <c r="AS119" s="14">
        <v>981.7</v>
      </c>
      <c r="AT119" s="14">
        <v>981.7</v>
      </c>
      <c r="AU119" s="14">
        <v>981.7</v>
      </c>
    </row>
    <row r="120" spans="1:47" x14ac:dyDescent="0.25">
      <c r="A120" s="14" t="s">
        <v>98</v>
      </c>
      <c r="B120" s="14">
        <v>15.86</v>
      </c>
      <c r="C120" s="14">
        <v>171.18</v>
      </c>
      <c r="D120" s="14">
        <v>171.18</v>
      </c>
      <c r="E120" s="14">
        <v>171.18</v>
      </c>
      <c r="F120" s="14">
        <v>171.18</v>
      </c>
      <c r="G120" s="14">
        <v>171.18</v>
      </c>
      <c r="H120" s="14">
        <v>196.68</v>
      </c>
      <c r="I120" s="14">
        <v>196.68</v>
      </c>
      <c r="J120" s="14">
        <v>196.68</v>
      </c>
      <c r="K120" s="14">
        <v>196.68</v>
      </c>
      <c r="L120" s="14">
        <v>221.18</v>
      </c>
      <c r="M120" s="14">
        <v>221.18</v>
      </c>
      <c r="N120" s="14">
        <v>221.18</v>
      </c>
      <c r="O120" s="14">
        <v>221.18</v>
      </c>
      <c r="P120" s="14">
        <v>221.18</v>
      </c>
      <c r="Q120" s="14">
        <v>221.18</v>
      </c>
      <c r="R120" s="14">
        <v>221.18</v>
      </c>
      <c r="S120" s="14">
        <v>221.18</v>
      </c>
      <c r="T120" s="14">
        <v>244.38</v>
      </c>
      <c r="U120" s="14">
        <v>344.38</v>
      </c>
      <c r="V120" s="14">
        <v>712.38</v>
      </c>
      <c r="W120" s="14">
        <v>712.38</v>
      </c>
      <c r="X120" s="14">
        <v>738.64</v>
      </c>
      <c r="Y120" s="14">
        <v>888.64</v>
      </c>
      <c r="Z120" s="14">
        <v>888.64</v>
      </c>
      <c r="AA120" s="14">
        <v>916.74</v>
      </c>
      <c r="AB120" s="14">
        <v>945.17</v>
      </c>
      <c r="AC120" s="14">
        <v>1073.79</v>
      </c>
      <c r="AD120" s="14">
        <v>1102.6099999999999</v>
      </c>
      <c r="AE120" s="14">
        <v>1331.58</v>
      </c>
      <c r="AF120" s="14">
        <v>1360.7</v>
      </c>
      <c r="AG120" s="14">
        <v>1389.92</v>
      </c>
      <c r="AH120" s="14">
        <v>1419.23</v>
      </c>
      <c r="AI120" s="14">
        <v>1648.62</v>
      </c>
      <c r="AJ120" s="14">
        <v>1678.06</v>
      </c>
      <c r="AK120" s="14">
        <v>1807.51</v>
      </c>
      <c r="AL120" s="14">
        <v>1836.9</v>
      </c>
      <c r="AM120" s="14">
        <v>1966.33</v>
      </c>
      <c r="AN120" s="14">
        <v>1995.78</v>
      </c>
      <c r="AO120" s="14">
        <v>2175.3200000000002</v>
      </c>
      <c r="AP120" s="14">
        <v>2204.9299999999998</v>
      </c>
      <c r="AQ120" s="14">
        <v>2384.64</v>
      </c>
      <c r="AR120" s="14">
        <v>2414.44</v>
      </c>
      <c r="AS120" s="14">
        <v>2594.37</v>
      </c>
      <c r="AT120" s="14">
        <v>2624.4</v>
      </c>
      <c r="AU120" s="14">
        <v>2655.08</v>
      </c>
    </row>
    <row r="121" spans="1:47" x14ac:dyDescent="0.25">
      <c r="A121" s="14" t="s">
        <v>99</v>
      </c>
      <c r="B121" s="14">
        <v>0</v>
      </c>
      <c r="C121" s="14">
        <v>0</v>
      </c>
      <c r="D121" s="14">
        <v>0</v>
      </c>
      <c r="E121" s="14">
        <v>0</v>
      </c>
      <c r="F121" s="14">
        <v>0</v>
      </c>
      <c r="G121" s="14">
        <v>0</v>
      </c>
      <c r="H121" s="14">
        <v>0</v>
      </c>
      <c r="I121" s="14">
        <v>0</v>
      </c>
      <c r="J121" s="14">
        <v>0</v>
      </c>
      <c r="K121" s="14">
        <v>2</v>
      </c>
      <c r="L121" s="14">
        <v>2</v>
      </c>
      <c r="M121" s="14">
        <v>36</v>
      </c>
      <c r="N121" s="14">
        <v>36</v>
      </c>
      <c r="O121" s="14">
        <v>36</v>
      </c>
      <c r="P121" s="14">
        <v>36</v>
      </c>
      <c r="Q121" s="14">
        <v>36</v>
      </c>
      <c r="R121" s="14">
        <v>36</v>
      </c>
      <c r="S121" s="14">
        <v>36</v>
      </c>
      <c r="T121" s="14">
        <v>46</v>
      </c>
      <c r="U121" s="14">
        <v>46</v>
      </c>
      <c r="V121" s="14">
        <v>46</v>
      </c>
      <c r="W121" s="14">
        <v>46</v>
      </c>
      <c r="X121" s="14">
        <v>46</v>
      </c>
      <c r="Y121" s="14">
        <v>46</v>
      </c>
      <c r="Z121" s="14">
        <v>46</v>
      </c>
      <c r="AA121" s="14">
        <v>46</v>
      </c>
      <c r="AB121" s="14">
        <v>46</v>
      </c>
      <c r="AC121" s="14">
        <v>46</v>
      </c>
      <c r="AD121" s="14">
        <v>46</v>
      </c>
      <c r="AE121" s="14">
        <v>46</v>
      </c>
      <c r="AF121" s="14">
        <v>46</v>
      </c>
      <c r="AG121" s="14">
        <v>46</v>
      </c>
      <c r="AH121" s="14">
        <v>46</v>
      </c>
      <c r="AI121" s="14">
        <v>46</v>
      </c>
      <c r="AJ121" s="14">
        <v>46</v>
      </c>
      <c r="AK121" s="14">
        <v>46</v>
      </c>
      <c r="AL121" s="14">
        <v>46</v>
      </c>
      <c r="AM121" s="14">
        <v>47.39</v>
      </c>
      <c r="AN121" s="14">
        <v>47.39</v>
      </c>
      <c r="AO121" s="14">
        <v>47.39</v>
      </c>
      <c r="AP121" s="14">
        <v>47.39</v>
      </c>
      <c r="AQ121" s="14">
        <v>47.39</v>
      </c>
      <c r="AR121" s="14">
        <v>47.39</v>
      </c>
      <c r="AS121" s="14">
        <v>47.39</v>
      </c>
      <c r="AT121" s="14">
        <v>47.39</v>
      </c>
      <c r="AU121" s="14">
        <v>47.39</v>
      </c>
    </row>
    <row r="122" spans="1:47" x14ac:dyDescent="0.25">
      <c r="A122" s="14" t="s">
        <v>100</v>
      </c>
      <c r="B122" s="14">
        <v>0</v>
      </c>
      <c r="C122" s="14">
        <v>0</v>
      </c>
      <c r="D122" s="14">
        <v>0</v>
      </c>
      <c r="E122" s="14">
        <v>0</v>
      </c>
      <c r="F122" s="14">
        <v>0</v>
      </c>
      <c r="G122" s="14">
        <v>0</v>
      </c>
      <c r="H122" s="14">
        <v>0</v>
      </c>
      <c r="I122" s="14">
        <v>0</v>
      </c>
      <c r="J122" s="14">
        <v>0</v>
      </c>
      <c r="K122" s="14">
        <v>4</v>
      </c>
      <c r="L122" s="14">
        <v>4</v>
      </c>
      <c r="M122" s="14">
        <v>1.72</v>
      </c>
      <c r="N122" s="14">
        <v>1.72</v>
      </c>
      <c r="O122" s="14">
        <v>1.72</v>
      </c>
      <c r="P122" s="14">
        <v>1.72</v>
      </c>
      <c r="Q122" s="14">
        <v>21.72</v>
      </c>
      <c r="R122" s="14">
        <v>41.72</v>
      </c>
      <c r="S122" s="14">
        <v>84.92</v>
      </c>
      <c r="T122" s="14">
        <v>84.92</v>
      </c>
      <c r="U122" s="14">
        <v>84.92</v>
      </c>
      <c r="V122" s="14">
        <v>84.92</v>
      </c>
      <c r="W122" s="14">
        <v>84.92</v>
      </c>
      <c r="X122" s="14">
        <v>84.92</v>
      </c>
      <c r="Y122" s="14">
        <v>84.92</v>
      </c>
      <c r="Z122" s="14">
        <v>84.92</v>
      </c>
      <c r="AA122" s="14">
        <v>84.92</v>
      </c>
      <c r="AB122" s="14">
        <v>113.55</v>
      </c>
      <c r="AC122" s="14">
        <v>142.36000000000001</v>
      </c>
      <c r="AD122" s="14">
        <v>171.33</v>
      </c>
      <c r="AE122" s="14">
        <v>200.45</v>
      </c>
      <c r="AF122" s="14">
        <v>229.68</v>
      </c>
      <c r="AG122" s="14">
        <v>258.98</v>
      </c>
      <c r="AH122" s="14">
        <v>288.37</v>
      </c>
      <c r="AI122" s="14">
        <v>317.81</v>
      </c>
      <c r="AJ122" s="14">
        <v>347.26</v>
      </c>
      <c r="AK122" s="14">
        <v>376.66</v>
      </c>
      <c r="AL122" s="14">
        <v>406.09</v>
      </c>
      <c r="AM122" s="14">
        <v>435.54</v>
      </c>
      <c r="AN122" s="14">
        <v>465.07</v>
      </c>
      <c r="AO122" s="14">
        <v>494.68</v>
      </c>
      <c r="AP122" s="14">
        <v>524.39</v>
      </c>
      <c r="AQ122" s="14">
        <v>554.20000000000005</v>
      </c>
      <c r="AR122" s="14">
        <v>584.12</v>
      </c>
      <c r="AS122" s="14">
        <v>614.16</v>
      </c>
      <c r="AT122" s="14">
        <v>644.30999999999995</v>
      </c>
      <c r="AU122" s="14">
        <v>674.98</v>
      </c>
    </row>
    <row r="123" spans="1:47" x14ac:dyDescent="0.2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102</v>
      </c>
      <c r="B124" s="14">
        <v>1799</v>
      </c>
      <c r="C124" s="14">
        <v>1799</v>
      </c>
      <c r="D124" s="14">
        <v>1822</v>
      </c>
      <c r="E124" s="14">
        <v>1822</v>
      </c>
      <c r="F124" s="14">
        <v>1826</v>
      </c>
      <c r="G124" s="14">
        <v>1826</v>
      </c>
      <c r="H124" s="14">
        <v>1826</v>
      </c>
      <c r="I124" s="14">
        <v>1702</v>
      </c>
      <c r="J124" s="14">
        <v>1636</v>
      </c>
      <c r="K124" s="14">
        <v>1535</v>
      </c>
      <c r="L124" s="14">
        <v>1535</v>
      </c>
      <c r="M124" s="14">
        <v>1535</v>
      </c>
      <c r="N124" s="14">
        <v>1535</v>
      </c>
      <c r="O124" s="14">
        <v>1535</v>
      </c>
      <c r="P124" s="14">
        <v>1535</v>
      </c>
      <c r="Q124" s="14">
        <v>1535</v>
      </c>
      <c r="R124" s="14">
        <v>1396</v>
      </c>
      <c r="S124" s="14">
        <v>1257</v>
      </c>
      <c r="T124" s="14">
        <v>1257</v>
      </c>
      <c r="U124" s="14">
        <v>1257</v>
      </c>
      <c r="V124" s="14">
        <v>1257</v>
      </c>
      <c r="W124" s="14">
        <v>966</v>
      </c>
      <c r="X124" s="14">
        <v>966</v>
      </c>
      <c r="Y124" s="14">
        <v>391</v>
      </c>
      <c r="Z124" s="14">
        <v>391</v>
      </c>
      <c r="AA124" s="14">
        <v>391</v>
      </c>
      <c r="AB124" s="14">
        <v>391</v>
      </c>
      <c r="AC124" s="14">
        <v>391</v>
      </c>
      <c r="AD124" s="14">
        <v>391</v>
      </c>
      <c r="AE124" s="14">
        <v>391</v>
      </c>
      <c r="AF124" s="14">
        <v>391</v>
      </c>
      <c r="AG124" s="14">
        <v>391</v>
      </c>
      <c r="AH124" s="14">
        <v>115</v>
      </c>
      <c r="AI124" s="14">
        <v>115</v>
      </c>
      <c r="AJ124" s="14">
        <v>115</v>
      </c>
      <c r="AK124" s="14">
        <v>115</v>
      </c>
      <c r="AL124" s="14">
        <v>115</v>
      </c>
      <c r="AM124" s="14">
        <v>115</v>
      </c>
      <c r="AN124" s="14">
        <v>115</v>
      </c>
      <c r="AO124" s="14">
        <v>115</v>
      </c>
      <c r="AP124" s="14">
        <v>115</v>
      </c>
      <c r="AQ124" s="14">
        <v>115</v>
      </c>
      <c r="AR124" s="14">
        <v>115</v>
      </c>
      <c r="AS124" s="14">
        <v>115</v>
      </c>
      <c r="AT124" s="14">
        <v>115</v>
      </c>
      <c r="AU124" s="14">
        <v>115</v>
      </c>
    </row>
    <row r="125" spans="1:47" x14ac:dyDescent="0.25">
      <c r="A125" s="14" t="s">
        <v>103</v>
      </c>
      <c r="B125" s="14">
        <v>1053.45</v>
      </c>
      <c r="C125" s="14">
        <v>1053.45</v>
      </c>
      <c r="D125" s="14">
        <v>1053.45</v>
      </c>
      <c r="E125" s="14">
        <v>1053.45</v>
      </c>
      <c r="F125" s="14">
        <v>1146.45</v>
      </c>
      <c r="G125" s="14">
        <v>1393.95</v>
      </c>
      <c r="H125" s="14">
        <v>1393.95</v>
      </c>
      <c r="I125" s="14">
        <v>1393.95</v>
      </c>
      <c r="J125" s="14">
        <v>1328</v>
      </c>
      <c r="K125" s="14">
        <v>1480</v>
      </c>
      <c r="L125" s="14">
        <v>1709.95</v>
      </c>
      <c r="M125" s="14">
        <v>1859.96</v>
      </c>
      <c r="N125" s="14">
        <v>1859.96</v>
      </c>
      <c r="O125" s="14">
        <v>1859.96</v>
      </c>
      <c r="P125" s="14">
        <v>1859.96</v>
      </c>
      <c r="Q125" s="14">
        <v>2209.96</v>
      </c>
      <c r="R125" s="14">
        <v>2209.96</v>
      </c>
      <c r="S125" s="14">
        <v>2209.96</v>
      </c>
      <c r="T125" s="14">
        <v>2209.96</v>
      </c>
      <c r="U125" s="14">
        <v>2469.96</v>
      </c>
      <c r="V125" s="14">
        <v>2470</v>
      </c>
      <c r="W125" s="14">
        <v>2470.06</v>
      </c>
      <c r="X125" s="14">
        <v>2470.09</v>
      </c>
      <c r="Y125" s="14">
        <v>2470.1</v>
      </c>
      <c r="Z125" s="14">
        <v>2470.1</v>
      </c>
      <c r="AA125" s="14">
        <v>2470.11</v>
      </c>
      <c r="AB125" s="14">
        <v>2470.12</v>
      </c>
      <c r="AC125" s="14">
        <v>2470.14</v>
      </c>
      <c r="AD125" s="14">
        <v>2470.16</v>
      </c>
      <c r="AE125" s="14">
        <v>2470.1799999999998</v>
      </c>
      <c r="AF125" s="14">
        <v>2470.1999999999998</v>
      </c>
      <c r="AG125" s="14">
        <v>2470.21</v>
      </c>
      <c r="AH125" s="14">
        <v>2470.23</v>
      </c>
      <c r="AI125" s="14">
        <v>2470.25</v>
      </c>
      <c r="AJ125" s="14">
        <v>2470.2600000000002</v>
      </c>
      <c r="AK125" s="14">
        <v>2470.2800000000002</v>
      </c>
      <c r="AL125" s="14">
        <v>2470.29</v>
      </c>
      <c r="AM125" s="14">
        <v>2470.31</v>
      </c>
      <c r="AN125" s="14">
        <v>2470.3200000000002</v>
      </c>
      <c r="AO125" s="14">
        <v>2470.34</v>
      </c>
      <c r="AP125" s="14">
        <v>2470.35</v>
      </c>
      <c r="AQ125" s="14">
        <v>2470.37</v>
      </c>
      <c r="AR125" s="14">
        <v>2470.38</v>
      </c>
      <c r="AS125" s="14">
        <v>2470.4</v>
      </c>
      <c r="AT125" s="14">
        <v>2470.41</v>
      </c>
      <c r="AU125" s="14">
        <v>2470.42</v>
      </c>
    </row>
    <row r="126" spans="1:47" x14ac:dyDescent="0.25">
      <c r="A126" s="14" t="s">
        <v>104</v>
      </c>
      <c r="B126" s="14">
        <v>1.17</v>
      </c>
      <c r="C126" s="14">
        <v>1.17</v>
      </c>
      <c r="D126" s="14">
        <v>1.17</v>
      </c>
      <c r="E126" s="14">
        <v>1.17</v>
      </c>
      <c r="F126" s="14">
        <v>1.17</v>
      </c>
      <c r="G126" s="14">
        <v>1.17</v>
      </c>
      <c r="H126" s="14">
        <v>1.17</v>
      </c>
      <c r="I126" s="14">
        <v>1.17</v>
      </c>
      <c r="J126" s="14">
        <v>1.17</v>
      </c>
      <c r="K126" s="14">
        <v>16.96</v>
      </c>
      <c r="L126" s="14">
        <v>16.96</v>
      </c>
      <c r="M126" s="14">
        <v>16.96</v>
      </c>
      <c r="N126" s="14">
        <v>16.96</v>
      </c>
      <c r="O126" s="14">
        <v>16.96</v>
      </c>
      <c r="P126" s="14">
        <v>16.96</v>
      </c>
      <c r="Q126" s="14">
        <v>16.96</v>
      </c>
      <c r="R126" s="14">
        <v>16.96</v>
      </c>
      <c r="S126" s="14">
        <v>16.96</v>
      </c>
      <c r="T126" s="14">
        <v>16.96</v>
      </c>
      <c r="U126" s="14">
        <v>16.96</v>
      </c>
      <c r="V126" s="14">
        <v>16.96</v>
      </c>
      <c r="W126" s="14">
        <v>16.96</v>
      </c>
      <c r="X126" s="14">
        <v>16.96</v>
      </c>
      <c r="Y126" s="14">
        <v>16.96</v>
      </c>
      <c r="Z126" s="14">
        <v>16.96</v>
      </c>
      <c r="AA126" s="14">
        <v>16.96</v>
      </c>
      <c r="AB126" s="14">
        <v>16.96</v>
      </c>
      <c r="AC126" s="14">
        <v>16.96</v>
      </c>
      <c r="AD126" s="14">
        <v>16.96</v>
      </c>
      <c r="AE126" s="14">
        <v>16.96</v>
      </c>
      <c r="AF126" s="14">
        <v>16.96</v>
      </c>
      <c r="AG126" s="14">
        <v>16.96</v>
      </c>
      <c r="AH126" s="14">
        <v>16.96</v>
      </c>
      <c r="AI126" s="14">
        <v>16.96</v>
      </c>
      <c r="AJ126" s="14">
        <v>16.96</v>
      </c>
      <c r="AK126" s="14">
        <v>16.96</v>
      </c>
      <c r="AL126" s="14">
        <v>16.96</v>
      </c>
      <c r="AM126" s="14">
        <v>16.96</v>
      </c>
      <c r="AN126" s="14">
        <v>16.96</v>
      </c>
      <c r="AO126" s="14">
        <v>16.96</v>
      </c>
      <c r="AP126" s="14">
        <v>16.96</v>
      </c>
      <c r="AQ126" s="14">
        <v>16.96</v>
      </c>
      <c r="AR126" s="14">
        <v>16.96</v>
      </c>
      <c r="AS126" s="14">
        <v>16.96</v>
      </c>
      <c r="AT126" s="14">
        <v>16.96</v>
      </c>
      <c r="AU126" s="14">
        <v>16.96</v>
      </c>
    </row>
    <row r="128" spans="1:47" ht="18.75" x14ac:dyDescent="0.3">
      <c r="A128" s="15" t="s">
        <v>115</v>
      </c>
    </row>
    <row r="129" spans="1:47" x14ac:dyDescent="0.2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25">
      <c r="A130" s="14" t="s">
        <v>97</v>
      </c>
      <c r="B130" s="14">
        <v>77.900000000000006</v>
      </c>
      <c r="C130" s="14">
        <v>77.900000000000006</v>
      </c>
      <c r="D130" s="14">
        <v>77.900000000000006</v>
      </c>
      <c r="E130" s="14">
        <v>77.900000000000006</v>
      </c>
      <c r="F130" s="14">
        <v>77.900000000000006</v>
      </c>
      <c r="G130" s="14">
        <v>77.900000000000006</v>
      </c>
      <c r="H130" s="14">
        <v>87.9</v>
      </c>
      <c r="I130" s="14">
        <v>95.2</v>
      </c>
      <c r="J130" s="14">
        <v>94.5</v>
      </c>
      <c r="K130" s="14">
        <v>94.5</v>
      </c>
      <c r="L130" s="14">
        <v>94.5</v>
      </c>
      <c r="M130" s="14">
        <v>94.5</v>
      </c>
      <c r="N130" s="14">
        <v>94.5</v>
      </c>
      <c r="O130" s="14">
        <v>94.5</v>
      </c>
      <c r="P130" s="14">
        <v>94.5</v>
      </c>
      <c r="Q130" s="14">
        <v>94.5</v>
      </c>
      <c r="R130" s="14">
        <v>94.5</v>
      </c>
      <c r="S130" s="14">
        <v>99.5</v>
      </c>
      <c r="T130" s="14">
        <v>99.5</v>
      </c>
      <c r="U130" s="14">
        <v>99.5</v>
      </c>
      <c r="V130" s="14">
        <v>109.5</v>
      </c>
      <c r="W130" s="14">
        <v>109.5</v>
      </c>
      <c r="X130" s="14">
        <v>124.5</v>
      </c>
      <c r="Y130" s="14">
        <v>149.5</v>
      </c>
      <c r="Z130" s="14">
        <v>154.5</v>
      </c>
      <c r="AA130" s="14">
        <v>154.5</v>
      </c>
      <c r="AB130" s="14">
        <v>154.5</v>
      </c>
      <c r="AC130" s="14">
        <v>154.5</v>
      </c>
      <c r="AD130" s="14">
        <v>154.5</v>
      </c>
      <c r="AE130" s="14">
        <v>154.5</v>
      </c>
      <c r="AF130" s="14">
        <v>154.5</v>
      </c>
      <c r="AG130" s="14">
        <v>154.5</v>
      </c>
      <c r="AH130" s="14">
        <v>154.5</v>
      </c>
      <c r="AI130" s="14">
        <v>154.5</v>
      </c>
      <c r="AJ130" s="14">
        <v>154.5</v>
      </c>
      <c r="AK130" s="14">
        <v>154.5</v>
      </c>
      <c r="AL130" s="14">
        <v>154.5</v>
      </c>
      <c r="AM130" s="14">
        <v>154.5</v>
      </c>
      <c r="AN130" s="14">
        <v>154.5</v>
      </c>
      <c r="AO130" s="14">
        <v>154.5</v>
      </c>
      <c r="AP130" s="14">
        <v>154.5</v>
      </c>
      <c r="AQ130" s="14">
        <v>154.5</v>
      </c>
      <c r="AR130" s="14">
        <v>154.5</v>
      </c>
      <c r="AS130" s="14">
        <v>154.5</v>
      </c>
      <c r="AT130" s="14">
        <v>154.5</v>
      </c>
      <c r="AU130" s="14">
        <v>154.5</v>
      </c>
    </row>
    <row r="131" spans="1:47" x14ac:dyDescent="0.25">
      <c r="A131" s="14" t="s">
        <v>98</v>
      </c>
      <c r="B131" s="14">
        <v>0.81</v>
      </c>
      <c r="C131" s="14">
        <v>0.81</v>
      </c>
      <c r="D131" s="14">
        <v>0.81</v>
      </c>
      <c r="E131" s="14">
        <v>0.81</v>
      </c>
      <c r="F131" s="14">
        <v>0.81</v>
      </c>
      <c r="G131" s="14">
        <v>0.81</v>
      </c>
      <c r="H131" s="14">
        <v>0.81</v>
      </c>
      <c r="I131" s="14">
        <v>0.81</v>
      </c>
      <c r="J131" s="14">
        <v>0.81</v>
      </c>
      <c r="K131" s="14">
        <v>0.81</v>
      </c>
      <c r="L131" s="14">
        <v>0.81</v>
      </c>
      <c r="M131" s="14">
        <v>0.81</v>
      </c>
      <c r="N131" s="14">
        <v>0.81</v>
      </c>
      <c r="O131" s="14">
        <v>0.81</v>
      </c>
      <c r="P131" s="14">
        <v>0.81</v>
      </c>
      <c r="Q131" s="14">
        <v>0.81</v>
      </c>
      <c r="R131" s="14">
        <v>0.81</v>
      </c>
      <c r="S131" s="14">
        <v>0.81</v>
      </c>
      <c r="T131" s="14">
        <v>1.52</v>
      </c>
      <c r="U131" s="14">
        <v>2.3199999999999998</v>
      </c>
      <c r="V131" s="14">
        <v>8.1199999999999992</v>
      </c>
      <c r="W131" s="14">
        <v>9</v>
      </c>
      <c r="X131" s="14">
        <v>10.01</v>
      </c>
      <c r="Y131" s="14">
        <v>10.92</v>
      </c>
      <c r="Z131" s="14">
        <v>11.81</v>
      </c>
      <c r="AA131" s="14">
        <v>12.72</v>
      </c>
      <c r="AB131" s="14">
        <v>13.65</v>
      </c>
      <c r="AC131" s="14">
        <v>13.65</v>
      </c>
      <c r="AD131" s="14">
        <v>13.65</v>
      </c>
      <c r="AE131" s="14">
        <v>13.65</v>
      </c>
      <c r="AF131" s="14">
        <v>13.65</v>
      </c>
      <c r="AG131" s="14">
        <v>13.65</v>
      </c>
      <c r="AH131" s="14">
        <v>13.65</v>
      </c>
      <c r="AI131" s="14">
        <v>13.65</v>
      </c>
      <c r="AJ131" s="14">
        <v>13.65</v>
      </c>
      <c r="AK131" s="14">
        <v>13.65</v>
      </c>
      <c r="AL131" s="14">
        <v>13.65</v>
      </c>
      <c r="AM131" s="14">
        <v>13.65</v>
      </c>
      <c r="AN131" s="14">
        <v>13.65</v>
      </c>
      <c r="AO131" s="14">
        <v>13.65</v>
      </c>
      <c r="AP131" s="14">
        <v>13.65</v>
      </c>
      <c r="AQ131" s="14">
        <v>13.65</v>
      </c>
      <c r="AR131" s="14">
        <v>13.65</v>
      </c>
      <c r="AS131" s="14">
        <v>13.65</v>
      </c>
      <c r="AT131" s="14">
        <v>13.65</v>
      </c>
      <c r="AU131" s="14">
        <v>13.65</v>
      </c>
    </row>
    <row r="132" spans="1:47" x14ac:dyDescent="0.2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0.5</v>
      </c>
      <c r="Q132" s="14">
        <v>0.5</v>
      </c>
      <c r="R132" s="14">
        <v>0.5</v>
      </c>
      <c r="S132" s="14">
        <v>0.5</v>
      </c>
      <c r="T132" s="14">
        <v>0.5</v>
      </c>
      <c r="U132" s="14">
        <v>0.5</v>
      </c>
      <c r="V132" s="14">
        <v>0.5</v>
      </c>
      <c r="W132" s="14">
        <v>0.5</v>
      </c>
      <c r="X132" s="14">
        <v>0.5</v>
      </c>
      <c r="Y132" s="14">
        <v>0.5</v>
      </c>
      <c r="Z132" s="14">
        <v>0.5</v>
      </c>
      <c r="AA132" s="14">
        <v>0.5</v>
      </c>
      <c r="AB132" s="14">
        <v>0.5</v>
      </c>
      <c r="AC132" s="14">
        <v>0.5</v>
      </c>
      <c r="AD132" s="14">
        <v>0.5</v>
      </c>
      <c r="AE132" s="14">
        <v>0.5</v>
      </c>
      <c r="AF132" s="14">
        <v>0.5</v>
      </c>
      <c r="AG132" s="14">
        <v>0.5</v>
      </c>
      <c r="AH132" s="14">
        <v>0.5</v>
      </c>
      <c r="AI132" s="14">
        <v>0.5</v>
      </c>
      <c r="AJ132" s="14">
        <v>0.5</v>
      </c>
      <c r="AK132" s="14">
        <v>0.5</v>
      </c>
      <c r="AL132" s="14">
        <v>0.5</v>
      </c>
      <c r="AM132" s="14">
        <v>0.5</v>
      </c>
      <c r="AN132" s="14">
        <v>0.5</v>
      </c>
      <c r="AO132" s="14">
        <v>0.5</v>
      </c>
      <c r="AP132" s="14">
        <v>0.5</v>
      </c>
      <c r="AQ132" s="14">
        <v>0.5</v>
      </c>
      <c r="AR132" s="14">
        <v>0.5</v>
      </c>
      <c r="AS132" s="14">
        <v>0.5</v>
      </c>
      <c r="AT132" s="14">
        <v>0.5</v>
      </c>
      <c r="AU132" s="14">
        <v>0.5</v>
      </c>
    </row>
    <row r="133" spans="1:47" x14ac:dyDescent="0.25">
      <c r="A133" s="14" t="s">
        <v>100</v>
      </c>
      <c r="B133" s="14">
        <v>0</v>
      </c>
      <c r="C133" s="14">
        <v>0</v>
      </c>
      <c r="D133" s="14">
        <v>0</v>
      </c>
      <c r="E133" s="14">
        <v>0</v>
      </c>
      <c r="F133" s="14">
        <v>0</v>
      </c>
      <c r="G133" s="14">
        <v>0</v>
      </c>
      <c r="H133" s="14">
        <v>0</v>
      </c>
      <c r="I133" s="14">
        <v>0</v>
      </c>
      <c r="J133" s="14">
        <v>0.04</v>
      </c>
      <c r="K133" s="14">
        <v>0.04</v>
      </c>
      <c r="L133" s="14">
        <v>0.04</v>
      </c>
      <c r="M133" s="14">
        <v>0.04</v>
      </c>
      <c r="N133" s="14">
        <v>0.04</v>
      </c>
      <c r="O133" s="14">
        <v>0.04</v>
      </c>
      <c r="P133" s="14">
        <v>0.04</v>
      </c>
      <c r="Q133" s="14">
        <v>0.04</v>
      </c>
      <c r="R133" s="14">
        <v>0.04</v>
      </c>
      <c r="S133" s="14">
        <v>0.75</v>
      </c>
      <c r="T133" s="14">
        <v>0.75</v>
      </c>
      <c r="U133" s="14">
        <v>1.55</v>
      </c>
      <c r="V133" s="14">
        <v>2.4300000000000002</v>
      </c>
      <c r="W133" s="14">
        <v>3.44</v>
      </c>
      <c r="X133" s="14">
        <v>4.3499999999999996</v>
      </c>
      <c r="Y133" s="14">
        <v>5.33</v>
      </c>
      <c r="Z133" s="14">
        <v>6.24</v>
      </c>
      <c r="AA133" s="14">
        <v>7.17</v>
      </c>
      <c r="AB133" s="14">
        <v>7.17</v>
      </c>
      <c r="AC133" s="14">
        <v>7.17</v>
      </c>
      <c r="AD133" s="14">
        <v>7.17</v>
      </c>
      <c r="AE133" s="14">
        <v>7.17</v>
      </c>
      <c r="AF133" s="14">
        <v>7.17</v>
      </c>
      <c r="AG133" s="14">
        <v>7.17</v>
      </c>
      <c r="AH133" s="14">
        <v>7.17</v>
      </c>
      <c r="AI133" s="14">
        <v>7.17</v>
      </c>
      <c r="AJ133" s="14">
        <v>7.17</v>
      </c>
      <c r="AK133" s="14">
        <v>7.17</v>
      </c>
      <c r="AL133" s="14">
        <v>7.17</v>
      </c>
      <c r="AM133" s="14">
        <v>7.17</v>
      </c>
      <c r="AN133" s="14">
        <v>7.17</v>
      </c>
      <c r="AO133" s="14">
        <v>7.17</v>
      </c>
      <c r="AP133" s="14">
        <v>7.17</v>
      </c>
      <c r="AQ133" s="14">
        <v>7.17</v>
      </c>
      <c r="AR133" s="14">
        <v>7.17</v>
      </c>
      <c r="AS133" s="14">
        <v>7.17</v>
      </c>
      <c r="AT133" s="14">
        <v>7.17</v>
      </c>
      <c r="AU133" s="14">
        <v>7.17</v>
      </c>
    </row>
    <row r="134" spans="1:47" x14ac:dyDescent="0.2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103</v>
      </c>
      <c r="B136" s="14">
        <v>0</v>
      </c>
      <c r="C136" s="14">
        <v>0</v>
      </c>
      <c r="D136" s="14">
        <v>0</v>
      </c>
      <c r="E136" s="14">
        <v>0</v>
      </c>
      <c r="F136" s="14">
        <v>0</v>
      </c>
      <c r="G136" s="14">
        <v>0</v>
      </c>
      <c r="H136" s="14">
        <v>0</v>
      </c>
      <c r="I136" s="14">
        <v>0</v>
      </c>
      <c r="J136" s="14">
        <v>0</v>
      </c>
      <c r="K136" s="14">
        <v>0</v>
      </c>
      <c r="L136" s="14">
        <v>4.4000000000000004</v>
      </c>
      <c r="M136" s="14">
        <v>4.4000000000000004</v>
      </c>
      <c r="N136" s="14">
        <v>4.4000000000000004</v>
      </c>
      <c r="O136" s="14">
        <v>4.4000000000000004</v>
      </c>
      <c r="P136" s="14">
        <v>15.4</v>
      </c>
      <c r="Q136" s="14">
        <v>19.8</v>
      </c>
      <c r="R136" s="14">
        <v>19.8</v>
      </c>
      <c r="S136" s="14">
        <v>19.8</v>
      </c>
      <c r="T136" s="14">
        <v>19.8</v>
      </c>
      <c r="U136" s="14">
        <v>19.8</v>
      </c>
      <c r="V136" s="14">
        <v>19.8</v>
      </c>
      <c r="W136" s="14">
        <v>19.8</v>
      </c>
      <c r="X136" s="14">
        <v>19.8</v>
      </c>
      <c r="Y136" s="14">
        <v>19.8</v>
      </c>
      <c r="Z136" s="14">
        <v>19.8</v>
      </c>
      <c r="AA136" s="14">
        <v>19.8</v>
      </c>
      <c r="AB136" s="14">
        <v>19.8</v>
      </c>
      <c r="AC136" s="14">
        <v>19.8</v>
      </c>
      <c r="AD136" s="14">
        <v>19.8</v>
      </c>
      <c r="AE136" s="14">
        <v>19.8</v>
      </c>
      <c r="AF136" s="14">
        <v>19.8</v>
      </c>
      <c r="AG136" s="14">
        <v>19.8</v>
      </c>
      <c r="AH136" s="14">
        <v>19.8</v>
      </c>
      <c r="AI136" s="14">
        <v>19.8</v>
      </c>
      <c r="AJ136" s="14">
        <v>19.8</v>
      </c>
      <c r="AK136" s="14">
        <v>19.8</v>
      </c>
      <c r="AL136" s="14">
        <v>19.8</v>
      </c>
      <c r="AM136" s="14">
        <v>19.8</v>
      </c>
      <c r="AN136" s="14">
        <v>19.8</v>
      </c>
      <c r="AO136" s="14">
        <v>19.8</v>
      </c>
      <c r="AP136" s="14">
        <v>19.8</v>
      </c>
      <c r="AQ136" s="14">
        <v>19.8</v>
      </c>
      <c r="AR136" s="14">
        <v>19.8</v>
      </c>
      <c r="AS136" s="14">
        <v>19.8</v>
      </c>
      <c r="AT136" s="14">
        <v>19.8</v>
      </c>
      <c r="AU136" s="14">
        <v>19.8</v>
      </c>
    </row>
    <row r="137" spans="1:47" x14ac:dyDescent="0.25">
      <c r="A137" s="14" t="s">
        <v>104</v>
      </c>
      <c r="B137" s="14">
        <v>33.340000000000003</v>
      </c>
      <c r="C137" s="14">
        <v>33.340000000000003</v>
      </c>
      <c r="D137" s="14">
        <v>33.340000000000003</v>
      </c>
      <c r="E137" s="14">
        <v>33.340000000000003</v>
      </c>
      <c r="F137" s="14">
        <v>33.340000000000003</v>
      </c>
      <c r="G137" s="14">
        <v>33.57</v>
      </c>
      <c r="H137" s="14">
        <v>33.57</v>
      </c>
      <c r="I137" s="14">
        <v>33.57</v>
      </c>
      <c r="J137" s="14">
        <v>33.57</v>
      </c>
      <c r="K137" s="14">
        <v>33.57</v>
      </c>
      <c r="L137" s="14">
        <v>24.57</v>
      </c>
      <c r="M137" s="14">
        <v>24.57</v>
      </c>
      <c r="N137" s="14">
        <v>24.57</v>
      </c>
      <c r="O137" s="14">
        <v>24.57</v>
      </c>
      <c r="P137" s="14">
        <v>24.57</v>
      </c>
      <c r="Q137" s="14">
        <v>24.57</v>
      </c>
      <c r="R137" s="14">
        <v>24.57</v>
      </c>
      <c r="S137" s="14">
        <v>24.57</v>
      </c>
      <c r="T137" s="14">
        <v>24.57</v>
      </c>
      <c r="U137" s="14">
        <v>24.57</v>
      </c>
      <c r="V137" s="14">
        <v>21.57</v>
      </c>
      <c r="W137" s="14">
        <v>18.57</v>
      </c>
      <c r="X137" s="14">
        <v>18.57</v>
      </c>
      <c r="Y137" s="14">
        <v>18.57</v>
      </c>
      <c r="Z137" s="14">
        <v>18.57</v>
      </c>
      <c r="AA137" s="14">
        <v>18.57</v>
      </c>
      <c r="AB137" s="14">
        <v>23.57</v>
      </c>
      <c r="AC137" s="14">
        <v>23.57</v>
      </c>
      <c r="AD137" s="14">
        <v>23.57</v>
      </c>
      <c r="AE137" s="14">
        <v>23.57</v>
      </c>
      <c r="AF137" s="14">
        <v>23.57</v>
      </c>
      <c r="AG137" s="14">
        <v>23.57</v>
      </c>
      <c r="AH137" s="14">
        <v>23.57</v>
      </c>
      <c r="AI137" s="14">
        <v>23.57</v>
      </c>
      <c r="AJ137" s="14">
        <v>23.57</v>
      </c>
      <c r="AK137" s="14">
        <v>23.57</v>
      </c>
      <c r="AL137" s="14">
        <v>23.57</v>
      </c>
      <c r="AM137" s="14">
        <v>23.57</v>
      </c>
      <c r="AN137" s="14">
        <v>23.57</v>
      </c>
      <c r="AO137" s="14">
        <v>23.57</v>
      </c>
      <c r="AP137" s="14">
        <v>23.57</v>
      </c>
      <c r="AQ137" s="14">
        <v>23.57</v>
      </c>
      <c r="AR137" s="14">
        <v>23.57</v>
      </c>
      <c r="AS137" s="14">
        <v>23.57</v>
      </c>
      <c r="AT137" s="14">
        <v>23.57</v>
      </c>
      <c r="AU137" s="14">
        <v>23.57</v>
      </c>
    </row>
    <row r="139" spans="1:47" ht="18.75" x14ac:dyDescent="0.3">
      <c r="A139" s="15" t="s">
        <v>116</v>
      </c>
    </row>
    <row r="140" spans="1:47" x14ac:dyDescent="0.2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25">
      <c r="A141" s="14" t="s">
        <v>97</v>
      </c>
      <c r="B141" s="14">
        <v>55.48</v>
      </c>
      <c r="C141" s="14">
        <v>55.48</v>
      </c>
      <c r="D141" s="14">
        <v>55.48</v>
      </c>
      <c r="E141" s="14">
        <v>55.48</v>
      </c>
      <c r="F141" s="14">
        <v>55.48</v>
      </c>
      <c r="G141" s="14">
        <v>55.48</v>
      </c>
      <c r="H141" s="14">
        <v>55.48</v>
      </c>
      <c r="I141" s="14">
        <v>55.48</v>
      </c>
      <c r="J141" s="14">
        <v>55.48</v>
      </c>
      <c r="K141" s="14">
        <v>55.48</v>
      </c>
      <c r="L141" s="14">
        <v>55.48</v>
      </c>
      <c r="M141" s="14">
        <v>55.48</v>
      </c>
      <c r="N141" s="14">
        <v>55.48</v>
      </c>
      <c r="O141" s="14">
        <v>55.48</v>
      </c>
      <c r="P141" s="14">
        <v>55.48</v>
      </c>
      <c r="Q141" s="14">
        <v>55.48</v>
      </c>
      <c r="R141" s="14">
        <v>55.48</v>
      </c>
      <c r="S141" s="14">
        <v>55.48</v>
      </c>
      <c r="T141" s="14">
        <v>55.48</v>
      </c>
      <c r="U141" s="14">
        <v>115.48</v>
      </c>
      <c r="V141" s="14">
        <v>115.48</v>
      </c>
      <c r="W141" s="14">
        <v>115.48</v>
      </c>
      <c r="X141" s="14">
        <v>115.48</v>
      </c>
      <c r="Y141" s="14">
        <v>115.48</v>
      </c>
      <c r="Z141" s="14">
        <v>115.48</v>
      </c>
      <c r="AA141" s="14">
        <v>115.48</v>
      </c>
      <c r="AB141" s="14">
        <v>115.48</v>
      </c>
      <c r="AC141" s="14">
        <v>115.48</v>
      </c>
      <c r="AD141" s="14">
        <v>115.48</v>
      </c>
      <c r="AE141" s="14">
        <v>115.48</v>
      </c>
      <c r="AF141" s="14">
        <v>115.48</v>
      </c>
      <c r="AG141" s="14">
        <v>115.48</v>
      </c>
      <c r="AH141" s="14">
        <v>115.48</v>
      </c>
      <c r="AI141" s="14">
        <v>115.48</v>
      </c>
      <c r="AJ141" s="14">
        <v>115.48</v>
      </c>
      <c r="AK141" s="14">
        <v>115.48</v>
      </c>
      <c r="AL141" s="14">
        <v>115.48</v>
      </c>
      <c r="AM141" s="14">
        <v>115.48</v>
      </c>
      <c r="AN141" s="14">
        <v>115.48</v>
      </c>
      <c r="AO141" s="14">
        <v>115.48</v>
      </c>
      <c r="AP141" s="14">
        <v>115.48</v>
      </c>
      <c r="AQ141" s="14">
        <v>115.48</v>
      </c>
      <c r="AR141" s="14">
        <v>115.48</v>
      </c>
      <c r="AS141" s="14">
        <v>115.48</v>
      </c>
      <c r="AT141" s="14">
        <v>115.48</v>
      </c>
      <c r="AU141" s="14">
        <v>115.48</v>
      </c>
    </row>
    <row r="142" spans="1:47" x14ac:dyDescent="0.25">
      <c r="A142" s="14" t="s">
        <v>98</v>
      </c>
      <c r="B142" s="14">
        <v>0</v>
      </c>
      <c r="C142" s="14">
        <v>0</v>
      </c>
      <c r="D142" s="14">
        <v>0</v>
      </c>
      <c r="E142" s="14">
        <v>0</v>
      </c>
      <c r="F142" s="14">
        <v>0</v>
      </c>
      <c r="G142" s="14">
        <v>0</v>
      </c>
      <c r="H142" s="14">
        <v>0</v>
      </c>
      <c r="I142" s="14">
        <v>9.1999999999999993</v>
      </c>
      <c r="J142" s="14">
        <v>9.1999999999999993</v>
      </c>
      <c r="K142" s="14">
        <v>9.1999999999999993</v>
      </c>
      <c r="L142" s="14">
        <v>9.1999999999999993</v>
      </c>
      <c r="M142" s="14">
        <v>9.1999999999999993</v>
      </c>
      <c r="N142" s="14">
        <v>9.1999999999999993</v>
      </c>
      <c r="O142" s="14">
        <v>9.1999999999999993</v>
      </c>
      <c r="P142" s="14">
        <v>9.1999999999999993</v>
      </c>
      <c r="Q142" s="14">
        <v>9.1999999999999993</v>
      </c>
      <c r="R142" s="14">
        <v>9.1999999999999993</v>
      </c>
      <c r="S142" s="14">
        <v>13.2</v>
      </c>
      <c r="T142" s="14">
        <v>4</v>
      </c>
      <c r="U142" s="14">
        <v>4.92</v>
      </c>
      <c r="V142" s="14">
        <v>5.83</v>
      </c>
      <c r="W142" s="14">
        <v>6.73</v>
      </c>
      <c r="X142" s="14">
        <v>7.67</v>
      </c>
      <c r="Y142" s="14">
        <v>7.67</v>
      </c>
      <c r="Z142" s="14">
        <v>7.67</v>
      </c>
      <c r="AA142" s="14">
        <v>7.67</v>
      </c>
      <c r="AB142" s="14">
        <v>7.67</v>
      </c>
      <c r="AC142" s="14">
        <v>7.67</v>
      </c>
      <c r="AD142" s="14">
        <v>7.67</v>
      </c>
      <c r="AE142" s="14">
        <v>7.67</v>
      </c>
      <c r="AF142" s="14">
        <v>7.67</v>
      </c>
      <c r="AG142" s="14">
        <v>7.67</v>
      </c>
      <c r="AH142" s="14">
        <v>7.67</v>
      </c>
      <c r="AI142" s="14">
        <v>7.67</v>
      </c>
      <c r="AJ142" s="14">
        <v>7.67</v>
      </c>
      <c r="AK142" s="14">
        <v>7.67</v>
      </c>
      <c r="AL142" s="14">
        <v>7.67</v>
      </c>
      <c r="AM142" s="14">
        <v>7.67</v>
      </c>
      <c r="AN142" s="14">
        <v>7.67</v>
      </c>
      <c r="AO142" s="14">
        <v>7.67</v>
      </c>
      <c r="AP142" s="14">
        <v>7.67</v>
      </c>
      <c r="AQ142" s="14">
        <v>7.67</v>
      </c>
      <c r="AR142" s="14">
        <v>7.67</v>
      </c>
      <c r="AS142" s="14">
        <v>7.67</v>
      </c>
      <c r="AT142" s="14">
        <v>7.67</v>
      </c>
      <c r="AU142" s="14">
        <v>7.67</v>
      </c>
    </row>
    <row r="143" spans="1:47" x14ac:dyDescent="0.2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100</v>
      </c>
      <c r="B144" s="14">
        <v>0</v>
      </c>
      <c r="C144" s="14">
        <v>0</v>
      </c>
      <c r="D144" s="14">
        <v>0</v>
      </c>
      <c r="E144" s="14">
        <v>0</v>
      </c>
      <c r="F144" s="14">
        <v>0</v>
      </c>
      <c r="G144" s="14">
        <v>0</v>
      </c>
      <c r="H144" s="14">
        <v>0</v>
      </c>
      <c r="I144" s="14">
        <v>0</v>
      </c>
      <c r="J144" s="14">
        <v>0.27</v>
      </c>
      <c r="K144" s="14">
        <v>0.42</v>
      </c>
      <c r="L144" s="14">
        <v>0.82</v>
      </c>
      <c r="M144" s="14">
        <v>1.22</v>
      </c>
      <c r="N144" s="14">
        <v>1.62</v>
      </c>
      <c r="O144" s="14">
        <v>2.02</v>
      </c>
      <c r="P144" s="14">
        <v>2.02</v>
      </c>
      <c r="Q144" s="14">
        <v>2.02</v>
      </c>
      <c r="R144" s="14">
        <v>2.02</v>
      </c>
      <c r="S144" s="14">
        <v>2.02</v>
      </c>
      <c r="T144" s="14">
        <v>2.94</v>
      </c>
      <c r="U144" s="14">
        <v>3.85</v>
      </c>
      <c r="V144" s="14">
        <v>4.75</v>
      </c>
      <c r="W144" s="14">
        <v>5.69</v>
      </c>
      <c r="X144" s="14">
        <v>5.69</v>
      </c>
      <c r="Y144" s="14">
        <v>5.69</v>
      </c>
      <c r="Z144" s="14">
        <v>5.69</v>
      </c>
      <c r="AA144" s="14">
        <v>5.69</v>
      </c>
      <c r="AB144" s="14">
        <v>5.69</v>
      </c>
      <c r="AC144" s="14">
        <v>5.69</v>
      </c>
      <c r="AD144" s="14">
        <v>5.69</v>
      </c>
      <c r="AE144" s="14">
        <v>5.69</v>
      </c>
      <c r="AF144" s="14">
        <v>5.69</v>
      </c>
      <c r="AG144" s="14">
        <v>5.69</v>
      </c>
      <c r="AH144" s="14">
        <v>5.69</v>
      </c>
      <c r="AI144" s="14">
        <v>5.69</v>
      </c>
      <c r="AJ144" s="14">
        <v>5.69</v>
      </c>
      <c r="AK144" s="14">
        <v>5.69</v>
      </c>
      <c r="AL144" s="14">
        <v>5.69</v>
      </c>
      <c r="AM144" s="14">
        <v>5.69</v>
      </c>
      <c r="AN144" s="14">
        <v>5.69</v>
      </c>
      <c r="AO144" s="14">
        <v>5.69</v>
      </c>
      <c r="AP144" s="14">
        <v>5.69</v>
      </c>
      <c r="AQ144" s="14">
        <v>5.69</v>
      </c>
      <c r="AR144" s="14">
        <v>5.69</v>
      </c>
      <c r="AS144" s="14">
        <v>5.69</v>
      </c>
      <c r="AT144" s="14">
        <v>5.69</v>
      </c>
      <c r="AU144" s="14">
        <v>5.69</v>
      </c>
    </row>
    <row r="145" spans="1:47" x14ac:dyDescent="0.2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103</v>
      </c>
      <c r="B147" s="14">
        <v>27.3</v>
      </c>
      <c r="C147" s="14">
        <v>27.3</v>
      </c>
      <c r="D147" s="14">
        <v>19.5</v>
      </c>
      <c r="E147" s="14">
        <v>27.2</v>
      </c>
      <c r="F147" s="14">
        <v>27.2</v>
      </c>
      <c r="G147" s="14">
        <v>27.2</v>
      </c>
      <c r="H147" s="14">
        <v>27.2</v>
      </c>
      <c r="I147" s="14">
        <v>27.2</v>
      </c>
      <c r="J147" s="14">
        <v>27.2</v>
      </c>
      <c r="K147" s="14">
        <v>27.2</v>
      </c>
      <c r="L147" s="14">
        <v>27.2</v>
      </c>
      <c r="M147" s="14">
        <v>27.2</v>
      </c>
      <c r="N147" s="14">
        <v>27.2</v>
      </c>
      <c r="O147" s="14">
        <v>27.2</v>
      </c>
      <c r="P147" s="14">
        <v>27.2</v>
      </c>
      <c r="Q147" s="14">
        <v>27.2</v>
      </c>
      <c r="R147" s="14">
        <v>27.2</v>
      </c>
      <c r="S147" s="14">
        <v>27.2</v>
      </c>
      <c r="T147" s="14">
        <v>27.2</v>
      </c>
      <c r="U147" s="14">
        <v>32.200000000000003</v>
      </c>
      <c r="V147" s="14">
        <v>37.200000000000003</v>
      </c>
      <c r="W147" s="14">
        <v>37.200000000000003</v>
      </c>
      <c r="X147" s="14">
        <v>37.200000000000003</v>
      </c>
      <c r="Y147" s="14">
        <v>37.200000000000003</v>
      </c>
      <c r="Z147" s="14">
        <v>37.200000000000003</v>
      </c>
      <c r="AA147" s="14">
        <v>37.200000000000003</v>
      </c>
      <c r="AB147" s="14">
        <v>37.200000000000003</v>
      </c>
      <c r="AC147" s="14">
        <v>37.200000000000003</v>
      </c>
      <c r="AD147" s="14">
        <v>37.200000000000003</v>
      </c>
      <c r="AE147" s="14">
        <v>37.200000000000003</v>
      </c>
      <c r="AF147" s="14">
        <v>37.200000000000003</v>
      </c>
      <c r="AG147" s="14">
        <v>37.200000000000003</v>
      </c>
      <c r="AH147" s="14">
        <v>37.200000000000003</v>
      </c>
      <c r="AI147" s="14">
        <v>37.200000000000003</v>
      </c>
      <c r="AJ147" s="14">
        <v>37.200000000000003</v>
      </c>
      <c r="AK147" s="14">
        <v>37.200000000000003</v>
      </c>
      <c r="AL147" s="14">
        <v>37.200000000000003</v>
      </c>
      <c r="AM147" s="14">
        <v>37.200000000000003</v>
      </c>
      <c r="AN147" s="14">
        <v>37.200000000000003</v>
      </c>
      <c r="AO147" s="14">
        <v>37.200000000000003</v>
      </c>
      <c r="AP147" s="14">
        <v>37.200000000000003</v>
      </c>
      <c r="AQ147" s="14">
        <v>37.200000000000003</v>
      </c>
      <c r="AR147" s="14">
        <v>37.200000000000003</v>
      </c>
      <c r="AS147" s="14">
        <v>37.200000000000003</v>
      </c>
      <c r="AT147" s="14">
        <v>37.200000000000003</v>
      </c>
      <c r="AU147" s="14">
        <v>37.200000000000003</v>
      </c>
    </row>
    <row r="148" spans="1:47" x14ac:dyDescent="0.25">
      <c r="A148" s="14" t="s">
        <v>104</v>
      </c>
      <c r="B148" s="14">
        <v>121.7</v>
      </c>
      <c r="C148" s="14">
        <v>82.7</v>
      </c>
      <c r="D148" s="14">
        <v>87.7</v>
      </c>
      <c r="E148" s="14">
        <v>84</v>
      </c>
      <c r="F148" s="14">
        <v>100</v>
      </c>
      <c r="G148" s="14">
        <v>100</v>
      </c>
      <c r="H148" s="14">
        <v>100</v>
      </c>
      <c r="I148" s="14">
        <v>100</v>
      </c>
      <c r="J148" s="14">
        <v>104</v>
      </c>
      <c r="K148" s="14">
        <v>78</v>
      </c>
      <c r="L148" s="14">
        <v>94</v>
      </c>
      <c r="M148" s="14">
        <v>94.06</v>
      </c>
      <c r="N148" s="14">
        <v>104.06</v>
      </c>
      <c r="O148" s="14">
        <v>114.06</v>
      </c>
      <c r="P148" s="14">
        <v>124.06</v>
      </c>
      <c r="Q148" s="14">
        <v>124.06</v>
      </c>
      <c r="R148" s="14">
        <v>124.06</v>
      </c>
      <c r="S148" s="14">
        <v>124.06</v>
      </c>
      <c r="T148" s="14">
        <v>124.06</v>
      </c>
      <c r="U148" s="14">
        <v>124.06</v>
      </c>
      <c r="V148" s="14">
        <v>124.06</v>
      </c>
      <c r="W148" s="14">
        <v>124.06</v>
      </c>
      <c r="X148" s="14">
        <v>124.06</v>
      </c>
      <c r="Y148" s="14">
        <v>124.06</v>
      </c>
      <c r="Z148" s="14">
        <v>124.06</v>
      </c>
      <c r="AA148" s="14">
        <v>129.06</v>
      </c>
      <c r="AB148" s="14">
        <v>129.06</v>
      </c>
      <c r="AC148" s="14">
        <v>129.06</v>
      </c>
      <c r="AD148" s="14">
        <v>129.06</v>
      </c>
      <c r="AE148" s="14">
        <v>129.06</v>
      </c>
      <c r="AF148" s="14">
        <v>129.06</v>
      </c>
      <c r="AG148" s="14">
        <v>129.06</v>
      </c>
      <c r="AH148" s="14">
        <v>129.06</v>
      </c>
      <c r="AI148" s="14">
        <v>129.06</v>
      </c>
      <c r="AJ148" s="14">
        <v>129.06</v>
      </c>
      <c r="AK148" s="14">
        <v>129.06</v>
      </c>
      <c r="AL148" s="14">
        <v>129.06</v>
      </c>
      <c r="AM148" s="14">
        <v>129.06</v>
      </c>
      <c r="AN148" s="14">
        <v>129.06</v>
      </c>
      <c r="AO148" s="14">
        <v>129.06</v>
      </c>
      <c r="AP148" s="14">
        <v>129.06</v>
      </c>
      <c r="AQ148" s="14">
        <v>129.06</v>
      </c>
      <c r="AR148" s="14">
        <v>129.06</v>
      </c>
      <c r="AS148" s="14">
        <v>129.06</v>
      </c>
      <c r="AT148" s="14">
        <v>129.06</v>
      </c>
      <c r="AU148" s="14">
        <v>129.06</v>
      </c>
    </row>
    <row r="150" spans="1:47" ht="18.75" x14ac:dyDescent="0.3">
      <c r="A150" s="15" t="s">
        <v>117</v>
      </c>
    </row>
    <row r="151" spans="1:47" x14ac:dyDescent="0.2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2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0.25</v>
      </c>
      <c r="U153" s="14">
        <v>0.51</v>
      </c>
      <c r="V153" s="14">
        <v>0.78</v>
      </c>
      <c r="W153" s="14">
        <v>1.03</v>
      </c>
      <c r="X153" s="14">
        <v>1.29</v>
      </c>
      <c r="Y153" s="14">
        <v>1.55</v>
      </c>
      <c r="Z153" s="14">
        <v>1.81</v>
      </c>
      <c r="AA153" s="14">
        <v>2.0699999999999998</v>
      </c>
      <c r="AB153" s="14">
        <v>2.33</v>
      </c>
      <c r="AC153" s="14">
        <v>2.59</v>
      </c>
      <c r="AD153" s="14">
        <v>2.86</v>
      </c>
      <c r="AE153" s="14">
        <v>3.12</v>
      </c>
      <c r="AF153" s="14">
        <v>3.39</v>
      </c>
      <c r="AG153" s="14">
        <v>3.66</v>
      </c>
      <c r="AH153" s="14">
        <v>3.93</v>
      </c>
      <c r="AI153" s="14">
        <v>4.2</v>
      </c>
      <c r="AJ153" s="14">
        <v>4.47</v>
      </c>
      <c r="AK153" s="14">
        <v>4.74</v>
      </c>
      <c r="AL153" s="14">
        <v>5.0199999999999996</v>
      </c>
      <c r="AM153" s="14">
        <v>5.3</v>
      </c>
      <c r="AN153" s="14">
        <v>5.58</v>
      </c>
      <c r="AO153" s="14">
        <v>5.86</v>
      </c>
      <c r="AP153" s="14">
        <v>6.14</v>
      </c>
      <c r="AQ153" s="14">
        <v>6.43</v>
      </c>
      <c r="AR153" s="14">
        <v>6.72</v>
      </c>
      <c r="AS153" s="14">
        <v>7.01</v>
      </c>
      <c r="AT153" s="14">
        <v>7.3</v>
      </c>
      <c r="AU153" s="14">
        <v>7.61</v>
      </c>
    </row>
    <row r="154" spans="1:47" x14ac:dyDescent="0.2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100</v>
      </c>
      <c r="B155" s="14">
        <v>0</v>
      </c>
      <c r="C155" s="14">
        <v>0</v>
      </c>
      <c r="D155" s="14">
        <v>0</v>
      </c>
      <c r="E155" s="14">
        <v>0</v>
      </c>
      <c r="F155" s="14">
        <v>0</v>
      </c>
      <c r="G155" s="14">
        <v>0</v>
      </c>
      <c r="H155" s="14">
        <v>0</v>
      </c>
      <c r="I155" s="14">
        <v>0</v>
      </c>
      <c r="J155" s="14">
        <v>0.03</v>
      </c>
      <c r="K155" s="14">
        <v>0.03</v>
      </c>
      <c r="L155" s="14">
        <v>0.03</v>
      </c>
      <c r="M155" s="14">
        <v>0.03</v>
      </c>
      <c r="N155" s="14">
        <v>0.03</v>
      </c>
      <c r="O155" s="14">
        <v>0.03</v>
      </c>
      <c r="P155" s="14">
        <v>0.03</v>
      </c>
      <c r="Q155" s="14">
        <v>0.03</v>
      </c>
      <c r="R155" s="14">
        <v>0.03</v>
      </c>
      <c r="S155" s="14">
        <v>0.28999999999999998</v>
      </c>
      <c r="T155" s="14">
        <v>0.55000000000000004</v>
      </c>
      <c r="U155" s="14">
        <v>0.81</v>
      </c>
      <c r="V155" s="14">
        <v>1.07</v>
      </c>
      <c r="W155" s="14">
        <v>1.32</v>
      </c>
      <c r="X155" s="14">
        <v>1.58</v>
      </c>
      <c r="Y155" s="14">
        <v>1.84</v>
      </c>
      <c r="Z155" s="14">
        <v>2.1</v>
      </c>
      <c r="AA155" s="14">
        <v>2.36</v>
      </c>
      <c r="AB155" s="14">
        <v>2.63</v>
      </c>
      <c r="AC155" s="14">
        <v>2.89</v>
      </c>
      <c r="AD155" s="14">
        <v>3.16</v>
      </c>
      <c r="AE155" s="14">
        <v>3.42</v>
      </c>
      <c r="AF155" s="14">
        <v>3.69</v>
      </c>
      <c r="AG155" s="14">
        <v>3.96</v>
      </c>
      <c r="AH155" s="14">
        <v>4.2300000000000004</v>
      </c>
      <c r="AI155" s="14">
        <v>4.5</v>
      </c>
      <c r="AJ155" s="14">
        <v>4.78</v>
      </c>
      <c r="AK155" s="14">
        <v>5.05</v>
      </c>
      <c r="AL155" s="14">
        <v>5.33</v>
      </c>
      <c r="AM155" s="14">
        <v>5.61</v>
      </c>
      <c r="AN155" s="14">
        <v>5.89</v>
      </c>
      <c r="AO155" s="14">
        <v>6.17</v>
      </c>
      <c r="AP155" s="14">
        <v>6.46</v>
      </c>
      <c r="AQ155" s="14">
        <v>6.75</v>
      </c>
      <c r="AR155" s="14">
        <v>7.04</v>
      </c>
      <c r="AS155" s="14">
        <v>7.34</v>
      </c>
      <c r="AT155" s="14">
        <v>7.63</v>
      </c>
      <c r="AU155" s="14">
        <v>7.94</v>
      </c>
    </row>
    <row r="156" spans="1:47" x14ac:dyDescent="0.2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104</v>
      </c>
      <c r="B159" s="14">
        <v>54.28</v>
      </c>
      <c r="C159" s="14">
        <v>54.28</v>
      </c>
      <c r="D159" s="14">
        <v>54.28</v>
      </c>
      <c r="E159" s="14">
        <v>54.28</v>
      </c>
      <c r="F159" s="14">
        <v>54.28</v>
      </c>
      <c r="G159" s="14">
        <v>54.28</v>
      </c>
      <c r="H159" s="14">
        <v>54.28</v>
      </c>
      <c r="I159" s="14">
        <v>54.28</v>
      </c>
      <c r="J159" s="14">
        <v>54.28</v>
      </c>
      <c r="K159" s="14">
        <v>54.28</v>
      </c>
      <c r="L159" s="14">
        <v>54.28</v>
      </c>
      <c r="M159" s="14">
        <v>54.28</v>
      </c>
      <c r="N159" s="14">
        <v>54.28</v>
      </c>
      <c r="O159" s="14">
        <v>54.28</v>
      </c>
      <c r="P159" s="14">
        <v>54.28</v>
      </c>
      <c r="Q159" s="14">
        <v>54.28</v>
      </c>
      <c r="R159" s="14">
        <v>54.28</v>
      </c>
      <c r="S159" s="14">
        <v>54.28</v>
      </c>
      <c r="T159" s="14">
        <v>54.28</v>
      </c>
      <c r="U159" s="14">
        <v>58.28</v>
      </c>
      <c r="V159" s="14">
        <v>58.28</v>
      </c>
      <c r="W159" s="14">
        <v>58.28</v>
      </c>
      <c r="X159" s="14">
        <v>58.28</v>
      </c>
      <c r="Y159" s="14">
        <v>62.28</v>
      </c>
      <c r="Z159" s="14">
        <v>62.28</v>
      </c>
      <c r="AA159" s="14">
        <v>62.28</v>
      </c>
      <c r="AB159" s="14">
        <v>62.28</v>
      </c>
      <c r="AC159" s="14">
        <v>66.28</v>
      </c>
      <c r="AD159" s="14">
        <v>66.28</v>
      </c>
      <c r="AE159" s="14">
        <v>66.28</v>
      </c>
      <c r="AF159" s="14">
        <v>66.28</v>
      </c>
      <c r="AG159" s="14">
        <v>70.28</v>
      </c>
      <c r="AH159" s="14">
        <v>70.28</v>
      </c>
      <c r="AI159" s="14">
        <v>70.28</v>
      </c>
      <c r="AJ159" s="14">
        <v>70.28</v>
      </c>
      <c r="AK159" s="14">
        <v>70.28</v>
      </c>
      <c r="AL159" s="14">
        <v>70.28</v>
      </c>
      <c r="AM159" s="14">
        <v>70.28</v>
      </c>
      <c r="AN159" s="14">
        <v>70.28</v>
      </c>
      <c r="AO159" s="14">
        <v>70.28</v>
      </c>
      <c r="AP159" s="14">
        <v>70.28</v>
      </c>
      <c r="AQ159" s="14">
        <v>70.28</v>
      </c>
      <c r="AR159" s="14">
        <v>70.28</v>
      </c>
      <c r="AS159" s="14">
        <v>70.28</v>
      </c>
      <c r="AT159" s="14">
        <v>70.28</v>
      </c>
      <c r="AU159" s="14">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4C80F-6181-4836-80EB-2502B51E94C5}">
  <sheetPr>
    <tabColor theme="5"/>
  </sheetPr>
  <dimension ref="A1:E36"/>
  <sheetViews>
    <sheetView topLeftCell="A13" workbookViewId="0">
      <selection activeCell="A2" sqref="A2"/>
    </sheetView>
  </sheetViews>
  <sheetFormatPr defaultRowHeight="15" x14ac:dyDescent="0.25"/>
  <cols>
    <col min="2" max="2" width="21.42578125" bestFit="1" customWidth="1"/>
    <col min="3" max="3" width="11.140625" bestFit="1" customWidth="1"/>
    <col min="4" max="4" width="15.5703125" bestFit="1" customWidth="1"/>
    <col min="5" max="5" width="11.140625" bestFit="1" customWidth="1"/>
    <col min="6" max="6" width="12" bestFit="1" customWidth="1"/>
  </cols>
  <sheetData>
    <row r="1" spans="1:4" x14ac:dyDescent="0.25">
      <c r="A1">
        <v>2018</v>
      </c>
      <c r="C1" t="s">
        <v>171</v>
      </c>
    </row>
    <row r="2" spans="1:4" x14ac:dyDescent="0.25">
      <c r="B2" t="s">
        <v>122</v>
      </c>
      <c r="C2" s="9">
        <f>'CER CEF Electricity Capacity'!O14</f>
        <v>8929.44</v>
      </c>
      <c r="D2" s="9">
        <f>C2*8760</f>
        <v>78221894.400000006</v>
      </c>
    </row>
    <row r="3" spans="1:4" x14ac:dyDescent="0.25">
      <c r="B3" t="s">
        <v>124</v>
      </c>
      <c r="C3" s="9">
        <f>'CER CEF Electricity Capacity'!O15</f>
        <v>22565.919999999998</v>
      </c>
      <c r="D3" s="9">
        <f t="shared" ref="D3:D11" si="0">C3*8760</f>
        <v>197677459.19999999</v>
      </c>
    </row>
    <row r="4" spans="1:4" x14ac:dyDescent="0.25">
      <c r="B4" t="s">
        <v>125</v>
      </c>
      <c r="C4" s="9">
        <f>'CER CEF Electricity Capacity'!O13</f>
        <v>13338</v>
      </c>
      <c r="D4" s="9">
        <f t="shared" si="0"/>
        <v>116840880</v>
      </c>
    </row>
    <row r="5" spans="1:4" x14ac:dyDescent="0.25">
      <c r="B5" t="s">
        <v>126</v>
      </c>
      <c r="C5" s="9">
        <f>'CER CEF Electricity Capacity'!O9</f>
        <v>81383.48</v>
      </c>
      <c r="D5" s="9">
        <f t="shared" si="0"/>
        <v>712919284.79999995</v>
      </c>
    </row>
    <row r="6" spans="1:4" x14ac:dyDescent="0.25">
      <c r="B6" t="s">
        <v>127</v>
      </c>
      <c r="C6" s="9">
        <f>'CER CEF Electricity Capacity'!O10</f>
        <v>12781.65</v>
      </c>
      <c r="D6" s="9">
        <f t="shared" si="0"/>
        <v>111967254</v>
      </c>
    </row>
    <row r="7" spans="1:4" x14ac:dyDescent="0.25">
      <c r="B7" t="s">
        <v>128</v>
      </c>
      <c r="C7" s="9">
        <f>'CER CEF Electricity Capacity'!O12</f>
        <v>2719.86</v>
      </c>
      <c r="D7" s="9">
        <f t="shared" si="0"/>
        <v>23825973.600000001</v>
      </c>
    </row>
    <row r="8" spans="1:4" x14ac:dyDescent="0.25">
      <c r="B8" t="s">
        <v>130</v>
      </c>
      <c r="C8" s="9"/>
      <c r="D8" s="9">
        <f t="shared" si="0"/>
        <v>0</v>
      </c>
    </row>
    <row r="9" spans="1:4" x14ac:dyDescent="0.25">
      <c r="B9" t="s">
        <v>131</v>
      </c>
      <c r="C9" s="9">
        <f>'CER CEF Electricity Capacity'!O11</f>
        <v>2459.6999999999998</v>
      </c>
      <c r="D9" s="9">
        <f t="shared" si="0"/>
        <v>21546972</v>
      </c>
    </row>
    <row r="10" spans="1:4" x14ac:dyDescent="0.25">
      <c r="B10" t="s">
        <v>132</v>
      </c>
      <c r="C10" s="9"/>
      <c r="D10" s="9">
        <f t="shared" si="0"/>
        <v>0</v>
      </c>
    </row>
    <row r="11" spans="1:4" x14ac:dyDescent="0.25">
      <c r="B11" t="s">
        <v>40</v>
      </c>
      <c r="C11" s="9">
        <f>'CER CEF Electricity Capacity'!O16</f>
        <v>3614.53</v>
      </c>
      <c r="D11" s="9">
        <f t="shared" si="0"/>
        <v>31663282.800000001</v>
      </c>
    </row>
    <row r="12" spans="1:4" x14ac:dyDescent="0.25">
      <c r="B12" t="s">
        <v>133</v>
      </c>
    </row>
    <row r="13" spans="1:4" x14ac:dyDescent="0.25">
      <c r="B13" t="s">
        <v>145</v>
      </c>
    </row>
    <row r="14" spans="1:4" x14ac:dyDescent="0.25">
      <c r="B14" t="s">
        <v>135</v>
      </c>
    </row>
    <row r="15" spans="1:4" x14ac:dyDescent="0.25">
      <c r="B15" t="s">
        <v>146</v>
      </c>
    </row>
    <row r="16" spans="1:4" x14ac:dyDescent="0.25">
      <c r="B16" t="s">
        <v>147</v>
      </c>
    </row>
    <row r="17" spans="2:5" x14ac:dyDescent="0.25">
      <c r="B17" t="s">
        <v>148</v>
      </c>
    </row>
    <row r="19" spans="2:5" x14ac:dyDescent="0.25">
      <c r="C19" t="b">
        <f>SUM(C2:C17)=SUM(Table130[2018])</f>
        <v>1</v>
      </c>
    </row>
    <row r="20" spans="2:5" x14ac:dyDescent="0.25">
      <c r="C20" t="s">
        <v>170</v>
      </c>
      <c r="E20" t="s">
        <v>172</v>
      </c>
    </row>
    <row r="21" spans="2:5" x14ac:dyDescent="0.25">
      <c r="B21" t="s">
        <v>122</v>
      </c>
      <c r="C21" s="9">
        <f>'Electricity Generation'!O14</f>
        <v>46520.81</v>
      </c>
      <c r="D21" s="41">
        <f>C21*1000</f>
        <v>46520810</v>
      </c>
      <c r="E21" s="31">
        <f t="shared" ref="E21:E26" si="1">D21/D2</f>
        <v>0.59472875665869829</v>
      </c>
    </row>
    <row r="22" spans="2:5" x14ac:dyDescent="0.25">
      <c r="B22" t="s">
        <v>124</v>
      </c>
      <c r="C22" s="9">
        <f>'Electricity Generation'!O15</f>
        <v>66979.59</v>
      </c>
      <c r="D22" s="41">
        <f t="shared" ref="D22:D30" si="2">C22*1000</f>
        <v>66979590</v>
      </c>
      <c r="E22" s="31">
        <f t="shared" si="1"/>
        <v>0.33883271401335374</v>
      </c>
    </row>
    <row r="23" spans="2:5" x14ac:dyDescent="0.25">
      <c r="B23" t="s">
        <v>125</v>
      </c>
      <c r="C23" s="9">
        <f>'Electricity Generation'!O13</f>
        <v>95029.01</v>
      </c>
      <c r="D23" s="41">
        <f t="shared" si="2"/>
        <v>95029010</v>
      </c>
      <c r="E23" s="31">
        <f t="shared" si="1"/>
        <v>0.81331987571473274</v>
      </c>
    </row>
    <row r="24" spans="2:5" x14ac:dyDescent="0.25">
      <c r="B24" t="s">
        <v>126</v>
      </c>
      <c r="C24" s="9">
        <f>'Electricity Generation'!O9</f>
        <v>382163.9</v>
      </c>
      <c r="D24" s="41">
        <f t="shared" si="2"/>
        <v>382163900</v>
      </c>
      <c r="E24" s="31">
        <f t="shared" si="1"/>
        <v>0.5360549337744609</v>
      </c>
    </row>
    <row r="25" spans="2:5" x14ac:dyDescent="0.25">
      <c r="B25" t="s">
        <v>127</v>
      </c>
      <c r="C25" s="9">
        <f>'Electricity Generation'!O10</f>
        <v>32814.01</v>
      </c>
      <c r="D25" s="41">
        <f t="shared" si="2"/>
        <v>32814010.000000004</v>
      </c>
      <c r="E25" s="31">
        <f t="shared" si="1"/>
        <v>0.29306791787534597</v>
      </c>
    </row>
    <row r="26" spans="2:5" x14ac:dyDescent="0.25">
      <c r="B26" t="s">
        <v>128</v>
      </c>
      <c r="C26" s="9">
        <f>'Electricity Generation'!O12</f>
        <v>2191</v>
      </c>
      <c r="D26" s="41">
        <f t="shared" si="2"/>
        <v>2191000</v>
      </c>
      <c r="E26" s="31">
        <f t="shared" si="1"/>
        <v>9.1958466704588307E-2</v>
      </c>
    </row>
    <row r="27" spans="2:5" x14ac:dyDescent="0.25">
      <c r="B27" t="s">
        <v>130</v>
      </c>
      <c r="C27" s="9"/>
      <c r="D27" s="41">
        <f t="shared" si="2"/>
        <v>0</v>
      </c>
      <c r="E27" s="31"/>
    </row>
    <row r="28" spans="2:5" x14ac:dyDescent="0.25">
      <c r="B28" t="s">
        <v>131</v>
      </c>
      <c r="C28" s="9">
        <f>'Electricity Generation'!O11</f>
        <v>9260.9699999999993</v>
      </c>
      <c r="D28" s="41">
        <f t="shared" si="2"/>
        <v>9260970</v>
      </c>
      <c r="E28" s="31">
        <f>D28/D9</f>
        <v>0.42980377938951236</v>
      </c>
    </row>
    <row r="29" spans="2:5" x14ac:dyDescent="0.25">
      <c r="B29" t="s">
        <v>132</v>
      </c>
      <c r="C29" s="9"/>
      <c r="D29" s="41">
        <f t="shared" si="2"/>
        <v>0</v>
      </c>
      <c r="E29" s="31"/>
    </row>
    <row r="30" spans="2:5" x14ac:dyDescent="0.25">
      <c r="B30" t="s">
        <v>40</v>
      </c>
      <c r="C30" s="9">
        <f>'Electricity Generation'!O16</f>
        <v>4189.29</v>
      </c>
      <c r="D30" s="41">
        <f t="shared" si="2"/>
        <v>4189290</v>
      </c>
      <c r="E30" s="31">
        <f>D30/D11</f>
        <v>0.13230750666194346</v>
      </c>
    </row>
    <row r="31" spans="2:5" x14ac:dyDescent="0.25">
      <c r="B31" t="s">
        <v>133</v>
      </c>
    </row>
    <row r="32" spans="2:5" x14ac:dyDescent="0.25">
      <c r="B32" t="s">
        <v>145</v>
      </c>
    </row>
    <row r="33" spans="2:2" x14ac:dyDescent="0.25">
      <c r="B33" t="s">
        <v>135</v>
      </c>
    </row>
    <row r="34" spans="2:2" x14ac:dyDescent="0.25">
      <c r="B34" t="s">
        <v>146</v>
      </c>
    </row>
    <row r="35" spans="2:2" x14ac:dyDescent="0.25">
      <c r="B35" t="s">
        <v>147</v>
      </c>
    </row>
    <row r="36" spans="2:2" x14ac:dyDescent="0.25">
      <c r="B36"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006B-EDA5-46EF-B8B0-7719593FB9B5}">
  <dimension ref="A1:AU159"/>
  <sheetViews>
    <sheetView workbookViewId="0">
      <selection activeCell="O10" sqref="O10"/>
    </sheetView>
  </sheetViews>
  <sheetFormatPr defaultColWidth="8.7109375" defaultRowHeight="15" x14ac:dyDescent="0.25"/>
  <cols>
    <col min="1" max="1" width="18.7109375" style="14" customWidth="1"/>
    <col min="2" max="2" width="8.7109375" style="14"/>
    <col min="3" max="14" width="0" style="14" hidden="1" customWidth="1"/>
    <col min="15" max="16384" width="8.7109375" style="14"/>
  </cols>
  <sheetData>
    <row r="1" spans="1:47" ht="21" x14ac:dyDescent="0.35">
      <c r="A1" s="16" t="s">
        <v>43</v>
      </c>
    </row>
    <row r="2" spans="1:47" ht="21" x14ac:dyDescent="0.35">
      <c r="A2" s="16" t="s">
        <v>118</v>
      </c>
    </row>
    <row r="3" spans="1:47" ht="21" x14ac:dyDescent="0.35">
      <c r="A3" s="16" t="s">
        <v>169</v>
      </c>
    </row>
    <row r="4" spans="1:47" ht="21" x14ac:dyDescent="0.35">
      <c r="A4" s="16" t="s">
        <v>46</v>
      </c>
    </row>
    <row r="7" spans="1:47" ht="18.75" x14ac:dyDescent="0.3">
      <c r="A7" s="15" t="s">
        <v>49</v>
      </c>
    </row>
    <row r="8" spans="1:47" x14ac:dyDescent="0.2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25">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40">
        <v>382163.9</v>
      </c>
      <c r="P9" s="14">
        <v>375998.3</v>
      </c>
      <c r="Q9" s="14">
        <v>386156.5</v>
      </c>
      <c r="R9" s="14">
        <v>392952.2</v>
      </c>
      <c r="S9" s="14">
        <v>414009.7</v>
      </c>
      <c r="T9" s="14">
        <v>419884.79999999999</v>
      </c>
      <c r="U9" s="14">
        <v>420564</v>
      </c>
      <c r="V9" s="14">
        <v>426253.5</v>
      </c>
      <c r="W9" s="14">
        <v>426438</v>
      </c>
      <c r="X9" s="14">
        <v>426601.5</v>
      </c>
      <c r="Y9" s="14">
        <v>426631.5</v>
      </c>
      <c r="Z9" s="14">
        <v>426216.6</v>
      </c>
      <c r="AA9" s="14">
        <v>434736.9</v>
      </c>
      <c r="AB9" s="14">
        <v>435601.5</v>
      </c>
      <c r="AC9" s="14">
        <v>435569.8</v>
      </c>
      <c r="AD9" s="14">
        <v>435924.3</v>
      </c>
      <c r="AE9" s="14">
        <v>437012.9</v>
      </c>
      <c r="AF9" s="14">
        <v>437761.2</v>
      </c>
      <c r="AG9" s="14">
        <v>439366.8</v>
      </c>
      <c r="AH9" s="14">
        <v>440272.5</v>
      </c>
      <c r="AI9" s="14">
        <v>440771.5</v>
      </c>
      <c r="AJ9" s="14">
        <v>441186.3</v>
      </c>
      <c r="AK9" s="14">
        <v>441464.6</v>
      </c>
      <c r="AL9" s="14">
        <v>442329.7</v>
      </c>
      <c r="AM9" s="14">
        <v>442987.3</v>
      </c>
      <c r="AN9" s="14">
        <v>443420.1</v>
      </c>
      <c r="AO9" s="14">
        <v>443696.5</v>
      </c>
      <c r="AP9" s="14">
        <v>444111.5</v>
      </c>
      <c r="AQ9" s="14">
        <v>444504.2</v>
      </c>
      <c r="AR9" s="14">
        <v>445041.1</v>
      </c>
      <c r="AS9" s="14">
        <v>445453.3</v>
      </c>
      <c r="AT9" s="14">
        <v>445232.7</v>
      </c>
      <c r="AU9" s="14">
        <v>446455.8</v>
      </c>
    </row>
    <row r="10" spans="1:47" x14ac:dyDescent="0.25">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40">
        <v>32814.01</v>
      </c>
      <c r="P10" s="14">
        <v>32333</v>
      </c>
      <c r="Q10" s="14">
        <v>35393.519999999997</v>
      </c>
      <c r="R10" s="14">
        <v>37205.53</v>
      </c>
      <c r="S10" s="14">
        <v>48919.51</v>
      </c>
      <c r="T10" s="14">
        <v>49031.61</v>
      </c>
      <c r="U10" s="14">
        <v>52057.91</v>
      </c>
      <c r="V10" s="14">
        <v>54360.89</v>
      </c>
      <c r="W10" s="14">
        <v>54962.97</v>
      </c>
      <c r="X10" s="14">
        <v>62089.04</v>
      </c>
      <c r="Y10" s="14">
        <v>65911.72</v>
      </c>
      <c r="Z10" s="14">
        <v>70643.33</v>
      </c>
      <c r="AA10" s="14">
        <v>79872.47</v>
      </c>
      <c r="AB10" s="14">
        <v>86951.15</v>
      </c>
      <c r="AC10" s="14">
        <v>93863.48</v>
      </c>
      <c r="AD10" s="14">
        <v>94757.65</v>
      </c>
      <c r="AE10" s="14">
        <v>96735.03</v>
      </c>
      <c r="AF10" s="14">
        <v>98444.02</v>
      </c>
      <c r="AG10" s="14">
        <v>101702.69</v>
      </c>
      <c r="AH10" s="14">
        <v>105080.85</v>
      </c>
      <c r="AI10" s="14">
        <v>112793.77</v>
      </c>
      <c r="AJ10" s="14">
        <v>116892.24</v>
      </c>
      <c r="AK10" s="14">
        <v>124088.41</v>
      </c>
      <c r="AL10" s="14">
        <v>129402.83</v>
      </c>
      <c r="AM10" s="14">
        <v>138717.12</v>
      </c>
      <c r="AN10" s="14">
        <v>144897.51999999999</v>
      </c>
      <c r="AO10" s="14">
        <v>155135.9</v>
      </c>
      <c r="AP10" s="14">
        <v>159912.82999999999</v>
      </c>
      <c r="AQ10" s="14">
        <v>169032.28</v>
      </c>
      <c r="AR10" s="14">
        <v>173414.12</v>
      </c>
      <c r="AS10" s="14">
        <v>180922.35</v>
      </c>
      <c r="AT10" s="14">
        <v>184784.68</v>
      </c>
      <c r="AU10" s="14">
        <v>188617.4</v>
      </c>
    </row>
    <row r="11" spans="1:47" x14ac:dyDescent="0.25">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40">
        <v>9260.9699999999993</v>
      </c>
      <c r="P11" s="14">
        <v>8892.7199999999993</v>
      </c>
      <c r="Q11" s="14">
        <v>7758.32</v>
      </c>
      <c r="R11" s="14">
        <v>7918.38</v>
      </c>
      <c r="S11" s="14">
        <v>8085.39</v>
      </c>
      <c r="T11" s="14">
        <v>8145.5</v>
      </c>
      <c r="U11" s="14">
        <v>8172.13</v>
      </c>
      <c r="V11" s="14">
        <v>8203.73</v>
      </c>
      <c r="W11" s="14">
        <v>8229</v>
      </c>
      <c r="X11" s="14">
        <v>8180.23</v>
      </c>
      <c r="Y11" s="14">
        <v>8103.16</v>
      </c>
      <c r="Z11" s="14">
        <v>8045.48</v>
      </c>
      <c r="AA11" s="14">
        <v>7905.92</v>
      </c>
      <c r="AB11" s="14">
        <v>7834.53</v>
      </c>
      <c r="AC11" s="14">
        <v>7690.12</v>
      </c>
      <c r="AD11" s="14">
        <v>7689.75</v>
      </c>
      <c r="AE11" s="14">
        <v>7650.3</v>
      </c>
      <c r="AF11" s="14">
        <v>7634.06</v>
      </c>
      <c r="AG11" s="14">
        <v>7693.85</v>
      </c>
      <c r="AH11" s="14">
        <v>7715.96</v>
      </c>
      <c r="AI11" s="14">
        <v>7725.27</v>
      </c>
      <c r="AJ11" s="14">
        <v>7761.59</v>
      </c>
      <c r="AK11" s="14">
        <v>7755.49</v>
      </c>
      <c r="AL11" s="14">
        <v>7782.51</v>
      </c>
      <c r="AM11" s="14">
        <v>7774.67</v>
      </c>
      <c r="AN11" s="14">
        <v>7744.41</v>
      </c>
      <c r="AO11" s="14">
        <v>7721.08</v>
      </c>
      <c r="AP11" s="14">
        <v>7695.88</v>
      </c>
      <c r="AQ11" s="14">
        <v>7712.57</v>
      </c>
      <c r="AR11" s="14">
        <v>7701.84</v>
      </c>
      <c r="AS11" s="14">
        <v>7680.33</v>
      </c>
      <c r="AT11" s="14">
        <v>7670.09</v>
      </c>
      <c r="AU11" s="14">
        <v>7658.64</v>
      </c>
    </row>
    <row r="12" spans="1:47" x14ac:dyDescent="0.25">
      <c r="A12" s="14" t="s">
        <v>100</v>
      </c>
      <c r="B12" s="14">
        <v>0</v>
      </c>
      <c r="C12" s="14">
        <v>0</v>
      </c>
      <c r="D12" s="14">
        <v>0</v>
      </c>
      <c r="E12" s="14">
        <v>0</v>
      </c>
      <c r="F12" s="14">
        <v>5</v>
      </c>
      <c r="G12" s="14">
        <v>123</v>
      </c>
      <c r="H12" s="14">
        <v>398</v>
      </c>
      <c r="I12" s="14">
        <v>842</v>
      </c>
      <c r="J12" s="14">
        <v>1173</v>
      </c>
      <c r="K12" s="14">
        <v>1757.71</v>
      </c>
      <c r="L12" s="14">
        <v>1426</v>
      </c>
      <c r="M12" s="14">
        <v>1779</v>
      </c>
      <c r="N12" s="14">
        <v>2001</v>
      </c>
      <c r="O12" s="40">
        <v>2191</v>
      </c>
      <c r="P12" s="14">
        <v>2194</v>
      </c>
      <c r="Q12" s="14">
        <v>2254.11</v>
      </c>
      <c r="R12" s="14">
        <v>2590.5300000000002</v>
      </c>
      <c r="S12" s="14">
        <v>3479.48</v>
      </c>
      <c r="T12" s="14">
        <v>3729.67</v>
      </c>
      <c r="U12" s="14">
        <v>4101.3599999999997</v>
      </c>
      <c r="V12" s="14">
        <v>4339.71</v>
      </c>
      <c r="W12" s="14">
        <v>4948.63</v>
      </c>
      <c r="X12" s="14">
        <v>5294.32</v>
      </c>
      <c r="Y12" s="14">
        <v>5402.63</v>
      </c>
      <c r="Z12" s="14">
        <v>6775.5</v>
      </c>
      <c r="AA12" s="14">
        <v>7795.56</v>
      </c>
      <c r="AB12" s="14">
        <v>8732.41</v>
      </c>
      <c r="AC12" s="14">
        <v>9823.4699999999993</v>
      </c>
      <c r="AD12" s="14">
        <v>11227.58</v>
      </c>
      <c r="AE12" s="14">
        <v>12784.3</v>
      </c>
      <c r="AF12" s="14">
        <v>16546.830000000002</v>
      </c>
      <c r="AG12" s="14">
        <v>18243.05</v>
      </c>
      <c r="AH12" s="14">
        <v>20134.38</v>
      </c>
      <c r="AI12" s="14">
        <v>22116.59</v>
      </c>
      <c r="AJ12" s="14">
        <v>24421.73</v>
      </c>
      <c r="AK12" s="14">
        <v>28835.14</v>
      </c>
      <c r="AL12" s="14">
        <v>32492.45</v>
      </c>
      <c r="AM12" s="14">
        <v>36514.71</v>
      </c>
      <c r="AN12" s="14">
        <v>41164.5</v>
      </c>
      <c r="AO12" s="14">
        <v>45590.8</v>
      </c>
      <c r="AP12" s="14">
        <v>51145.22</v>
      </c>
      <c r="AQ12" s="14">
        <v>54488.5</v>
      </c>
      <c r="AR12" s="14">
        <v>56975.57</v>
      </c>
      <c r="AS12" s="14">
        <v>58937.9</v>
      </c>
      <c r="AT12" s="14">
        <v>60762.67</v>
      </c>
      <c r="AU12" s="14">
        <v>62179.97</v>
      </c>
    </row>
    <row r="13" spans="1:47" x14ac:dyDescent="0.25">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40">
        <v>95029.01</v>
      </c>
      <c r="P13" s="14">
        <v>95470</v>
      </c>
      <c r="Q13" s="14">
        <v>83454.600000000006</v>
      </c>
      <c r="R13" s="14">
        <v>78636.44</v>
      </c>
      <c r="S13" s="14">
        <v>81051.16</v>
      </c>
      <c r="T13" s="14">
        <v>69916.27</v>
      </c>
      <c r="U13" s="14">
        <v>80287.199999999997</v>
      </c>
      <c r="V13" s="14">
        <v>73386.14</v>
      </c>
      <c r="W13" s="14">
        <v>68045.740000000005</v>
      </c>
      <c r="X13" s="14">
        <v>74340.98</v>
      </c>
      <c r="Y13" s="14">
        <v>80779.09</v>
      </c>
      <c r="Z13" s="14">
        <v>75834.09</v>
      </c>
      <c r="AA13" s="14">
        <v>82677.41</v>
      </c>
      <c r="AB13" s="14">
        <v>75980.73</v>
      </c>
      <c r="AC13" s="14">
        <v>82824.05</v>
      </c>
      <c r="AD13" s="14">
        <v>82864.78</v>
      </c>
      <c r="AE13" s="14">
        <v>89708.09</v>
      </c>
      <c r="AF13" s="14">
        <v>91531.05</v>
      </c>
      <c r="AG13" s="14">
        <v>91531.05</v>
      </c>
      <c r="AH13" s="14">
        <v>91572.66</v>
      </c>
      <c r="AI13" s="14">
        <v>91572.66</v>
      </c>
      <c r="AJ13" s="14">
        <v>91655.88</v>
      </c>
      <c r="AK13" s="14">
        <v>91822.32</v>
      </c>
      <c r="AL13" s="14">
        <v>87048.12</v>
      </c>
      <c r="AM13" s="14">
        <v>87214.55</v>
      </c>
      <c r="AN13" s="14">
        <v>87381</v>
      </c>
      <c r="AO13" s="14">
        <v>92942.27</v>
      </c>
      <c r="AP13" s="14">
        <v>93150.33</v>
      </c>
      <c r="AQ13" s="14">
        <v>93566.44</v>
      </c>
      <c r="AR13" s="14">
        <v>94398.65</v>
      </c>
      <c r="AS13" s="14">
        <v>95230.82</v>
      </c>
      <c r="AT13" s="14">
        <v>96063.03</v>
      </c>
      <c r="AU13" s="14">
        <v>96063.03</v>
      </c>
    </row>
    <row r="14" spans="1:47" x14ac:dyDescent="0.25">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40">
        <v>46520.81</v>
      </c>
      <c r="P14" s="14">
        <v>44038.21</v>
      </c>
      <c r="Q14" s="14">
        <v>31125.9</v>
      </c>
      <c r="R14" s="14">
        <v>35373.81</v>
      </c>
      <c r="S14" s="14">
        <v>19471.189999999999</v>
      </c>
      <c r="T14" s="14">
        <v>5484.64</v>
      </c>
      <c r="U14" s="14">
        <v>5565.84</v>
      </c>
      <c r="V14" s="14">
        <v>4949.22</v>
      </c>
      <c r="W14" s="14">
        <v>4771.3599999999997</v>
      </c>
      <c r="X14" s="14">
        <v>4351.34</v>
      </c>
      <c r="Y14" s="14">
        <v>3905.76</v>
      </c>
      <c r="Z14" s="14">
        <v>3916.5</v>
      </c>
      <c r="AA14" s="14">
        <v>3738.32</v>
      </c>
      <c r="AB14" s="14">
        <v>3737.32</v>
      </c>
      <c r="AC14" s="14">
        <v>2584.9299999999998</v>
      </c>
      <c r="AD14" s="14">
        <v>2627.06</v>
      </c>
      <c r="AE14" s="14">
        <v>2645</v>
      </c>
      <c r="AF14" s="14">
        <v>2456.0700000000002</v>
      </c>
      <c r="AG14" s="14">
        <v>2499.37</v>
      </c>
      <c r="AH14" s="14">
        <v>2532.17</v>
      </c>
      <c r="AI14" s="14">
        <v>2500.7800000000002</v>
      </c>
      <c r="AJ14" s="14">
        <v>2120.31</v>
      </c>
      <c r="AK14" s="14">
        <v>2074.75</v>
      </c>
      <c r="AL14" s="14">
        <v>104.48</v>
      </c>
      <c r="AM14" s="14">
        <v>99.27</v>
      </c>
      <c r="AN14" s="14">
        <v>99.59</v>
      </c>
      <c r="AO14" s="14">
        <v>94.46</v>
      </c>
      <c r="AP14" s="14">
        <v>94.46</v>
      </c>
      <c r="AQ14" s="14">
        <v>90.07</v>
      </c>
      <c r="AR14" s="14">
        <v>90.72</v>
      </c>
      <c r="AS14" s="14">
        <v>86.92</v>
      </c>
      <c r="AT14" s="14">
        <v>87.73</v>
      </c>
      <c r="AU14" s="14">
        <v>88.62</v>
      </c>
    </row>
    <row r="15" spans="1:47" x14ac:dyDescent="0.25">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40">
        <v>66979.59</v>
      </c>
      <c r="P15" s="14">
        <v>69561.62</v>
      </c>
      <c r="Q15" s="14">
        <v>74470.259999999995</v>
      </c>
      <c r="R15" s="14">
        <v>76989.41</v>
      </c>
      <c r="S15" s="14">
        <v>83922.45</v>
      </c>
      <c r="T15" s="14">
        <v>101916.1</v>
      </c>
      <c r="U15" s="14">
        <v>96186.95</v>
      </c>
      <c r="V15" s="14">
        <v>100539.33</v>
      </c>
      <c r="W15" s="14">
        <v>108202.67</v>
      </c>
      <c r="X15" s="14">
        <v>98723.18</v>
      </c>
      <c r="Y15" s="14">
        <v>94512.63</v>
      </c>
      <c r="Z15" s="14">
        <v>98757.73</v>
      </c>
      <c r="AA15" s="14">
        <v>89446.77</v>
      </c>
      <c r="AB15" s="14">
        <v>95787.61</v>
      </c>
      <c r="AC15" s="14">
        <v>87300.66</v>
      </c>
      <c r="AD15" s="14">
        <v>88214.96</v>
      </c>
      <c r="AE15" s="14">
        <v>83729.429999999993</v>
      </c>
      <c r="AF15" s="14">
        <v>82821.89</v>
      </c>
      <c r="AG15" s="14">
        <v>74242.490000000005</v>
      </c>
      <c r="AH15" s="14">
        <v>73998.06</v>
      </c>
      <c r="AI15" s="14">
        <v>71473.41</v>
      </c>
      <c r="AJ15" s="14">
        <v>72006.69</v>
      </c>
      <c r="AK15" s="14">
        <v>70020.600000000006</v>
      </c>
      <c r="AL15" s="14">
        <v>71182.179999999993</v>
      </c>
      <c r="AM15" s="14">
        <v>70002.789999999994</v>
      </c>
      <c r="AN15" s="14">
        <v>71906.720000000001</v>
      </c>
      <c r="AO15" s="14">
        <v>70198.98</v>
      </c>
      <c r="AP15" s="14">
        <v>71173.440000000002</v>
      </c>
      <c r="AQ15" s="14">
        <v>70598.53</v>
      </c>
      <c r="AR15" s="14">
        <v>71597.649999999994</v>
      </c>
      <c r="AS15" s="14">
        <v>70617.429999999993</v>
      </c>
      <c r="AT15" s="14">
        <v>71660.97</v>
      </c>
      <c r="AU15" s="14">
        <v>73043.59</v>
      </c>
    </row>
    <row r="16" spans="1:47" x14ac:dyDescent="0.25">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40">
        <v>4189.29</v>
      </c>
      <c r="P16" s="14">
        <v>3719.72</v>
      </c>
      <c r="Q16" s="14">
        <v>3511.56</v>
      </c>
      <c r="R16" s="14">
        <v>3358.75</v>
      </c>
      <c r="S16" s="14">
        <v>3196.07</v>
      </c>
      <c r="T16" s="14">
        <v>3370.57</v>
      </c>
      <c r="U16" s="14">
        <v>2789.51</v>
      </c>
      <c r="V16" s="14">
        <v>2718.13</v>
      </c>
      <c r="W16" s="14">
        <v>3657.66</v>
      </c>
      <c r="X16" s="14">
        <v>2656.16</v>
      </c>
      <c r="Y16" s="14">
        <v>2235.67</v>
      </c>
      <c r="Z16" s="14">
        <v>2898.89</v>
      </c>
      <c r="AA16" s="14">
        <v>1878.71</v>
      </c>
      <c r="AB16" s="14">
        <v>3743.64</v>
      </c>
      <c r="AC16" s="14">
        <v>3126.69</v>
      </c>
      <c r="AD16" s="14">
        <v>3500.38</v>
      </c>
      <c r="AE16" s="14">
        <v>3265.49</v>
      </c>
      <c r="AF16" s="14">
        <v>3295.61</v>
      </c>
      <c r="AG16" s="14">
        <v>2171.2800000000002</v>
      </c>
      <c r="AH16" s="14">
        <v>1681.72</v>
      </c>
      <c r="AI16" s="14">
        <v>2330.58</v>
      </c>
      <c r="AJ16" s="14">
        <v>2480.8200000000002</v>
      </c>
      <c r="AK16" s="14">
        <v>2411.63</v>
      </c>
      <c r="AL16" s="14">
        <v>4002.08</v>
      </c>
      <c r="AM16" s="14">
        <v>3387.25</v>
      </c>
      <c r="AN16" s="14">
        <v>3348.19</v>
      </c>
      <c r="AO16" s="14">
        <v>1953.2</v>
      </c>
      <c r="AP16" s="14">
        <v>1892.19</v>
      </c>
      <c r="AQ16" s="14">
        <v>1879.36</v>
      </c>
      <c r="AR16" s="14">
        <v>1862.28</v>
      </c>
      <c r="AS16" s="14">
        <v>1795.99</v>
      </c>
      <c r="AT16" s="14">
        <v>1778.6</v>
      </c>
      <c r="AU16" s="14">
        <v>1831.8</v>
      </c>
    </row>
    <row r="18" spans="1:47" ht="18.75" x14ac:dyDescent="0.3">
      <c r="A18" s="15" t="s">
        <v>105</v>
      </c>
    </row>
    <row r="19" spans="1:47" x14ac:dyDescent="0.2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25">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44285.91</v>
      </c>
      <c r="R20" s="14">
        <v>50459.12</v>
      </c>
      <c r="S20" s="14">
        <v>51302.94</v>
      </c>
      <c r="T20" s="14">
        <v>51450.95</v>
      </c>
      <c r="U20" s="14">
        <v>51596.33</v>
      </c>
      <c r="V20" s="14">
        <v>51687.53</v>
      </c>
      <c r="W20" s="14">
        <v>51766.57</v>
      </c>
      <c r="X20" s="14">
        <v>51847.05</v>
      </c>
      <c r="Y20" s="14">
        <v>52209.73</v>
      </c>
      <c r="Z20" s="14">
        <v>52221</v>
      </c>
      <c r="AA20" s="14">
        <v>52233.74</v>
      </c>
      <c r="AB20" s="14">
        <v>52247.11</v>
      </c>
      <c r="AC20" s="14">
        <v>52260.72</v>
      </c>
      <c r="AD20" s="14">
        <v>52273.37</v>
      </c>
      <c r="AE20" s="14">
        <v>52285.32</v>
      </c>
      <c r="AF20" s="14">
        <v>52368.24</v>
      </c>
      <c r="AG20" s="14">
        <v>52433.39</v>
      </c>
      <c r="AH20" s="14">
        <v>52442.84</v>
      </c>
      <c r="AI20" s="14">
        <v>52449.65</v>
      </c>
      <c r="AJ20" s="14">
        <v>52447.73</v>
      </c>
      <c r="AK20" s="14">
        <v>52450.65</v>
      </c>
      <c r="AL20" s="14">
        <v>52451.59</v>
      </c>
      <c r="AM20" s="14">
        <v>52454.57</v>
      </c>
      <c r="AN20" s="14">
        <v>52458.66</v>
      </c>
      <c r="AO20" s="14">
        <v>52458.86</v>
      </c>
      <c r="AP20" s="14">
        <v>52458.86</v>
      </c>
      <c r="AQ20" s="14">
        <v>52458.83</v>
      </c>
      <c r="AR20" s="14">
        <v>52458.85</v>
      </c>
      <c r="AS20" s="14">
        <v>52458.8</v>
      </c>
      <c r="AT20" s="14">
        <v>52458.82</v>
      </c>
      <c r="AU20" s="14">
        <v>52458.85</v>
      </c>
    </row>
    <row r="21" spans="1:47" x14ac:dyDescent="0.25">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181.8</v>
      </c>
      <c r="R21" s="14">
        <v>181.83</v>
      </c>
      <c r="S21" s="14">
        <v>181.91</v>
      </c>
      <c r="T21" s="14">
        <v>181.92</v>
      </c>
      <c r="U21" s="14">
        <v>181.93</v>
      </c>
      <c r="V21" s="14">
        <v>181.94</v>
      </c>
      <c r="W21" s="14">
        <v>182</v>
      </c>
      <c r="X21" s="14">
        <v>182.01</v>
      </c>
      <c r="Y21" s="14">
        <v>182.09</v>
      </c>
      <c r="Z21" s="14">
        <v>182.15</v>
      </c>
      <c r="AA21" s="14">
        <v>183.78</v>
      </c>
      <c r="AB21" s="14">
        <v>185.55</v>
      </c>
      <c r="AC21" s="14">
        <v>187.48</v>
      </c>
      <c r="AD21" s="14">
        <v>189.59</v>
      </c>
      <c r="AE21" s="14">
        <v>192.37</v>
      </c>
      <c r="AF21" s="14">
        <v>215.04</v>
      </c>
      <c r="AG21" s="14">
        <v>228.5</v>
      </c>
      <c r="AH21" s="14">
        <v>244.79</v>
      </c>
      <c r="AI21" s="14">
        <v>261.79000000000002</v>
      </c>
      <c r="AJ21" s="14">
        <v>285.81</v>
      </c>
      <c r="AK21" s="14">
        <v>319.58999999999997</v>
      </c>
      <c r="AL21" s="14">
        <v>371.08</v>
      </c>
      <c r="AM21" s="14">
        <v>442.3</v>
      </c>
      <c r="AN21" s="14">
        <v>536.27</v>
      </c>
      <c r="AO21" s="14">
        <v>643.33000000000004</v>
      </c>
      <c r="AP21" s="14">
        <v>759.27</v>
      </c>
      <c r="AQ21" s="14">
        <v>860.06</v>
      </c>
      <c r="AR21" s="14">
        <v>917.13</v>
      </c>
      <c r="AS21" s="14">
        <v>945.68</v>
      </c>
      <c r="AT21" s="14">
        <v>967.35</v>
      </c>
      <c r="AU21" s="14">
        <v>982.55</v>
      </c>
    </row>
    <row r="22" spans="1:47" x14ac:dyDescent="0.25">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2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398.28</v>
      </c>
      <c r="R26" s="14">
        <v>413.95</v>
      </c>
      <c r="S26" s="14">
        <v>452.33</v>
      </c>
      <c r="T26" s="14">
        <v>458.89</v>
      </c>
      <c r="U26" s="14">
        <v>516.14</v>
      </c>
      <c r="V26" s="14">
        <v>555.08000000000004</v>
      </c>
      <c r="W26" s="14">
        <v>595.08000000000004</v>
      </c>
      <c r="X26" s="14">
        <v>630.86</v>
      </c>
      <c r="Y26" s="14">
        <v>341.65</v>
      </c>
      <c r="Z26" s="14">
        <v>350.7</v>
      </c>
      <c r="AA26" s="14">
        <v>361.93</v>
      </c>
      <c r="AB26" s="14">
        <v>370.79</v>
      </c>
      <c r="AC26" s="14">
        <v>385.85</v>
      </c>
      <c r="AD26" s="14">
        <v>403.13</v>
      </c>
      <c r="AE26" s="14">
        <v>422.53</v>
      </c>
      <c r="AF26" s="14">
        <v>488.69</v>
      </c>
      <c r="AG26" s="14">
        <v>560.97</v>
      </c>
      <c r="AH26" s="14">
        <v>566.85</v>
      </c>
      <c r="AI26" s="14">
        <v>569.88</v>
      </c>
      <c r="AJ26" s="14">
        <v>566.48</v>
      </c>
      <c r="AK26" s="14">
        <v>579.49</v>
      </c>
      <c r="AL26" s="14">
        <v>610.58000000000004</v>
      </c>
      <c r="AM26" s="14">
        <v>657.46</v>
      </c>
      <c r="AN26" s="14">
        <v>748.67</v>
      </c>
      <c r="AO26" s="14">
        <v>858.39</v>
      </c>
      <c r="AP26" s="14">
        <v>1003.78</v>
      </c>
      <c r="AQ26" s="14">
        <v>1145.1400000000001</v>
      </c>
      <c r="AR26" s="14">
        <v>1243.72</v>
      </c>
      <c r="AS26" s="14">
        <v>1317.47</v>
      </c>
      <c r="AT26" s="14">
        <v>1380.75</v>
      </c>
      <c r="AU26" s="14">
        <v>1413.07</v>
      </c>
    </row>
    <row r="27" spans="1:47" x14ac:dyDescent="0.25">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926.58</v>
      </c>
      <c r="R27" s="14">
        <v>884.98</v>
      </c>
      <c r="S27" s="14">
        <v>183.79</v>
      </c>
      <c r="T27" s="14">
        <v>182.88</v>
      </c>
      <c r="U27" s="14">
        <v>184.15</v>
      </c>
      <c r="V27" s="14">
        <v>184.94</v>
      </c>
      <c r="W27" s="14">
        <v>211.07</v>
      </c>
      <c r="X27" s="14">
        <v>188.64</v>
      </c>
      <c r="Y27" s="14">
        <v>190.04</v>
      </c>
      <c r="Z27" s="14">
        <v>215.06</v>
      </c>
      <c r="AA27" s="14">
        <v>189.72</v>
      </c>
      <c r="AB27" s="14">
        <v>240.78</v>
      </c>
      <c r="AC27" s="14">
        <v>221.96</v>
      </c>
      <c r="AD27" s="14">
        <v>268.66000000000003</v>
      </c>
      <c r="AE27" s="14">
        <v>227.23</v>
      </c>
      <c r="AF27" s="14">
        <v>340.15</v>
      </c>
      <c r="AG27" s="14">
        <v>191.32</v>
      </c>
      <c r="AH27" s="14">
        <v>219.22</v>
      </c>
      <c r="AI27" s="14">
        <v>191.44</v>
      </c>
      <c r="AJ27" s="14">
        <v>204.18</v>
      </c>
      <c r="AK27" s="14">
        <v>190.3</v>
      </c>
      <c r="AL27" s="14">
        <v>220.29</v>
      </c>
      <c r="AM27" s="14">
        <v>185.71</v>
      </c>
      <c r="AN27" s="14">
        <v>190.24</v>
      </c>
      <c r="AO27" s="14">
        <v>191.16</v>
      </c>
      <c r="AP27" s="14">
        <v>194.79</v>
      </c>
      <c r="AQ27" s="14">
        <v>191.76</v>
      </c>
      <c r="AR27" s="14">
        <v>191.16</v>
      </c>
      <c r="AS27" s="14">
        <v>190.61</v>
      </c>
      <c r="AT27" s="14">
        <v>190.04</v>
      </c>
      <c r="AU27" s="14">
        <v>189.45</v>
      </c>
    </row>
    <row r="29" spans="1:47" ht="18.75" x14ac:dyDescent="0.3">
      <c r="A29" s="15" t="s">
        <v>106</v>
      </c>
    </row>
    <row r="30" spans="1:47" x14ac:dyDescent="0.2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2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940.02</v>
      </c>
      <c r="T32" s="14">
        <v>947.11</v>
      </c>
      <c r="U32" s="14">
        <v>955.04</v>
      </c>
      <c r="V32" s="14">
        <v>1226.21</v>
      </c>
      <c r="W32" s="14">
        <v>1234.8699999999999</v>
      </c>
      <c r="X32" s="14">
        <v>1243.9100000000001</v>
      </c>
      <c r="Y32" s="14">
        <v>1253.1300000000001</v>
      </c>
      <c r="Z32" s="14">
        <v>1262.74</v>
      </c>
      <c r="AA32" s="14">
        <v>1539.39</v>
      </c>
      <c r="AB32" s="14">
        <v>1553.64</v>
      </c>
      <c r="AC32" s="14">
        <v>1568.21</v>
      </c>
      <c r="AD32" s="14">
        <v>1583.18</v>
      </c>
      <c r="AE32" s="14">
        <v>1598.55</v>
      </c>
      <c r="AF32" s="14">
        <v>1614.34</v>
      </c>
      <c r="AG32" s="14">
        <v>1630.47</v>
      </c>
      <c r="AH32" s="14">
        <v>1646.86</v>
      </c>
      <c r="AI32" s="14">
        <v>1663.7</v>
      </c>
      <c r="AJ32" s="14">
        <v>1680.8</v>
      </c>
      <c r="AK32" s="14">
        <v>1698.19</v>
      </c>
      <c r="AL32" s="14">
        <v>1715.94</v>
      </c>
      <c r="AM32" s="14">
        <v>1733.89</v>
      </c>
      <c r="AN32" s="14">
        <v>1752.17</v>
      </c>
      <c r="AO32" s="14">
        <v>1770.74</v>
      </c>
      <c r="AP32" s="14">
        <v>1789.25</v>
      </c>
      <c r="AQ32" s="14">
        <v>1807.9</v>
      </c>
      <c r="AR32" s="14">
        <v>1826.81</v>
      </c>
      <c r="AS32" s="14">
        <v>1846.04</v>
      </c>
      <c r="AT32" s="14">
        <v>1865.54</v>
      </c>
      <c r="AU32" s="14">
        <v>1885.59</v>
      </c>
    </row>
    <row r="33" spans="1:47" x14ac:dyDescent="0.25">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3.53</v>
      </c>
      <c r="AH33" s="14">
        <v>3.53</v>
      </c>
      <c r="AI33" s="14">
        <v>3.53</v>
      </c>
      <c r="AJ33" s="14">
        <v>3.53</v>
      </c>
      <c r="AK33" s="14">
        <v>3.53</v>
      </c>
      <c r="AL33" s="14">
        <v>3.53</v>
      </c>
      <c r="AM33" s="14">
        <v>3.53</v>
      </c>
      <c r="AN33" s="14">
        <v>3.53</v>
      </c>
      <c r="AO33" s="14">
        <v>3.53</v>
      </c>
      <c r="AP33" s="14">
        <v>3.53</v>
      </c>
      <c r="AQ33" s="14">
        <v>4.49</v>
      </c>
      <c r="AR33" s="14">
        <v>4.49</v>
      </c>
      <c r="AS33" s="14">
        <v>4.49</v>
      </c>
      <c r="AT33" s="14">
        <v>4.49</v>
      </c>
      <c r="AU33" s="14">
        <v>4.49</v>
      </c>
    </row>
    <row r="34" spans="1:47" x14ac:dyDescent="0.2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3.65</v>
      </c>
      <c r="T34" s="14">
        <v>3.65</v>
      </c>
      <c r="U34" s="14">
        <v>7.98</v>
      </c>
      <c r="V34" s="14">
        <v>12.49</v>
      </c>
      <c r="W34" s="14">
        <v>17.149999999999999</v>
      </c>
      <c r="X34" s="14">
        <v>21.95</v>
      </c>
      <c r="Y34" s="14">
        <v>26.92</v>
      </c>
      <c r="Z34" s="14">
        <v>32.03</v>
      </c>
      <c r="AA34" s="14">
        <v>37.270000000000003</v>
      </c>
      <c r="AB34" s="14">
        <v>42.65</v>
      </c>
      <c r="AC34" s="14">
        <v>48.13</v>
      </c>
      <c r="AD34" s="14">
        <v>53.76</v>
      </c>
      <c r="AE34" s="14">
        <v>59.49</v>
      </c>
      <c r="AF34" s="14">
        <v>65.34</v>
      </c>
      <c r="AG34" s="14">
        <v>71.28</v>
      </c>
      <c r="AH34" s="14">
        <v>77.319999999999993</v>
      </c>
      <c r="AI34" s="14">
        <v>83.44</v>
      </c>
      <c r="AJ34" s="14">
        <v>89.63</v>
      </c>
      <c r="AK34" s="14">
        <v>95.9</v>
      </c>
      <c r="AL34" s="14">
        <v>102.24</v>
      </c>
      <c r="AM34" s="14">
        <v>108.64</v>
      </c>
      <c r="AN34" s="14">
        <v>115.07</v>
      </c>
      <c r="AO34" s="14">
        <v>121.46</v>
      </c>
      <c r="AP34" s="14">
        <v>127.83</v>
      </c>
      <c r="AQ34" s="14">
        <v>134.22999999999999</v>
      </c>
      <c r="AR34" s="14">
        <v>140.72999999999999</v>
      </c>
      <c r="AS34" s="14">
        <v>147.25</v>
      </c>
      <c r="AT34" s="14">
        <v>153.86000000000001</v>
      </c>
      <c r="AU34" s="14">
        <v>160.61000000000001</v>
      </c>
    </row>
    <row r="35" spans="1:47" x14ac:dyDescent="0.2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18.79</v>
      </c>
      <c r="R38" s="14">
        <v>18.79</v>
      </c>
      <c r="S38" s="14">
        <v>48.27</v>
      </c>
      <c r="T38" s="14">
        <v>27.62</v>
      </c>
      <c r="U38" s="14">
        <v>27.62</v>
      </c>
      <c r="V38" s="14">
        <v>18.95</v>
      </c>
      <c r="W38" s="14">
        <v>53.14</v>
      </c>
      <c r="X38" s="14">
        <v>18.79</v>
      </c>
      <c r="Y38" s="14">
        <v>17.809999999999999</v>
      </c>
      <c r="Z38" s="14">
        <v>17.829999999999998</v>
      </c>
      <c r="AA38" s="14">
        <v>9.7799999999999994</v>
      </c>
      <c r="AB38" s="14">
        <v>45.33</v>
      </c>
      <c r="AC38" s="14">
        <v>45.33</v>
      </c>
      <c r="AD38" s="14">
        <v>39.78</v>
      </c>
      <c r="AE38" s="14">
        <v>9.9499999999999993</v>
      </c>
      <c r="AF38" s="14">
        <v>28.75</v>
      </c>
      <c r="AG38" s="14">
        <v>1.1000000000000001</v>
      </c>
      <c r="AH38" s="14">
        <v>1.1000000000000001</v>
      </c>
      <c r="AI38" s="14">
        <v>1.1000000000000001</v>
      </c>
      <c r="AJ38" s="14">
        <v>1.1000000000000001</v>
      </c>
      <c r="AK38" s="14">
        <v>1.1000000000000001</v>
      </c>
      <c r="AL38" s="14">
        <v>485.2</v>
      </c>
      <c r="AM38" s="14">
        <v>339.03</v>
      </c>
      <c r="AN38" s="14">
        <v>342</v>
      </c>
      <c r="AO38" s="14">
        <v>45.15</v>
      </c>
      <c r="AP38" s="14">
        <v>48.27</v>
      </c>
      <c r="AQ38" s="14">
        <v>48.27</v>
      </c>
      <c r="AR38" s="14">
        <v>48.27</v>
      </c>
      <c r="AS38" s="14">
        <v>48.27</v>
      </c>
      <c r="AT38" s="14">
        <v>48.27</v>
      </c>
      <c r="AU38" s="14">
        <v>48.27</v>
      </c>
    </row>
    <row r="40" spans="1:47" ht="18.75" x14ac:dyDescent="0.3">
      <c r="A40" s="15" t="s">
        <v>107</v>
      </c>
    </row>
    <row r="41" spans="1:47" x14ac:dyDescent="0.2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25">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1001.51</v>
      </c>
      <c r="R42" s="14">
        <v>1001.53</v>
      </c>
      <c r="S42" s="14">
        <v>1001.5</v>
      </c>
      <c r="T42" s="14">
        <v>1001.5</v>
      </c>
      <c r="U42" s="14">
        <v>1001.53</v>
      </c>
      <c r="V42" s="14">
        <v>1001.51</v>
      </c>
      <c r="W42" s="14">
        <v>1001.51</v>
      </c>
      <c r="X42" s="14">
        <v>1001.53</v>
      </c>
      <c r="Y42" s="14">
        <v>1001.53</v>
      </c>
      <c r="Z42" s="14">
        <v>1001.53</v>
      </c>
      <c r="AA42" s="14">
        <v>1001.52</v>
      </c>
      <c r="AB42" s="14">
        <v>1001.52</v>
      </c>
      <c r="AC42" s="14">
        <v>1001.5</v>
      </c>
      <c r="AD42" s="14">
        <v>1001.52</v>
      </c>
      <c r="AE42" s="14">
        <v>1001.51</v>
      </c>
      <c r="AF42" s="14">
        <v>1001.52</v>
      </c>
      <c r="AG42" s="14">
        <v>1001.51</v>
      </c>
      <c r="AH42" s="14">
        <v>1001.52</v>
      </c>
      <c r="AI42" s="14">
        <v>1001.52</v>
      </c>
      <c r="AJ42" s="14">
        <v>1001.51</v>
      </c>
      <c r="AK42" s="14">
        <v>1001.53</v>
      </c>
      <c r="AL42" s="14">
        <v>1001.52</v>
      </c>
      <c r="AM42" s="14">
        <v>1001.52</v>
      </c>
      <c r="AN42" s="14">
        <v>1001.52</v>
      </c>
      <c r="AO42" s="14">
        <v>1001.52</v>
      </c>
      <c r="AP42" s="14">
        <v>1001.52</v>
      </c>
      <c r="AQ42" s="14">
        <v>1054.08</v>
      </c>
      <c r="AR42" s="14">
        <v>1105.8499999999999</v>
      </c>
      <c r="AS42" s="14">
        <v>1157.18</v>
      </c>
      <c r="AT42" s="14">
        <v>1207.82</v>
      </c>
      <c r="AU42" s="14">
        <v>1207.82</v>
      </c>
    </row>
    <row r="43" spans="1:47" x14ac:dyDescent="0.25">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1057.31</v>
      </c>
      <c r="S43" s="14">
        <v>1058.0999999999999</v>
      </c>
      <c r="T43" s="14">
        <v>1101.22</v>
      </c>
      <c r="U43" s="14">
        <v>1102.26</v>
      </c>
      <c r="V43" s="14">
        <v>1147.93</v>
      </c>
      <c r="W43" s="14">
        <v>1193.73</v>
      </c>
      <c r="X43" s="14">
        <v>1239.51</v>
      </c>
      <c r="Y43" s="14">
        <v>1285.7</v>
      </c>
      <c r="Z43" s="14">
        <v>1332.66</v>
      </c>
      <c r="AA43" s="14">
        <v>1418.81</v>
      </c>
      <c r="AB43" s="14">
        <v>1506.32</v>
      </c>
      <c r="AC43" s="14">
        <v>1595.13</v>
      </c>
      <c r="AD43" s="14">
        <v>1686.43</v>
      </c>
      <c r="AE43" s="14">
        <v>1779.67</v>
      </c>
      <c r="AF43" s="14">
        <v>1875.69</v>
      </c>
      <c r="AG43" s="14">
        <v>1925.17</v>
      </c>
      <c r="AH43" s="14">
        <v>1978.23</v>
      </c>
      <c r="AI43" s="14">
        <v>2084.0700000000002</v>
      </c>
      <c r="AJ43" s="14">
        <v>2200.23</v>
      </c>
      <c r="AK43" s="14">
        <v>2327.44</v>
      </c>
      <c r="AL43" s="14">
        <v>2459.5100000000002</v>
      </c>
      <c r="AM43" s="14">
        <v>2603.59</v>
      </c>
      <c r="AN43" s="14">
        <v>2754.38</v>
      </c>
      <c r="AO43" s="14">
        <v>2902.41</v>
      </c>
      <c r="AP43" s="14">
        <v>3041.06</v>
      </c>
      <c r="AQ43" s="14">
        <v>3233.53</v>
      </c>
      <c r="AR43" s="14">
        <v>3422.88</v>
      </c>
      <c r="AS43" s="14">
        <v>3615.59</v>
      </c>
      <c r="AT43" s="14">
        <v>3810.58</v>
      </c>
      <c r="AU43" s="14">
        <v>3954</v>
      </c>
    </row>
    <row r="44" spans="1:47" x14ac:dyDescent="0.25">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233.04</v>
      </c>
      <c r="R44" s="14">
        <v>265.93</v>
      </c>
      <c r="S44" s="14">
        <v>269.06</v>
      </c>
      <c r="T44" s="14">
        <v>265.93</v>
      </c>
      <c r="U44" s="14">
        <v>265.93</v>
      </c>
      <c r="V44" s="14">
        <v>264.62</v>
      </c>
      <c r="W44" s="14">
        <v>265.39</v>
      </c>
      <c r="X44" s="14">
        <v>265.93</v>
      </c>
      <c r="Y44" s="14">
        <v>264.06</v>
      </c>
      <c r="Z44" s="14">
        <v>264.06</v>
      </c>
      <c r="AA44" s="14">
        <v>264.06</v>
      </c>
      <c r="AB44" s="14">
        <v>264.06</v>
      </c>
      <c r="AC44" s="14">
        <v>210.35</v>
      </c>
      <c r="AD44" s="14">
        <v>210.35</v>
      </c>
      <c r="AE44" s="14">
        <v>210.35</v>
      </c>
      <c r="AF44" s="14">
        <v>210.35</v>
      </c>
      <c r="AG44" s="14">
        <v>210.35</v>
      </c>
      <c r="AH44" s="14">
        <v>210.35</v>
      </c>
      <c r="AI44" s="14">
        <v>210.35</v>
      </c>
      <c r="AJ44" s="14">
        <v>210.35</v>
      </c>
      <c r="AK44" s="14">
        <v>210.35</v>
      </c>
      <c r="AL44" s="14">
        <v>241.52</v>
      </c>
      <c r="AM44" s="14">
        <v>229.88</v>
      </c>
      <c r="AN44" s="14">
        <v>212.53</v>
      </c>
      <c r="AO44" s="14">
        <v>212.53</v>
      </c>
      <c r="AP44" s="14">
        <v>203.34</v>
      </c>
      <c r="AQ44" s="14">
        <v>195.92</v>
      </c>
      <c r="AR44" s="14">
        <v>196.96</v>
      </c>
      <c r="AS44" s="14">
        <v>198.8</v>
      </c>
      <c r="AT44" s="14">
        <v>200.63</v>
      </c>
      <c r="AU44" s="14">
        <v>200.63</v>
      </c>
    </row>
    <row r="45" spans="1:47" x14ac:dyDescent="0.25">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0.22</v>
      </c>
      <c r="S45" s="14">
        <v>0.61</v>
      </c>
      <c r="T45" s="14">
        <v>1.03</v>
      </c>
      <c r="U45" s="14">
        <v>1.36</v>
      </c>
      <c r="V45" s="14">
        <v>1.78</v>
      </c>
      <c r="W45" s="14">
        <v>2.2200000000000002</v>
      </c>
      <c r="X45" s="14">
        <v>2.64</v>
      </c>
      <c r="Y45" s="14">
        <v>3.06</v>
      </c>
      <c r="Z45" s="14">
        <v>3.5</v>
      </c>
      <c r="AA45" s="14">
        <v>4</v>
      </c>
      <c r="AB45" s="14">
        <v>4.5599999999999996</v>
      </c>
      <c r="AC45" s="14">
        <v>5.84</v>
      </c>
      <c r="AD45" s="14">
        <v>7.2</v>
      </c>
      <c r="AE45" s="14">
        <v>26.8</v>
      </c>
      <c r="AF45" s="14">
        <v>28.92</v>
      </c>
      <c r="AG45" s="14">
        <v>31.78</v>
      </c>
      <c r="AH45" s="14">
        <v>35.590000000000003</v>
      </c>
      <c r="AI45" s="14">
        <v>58.67</v>
      </c>
      <c r="AJ45" s="14">
        <v>84.44</v>
      </c>
      <c r="AK45" s="14">
        <v>112.89</v>
      </c>
      <c r="AL45" s="14">
        <v>155.86000000000001</v>
      </c>
      <c r="AM45" s="14">
        <v>199.26</v>
      </c>
      <c r="AN45" s="14">
        <v>243.6</v>
      </c>
      <c r="AO45" s="14">
        <v>286.18</v>
      </c>
      <c r="AP45" s="14">
        <v>325.41000000000003</v>
      </c>
      <c r="AQ45" s="14">
        <v>362.55</v>
      </c>
      <c r="AR45" s="14">
        <v>400.36</v>
      </c>
      <c r="AS45" s="14">
        <v>441.67</v>
      </c>
      <c r="AT45" s="14">
        <v>485.07</v>
      </c>
      <c r="AU45" s="14">
        <v>528.46</v>
      </c>
    </row>
    <row r="46" spans="1:47" x14ac:dyDescent="0.2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3725.57</v>
      </c>
      <c r="R47" s="14">
        <v>3842.88</v>
      </c>
      <c r="S47" s="14">
        <v>4108.59</v>
      </c>
      <c r="T47" s="14">
        <v>3869.49</v>
      </c>
      <c r="U47" s="14">
        <v>3950.68</v>
      </c>
      <c r="V47" s="14">
        <v>3334.07</v>
      </c>
      <c r="W47" s="14">
        <v>3378.63</v>
      </c>
      <c r="X47" s="14">
        <v>3380.7</v>
      </c>
      <c r="Y47" s="14">
        <v>3373.67</v>
      </c>
      <c r="Z47" s="14">
        <v>3384.41</v>
      </c>
      <c r="AA47" s="14">
        <v>3372.76</v>
      </c>
      <c r="AB47" s="14">
        <v>3406.32</v>
      </c>
      <c r="AC47" s="14">
        <v>2280.7600000000002</v>
      </c>
      <c r="AD47" s="14">
        <v>2323.83</v>
      </c>
      <c r="AE47" s="14">
        <v>2346.0500000000002</v>
      </c>
      <c r="AF47" s="14">
        <v>2158.25</v>
      </c>
      <c r="AG47" s="14">
        <v>2200.0100000000002</v>
      </c>
      <c r="AH47" s="14">
        <v>2233.1999999999998</v>
      </c>
      <c r="AI47" s="14">
        <v>2215.13</v>
      </c>
      <c r="AJ47" s="14">
        <v>1834.74</v>
      </c>
      <c r="AK47" s="14">
        <v>1799.29</v>
      </c>
      <c r="AL47" s="14">
        <v>0</v>
      </c>
      <c r="AM47" s="14">
        <v>0</v>
      </c>
      <c r="AN47" s="14">
        <v>0</v>
      </c>
      <c r="AO47" s="14">
        <v>0</v>
      </c>
      <c r="AP47" s="14">
        <v>0</v>
      </c>
      <c r="AQ47" s="14">
        <v>0</v>
      </c>
      <c r="AR47" s="14">
        <v>0</v>
      </c>
      <c r="AS47" s="14">
        <v>0</v>
      </c>
      <c r="AT47" s="14">
        <v>0</v>
      </c>
      <c r="AU47" s="14">
        <v>0</v>
      </c>
    </row>
    <row r="48" spans="1:47" x14ac:dyDescent="0.25">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1156.43</v>
      </c>
      <c r="R48" s="14">
        <v>1090.7</v>
      </c>
      <c r="S48" s="14">
        <v>978.09</v>
      </c>
      <c r="T48" s="14">
        <v>1059.95</v>
      </c>
      <c r="U48" s="14">
        <v>880.78</v>
      </c>
      <c r="V48" s="14">
        <v>1474.43</v>
      </c>
      <c r="W48" s="14">
        <v>1419.39</v>
      </c>
      <c r="X48" s="14">
        <v>1414.75</v>
      </c>
      <c r="Y48" s="14">
        <v>1412.63</v>
      </c>
      <c r="Z48" s="14">
        <v>1411.56</v>
      </c>
      <c r="AA48" s="14">
        <v>1410.32</v>
      </c>
      <c r="AB48" s="14">
        <v>1407.75</v>
      </c>
      <c r="AC48" s="14">
        <v>2757.85</v>
      </c>
      <c r="AD48" s="14">
        <v>2798.09</v>
      </c>
      <c r="AE48" s="14">
        <v>2828.68</v>
      </c>
      <c r="AF48" s="14">
        <v>3047.81</v>
      </c>
      <c r="AG48" s="14">
        <v>3084.37</v>
      </c>
      <c r="AH48" s="14">
        <v>3118.41</v>
      </c>
      <c r="AI48" s="14">
        <v>3124.29</v>
      </c>
      <c r="AJ48" s="14">
        <v>3404.56</v>
      </c>
      <c r="AK48" s="14">
        <v>3398.26</v>
      </c>
      <c r="AL48" s="14">
        <v>3447.3</v>
      </c>
      <c r="AM48" s="14">
        <v>3386.2</v>
      </c>
      <c r="AN48" s="14">
        <v>3323.85</v>
      </c>
      <c r="AO48" s="14">
        <v>3253.48</v>
      </c>
      <c r="AP48" s="14">
        <v>3169.65</v>
      </c>
      <c r="AQ48" s="14">
        <v>3094.09</v>
      </c>
      <c r="AR48" s="14">
        <v>3047.93</v>
      </c>
      <c r="AS48" s="14">
        <v>2990.62</v>
      </c>
      <c r="AT48" s="14">
        <v>2930.7</v>
      </c>
      <c r="AU48" s="14">
        <v>2932.47</v>
      </c>
    </row>
    <row r="49" spans="1:47" x14ac:dyDescent="0.25">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78.3</v>
      </c>
      <c r="R49" s="14">
        <v>98.34</v>
      </c>
      <c r="S49" s="14">
        <v>76.680000000000007</v>
      </c>
      <c r="T49" s="14">
        <v>150.4</v>
      </c>
      <c r="U49" s="14">
        <v>171.31</v>
      </c>
      <c r="V49" s="14">
        <v>137.75</v>
      </c>
      <c r="W49" s="14">
        <v>150.11000000000001</v>
      </c>
      <c r="X49" s="14">
        <v>152.65</v>
      </c>
      <c r="Y49" s="14">
        <v>156.13</v>
      </c>
      <c r="Z49" s="14">
        <v>160.62</v>
      </c>
      <c r="AA49" s="14">
        <v>163.81</v>
      </c>
      <c r="AB49" s="14">
        <v>169.88</v>
      </c>
      <c r="AC49" s="14">
        <v>46.27</v>
      </c>
      <c r="AD49" s="14">
        <v>57.77</v>
      </c>
      <c r="AE49" s="14">
        <v>65.05</v>
      </c>
      <c r="AF49" s="14">
        <v>113.32</v>
      </c>
      <c r="AG49" s="14">
        <v>118.6</v>
      </c>
      <c r="AH49" s="14">
        <v>122.92</v>
      </c>
      <c r="AI49" s="14">
        <v>119.62</v>
      </c>
      <c r="AJ49" s="14">
        <v>176.02</v>
      </c>
      <c r="AK49" s="14">
        <v>160.69999999999999</v>
      </c>
      <c r="AL49" s="14">
        <v>798.22</v>
      </c>
      <c r="AM49" s="14">
        <v>756.95</v>
      </c>
      <c r="AN49" s="14">
        <v>698.56</v>
      </c>
      <c r="AO49" s="14">
        <v>632.29999999999995</v>
      </c>
      <c r="AP49" s="14">
        <v>558.49</v>
      </c>
      <c r="AQ49" s="14">
        <v>559.80999999999995</v>
      </c>
      <c r="AR49" s="14">
        <v>497.69</v>
      </c>
      <c r="AS49" s="14">
        <v>438.72</v>
      </c>
      <c r="AT49" s="14">
        <v>407.32</v>
      </c>
      <c r="AU49" s="14">
        <v>407.56</v>
      </c>
    </row>
    <row r="51" spans="1:47" ht="18.75" x14ac:dyDescent="0.3">
      <c r="A51" s="15" t="s">
        <v>108</v>
      </c>
    </row>
    <row r="52" spans="1:47" x14ac:dyDescent="0.2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25">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2993.98</v>
      </c>
      <c r="S53" s="14">
        <v>2993.98</v>
      </c>
      <c r="T53" s="14">
        <v>2994.01</v>
      </c>
      <c r="U53" s="14">
        <v>3033.23</v>
      </c>
      <c r="V53" s="14">
        <v>3033.24</v>
      </c>
      <c r="W53" s="14">
        <v>3033.24</v>
      </c>
      <c r="X53" s="14">
        <v>3033.24</v>
      </c>
      <c r="Y53" s="14">
        <v>3033.25</v>
      </c>
      <c r="Z53" s="14">
        <v>3033.25</v>
      </c>
      <c r="AA53" s="14">
        <v>3033.26</v>
      </c>
      <c r="AB53" s="14">
        <v>3033.23</v>
      </c>
      <c r="AC53" s="14">
        <v>3033.26</v>
      </c>
      <c r="AD53" s="14">
        <v>3033.23</v>
      </c>
      <c r="AE53" s="14">
        <v>3033.23</v>
      </c>
      <c r="AF53" s="14">
        <v>3033.27</v>
      </c>
      <c r="AG53" s="14">
        <v>3033.23</v>
      </c>
      <c r="AH53" s="14">
        <v>3033.25</v>
      </c>
      <c r="AI53" s="14">
        <v>3033.26</v>
      </c>
      <c r="AJ53" s="14">
        <v>3033.25</v>
      </c>
      <c r="AK53" s="14">
        <v>3033.23</v>
      </c>
      <c r="AL53" s="14">
        <v>3033.23</v>
      </c>
      <c r="AM53" s="14">
        <v>3033.25</v>
      </c>
      <c r="AN53" s="14">
        <v>3033.23</v>
      </c>
      <c r="AO53" s="14">
        <v>3033.24</v>
      </c>
      <c r="AP53" s="14">
        <v>3033.25</v>
      </c>
      <c r="AQ53" s="14">
        <v>3063.65</v>
      </c>
      <c r="AR53" s="14">
        <v>3093.78</v>
      </c>
      <c r="AS53" s="14">
        <v>3123.73</v>
      </c>
      <c r="AT53" s="14">
        <v>3123.74</v>
      </c>
      <c r="AU53" s="14">
        <v>3123.74</v>
      </c>
    </row>
    <row r="54" spans="1:47" x14ac:dyDescent="0.25">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1030.3900000000001</v>
      </c>
      <c r="S54" s="14">
        <v>1153.45</v>
      </c>
      <c r="T54" s="14">
        <v>1188.75</v>
      </c>
      <c r="U54" s="14">
        <v>1222.44</v>
      </c>
      <c r="V54" s="14">
        <v>1255.77</v>
      </c>
      <c r="W54" s="14">
        <v>1289.03</v>
      </c>
      <c r="X54" s="14">
        <v>1322.22</v>
      </c>
      <c r="Y54" s="14">
        <v>1355.24</v>
      </c>
      <c r="Z54" s="14">
        <v>1388.23</v>
      </c>
      <c r="AA54" s="14">
        <v>1421.09</v>
      </c>
      <c r="AB54" s="14">
        <v>1453.85</v>
      </c>
      <c r="AC54" s="14">
        <v>1486.77</v>
      </c>
      <c r="AD54" s="14">
        <v>1624.79</v>
      </c>
      <c r="AE54" s="14">
        <v>1657.67</v>
      </c>
      <c r="AF54" s="14">
        <v>1749.22</v>
      </c>
      <c r="AG54" s="14">
        <v>1808.8</v>
      </c>
      <c r="AH54" s="14">
        <v>1870.01</v>
      </c>
      <c r="AI54" s="14">
        <v>1934.38</v>
      </c>
      <c r="AJ54" s="14">
        <v>2014.28</v>
      </c>
      <c r="AK54" s="14">
        <v>2117.09</v>
      </c>
      <c r="AL54" s="14">
        <v>2232.5100000000002</v>
      </c>
      <c r="AM54" s="14">
        <v>2390.0300000000002</v>
      </c>
      <c r="AN54" s="14">
        <v>2602.89</v>
      </c>
      <c r="AO54" s="14">
        <v>2890.01</v>
      </c>
      <c r="AP54" s="14">
        <v>3179.19</v>
      </c>
      <c r="AQ54" s="14">
        <v>3449.43</v>
      </c>
      <c r="AR54" s="14">
        <v>3613.69</v>
      </c>
      <c r="AS54" s="14">
        <v>3710.42</v>
      </c>
      <c r="AT54" s="14">
        <v>3736.47</v>
      </c>
      <c r="AU54" s="14">
        <v>3743.52</v>
      </c>
    </row>
    <row r="55" spans="1:47" x14ac:dyDescent="0.25">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505</v>
      </c>
      <c r="AL55" s="14">
        <v>505</v>
      </c>
      <c r="AM55" s="14">
        <v>505</v>
      </c>
      <c r="AN55" s="14">
        <v>505</v>
      </c>
      <c r="AO55" s="14">
        <v>505</v>
      </c>
      <c r="AP55" s="14">
        <v>505</v>
      </c>
      <c r="AQ55" s="14">
        <v>509.39</v>
      </c>
      <c r="AR55" s="14">
        <v>509.39</v>
      </c>
      <c r="AS55" s="14">
        <v>509.39</v>
      </c>
      <c r="AT55" s="14">
        <v>509.39</v>
      </c>
      <c r="AU55" s="14">
        <v>509.39</v>
      </c>
    </row>
    <row r="56" spans="1:47" x14ac:dyDescent="0.25">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0.14000000000000001</v>
      </c>
      <c r="S56" s="14">
        <v>18.43</v>
      </c>
      <c r="T56" s="14">
        <v>18.68</v>
      </c>
      <c r="U56" s="14">
        <v>35.58</v>
      </c>
      <c r="V56" s="14">
        <v>105.26</v>
      </c>
      <c r="W56" s="14">
        <v>122.26</v>
      </c>
      <c r="X56" s="14">
        <v>139.28</v>
      </c>
      <c r="Y56" s="14">
        <v>156.21</v>
      </c>
      <c r="Z56" s="14">
        <v>172.99</v>
      </c>
      <c r="AA56" s="14">
        <v>189.78</v>
      </c>
      <c r="AB56" s="14">
        <v>206.31</v>
      </c>
      <c r="AC56" s="14">
        <v>222.86</v>
      </c>
      <c r="AD56" s="14">
        <v>239.36</v>
      </c>
      <c r="AE56" s="14">
        <v>255.74</v>
      </c>
      <c r="AF56" s="14">
        <v>291.57</v>
      </c>
      <c r="AG56" s="14">
        <v>317.95999999999998</v>
      </c>
      <c r="AH56" s="14">
        <v>345.06</v>
      </c>
      <c r="AI56" s="14">
        <v>370.1</v>
      </c>
      <c r="AJ56" s="14">
        <v>399.79</v>
      </c>
      <c r="AK56" s="14">
        <v>436.37</v>
      </c>
      <c r="AL56" s="14">
        <v>531.71</v>
      </c>
      <c r="AM56" s="14">
        <v>649.07000000000005</v>
      </c>
      <c r="AN56" s="14">
        <v>787.77</v>
      </c>
      <c r="AO56" s="14">
        <v>829.47</v>
      </c>
      <c r="AP56" s="14">
        <v>903.32</v>
      </c>
      <c r="AQ56" s="14">
        <v>974.54</v>
      </c>
      <c r="AR56" s="14">
        <v>1012.77</v>
      </c>
      <c r="AS56" s="14">
        <v>1033.1099999999999</v>
      </c>
      <c r="AT56" s="14">
        <v>1040.92</v>
      </c>
      <c r="AU56" s="14">
        <v>1042.67</v>
      </c>
    </row>
    <row r="57" spans="1:47" x14ac:dyDescent="0.25">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5353.23</v>
      </c>
      <c r="AQ57" s="14">
        <v>5353.25</v>
      </c>
      <c r="AR57" s="14">
        <v>5353.25</v>
      </c>
      <c r="AS57" s="14">
        <v>5353.23</v>
      </c>
      <c r="AT57" s="14">
        <v>5353.25</v>
      </c>
      <c r="AU57" s="14">
        <v>5353.24</v>
      </c>
    </row>
    <row r="58" spans="1:47" x14ac:dyDescent="0.25">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2138.6</v>
      </c>
      <c r="R58" s="14">
        <v>2138.6</v>
      </c>
      <c r="S58" s="14">
        <v>2138.6</v>
      </c>
      <c r="T58" s="14">
        <v>171.09</v>
      </c>
      <c r="U58" s="14">
        <v>171.09</v>
      </c>
      <c r="V58" s="14">
        <v>171.09</v>
      </c>
      <c r="W58" s="14">
        <v>171.09</v>
      </c>
      <c r="X58" s="14">
        <v>171.09</v>
      </c>
      <c r="Y58" s="14">
        <v>171.09</v>
      </c>
      <c r="Z58" s="14">
        <v>171.09</v>
      </c>
      <c r="AA58" s="14">
        <v>171.09</v>
      </c>
      <c r="AB58" s="14">
        <v>171.09</v>
      </c>
      <c r="AC58" s="14">
        <v>171.09</v>
      </c>
      <c r="AD58" s="14">
        <v>171.09</v>
      </c>
      <c r="AE58" s="14">
        <v>171.09</v>
      </c>
      <c r="AF58" s="14">
        <v>171.09</v>
      </c>
      <c r="AG58" s="14">
        <v>171.09</v>
      </c>
      <c r="AH58" s="14">
        <v>171.09</v>
      </c>
      <c r="AI58" s="14">
        <v>171.09</v>
      </c>
      <c r="AJ58" s="14">
        <v>171.09</v>
      </c>
      <c r="AK58" s="14">
        <v>171.09</v>
      </c>
      <c r="AL58" s="14">
        <v>0</v>
      </c>
      <c r="AM58" s="14">
        <v>0</v>
      </c>
      <c r="AN58" s="14">
        <v>0</v>
      </c>
      <c r="AO58" s="14">
        <v>0</v>
      </c>
      <c r="AP58" s="14">
        <v>0</v>
      </c>
      <c r="AQ58" s="14">
        <v>0</v>
      </c>
      <c r="AR58" s="14">
        <v>0</v>
      </c>
      <c r="AS58" s="14">
        <v>0</v>
      </c>
      <c r="AT58" s="14">
        <v>0</v>
      </c>
      <c r="AU58" s="14">
        <v>0</v>
      </c>
    </row>
    <row r="59" spans="1:47" x14ac:dyDescent="0.25">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1304.76</v>
      </c>
      <c r="R59" s="14">
        <v>1166.8499999999999</v>
      </c>
      <c r="S59" s="14">
        <v>1186.6099999999999</v>
      </c>
      <c r="T59" s="14">
        <v>1166.8599999999999</v>
      </c>
      <c r="U59" s="14">
        <v>1164.8699999999999</v>
      </c>
      <c r="V59" s="14">
        <v>1186.6400000000001</v>
      </c>
      <c r="W59" s="14">
        <v>1234.08</v>
      </c>
      <c r="X59" s="14">
        <v>905.98</v>
      </c>
      <c r="Y59" s="14">
        <v>732.13</v>
      </c>
      <c r="Z59" s="14">
        <v>819.19</v>
      </c>
      <c r="AA59" s="14">
        <v>591.89</v>
      </c>
      <c r="AB59" s="14">
        <v>1002.01</v>
      </c>
      <c r="AC59" s="14">
        <v>982.33</v>
      </c>
      <c r="AD59" s="14">
        <v>945.03</v>
      </c>
      <c r="AE59" s="14">
        <v>909.17</v>
      </c>
      <c r="AF59" s="14">
        <v>937</v>
      </c>
      <c r="AG59" s="14">
        <v>586.91</v>
      </c>
      <c r="AH59" s="14">
        <v>596.66</v>
      </c>
      <c r="AI59" s="14">
        <v>365.66</v>
      </c>
      <c r="AJ59" s="14">
        <v>385.1</v>
      </c>
      <c r="AK59" s="14">
        <v>383.45</v>
      </c>
      <c r="AL59" s="14">
        <v>0.12</v>
      </c>
      <c r="AM59" s="14">
        <v>0.12</v>
      </c>
      <c r="AN59" s="14">
        <v>0.12</v>
      </c>
      <c r="AO59" s="14">
        <v>0.01</v>
      </c>
      <c r="AP59" s="14">
        <v>0.01</v>
      </c>
      <c r="AQ59" s="14">
        <v>0.03</v>
      </c>
      <c r="AR59" s="14">
        <v>0.03</v>
      </c>
      <c r="AS59" s="14">
        <v>0.01</v>
      </c>
      <c r="AT59" s="14">
        <v>0.01</v>
      </c>
      <c r="AU59" s="14">
        <v>0.01</v>
      </c>
    </row>
    <row r="60" spans="1:47" x14ac:dyDescent="0.25">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1232.8399999999999</v>
      </c>
      <c r="R60" s="14">
        <v>835.85</v>
      </c>
      <c r="S60" s="14">
        <v>1463.66</v>
      </c>
      <c r="T60" s="14">
        <v>1136.24</v>
      </c>
      <c r="U60" s="14">
        <v>977.97</v>
      </c>
      <c r="V60" s="14">
        <v>1050.45</v>
      </c>
      <c r="W60" s="14">
        <v>1512.41</v>
      </c>
      <c r="X60" s="14">
        <v>851.87</v>
      </c>
      <c r="Y60" s="14">
        <v>576.27</v>
      </c>
      <c r="Z60" s="14">
        <v>927.46</v>
      </c>
      <c r="AA60" s="14">
        <v>309.67</v>
      </c>
      <c r="AB60" s="14">
        <v>1680.38</v>
      </c>
      <c r="AC60" s="14">
        <v>1579.86</v>
      </c>
      <c r="AD60" s="14">
        <v>1739.05</v>
      </c>
      <c r="AE60" s="14">
        <v>1615.61</v>
      </c>
      <c r="AF60" s="14">
        <v>1688.05</v>
      </c>
      <c r="AG60" s="14">
        <v>693.43</v>
      </c>
      <c r="AH60" s="14">
        <v>203.03</v>
      </c>
      <c r="AI60" s="14">
        <v>888.42</v>
      </c>
      <c r="AJ60" s="14">
        <v>971.75</v>
      </c>
      <c r="AK60" s="14">
        <v>964.68</v>
      </c>
      <c r="AL60" s="14">
        <v>1392.12</v>
      </c>
      <c r="AM60" s="14">
        <v>1071.3900000000001</v>
      </c>
      <c r="AN60" s="14">
        <v>1030.8900000000001</v>
      </c>
      <c r="AO60" s="14">
        <v>19.97</v>
      </c>
      <c r="AP60" s="14">
        <v>59.47</v>
      </c>
      <c r="AQ60" s="14">
        <v>54.66</v>
      </c>
      <c r="AR60" s="14">
        <v>99.67</v>
      </c>
      <c r="AS60" s="14">
        <v>75.98</v>
      </c>
      <c r="AT60" s="14">
        <v>78.52</v>
      </c>
      <c r="AU60" s="14">
        <v>90.41</v>
      </c>
    </row>
    <row r="62" spans="1:47" ht="18.75" x14ac:dyDescent="0.3">
      <c r="A62" s="15" t="s">
        <v>109</v>
      </c>
    </row>
    <row r="63" spans="1:47" x14ac:dyDescent="0.2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25">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201613.1</v>
      </c>
      <c r="R64" s="14">
        <v>201612.9</v>
      </c>
      <c r="S64" s="14">
        <v>201613.1</v>
      </c>
      <c r="T64" s="14">
        <v>207642.5</v>
      </c>
      <c r="U64" s="14">
        <v>207984.9</v>
      </c>
      <c r="V64" s="14">
        <v>208292.9</v>
      </c>
      <c r="W64" s="14">
        <v>208293</v>
      </c>
      <c r="X64" s="14">
        <v>208292.8</v>
      </c>
      <c r="Y64" s="14">
        <v>208292.9</v>
      </c>
      <c r="Z64" s="14">
        <v>208293</v>
      </c>
      <c r="AA64" s="14">
        <v>216247</v>
      </c>
      <c r="AB64" s="14">
        <v>216524.5</v>
      </c>
      <c r="AC64" s="14">
        <v>216524.5</v>
      </c>
      <c r="AD64" s="14">
        <v>216524.5</v>
      </c>
      <c r="AE64" s="14">
        <v>216774.1</v>
      </c>
      <c r="AF64" s="14">
        <v>216774</v>
      </c>
      <c r="AG64" s="14">
        <v>216998.5</v>
      </c>
      <c r="AH64" s="14">
        <v>217200.9</v>
      </c>
      <c r="AI64" s="14">
        <v>217383</v>
      </c>
      <c r="AJ64" s="14">
        <v>217382.8</v>
      </c>
      <c r="AK64" s="14">
        <v>217546.6</v>
      </c>
      <c r="AL64" s="14">
        <v>217546.6</v>
      </c>
      <c r="AM64" s="14">
        <v>217546.6</v>
      </c>
      <c r="AN64" s="14">
        <v>217546.6</v>
      </c>
      <c r="AO64" s="14">
        <v>217546.6</v>
      </c>
      <c r="AP64" s="14">
        <v>217546.6</v>
      </c>
      <c r="AQ64" s="14">
        <v>217546.5</v>
      </c>
      <c r="AR64" s="14">
        <v>217546.6</v>
      </c>
      <c r="AS64" s="14">
        <v>217546.6</v>
      </c>
      <c r="AT64" s="14">
        <v>217546.6</v>
      </c>
      <c r="AU64" s="14">
        <v>217546.8</v>
      </c>
    </row>
    <row r="65" spans="1:47" x14ac:dyDescent="0.25">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10588.55</v>
      </c>
      <c r="S65" s="14">
        <v>10590.22</v>
      </c>
      <c r="T65" s="14">
        <v>10950.85</v>
      </c>
      <c r="U65" s="14">
        <v>13124.59</v>
      </c>
      <c r="V65" s="14">
        <v>13402.85</v>
      </c>
      <c r="W65" s="14">
        <v>13745.53</v>
      </c>
      <c r="X65" s="14">
        <v>14090.14</v>
      </c>
      <c r="Y65" s="14">
        <v>14435.59</v>
      </c>
      <c r="Z65" s="14">
        <v>14780.64</v>
      </c>
      <c r="AA65" s="14">
        <v>15175.99</v>
      </c>
      <c r="AB65" s="14">
        <v>15578.16</v>
      </c>
      <c r="AC65" s="14">
        <v>15987.86</v>
      </c>
      <c r="AD65" s="14">
        <v>16407.009999999998</v>
      </c>
      <c r="AE65" s="14">
        <v>16835.11</v>
      </c>
      <c r="AF65" s="14">
        <v>17319.310000000001</v>
      </c>
      <c r="AG65" s="14">
        <v>17804.98</v>
      </c>
      <c r="AH65" s="14">
        <v>18303.8</v>
      </c>
      <c r="AI65" s="14">
        <v>18843.77</v>
      </c>
      <c r="AJ65" s="14">
        <v>19418.400000000001</v>
      </c>
      <c r="AK65" s="14">
        <v>20219.37</v>
      </c>
      <c r="AL65" s="14">
        <v>21165.37</v>
      </c>
      <c r="AM65" s="14">
        <v>22210.97</v>
      </c>
      <c r="AN65" s="14">
        <v>23321.97</v>
      </c>
      <c r="AO65" s="14">
        <v>24396.639999999999</v>
      </c>
      <c r="AP65" s="14">
        <v>25410.54</v>
      </c>
      <c r="AQ65" s="14">
        <v>26346.15</v>
      </c>
      <c r="AR65" s="14">
        <v>27153.79</v>
      </c>
      <c r="AS65" s="14">
        <v>27901.61</v>
      </c>
      <c r="AT65" s="14">
        <v>28625.62</v>
      </c>
      <c r="AU65" s="14">
        <v>29345.68</v>
      </c>
    </row>
    <row r="66" spans="1:47" x14ac:dyDescent="0.25">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1243.71</v>
      </c>
      <c r="S66" s="14">
        <v>1243.7</v>
      </c>
      <c r="T66" s="14">
        <v>1243.67</v>
      </c>
      <c r="U66" s="14">
        <v>1286.71</v>
      </c>
      <c r="V66" s="14">
        <v>1329.18</v>
      </c>
      <c r="W66" s="14">
        <v>1329</v>
      </c>
      <c r="X66" s="14">
        <v>1328.96</v>
      </c>
      <c r="Y66" s="14">
        <v>1328.92</v>
      </c>
      <c r="Z66" s="14">
        <v>1328.87</v>
      </c>
      <c r="AA66" s="14">
        <v>1328.81</v>
      </c>
      <c r="AB66" s="14">
        <v>1328.75</v>
      </c>
      <c r="AC66" s="14">
        <v>1328.72</v>
      </c>
      <c r="AD66" s="14">
        <v>1328.67</v>
      </c>
      <c r="AE66" s="14">
        <v>1328.6</v>
      </c>
      <c r="AF66" s="14">
        <v>1328.49</v>
      </c>
      <c r="AG66" s="14">
        <v>1369.34</v>
      </c>
      <c r="AH66" s="14">
        <v>1409.91</v>
      </c>
      <c r="AI66" s="14">
        <v>1449.5</v>
      </c>
      <c r="AJ66" s="14">
        <v>1489.65</v>
      </c>
      <c r="AK66" s="14">
        <v>1528.81</v>
      </c>
      <c r="AL66" s="14">
        <v>1528.49</v>
      </c>
      <c r="AM66" s="14">
        <v>1528.14</v>
      </c>
      <c r="AN66" s="14">
        <v>1527.73</v>
      </c>
      <c r="AO66" s="14">
        <v>1527.27</v>
      </c>
      <c r="AP66" s="14">
        <v>1526.7</v>
      </c>
      <c r="AQ66" s="14">
        <v>1562.61</v>
      </c>
      <c r="AR66" s="14">
        <v>1561.77</v>
      </c>
      <c r="AS66" s="14">
        <v>1560.77</v>
      </c>
      <c r="AT66" s="14">
        <v>1559.51</v>
      </c>
      <c r="AU66" s="14">
        <v>1557.93</v>
      </c>
    </row>
    <row r="67" spans="1:47" x14ac:dyDescent="0.25">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0.95</v>
      </c>
      <c r="S67" s="14">
        <v>188.22</v>
      </c>
      <c r="T67" s="14">
        <v>372.99</v>
      </c>
      <c r="U67" s="14">
        <v>612.9</v>
      </c>
      <c r="V67" s="14">
        <v>730.36</v>
      </c>
      <c r="W67" s="14">
        <v>909.67</v>
      </c>
      <c r="X67" s="14">
        <v>1089.5</v>
      </c>
      <c r="Y67" s="14">
        <v>1269.24</v>
      </c>
      <c r="Z67" s="14">
        <v>1446.04</v>
      </c>
      <c r="AA67" s="14">
        <v>1625.64</v>
      </c>
      <c r="AB67" s="14">
        <v>1807.78</v>
      </c>
      <c r="AC67" s="14">
        <v>1991.71</v>
      </c>
      <c r="AD67" s="14">
        <v>2185.6799999999998</v>
      </c>
      <c r="AE67" s="14">
        <v>2381.35</v>
      </c>
      <c r="AF67" s="14">
        <v>2628.27</v>
      </c>
      <c r="AG67" s="14">
        <v>2872.66</v>
      </c>
      <c r="AH67" s="14">
        <v>3137.85</v>
      </c>
      <c r="AI67" s="14">
        <v>3430.51</v>
      </c>
      <c r="AJ67" s="14">
        <v>3797.85</v>
      </c>
      <c r="AK67" s="14">
        <v>4217.3599999999997</v>
      </c>
      <c r="AL67" s="14">
        <v>4766.13</v>
      </c>
      <c r="AM67" s="14">
        <v>5402.34</v>
      </c>
      <c r="AN67" s="14">
        <v>6095.36</v>
      </c>
      <c r="AO67" s="14">
        <v>6748.21</v>
      </c>
      <c r="AP67" s="14">
        <v>7350.14</v>
      </c>
      <c r="AQ67" s="14">
        <v>7873.87</v>
      </c>
      <c r="AR67" s="14">
        <v>8274.48</v>
      </c>
      <c r="AS67" s="14">
        <v>8614.82</v>
      </c>
      <c r="AT67" s="14">
        <v>8928.85</v>
      </c>
      <c r="AU67" s="14">
        <v>9235.25</v>
      </c>
    </row>
    <row r="68" spans="1:47" x14ac:dyDescent="0.25">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163.21</v>
      </c>
      <c r="R70" s="14">
        <v>153.13999999999999</v>
      </c>
      <c r="S70" s="14">
        <v>158.82</v>
      </c>
      <c r="T70" s="14">
        <v>159.80000000000001</v>
      </c>
      <c r="U70" s="14">
        <v>160.19</v>
      </c>
      <c r="V70" s="14">
        <v>160.55000000000001</v>
      </c>
      <c r="W70" s="14">
        <v>160.81</v>
      </c>
      <c r="X70" s="14">
        <v>161.49</v>
      </c>
      <c r="Y70" s="14">
        <v>162.25</v>
      </c>
      <c r="Z70" s="14">
        <v>163.29</v>
      </c>
      <c r="AA70" s="14">
        <v>164.42</v>
      </c>
      <c r="AB70" s="14">
        <v>164.75</v>
      </c>
      <c r="AC70" s="14">
        <v>164.46</v>
      </c>
      <c r="AD70" s="14">
        <v>164.35</v>
      </c>
      <c r="AE70" s="14">
        <v>164.47</v>
      </c>
      <c r="AF70" s="14">
        <v>165.41</v>
      </c>
      <c r="AG70" s="14">
        <v>165.8</v>
      </c>
      <c r="AH70" s="14">
        <v>166.73</v>
      </c>
      <c r="AI70" s="14">
        <v>167.37</v>
      </c>
      <c r="AJ70" s="14">
        <v>168.26</v>
      </c>
      <c r="AK70" s="14">
        <v>169.08</v>
      </c>
      <c r="AL70" s="14">
        <v>171.03</v>
      </c>
      <c r="AM70" s="14">
        <v>172.43</v>
      </c>
      <c r="AN70" s="14">
        <v>174.08</v>
      </c>
      <c r="AO70" s="14">
        <v>175.6</v>
      </c>
      <c r="AP70" s="14">
        <v>177.25</v>
      </c>
      <c r="AQ70" s="14">
        <v>179.03</v>
      </c>
      <c r="AR70" s="14">
        <v>180.84</v>
      </c>
      <c r="AS70" s="14">
        <v>182.64</v>
      </c>
      <c r="AT70" s="14">
        <v>184.57</v>
      </c>
      <c r="AU70" s="14">
        <v>186.63</v>
      </c>
    </row>
    <row r="71" spans="1:47" x14ac:dyDescent="0.25">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501.03</v>
      </c>
      <c r="S71" s="14">
        <v>501.04</v>
      </c>
      <c r="T71" s="14">
        <v>501.07</v>
      </c>
      <c r="U71" s="14">
        <v>501.13</v>
      </c>
      <c r="V71" s="14">
        <v>501.23</v>
      </c>
      <c r="W71" s="14">
        <v>501.41</v>
      </c>
      <c r="X71" s="14">
        <v>501.45</v>
      </c>
      <c r="Y71" s="14">
        <v>501.49</v>
      </c>
      <c r="Z71" s="14">
        <v>501.54</v>
      </c>
      <c r="AA71" s="14">
        <v>501.6</v>
      </c>
      <c r="AB71" s="14">
        <v>501.66</v>
      </c>
      <c r="AC71" s="14">
        <v>501.69</v>
      </c>
      <c r="AD71" s="14">
        <v>501.74</v>
      </c>
      <c r="AE71" s="14">
        <v>501.81</v>
      </c>
      <c r="AF71" s="14">
        <v>393.94</v>
      </c>
      <c r="AG71" s="14">
        <v>394.08</v>
      </c>
      <c r="AH71" s="14">
        <v>394.25</v>
      </c>
      <c r="AI71" s="14">
        <v>394.43</v>
      </c>
      <c r="AJ71" s="14">
        <v>394.66</v>
      </c>
      <c r="AK71" s="14">
        <v>394.93</v>
      </c>
      <c r="AL71" s="14">
        <v>395.24</v>
      </c>
      <c r="AM71" s="14">
        <v>395.6</v>
      </c>
      <c r="AN71" s="14">
        <v>396.01</v>
      </c>
      <c r="AO71" s="14">
        <v>396.46</v>
      </c>
      <c r="AP71" s="14">
        <v>397.03</v>
      </c>
      <c r="AQ71" s="14">
        <v>397.74</v>
      </c>
      <c r="AR71" s="14">
        <v>398.58</v>
      </c>
      <c r="AS71" s="14">
        <v>399.58</v>
      </c>
      <c r="AT71" s="14">
        <v>400.84</v>
      </c>
      <c r="AU71" s="14">
        <v>402.43</v>
      </c>
    </row>
    <row r="73" spans="1:47" ht="18.75" x14ac:dyDescent="0.3">
      <c r="A73" s="15" t="s">
        <v>110</v>
      </c>
    </row>
    <row r="74" spans="1:47" x14ac:dyDescent="0.2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25">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40201.39</v>
      </c>
      <c r="R75" s="14">
        <v>40194.480000000003</v>
      </c>
      <c r="S75" s="14">
        <v>40229.9</v>
      </c>
      <c r="T75" s="14">
        <v>40230.120000000003</v>
      </c>
      <c r="U75" s="14">
        <v>40193.25</v>
      </c>
      <c r="V75" s="14">
        <v>40193.360000000001</v>
      </c>
      <c r="W75" s="14">
        <v>40262.199999999997</v>
      </c>
      <c r="X75" s="14">
        <v>40228.11</v>
      </c>
      <c r="Y75" s="14">
        <v>40230.239999999998</v>
      </c>
      <c r="Z75" s="14">
        <v>40262.21</v>
      </c>
      <c r="AA75" s="14">
        <v>40262.18</v>
      </c>
      <c r="AB75" s="14">
        <v>40863.480000000003</v>
      </c>
      <c r="AC75" s="14">
        <v>40863.46</v>
      </c>
      <c r="AD75" s="14">
        <v>40863.46</v>
      </c>
      <c r="AE75" s="14">
        <v>41404.65</v>
      </c>
      <c r="AF75" s="14">
        <v>41404.67</v>
      </c>
      <c r="AG75" s="14">
        <v>41891.730000000003</v>
      </c>
      <c r="AH75" s="14">
        <v>41891.72</v>
      </c>
      <c r="AI75" s="14">
        <v>41891.699999999997</v>
      </c>
      <c r="AJ75" s="14">
        <v>41891.71</v>
      </c>
      <c r="AK75" s="14">
        <v>41891.71</v>
      </c>
      <c r="AL75" s="14">
        <v>42330.06</v>
      </c>
      <c r="AM75" s="14">
        <v>42724.61</v>
      </c>
      <c r="AN75" s="14">
        <v>42724.61</v>
      </c>
      <c r="AO75" s="14">
        <v>42724.59</v>
      </c>
      <c r="AP75" s="14">
        <v>42724.62</v>
      </c>
      <c r="AQ75" s="14">
        <v>42724.6</v>
      </c>
      <c r="AR75" s="14">
        <v>42724.61</v>
      </c>
      <c r="AS75" s="14">
        <v>42724.62</v>
      </c>
      <c r="AT75" s="14">
        <v>42724.63</v>
      </c>
      <c r="AU75" s="14">
        <v>42724.63</v>
      </c>
    </row>
    <row r="76" spans="1:47" x14ac:dyDescent="0.25">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14436.84</v>
      </c>
      <c r="R76" s="14">
        <v>15840.41</v>
      </c>
      <c r="S76" s="14">
        <v>15845.88</v>
      </c>
      <c r="T76" s="14">
        <v>15851.45</v>
      </c>
      <c r="U76" s="14">
        <v>15857.69</v>
      </c>
      <c r="V76" s="14">
        <v>15864.13</v>
      </c>
      <c r="W76" s="14">
        <v>15873.41</v>
      </c>
      <c r="X76" s="14">
        <v>15883.12</v>
      </c>
      <c r="Y76" s="14">
        <v>15893.64</v>
      </c>
      <c r="Z76" s="14">
        <v>15906.04</v>
      </c>
      <c r="AA76" s="14">
        <v>20454.37</v>
      </c>
      <c r="AB76" s="14">
        <v>23480.44</v>
      </c>
      <c r="AC76" s="14">
        <v>26519.73</v>
      </c>
      <c r="AD76" s="14">
        <v>27144.23</v>
      </c>
      <c r="AE76" s="14">
        <v>27777.52</v>
      </c>
      <c r="AF76" s="14">
        <v>28650.55</v>
      </c>
      <c r="AG76" s="14">
        <v>29519.65</v>
      </c>
      <c r="AH76" s="14">
        <v>30468.080000000002</v>
      </c>
      <c r="AI76" s="14">
        <v>34029.57</v>
      </c>
      <c r="AJ76" s="14">
        <v>35345.519999999997</v>
      </c>
      <c r="AK76" s="14">
        <v>39642.559999999998</v>
      </c>
      <c r="AL76" s="14">
        <v>42406.09</v>
      </c>
      <c r="AM76" s="14">
        <v>48126.720000000001</v>
      </c>
      <c r="AN76" s="14">
        <v>51957.77</v>
      </c>
      <c r="AO76" s="14">
        <v>57907.68</v>
      </c>
      <c r="AP76" s="14">
        <v>61081.599999999999</v>
      </c>
      <c r="AQ76" s="14">
        <v>66113.36</v>
      </c>
      <c r="AR76" s="14">
        <v>67863.91</v>
      </c>
      <c r="AS76" s="14">
        <v>71512.89</v>
      </c>
      <c r="AT76" s="14">
        <v>72496.14</v>
      </c>
      <c r="AU76" s="14">
        <v>73400.41</v>
      </c>
    </row>
    <row r="77" spans="1:47" x14ac:dyDescent="0.25">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756.17</v>
      </c>
      <c r="R77" s="14">
        <v>767.62</v>
      </c>
      <c r="S77" s="14">
        <v>773.88</v>
      </c>
      <c r="T77" s="14">
        <v>772.61</v>
      </c>
      <c r="U77" s="14">
        <v>759.22</v>
      </c>
      <c r="V77" s="14">
        <v>758.82</v>
      </c>
      <c r="W77" s="14">
        <v>784.37</v>
      </c>
      <c r="X77" s="14">
        <v>770.68</v>
      </c>
      <c r="Y77" s="14">
        <v>769.88</v>
      </c>
      <c r="Z77" s="14">
        <v>781.76</v>
      </c>
      <c r="AA77" s="14">
        <v>780.58</v>
      </c>
      <c r="AB77" s="14">
        <v>780.41</v>
      </c>
      <c r="AC77" s="14">
        <v>767.81</v>
      </c>
      <c r="AD77" s="14">
        <v>780.87</v>
      </c>
      <c r="AE77" s="14">
        <v>754.83</v>
      </c>
      <c r="AF77" s="14">
        <v>754.27</v>
      </c>
      <c r="AG77" s="14">
        <v>779.3</v>
      </c>
      <c r="AH77" s="14">
        <v>765.67</v>
      </c>
      <c r="AI77" s="14">
        <v>765.03</v>
      </c>
      <c r="AJ77" s="14">
        <v>764.29</v>
      </c>
      <c r="AK77" s="14">
        <v>750.62</v>
      </c>
      <c r="AL77" s="14">
        <v>754.81</v>
      </c>
      <c r="AM77" s="14">
        <v>784.72</v>
      </c>
      <c r="AN77" s="14">
        <v>783.36</v>
      </c>
      <c r="AO77" s="14">
        <v>782.12</v>
      </c>
      <c r="AP77" s="14">
        <v>782.76</v>
      </c>
      <c r="AQ77" s="14">
        <v>787.71</v>
      </c>
      <c r="AR77" s="14">
        <v>786.25</v>
      </c>
      <c r="AS77" s="14">
        <v>784.8</v>
      </c>
      <c r="AT77" s="14">
        <v>783.24</v>
      </c>
      <c r="AU77" s="14">
        <v>783.61</v>
      </c>
    </row>
    <row r="78" spans="1:47" x14ac:dyDescent="0.25">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2169.9699999999998</v>
      </c>
      <c r="S78" s="14">
        <v>2174.56</v>
      </c>
      <c r="T78" s="14">
        <v>2179.17</v>
      </c>
      <c r="U78" s="14">
        <v>2184.7800000000002</v>
      </c>
      <c r="V78" s="14">
        <v>2189.98</v>
      </c>
      <c r="W78" s="14">
        <v>2196.85</v>
      </c>
      <c r="X78" s="14">
        <v>2204.6799999999998</v>
      </c>
      <c r="Y78" s="14">
        <v>2213.5500000000002</v>
      </c>
      <c r="Z78" s="14">
        <v>2548.61</v>
      </c>
      <c r="AA78" s="14">
        <v>3038.16</v>
      </c>
      <c r="AB78" s="14">
        <v>3198.15</v>
      </c>
      <c r="AC78" s="14">
        <v>3699.65</v>
      </c>
      <c r="AD78" s="14">
        <v>4069.13</v>
      </c>
      <c r="AE78" s="14">
        <v>4459.7299999999996</v>
      </c>
      <c r="AF78" s="14">
        <v>5072.47</v>
      </c>
      <c r="AG78" s="14">
        <v>5675.31</v>
      </c>
      <c r="AH78" s="14">
        <v>6347.37</v>
      </c>
      <c r="AI78" s="14">
        <v>7330.43</v>
      </c>
      <c r="AJ78" s="14">
        <v>8323.26</v>
      </c>
      <c r="AK78" s="14">
        <v>9958.99</v>
      </c>
      <c r="AL78" s="14">
        <v>12186.32</v>
      </c>
      <c r="AM78" s="14">
        <v>15133.07</v>
      </c>
      <c r="AN78" s="14">
        <v>18326.669999999998</v>
      </c>
      <c r="AO78" s="14">
        <v>21566.41</v>
      </c>
      <c r="AP78" s="14">
        <v>24227.89</v>
      </c>
      <c r="AQ78" s="14">
        <v>26587.89</v>
      </c>
      <c r="AR78" s="14">
        <v>27950.43</v>
      </c>
      <c r="AS78" s="14">
        <v>29111.9</v>
      </c>
      <c r="AT78" s="14">
        <v>29805.31</v>
      </c>
      <c r="AU78" s="14">
        <v>30297.55</v>
      </c>
    </row>
    <row r="79" spans="1:47" x14ac:dyDescent="0.25">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78513.960000000006</v>
      </c>
      <c r="R79" s="14">
        <v>73695.8</v>
      </c>
      <c r="S79" s="14">
        <v>76110.52</v>
      </c>
      <c r="T79" s="14">
        <v>64975.64</v>
      </c>
      <c r="U79" s="14">
        <v>75346.559999999998</v>
      </c>
      <c r="V79" s="14">
        <v>68445.5</v>
      </c>
      <c r="W79" s="14">
        <v>63105.11</v>
      </c>
      <c r="X79" s="14">
        <v>69400.34</v>
      </c>
      <c r="Y79" s="14">
        <v>75838.45</v>
      </c>
      <c r="Z79" s="14">
        <v>70893.45</v>
      </c>
      <c r="AA79" s="14">
        <v>77736.77</v>
      </c>
      <c r="AB79" s="14">
        <v>71040.09</v>
      </c>
      <c r="AC79" s="14">
        <v>77883.41</v>
      </c>
      <c r="AD79" s="14">
        <v>77924.14</v>
      </c>
      <c r="AE79" s="14">
        <v>84767.45</v>
      </c>
      <c r="AF79" s="14">
        <v>86590.41</v>
      </c>
      <c r="AG79" s="14">
        <v>86590.41</v>
      </c>
      <c r="AH79" s="14">
        <v>86632.02</v>
      </c>
      <c r="AI79" s="14">
        <v>86632.02</v>
      </c>
      <c r="AJ79" s="14">
        <v>86715.24</v>
      </c>
      <c r="AK79" s="14">
        <v>86881.68</v>
      </c>
      <c r="AL79" s="14">
        <v>87048.12</v>
      </c>
      <c r="AM79" s="14">
        <v>87214.55</v>
      </c>
      <c r="AN79" s="14">
        <v>87381</v>
      </c>
      <c r="AO79" s="14">
        <v>87589.05</v>
      </c>
      <c r="AP79" s="14">
        <v>87797.09</v>
      </c>
      <c r="AQ79" s="14">
        <v>88213.2</v>
      </c>
      <c r="AR79" s="14">
        <v>89045.4</v>
      </c>
      <c r="AS79" s="14">
        <v>89877.59</v>
      </c>
      <c r="AT79" s="14">
        <v>90709.79</v>
      </c>
      <c r="AU79" s="14">
        <v>90709.79</v>
      </c>
    </row>
    <row r="80" spans="1:47" x14ac:dyDescent="0.25">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9751.43</v>
      </c>
      <c r="R81" s="14">
        <v>12661.08</v>
      </c>
      <c r="S81" s="14">
        <v>16084.9</v>
      </c>
      <c r="T81" s="14">
        <v>19884.34</v>
      </c>
      <c r="U81" s="14">
        <v>13823.89</v>
      </c>
      <c r="V81" s="14">
        <v>18337.45</v>
      </c>
      <c r="W81" s="14">
        <v>26170.67</v>
      </c>
      <c r="X81" s="14">
        <v>22447.84</v>
      </c>
      <c r="Y81" s="14">
        <v>20565.669999999998</v>
      </c>
      <c r="Z81" s="14">
        <v>28480.23</v>
      </c>
      <c r="AA81" s="14">
        <v>22128.27</v>
      </c>
      <c r="AB81" s="14">
        <v>30098.1</v>
      </c>
      <c r="AC81" s="14">
        <v>22270.21</v>
      </c>
      <c r="AD81" s="14">
        <v>22417.18</v>
      </c>
      <c r="AE81" s="14">
        <v>18276.740000000002</v>
      </c>
      <c r="AF81" s="14">
        <v>17410.169999999998</v>
      </c>
      <c r="AG81" s="14">
        <v>9171.4</v>
      </c>
      <c r="AH81" s="14">
        <v>8943.68</v>
      </c>
      <c r="AI81" s="14">
        <v>7241.57</v>
      </c>
      <c r="AJ81" s="14">
        <v>7416.91</v>
      </c>
      <c r="AK81" s="14">
        <v>6516.76</v>
      </c>
      <c r="AL81" s="14">
        <v>7908.97</v>
      </c>
      <c r="AM81" s="14">
        <v>6966.35</v>
      </c>
      <c r="AN81" s="14">
        <v>7989.06</v>
      </c>
      <c r="AO81" s="14">
        <v>6757.85</v>
      </c>
      <c r="AP81" s="14">
        <v>7568.21</v>
      </c>
      <c r="AQ81" s="14">
        <v>7315.83</v>
      </c>
      <c r="AR81" s="14">
        <v>7882.82</v>
      </c>
      <c r="AS81" s="14">
        <v>7177.67</v>
      </c>
      <c r="AT81" s="14">
        <v>7756.26</v>
      </c>
      <c r="AU81" s="14">
        <v>8741.2999999999993</v>
      </c>
    </row>
    <row r="82" spans="1:47" x14ac:dyDescent="0.25">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15.38</v>
      </c>
      <c r="R82" s="14">
        <v>156.56</v>
      </c>
      <c r="S82" s="14">
        <v>132.34</v>
      </c>
      <c r="T82" s="14">
        <v>539.23</v>
      </c>
      <c r="U82" s="14">
        <v>84.08</v>
      </c>
      <c r="V82" s="14">
        <v>189.94</v>
      </c>
      <c r="W82" s="14">
        <v>585.79</v>
      </c>
      <c r="X82" s="14">
        <v>332.16</v>
      </c>
      <c r="Y82" s="14">
        <v>179.49</v>
      </c>
      <c r="Z82" s="14">
        <v>541.05999999999995</v>
      </c>
      <c r="AA82" s="14">
        <v>146.38999999999999</v>
      </c>
      <c r="AB82" s="14">
        <v>559.25</v>
      </c>
      <c r="AC82" s="14">
        <v>193.03</v>
      </c>
      <c r="AD82" s="14">
        <v>357.06</v>
      </c>
      <c r="AE82" s="14">
        <v>312.64</v>
      </c>
      <c r="AF82" s="14">
        <v>201.45</v>
      </c>
      <c r="AG82" s="14">
        <v>269.77</v>
      </c>
      <c r="AH82" s="14">
        <v>258.20999999999998</v>
      </c>
      <c r="AI82" s="14">
        <v>214.07</v>
      </c>
      <c r="AJ82" s="14">
        <v>210.05</v>
      </c>
      <c r="AK82" s="14">
        <v>181.3</v>
      </c>
      <c r="AL82" s="14">
        <v>199.38</v>
      </c>
      <c r="AM82" s="14">
        <v>161.83000000000001</v>
      </c>
      <c r="AN82" s="14">
        <v>171.57</v>
      </c>
      <c r="AO82" s="14">
        <v>150.02000000000001</v>
      </c>
      <c r="AP82" s="14">
        <v>155.76</v>
      </c>
      <c r="AQ82" s="14">
        <v>145.30000000000001</v>
      </c>
      <c r="AR82" s="14">
        <v>146.41999999999999</v>
      </c>
      <c r="AS82" s="14">
        <v>136.5</v>
      </c>
      <c r="AT82" s="14">
        <v>137.66999999999999</v>
      </c>
      <c r="AU82" s="14">
        <v>141.01</v>
      </c>
    </row>
    <row r="84" spans="1:47" ht="18.75" x14ac:dyDescent="0.3">
      <c r="A84" s="15" t="s">
        <v>111</v>
      </c>
    </row>
    <row r="85" spans="1:47" x14ac:dyDescent="0.2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25">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33738.22</v>
      </c>
      <c r="R86" s="14">
        <v>34368.94</v>
      </c>
      <c r="S86" s="14">
        <v>38153.279999999999</v>
      </c>
      <c r="T86" s="14">
        <v>38153.25</v>
      </c>
      <c r="U86" s="14">
        <v>38153.26</v>
      </c>
      <c r="V86" s="14">
        <v>38153.269999999997</v>
      </c>
      <c r="W86" s="14">
        <v>38153.230000000003</v>
      </c>
      <c r="X86" s="14">
        <v>38153.269999999997</v>
      </c>
      <c r="Y86" s="14">
        <v>38191.410000000003</v>
      </c>
      <c r="Z86" s="14">
        <v>38229.629999999997</v>
      </c>
      <c r="AA86" s="14">
        <v>38267.86</v>
      </c>
      <c r="AB86" s="14">
        <v>38306.089999999997</v>
      </c>
      <c r="AC86" s="14">
        <v>38344.42</v>
      </c>
      <c r="AD86" s="14">
        <v>38382.78</v>
      </c>
      <c r="AE86" s="14">
        <v>38421.120000000003</v>
      </c>
      <c r="AF86" s="14">
        <v>38459.58</v>
      </c>
      <c r="AG86" s="14">
        <v>38498.03</v>
      </c>
      <c r="AH86" s="14">
        <v>38536.49</v>
      </c>
      <c r="AI86" s="14">
        <v>38575.08</v>
      </c>
      <c r="AJ86" s="14">
        <v>38613.64</v>
      </c>
      <c r="AK86" s="14">
        <v>38652.239999999998</v>
      </c>
      <c r="AL86" s="14">
        <v>38690.93</v>
      </c>
      <c r="AM86" s="14">
        <v>38729.61</v>
      </c>
      <c r="AN86" s="14">
        <v>38768.31</v>
      </c>
      <c r="AO86" s="14">
        <v>38807.06</v>
      </c>
      <c r="AP86" s="14">
        <v>38845.89</v>
      </c>
      <c r="AQ86" s="14">
        <v>38884.71</v>
      </c>
      <c r="AR86" s="14">
        <v>38923.599999999999</v>
      </c>
      <c r="AS86" s="14">
        <v>38962.550000000003</v>
      </c>
      <c r="AT86" s="14">
        <v>39001.5</v>
      </c>
      <c r="AU86" s="14">
        <v>39040.559999999998</v>
      </c>
    </row>
    <row r="87" spans="1:47" x14ac:dyDescent="0.25">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885</v>
      </c>
      <c r="S87" s="14">
        <v>887.31</v>
      </c>
      <c r="T87" s="14">
        <v>889.64</v>
      </c>
      <c r="U87" s="14">
        <v>1008.18</v>
      </c>
      <c r="V87" s="14">
        <v>1124.3499999999999</v>
      </c>
      <c r="W87" s="14">
        <v>1245.17</v>
      </c>
      <c r="X87" s="14">
        <v>1369.69</v>
      </c>
      <c r="Y87" s="14">
        <v>1497.67</v>
      </c>
      <c r="Z87" s="14">
        <v>1628.83</v>
      </c>
      <c r="AA87" s="14">
        <v>1770.91</v>
      </c>
      <c r="AB87" s="14">
        <v>1916.32</v>
      </c>
      <c r="AC87" s="14">
        <v>2065.79</v>
      </c>
      <c r="AD87" s="14">
        <v>2223.11</v>
      </c>
      <c r="AE87" s="14">
        <v>2384.0300000000002</v>
      </c>
      <c r="AF87" s="14">
        <v>2552.8000000000002</v>
      </c>
      <c r="AG87" s="14">
        <v>2727.04</v>
      </c>
      <c r="AH87" s="14">
        <v>2908.15</v>
      </c>
      <c r="AI87" s="14">
        <v>3100.09</v>
      </c>
      <c r="AJ87" s="14">
        <v>3309.26</v>
      </c>
      <c r="AK87" s="14">
        <v>3548.76</v>
      </c>
      <c r="AL87" s="14">
        <v>3835.53</v>
      </c>
      <c r="AM87" s="14">
        <v>4146.99</v>
      </c>
      <c r="AN87" s="14">
        <v>4478.46</v>
      </c>
      <c r="AO87" s="14">
        <v>4795.55</v>
      </c>
      <c r="AP87" s="14">
        <v>5092.3500000000004</v>
      </c>
      <c r="AQ87" s="14">
        <v>5370.75</v>
      </c>
      <c r="AR87" s="14">
        <v>5619.18</v>
      </c>
      <c r="AS87" s="14">
        <v>5852.22</v>
      </c>
      <c r="AT87" s="14">
        <v>6080.23</v>
      </c>
      <c r="AU87" s="14">
        <v>6301.06</v>
      </c>
    </row>
    <row r="88" spans="1:47" x14ac:dyDescent="0.25">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25">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6.26</v>
      </c>
      <c r="S89" s="14">
        <v>8.26</v>
      </c>
      <c r="T89" s="14">
        <v>10.37</v>
      </c>
      <c r="U89" s="14">
        <v>70.16</v>
      </c>
      <c r="V89" s="14">
        <v>72.97</v>
      </c>
      <c r="W89" s="14">
        <v>76.02</v>
      </c>
      <c r="X89" s="14">
        <v>79.27</v>
      </c>
      <c r="Y89" s="14">
        <v>82.78</v>
      </c>
      <c r="Z89" s="14">
        <v>86.69</v>
      </c>
      <c r="AA89" s="14">
        <v>90.97</v>
      </c>
      <c r="AB89" s="14">
        <v>95.48</v>
      </c>
      <c r="AC89" s="14">
        <v>100.62</v>
      </c>
      <c r="AD89" s="14">
        <v>110.4</v>
      </c>
      <c r="AE89" s="14">
        <v>120.88</v>
      </c>
      <c r="AF89" s="14">
        <v>136.36000000000001</v>
      </c>
      <c r="AG89" s="14">
        <v>154.72999999999999</v>
      </c>
      <c r="AH89" s="14">
        <v>244.35</v>
      </c>
      <c r="AI89" s="14">
        <v>345.37</v>
      </c>
      <c r="AJ89" s="14">
        <v>463.64</v>
      </c>
      <c r="AK89" s="14">
        <v>609.78</v>
      </c>
      <c r="AL89" s="14">
        <v>798.98</v>
      </c>
      <c r="AM89" s="14">
        <v>1010.43</v>
      </c>
      <c r="AN89" s="14">
        <v>1240.03</v>
      </c>
      <c r="AO89" s="14">
        <v>1455.72</v>
      </c>
      <c r="AP89" s="14">
        <v>1651.96</v>
      </c>
      <c r="AQ89" s="14">
        <v>1830.27</v>
      </c>
      <c r="AR89" s="14">
        <v>1979.73</v>
      </c>
      <c r="AS89" s="14">
        <v>2113.79</v>
      </c>
      <c r="AT89" s="14">
        <v>2234.4299999999998</v>
      </c>
      <c r="AU89" s="14">
        <v>2353.86</v>
      </c>
    </row>
    <row r="90" spans="1:47" x14ac:dyDescent="0.2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247.24</v>
      </c>
      <c r="R92" s="14">
        <v>380.91</v>
      </c>
      <c r="S92" s="14">
        <v>151.19999999999999</v>
      </c>
      <c r="T92" s="14">
        <v>151.08000000000001</v>
      </c>
      <c r="U92" s="14">
        <v>116.1</v>
      </c>
      <c r="V92" s="14">
        <v>150.65</v>
      </c>
      <c r="W92" s="14">
        <v>115.51</v>
      </c>
      <c r="X92" s="14">
        <v>115.51</v>
      </c>
      <c r="Y92" s="14">
        <v>57.19</v>
      </c>
      <c r="Z92" s="14">
        <v>57.19</v>
      </c>
      <c r="AA92" s="14">
        <v>22.2</v>
      </c>
      <c r="AB92" s="14">
        <v>22.16</v>
      </c>
      <c r="AC92" s="14">
        <v>22.11</v>
      </c>
      <c r="AD92" s="14">
        <v>22.06</v>
      </c>
      <c r="AE92" s="14">
        <v>22.01</v>
      </c>
      <c r="AF92" s="14">
        <v>21.96</v>
      </c>
      <c r="AG92" s="14">
        <v>21.92</v>
      </c>
      <c r="AH92" s="14">
        <v>21.87</v>
      </c>
      <c r="AI92" s="14">
        <v>21.81</v>
      </c>
      <c r="AJ92" s="14">
        <v>21.75</v>
      </c>
      <c r="AK92" s="14">
        <v>21.7</v>
      </c>
      <c r="AL92" s="14">
        <v>21.7</v>
      </c>
      <c r="AM92" s="14">
        <v>21.7</v>
      </c>
      <c r="AN92" s="14">
        <v>21.7</v>
      </c>
      <c r="AO92" s="14">
        <v>21.69</v>
      </c>
      <c r="AP92" s="14">
        <v>21.69</v>
      </c>
      <c r="AQ92" s="14">
        <v>21.68</v>
      </c>
      <c r="AR92" s="14">
        <v>21.68</v>
      </c>
      <c r="AS92" s="14">
        <v>21.67</v>
      </c>
      <c r="AT92" s="14">
        <v>192.58</v>
      </c>
      <c r="AU92" s="14">
        <v>168.86</v>
      </c>
    </row>
    <row r="93" spans="1:47" x14ac:dyDescent="0.25">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10.78</v>
      </c>
      <c r="R93" s="14">
        <v>19.850000000000001</v>
      </c>
      <c r="S93" s="14">
        <v>0.47</v>
      </c>
      <c r="T93" s="14">
        <v>0.6</v>
      </c>
      <c r="U93" s="14">
        <v>0.77</v>
      </c>
      <c r="V93" s="14">
        <v>1.02</v>
      </c>
      <c r="W93" s="14">
        <v>1.37</v>
      </c>
      <c r="X93" s="14">
        <v>1.37</v>
      </c>
      <c r="Y93" s="14">
        <v>1.37</v>
      </c>
      <c r="Z93" s="14">
        <v>1.37</v>
      </c>
      <c r="AA93" s="14">
        <v>1.38</v>
      </c>
      <c r="AB93" s="14">
        <v>1.41</v>
      </c>
      <c r="AC93" s="14">
        <v>1.46</v>
      </c>
      <c r="AD93" s="14">
        <v>1.51</v>
      </c>
      <c r="AE93" s="14">
        <v>1.56</v>
      </c>
      <c r="AF93" s="14">
        <v>1.61</v>
      </c>
      <c r="AG93" s="14">
        <v>1.66</v>
      </c>
      <c r="AH93" s="14">
        <v>1.71</v>
      </c>
      <c r="AI93" s="14">
        <v>1.76</v>
      </c>
      <c r="AJ93" s="14">
        <v>1.82</v>
      </c>
      <c r="AK93" s="14">
        <v>1.88</v>
      </c>
      <c r="AL93" s="14">
        <v>1.87</v>
      </c>
      <c r="AM93" s="14">
        <v>1.87</v>
      </c>
      <c r="AN93" s="14">
        <v>1.87</v>
      </c>
      <c r="AO93" s="14">
        <v>1.88</v>
      </c>
      <c r="AP93" s="14">
        <v>1.89</v>
      </c>
      <c r="AQ93" s="14">
        <v>1.89</v>
      </c>
      <c r="AR93" s="14">
        <v>1.9</v>
      </c>
      <c r="AS93" s="14">
        <v>1.91</v>
      </c>
      <c r="AT93" s="14">
        <v>33.93</v>
      </c>
      <c r="AU93" s="14">
        <v>24.1</v>
      </c>
    </row>
    <row r="95" spans="1:47" ht="18.75" x14ac:dyDescent="0.3">
      <c r="A95" s="15" t="s">
        <v>112</v>
      </c>
    </row>
    <row r="96" spans="1:47" x14ac:dyDescent="0.2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25">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2043.02</v>
      </c>
      <c r="R97" s="14">
        <v>2042.98</v>
      </c>
      <c r="S97" s="14">
        <v>2034.64</v>
      </c>
      <c r="T97" s="14">
        <v>1733.2</v>
      </c>
      <c r="U97" s="14">
        <v>1752.85</v>
      </c>
      <c r="V97" s="14">
        <v>1749.79</v>
      </c>
      <c r="W97" s="14">
        <v>1749.74</v>
      </c>
      <c r="X97" s="14">
        <v>1730.78</v>
      </c>
      <c r="Y97" s="14">
        <v>1306.46</v>
      </c>
      <c r="Z97" s="14">
        <v>800.58</v>
      </c>
      <c r="AA97" s="14">
        <v>1083.69</v>
      </c>
      <c r="AB97" s="14">
        <v>908.48</v>
      </c>
      <c r="AC97" s="14">
        <v>722.81</v>
      </c>
      <c r="AD97" s="14">
        <v>685.25</v>
      </c>
      <c r="AE97" s="14">
        <v>666.41</v>
      </c>
      <c r="AF97" s="14">
        <v>634.45000000000005</v>
      </c>
      <c r="AG97" s="14">
        <v>622.97</v>
      </c>
      <c r="AH97" s="14">
        <v>622.1</v>
      </c>
      <c r="AI97" s="14">
        <v>596.49</v>
      </c>
      <c r="AJ97" s="14">
        <v>599.95000000000005</v>
      </c>
      <c r="AK97" s="14">
        <v>554</v>
      </c>
      <c r="AL97" s="14">
        <v>557.14</v>
      </c>
      <c r="AM97" s="14">
        <v>529.51</v>
      </c>
      <c r="AN97" s="14">
        <v>524.26</v>
      </c>
      <c r="AO97" s="14">
        <v>508.21</v>
      </c>
      <c r="AP97" s="14">
        <v>493.01</v>
      </c>
      <c r="AQ97" s="14">
        <v>480.62</v>
      </c>
      <c r="AR97" s="14">
        <v>486.98</v>
      </c>
      <c r="AS97" s="14">
        <v>478.84</v>
      </c>
      <c r="AT97" s="14">
        <v>491.28</v>
      </c>
      <c r="AU97" s="14">
        <v>505.55</v>
      </c>
    </row>
    <row r="98" spans="1:47" x14ac:dyDescent="0.25">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v>
      </c>
      <c r="R98" s="14">
        <v>4206.1099999999997</v>
      </c>
      <c r="S98" s="14">
        <v>15769.94</v>
      </c>
      <c r="T98" s="14">
        <v>15347.17</v>
      </c>
      <c r="U98" s="14">
        <v>15301.37</v>
      </c>
      <c r="V98" s="14">
        <v>15129.24</v>
      </c>
      <c r="W98" s="14">
        <v>15071.71</v>
      </c>
      <c r="X98" s="14">
        <v>21206.05</v>
      </c>
      <c r="Y98" s="14">
        <v>23490.57</v>
      </c>
      <c r="Z98" s="14">
        <v>27204.89</v>
      </c>
      <c r="AA98" s="14">
        <v>29182.71</v>
      </c>
      <c r="AB98" s="14">
        <v>30569.98</v>
      </c>
      <c r="AC98" s="14">
        <v>31781.22</v>
      </c>
      <c r="AD98" s="14">
        <v>30619.53</v>
      </c>
      <c r="AE98" s="14">
        <v>30246.01</v>
      </c>
      <c r="AF98" s="14">
        <v>29004.62</v>
      </c>
      <c r="AG98" s="14">
        <v>29035.8</v>
      </c>
      <c r="AH98" s="14">
        <v>29254.17</v>
      </c>
      <c r="AI98" s="14">
        <v>29980.02</v>
      </c>
      <c r="AJ98" s="14">
        <v>30361.1</v>
      </c>
      <c r="AK98" s="14">
        <v>30113.61</v>
      </c>
      <c r="AL98" s="14">
        <v>30451.95</v>
      </c>
      <c r="AM98" s="14">
        <v>31252.58</v>
      </c>
      <c r="AN98" s="14">
        <v>30938.7</v>
      </c>
      <c r="AO98" s="14">
        <v>32060.54</v>
      </c>
      <c r="AP98" s="14">
        <v>31143.439999999999</v>
      </c>
      <c r="AQ98" s="14">
        <v>32308.49</v>
      </c>
      <c r="AR98" s="14">
        <v>32693.200000000001</v>
      </c>
      <c r="AS98" s="14">
        <v>34076.6</v>
      </c>
      <c r="AT98" s="14">
        <v>34900.14</v>
      </c>
      <c r="AU98" s="14">
        <v>35844.17</v>
      </c>
    </row>
    <row r="99" spans="1:47" x14ac:dyDescent="0.25">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1631.82</v>
      </c>
      <c r="R99" s="14">
        <v>1631.82</v>
      </c>
      <c r="S99" s="14">
        <v>1807.02</v>
      </c>
      <c r="T99" s="14">
        <v>1788.06</v>
      </c>
      <c r="U99" s="14">
        <v>1785.96</v>
      </c>
      <c r="V99" s="14">
        <v>1778.17</v>
      </c>
      <c r="W99" s="14">
        <v>1775.53</v>
      </c>
      <c r="X99" s="14">
        <v>1743</v>
      </c>
      <c r="Y99" s="14">
        <v>1671.79</v>
      </c>
      <c r="Z99" s="14">
        <v>1606.43</v>
      </c>
      <c r="AA99" s="14">
        <v>1482.13</v>
      </c>
      <c r="AB99" s="14">
        <v>1419.91</v>
      </c>
      <c r="AC99" s="14">
        <v>1353.69</v>
      </c>
      <c r="AD99" s="14">
        <v>1340.59</v>
      </c>
      <c r="AE99" s="14">
        <v>1333.82</v>
      </c>
      <c r="AF99" s="14">
        <v>1322.39</v>
      </c>
      <c r="AG99" s="14">
        <v>1318.26</v>
      </c>
      <c r="AH99" s="14">
        <v>1317.95</v>
      </c>
      <c r="AI99" s="14">
        <v>1308.77</v>
      </c>
      <c r="AJ99" s="14">
        <v>1310.01</v>
      </c>
      <c r="AK99" s="14">
        <v>1295.6300000000001</v>
      </c>
      <c r="AL99" s="14">
        <v>1296.79</v>
      </c>
      <c r="AM99" s="14">
        <v>1286.81</v>
      </c>
      <c r="AN99" s="14">
        <v>1284.92</v>
      </c>
      <c r="AO99" s="14">
        <v>1279.1199999999999</v>
      </c>
      <c r="AP99" s="14">
        <v>1273.6300000000001</v>
      </c>
      <c r="AQ99" s="14">
        <v>1269.1400000000001</v>
      </c>
      <c r="AR99" s="14">
        <v>1271.44</v>
      </c>
      <c r="AS99" s="14">
        <v>1268.5</v>
      </c>
      <c r="AT99" s="14">
        <v>1273</v>
      </c>
      <c r="AU99" s="14">
        <v>1278.17</v>
      </c>
    </row>
    <row r="100" spans="1:47" x14ac:dyDescent="0.25">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319.41000000000003</v>
      </c>
      <c r="S100" s="14">
        <v>912.5</v>
      </c>
      <c r="T100" s="14">
        <v>888.66</v>
      </c>
      <c r="U100" s="14">
        <v>886.52</v>
      </c>
      <c r="V100" s="14">
        <v>876.85</v>
      </c>
      <c r="W100" s="14">
        <v>1015.56</v>
      </c>
      <c r="X100" s="14">
        <v>1102.56</v>
      </c>
      <c r="Y100" s="14">
        <v>989.34</v>
      </c>
      <c r="Z100" s="14">
        <v>1780.21</v>
      </c>
      <c r="AA100" s="14">
        <v>2017.55</v>
      </c>
      <c r="AB100" s="14">
        <v>2303.0100000000002</v>
      </c>
      <c r="AC100" s="14">
        <v>2376.67</v>
      </c>
      <c r="AD100" s="14">
        <v>2755.79</v>
      </c>
      <c r="AE100" s="14">
        <v>3185.11</v>
      </c>
      <c r="AF100" s="14">
        <v>4935.75</v>
      </c>
      <c r="AG100" s="14">
        <v>5068.67</v>
      </c>
      <c r="AH100" s="14">
        <v>5262.64</v>
      </c>
      <c r="AI100" s="14">
        <v>5271.81</v>
      </c>
      <c r="AJ100" s="14">
        <v>5422.67</v>
      </c>
      <c r="AK100" s="14">
        <v>7129.05</v>
      </c>
      <c r="AL100" s="14">
        <v>7325.38</v>
      </c>
      <c r="AM100" s="14">
        <v>7135.43</v>
      </c>
      <c r="AN100" s="14">
        <v>7082.7</v>
      </c>
      <c r="AO100" s="14">
        <v>6935.56</v>
      </c>
      <c r="AP100" s="14">
        <v>8459.59</v>
      </c>
      <c r="AQ100" s="14">
        <v>8325.4699999999993</v>
      </c>
      <c r="AR100" s="14">
        <v>8455.52</v>
      </c>
      <c r="AS100" s="14">
        <v>8385.52</v>
      </c>
      <c r="AT100" s="14">
        <v>8617.1299999999992</v>
      </c>
      <c r="AU100" s="14">
        <v>8876.16</v>
      </c>
    </row>
    <row r="101" spans="1:47" x14ac:dyDescent="0.2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23554.78</v>
      </c>
      <c r="R102" s="14">
        <v>27816.82</v>
      </c>
      <c r="S102" s="14">
        <v>11779.94</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45033.64</v>
      </c>
      <c r="R103" s="14">
        <v>44597.279999999999</v>
      </c>
      <c r="S103" s="14">
        <v>48861.02</v>
      </c>
      <c r="T103" s="14">
        <v>62823.519999999997</v>
      </c>
      <c r="U103" s="14">
        <v>63023.13</v>
      </c>
      <c r="V103" s="14">
        <v>62955.26</v>
      </c>
      <c r="W103" s="14">
        <v>62878.33</v>
      </c>
      <c r="X103" s="14">
        <v>57075.95</v>
      </c>
      <c r="Y103" s="14">
        <v>55581.21</v>
      </c>
      <c r="Z103" s="14">
        <v>52228.42</v>
      </c>
      <c r="AA103" s="14">
        <v>50221.23</v>
      </c>
      <c r="AB103" s="14">
        <v>49182.05</v>
      </c>
      <c r="AC103" s="14">
        <v>48479.39</v>
      </c>
      <c r="AD103" s="14">
        <v>49363.9</v>
      </c>
      <c r="AE103" s="14">
        <v>49454.04</v>
      </c>
      <c r="AF103" s="14">
        <v>49209.95</v>
      </c>
      <c r="AG103" s="14">
        <v>49402.66</v>
      </c>
      <c r="AH103" s="14">
        <v>49388.26</v>
      </c>
      <c r="AI103" s="14">
        <v>49331.63</v>
      </c>
      <c r="AJ103" s="14">
        <v>49391.519999999997</v>
      </c>
      <c r="AK103" s="14">
        <v>48698.59</v>
      </c>
      <c r="AL103" s="14">
        <v>48755.519999999997</v>
      </c>
      <c r="AM103" s="14">
        <v>48744.78</v>
      </c>
      <c r="AN103" s="14">
        <v>49579.11</v>
      </c>
      <c r="AO103" s="14">
        <v>49257.11</v>
      </c>
      <c r="AP103" s="14">
        <v>49388.85</v>
      </c>
      <c r="AQ103" s="14">
        <v>49129.14</v>
      </c>
      <c r="AR103" s="14">
        <v>49479.16</v>
      </c>
      <c r="AS103" s="14">
        <v>49305.120000000003</v>
      </c>
      <c r="AT103" s="14">
        <v>49573.04</v>
      </c>
      <c r="AU103" s="14">
        <v>49880.18</v>
      </c>
    </row>
    <row r="104" spans="1:47" x14ac:dyDescent="0.25">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55.32</v>
      </c>
      <c r="R104" s="14">
        <v>117.3</v>
      </c>
      <c r="S104" s="14">
        <v>80.62</v>
      </c>
      <c r="T104" s="14">
        <v>82.7</v>
      </c>
      <c r="U104" s="14">
        <v>92.57</v>
      </c>
      <c r="V104" s="14">
        <v>101.95</v>
      </c>
      <c r="W104" s="14">
        <v>112.55</v>
      </c>
      <c r="X104" s="14">
        <v>103.49</v>
      </c>
      <c r="Y104" s="14">
        <v>89.13</v>
      </c>
      <c r="Z104" s="14">
        <v>75.930000000000007</v>
      </c>
      <c r="AA104" s="14">
        <v>54.75</v>
      </c>
      <c r="AB104" s="14">
        <v>46.32</v>
      </c>
      <c r="AC104" s="14">
        <v>37.94</v>
      </c>
      <c r="AD104" s="14">
        <v>36.9</v>
      </c>
      <c r="AE104" s="14">
        <v>36.14</v>
      </c>
      <c r="AF104" s="14">
        <v>34.270000000000003</v>
      </c>
      <c r="AG104" s="14">
        <v>33.31</v>
      </c>
      <c r="AH104" s="14">
        <v>33</v>
      </c>
      <c r="AI104" s="14">
        <v>31.58</v>
      </c>
      <c r="AJ104" s="14">
        <v>31.64</v>
      </c>
      <c r="AK104" s="14">
        <v>29.45</v>
      </c>
      <c r="AL104" s="14">
        <v>28.4</v>
      </c>
      <c r="AM104" s="14">
        <v>26.02</v>
      </c>
      <c r="AN104" s="14">
        <v>24.87</v>
      </c>
      <c r="AO104" s="14">
        <v>23.42</v>
      </c>
      <c r="AP104" s="14">
        <v>22.02</v>
      </c>
      <c r="AQ104" s="14">
        <v>20.74</v>
      </c>
      <c r="AR104" s="14">
        <v>20.36</v>
      </c>
      <c r="AS104" s="14">
        <v>19.41</v>
      </c>
      <c r="AT104" s="14">
        <v>19.25</v>
      </c>
      <c r="AU104" s="14">
        <v>19.079999999999998</v>
      </c>
    </row>
    <row r="106" spans="1:47" ht="18.75" x14ac:dyDescent="0.3">
      <c r="A106" s="15" t="s">
        <v>113</v>
      </c>
    </row>
    <row r="107" spans="1:47" x14ac:dyDescent="0.2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25">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56127.08</v>
      </c>
      <c r="R108" s="14">
        <v>56127.05</v>
      </c>
      <c r="S108" s="14">
        <v>72486.33</v>
      </c>
      <c r="T108" s="14">
        <v>72486.34</v>
      </c>
      <c r="U108" s="14">
        <v>72486.27</v>
      </c>
      <c r="V108" s="14">
        <v>77593.37</v>
      </c>
      <c r="W108" s="14">
        <v>77593.429999999993</v>
      </c>
      <c r="X108" s="14">
        <v>77593.41</v>
      </c>
      <c r="Y108" s="14">
        <v>77593.440000000002</v>
      </c>
      <c r="Z108" s="14">
        <v>77593.48</v>
      </c>
      <c r="AA108" s="14">
        <v>77954.070000000007</v>
      </c>
      <c r="AB108" s="14">
        <v>78316.42</v>
      </c>
      <c r="AC108" s="14">
        <v>78680.710000000006</v>
      </c>
      <c r="AD108" s="14">
        <v>79046.679999999993</v>
      </c>
      <c r="AE108" s="14">
        <v>79414.53</v>
      </c>
      <c r="AF108" s="14">
        <v>80144.73</v>
      </c>
      <c r="AG108" s="14">
        <v>80840.679999999993</v>
      </c>
      <c r="AH108" s="14">
        <v>81506.09</v>
      </c>
      <c r="AI108" s="14">
        <v>82144.13</v>
      </c>
      <c r="AJ108" s="14">
        <v>82521.279999999999</v>
      </c>
      <c r="AK108" s="14">
        <v>82900.36</v>
      </c>
      <c r="AL108" s="14">
        <v>83281.259999999995</v>
      </c>
      <c r="AM108" s="14">
        <v>83664.05</v>
      </c>
      <c r="AN108" s="14">
        <v>84048.87</v>
      </c>
      <c r="AO108" s="14">
        <v>84435.520000000004</v>
      </c>
      <c r="AP108" s="14">
        <v>84824.08</v>
      </c>
      <c r="AQ108" s="14">
        <v>85214.98</v>
      </c>
      <c r="AR108" s="14">
        <v>85607.39</v>
      </c>
      <c r="AS108" s="14">
        <v>86001.7</v>
      </c>
      <c r="AT108" s="14">
        <v>85654.5</v>
      </c>
      <c r="AU108" s="14">
        <v>86796.58</v>
      </c>
    </row>
    <row r="109" spans="1:47" x14ac:dyDescent="0.25">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1693.86</v>
      </c>
      <c r="S109" s="14">
        <v>1695.92</v>
      </c>
      <c r="T109" s="14">
        <v>1698.09</v>
      </c>
      <c r="U109" s="14">
        <v>1990.71</v>
      </c>
      <c r="V109" s="14">
        <v>2290.09</v>
      </c>
      <c r="W109" s="14">
        <v>2299.2399999999998</v>
      </c>
      <c r="X109" s="14">
        <v>2634.67</v>
      </c>
      <c r="Y109" s="14">
        <v>2987.27</v>
      </c>
      <c r="Z109" s="14">
        <v>3337.63</v>
      </c>
      <c r="AA109" s="14">
        <v>3740.1</v>
      </c>
      <c r="AB109" s="14">
        <v>4174.42</v>
      </c>
      <c r="AC109" s="14">
        <v>4651.75</v>
      </c>
      <c r="AD109" s="14">
        <v>5187.16</v>
      </c>
      <c r="AE109" s="14">
        <v>5769.82</v>
      </c>
      <c r="AF109" s="14">
        <v>6938.97</v>
      </c>
      <c r="AG109" s="14">
        <v>8308.9</v>
      </c>
      <c r="AH109" s="14">
        <v>9632.6299999999992</v>
      </c>
      <c r="AI109" s="14">
        <v>11012.51</v>
      </c>
      <c r="AJ109" s="14">
        <v>12317.75</v>
      </c>
      <c r="AK109" s="14">
        <v>13408.14</v>
      </c>
      <c r="AL109" s="14">
        <v>13982.74</v>
      </c>
      <c r="AM109" s="14">
        <v>14505.43</v>
      </c>
      <c r="AN109" s="14">
        <v>15136.01</v>
      </c>
      <c r="AO109" s="14">
        <v>15792.09</v>
      </c>
      <c r="AP109" s="14">
        <v>16357.15</v>
      </c>
      <c r="AQ109" s="14">
        <v>16932</v>
      </c>
      <c r="AR109" s="14">
        <v>17519.91</v>
      </c>
      <c r="AS109" s="14">
        <v>18122.060000000001</v>
      </c>
      <c r="AT109" s="14">
        <v>18753.169999999998</v>
      </c>
      <c r="AU109" s="14">
        <v>19386.72</v>
      </c>
    </row>
    <row r="110" spans="1:47" x14ac:dyDescent="0.25">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3275.54</v>
      </c>
      <c r="R110" s="14">
        <v>3310.29</v>
      </c>
      <c r="S110" s="14">
        <v>3292.73</v>
      </c>
      <c r="T110" s="14">
        <v>3288.62</v>
      </c>
      <c r="U110" s="14">
        <v>3287.18</v>
      </c>
      <c r="V110" s="14">
        <v>3285.82</v>
      </c>
      <c r="W110" s="14">
        <v>3284.92</v>
      </c>
      <c r="X110" s="14">
        <v>3281.87</v>
      </c>
      <c r="Y110" s="14">
        <v>3278.72</v>
      </c>
      <c r="Z110" s="14">
        <v>3274.56</v>
      </c>
      <c r="AA110" s="14">
        <v>3269.22</v>
      </c>
      <c r="AB110" s="14">
        <v>3268.4</v>
      </c>
      <c r="AC110" s="14">
        <v>3269.72</v>
      </c>
      <c r="AD110" s="14">
        <v>3270.62</v>
      </c>
      <c r="AE110" s="14">
        <v>3269.51</v>
      </c>
      <c r="AF110" s="14">
        <v>3266.8</v>
      </c>
      <c r="AG110" s="14">
        <v>3262.89</v>
      </c>
      <c r="AH110" s="14">
        <v>3258.86</v>
      </c>
      <c r="AI110" s="14">
        <v>3255.35</v>
      </c>
      <c r="AJ110" s="14">
        <v>3251.12</v>
      </c>
      <c r="AK110" s="14">
        <v>3246.78</v>
      </c>
      <c r="AL110" s="14">
        <v>3237.46</v>
      </c>
      <c r="AM110" s="14">
        <v>3228.3</v>
      </c>
      <c r="AN110" s="14">
        <v>3218.65</v>
      </c>
      <c r="AO110" s="14">
        <v>3209.34</v>
      </c>
      <c r="AP110" s="14">
        <v>3198.75</v>
      </c>
      <c r="AQ110" s="14">
        <v>3186.73</v>
      </c>
      <c r="AR110" s="14">
        <v>3174.13</v>
      </c>
      <c r="AS110" s="14">
        <v>3161</v>
      </c>
      <c r="AT110" s="14">
        <v>3146.22</v>
      </c>
      <c r="AU110" s="14">
        <v>3129.69</v>
      </c>
    </row>
    <row r="111" spans="1:47" x14ac:dyDescent="0.25">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20.37</v>
      </c>
      <c r="S111" s="14">
        <v>22.15</v>
      </c>
      <c r="T111" s="14">
        <v>59.19</v>
      </c>
      <c r="U111" s="14">
        <v>61.25</v>
      </c>
      <c r="V111" s="14">
        <v>63.61</v>
      </c>
      <c r="W111" s="14">
        <v>102.16</v>
      </c>
      <c r="X111" s="14">
        <v>105.69</v>
      </c>
      <c r="Y111" s="14">
        <v>109.38</v>
      </c>
      <c r="Z111" s="14">
        <v>149.29</v>
      </c>
      <c r="AA111" s="14">
        <v>164.97</v>
      </c>
      <c r="AB111" s="14">
        <v>387.48</v>
      </c>
      <c r="AC111" s="14">
        <v>657.83</v>
      </c>
      <c r="AD111" s="14">
        <v>1007.56</v>
      </c>
      <c r="AE111" s="14">
        <v>1364.51</v>
      </c>
      <c r="AF111" s="14">
        <v>2282.84</v>
      </c>
      <c r="AG111" s="14">
        <v>2904.97</v>
      </c>
      <c r="AH111" s="14">
        <v>3515.96</v>
      </c>
      <c r="AI111" s="14">
        <v>4136.49</v>
      </c>
      <c r="AJ111" s="14">
        <v>4731.88</v>
      </c>
      <c r="AK111" s="14">
        <v>5110.41</v>
      </c>
      <c r="AL111" s="14">
        <v>5445.8</v>
      </c>
      <c r="AM111" s="14">
        <v>5730.04</v>
      </c>
      <c r="AN111" s="14">
        <v>6109.41</v>
      </c>
      <c r="AO111" s="14">
        <v>6514.28</v>
      </c>
      <c r="AP111" s="14">
        <v>6842.57</v>
      </c>
      <c r="AQ111" s="14">
        <v>7170.24</v>
      </c>
      <c r="AR111" s="14">
        <v>7508.62</v>
      </c>
      <c r="AS111" s="14">
        <v>7856.21</v>
      </c>
      <c r="AT111" s="14">
        <v>8235.89</v>
      </c>
      <c r="AU111" s="14">
        <v>8396.49</v>
      </c>
    </row>
    <row r="112" spans="1:47" x14ac:dyDescent="0.2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1330.82</v>
      </c>
      <c r="R114" s="14">
        <v>1290.78</v>
      </c>
      <c r="S114" s="14">
        <v>1300.28</v>
      </c>
      <c r="T114" s="14">
        <v>1304.49</v>
      </c>
      <c r="U114" s="14">
        <v>1276.8399999999999</v>
      </c>
      <c r="V114" s="14">
        <v>1541</v>
      </c>
      <c r="W114" s="14">
        <v>1541.01</v>
      </c>
      <c r="X114" s="14">
        <v>1866.74</v>
      </c>
      <c r="Y114" s="14">
        <v>1896.39</v>
      </c>
      <c r="Z114" s="14">
        <v>1900.35</v>
      </c>
      <c r="AA114" s="14">
        <v>1951.78</v>
      </c>
      <c r="AB114" s="14">
        <v>2342.35</v>
      </c>
      <c r="AC114" s="14">
        <v>2341.02</v>
      </c>
      <c r="AD114" s="14">
        <v>2340.12</v>
      </c>
      <c r="AE114" s="14">
        <v>2315.0300000000002</v>
      </c>
      <c r="AF114" s="14">
        <v>2317.73</v>
      </c>
      <c r="AG114" s="14">
        <v>2321.65</v>
      </c>
      <c r="AH114" s="14">
        <v>2294.4899999999998</v>
      </c>
      <c r="AI114" s="14">
        <v>2329.19</v>
      </c>
      <c r="AJ114" s="14">
        <v>2333.42</v>
      </c>
      <c r="AK114" s="14">
        <v>2337.7600000000002</v>
      </c>
      <c r="AL114" s="14">
        <v>2347.08</v>
      </c>
      <c r="AM114" s="14">
        <v>2341.27</v>
      </c>
      <c r="AN114" s="14">
        <v>2344.87</v>
      </c>
      <c r="AO114" s="14">
        <v>2354.17</v>
      </c>
      <c r="AP114" s="14">
        <v>2323.4299999999998</v>
      </c>
      <c r="AQ114" s="14">
        <v>2367.9899999999998</v>
      </c>
      <c r="AR114" s="14">
        <v>2370.1999999999998</v>
      </c>
      <c r="AS114" s="14">
        <v>2402.5100000000002</v>
      </c>
      <c r="AT114" s="14">
        <v>2391.25</v>
      </c>
      <c r="AU114" s="14">
        <v>2433.8200000000002</v>
      </c>
    </row>
    <row r="115" spans="1:47" x14ac:dyDescent="0.25">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123.44</v>
      </c>
      <c r="Z115" s="14">
        <v>131.18</v>
      </c>
      <c r="AA115" s="14">
        <v>171.47</v>
      </c>
      <c r="AB115" s="14">
        <v>171.47</v>
      </c>
      <c r="AC115" s="14">
        <v>171.47</v>
      </c>
      <c r="AD115" s="14">
        <v>171.47</v>
      </c>
      <c r="AE115" s="14">
        <v>171.47</v>
      </c>
      <c r="AF115" s="14">
        <v>171.47</v>
      </c>
      <c r="AG115" s="14">
        <v>147.87</v>
      </c>
      <c r="AH115" s="14">
        <v>131.18</v>
      </c>
      <c r="AI115" s="14">
        <v>171.47</v>
      </c>
      <c r="AJ115" s="14">
        <v>171.47</v>
      </c>
      <c r="AK115" s="14">
        <v>171.47</v>
      </c>
      <c r="AL115" s="14">
        <v>164.04</v>
      </c>
      <c r="AM115" s="14">
        <v>131.18</v>
      </c>
      <c r="AN115" s="14">
        <v>171.47</v>
      </c>
      <c r="AO115" s="14">
        <v>171.47</v>
      </c>
      <c r="AP115" s="14">
        <v>131.18</v>
      </c>
      <c r="AQ115" s="14">
        <v>133.22999999999999</v>
      </c>
      <c r="AR115" s="14">
        <v>131.18</v>
      </c>
      <c r="AS115" s="14">
        <v>152.63999999999999</v>
      </c>
      <c r="AT115" s="14">
        <v>131.18</v>
      </c>
      <c r="AU115" s="14">
        <v>171.47</v>
      </c>
    </row>
    <row r="117" spans="1:47" ht="18.75" x14ac:dyDescent="0.3">
      <c r="A117" s="15" t="s">
        <v>114</v>
      </c>
    </row>
    <row r="118" spans="1:47" x14ac:dyDescent="0.2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25">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3660.45</v>
      </c>
      <c r="R119" s="14">
        <v>3660.45</v>
      </c>
      <c r="S119" s="14">
        <v>3660.43</v>
      </c>
      <c r="T119" s="14">
        <v>3660.43</v>
      </c>
      <c r="U119" s="14">
        <v>3696.35</v>
      </c>
      <c r="V119" s="14">
        <v>3799.28</v>
      </c>
      <c r="W119" s="14">
        <v>3831.52</v>
      </c>
      <c r="X119" s="14">
        <v>3831.53</v>
      </c>
      <c r="Y119" s="14">
        <v>3831.52</v>
      </c>
      <c r="Z119" s="14">
        <v>3831.52</v>
      </c>
      <c r="AA119" s="14">
        <v>3710.86</v>
      </c>
      <c r="AB119" s="14">
        <v>3551.85</v>
      </c>
      <c r="AC119" s="14">
        <v>3388.99</v>
      </c>
      <c r="AD119" s="14">
        <v>3367.25</v>
      </c>
      <c r="AE119" s="14">
        <v>3261.38</v>
      </c>
      <c r="AF119" s="14">
        <v>3235.49</v>
      </c>
      <c r="AG119" s="14">
        <v>3340.47</v>
      </c>
      <c r="AH119" s="14">
        <v>3329.75</v>
      </c>
      <c r="AI119" s="14">
        <v>2990.77</v>
      </c>
      <c r="AJ119" s="14">
        <v>2985.37</v>
      </c>
      <c r="AK119" s="14">
        <v>2723.05</v>
      </c>
      <c r="AL119" s="14">
        <v>2721.77</v>
      </c>
      <c r="AM119" s="14">
        <v>2584.88</v>
      </c>
      <c r="AN119" s="14">
        <v>2589.23</v>
      </c>
      <c r="AO119" s="14">
        <v>2453.96</v>
      </c>
      <c r="AP119" s="14">
        <v>2450.33</v>
      </c>
      <c r="AQ119" s="14">
        <v>2334.4499999999998</v>
      </c>
      <c r="AR119" s="14">
        <v>2348</v>
      </c>
      <c r="AS119" s="14">
        <v>2247.61</v>
      </c>
      <c r="AT119" s="14">
        <v>2265.33</v>
      </c>
      <c r="AU119" s="14">
        <v>2285.31</v>
      </c>
    </row>
    <row r="120" spans="1:47" x14ac:dyDescent="0.25">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775.02</v>
      </c>
      <c r="R120" s="14">
        <v>775.18</v>
      </c>
      <c r="S120" s="14">
        <v>775.96</v>
      </c>
      <c r="T120" s="14">
        <v>858.01</v>
      </c>
      <c r="U120" s="14">
        <v>1295.3399999999999</v>
      </c>
      <c r="V120" s="14">
        <v>2669.78</v>
      </c>
      <c r="W120" s="14">
        <v>2754.88</v>
      </c>
      <c r="X120" s="14">
        <v>2839.03</v>
      </c>
      <c r="Y120" s="14">
        <v>3447.83</v>
      </c>
      <c r="Z120" s="14">
        <v>3531.97</v>
      </c>
      <c r="AA120" s="14">
        <v>4893.53</v>
      </c>
      <c r="AB120" s="14">
        <v>6439.58</v>
      </c>
      <c r="AC120" s="14">
        <v>7932.6</v>
      </c>
      <c r="AD120" s="14">
        <v>8004.52</v>
      </c>
      <c r="AE120" s="14">
        <v>8404.0300000000007</v>
      </c>
      <c r="AF120" s="14">
        <v>8435.99</v>
      </c>
      <c r="AG120" s="14">
        <v>8624.1299999999992</v>
      </c>
      <c r="AH120" s="14">
        <v>8683.15</v>
      </c>
      <c r="AI120" s="14">
        <v>9791.5400000000009</v>
      </c>
      <c r="AJ120" s="14">
        <v>9864.61</v>
      </c>
      <c r="AK120" s="14">
        <v>10597.5</v>
      </c>
      <c r="AL120" s="14">
        <v>10683.97</v>
      </c>
      <c r="AM120" s="14">
        <v>11204.44</v>
      </c>
      <c r="AN120" s="14">
        <v>11316.47</v>
      </c>
      <c r="AO120" s="14">
        <v>11872.76</v>
      </c>
      <c r="AP120" s="14">
        <v>11952.68</v>
      </c>
      <c r="AQ120" s="14">
        <v>12502.07</v>
      </c>
      <c r="AR120" s="14">
        <v>12673.16</v>
      </c>
      <c r="AS120" s="14">
        <v>13226.64</v>
      </c>
      <c r="AT120" s="14">
        <v>13434.76</v>
      </c>
      <c r="AU120" s="14">
        <v>13656.86</v>
      </c>
    </row>
    <row r="121" spans="1:47" x14ac:dyDescent="0.25">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199.26</v>
      </c>
      <c r="X121" s="14">
        <v>199.26</v>
      </c>
      <c r="Y121" s="14">
        <v>199.26</v>
      </c>
      <c r="Z121" s="14">
        <v>199.26</v>
      </c>
      <c r="AA121" s="14">
        <v>190.6</v>
      </c>
      <c r="AB121" s="14">
        <v>182.48</v>
      </c>
      <c r="AC121" s="14">
        <v>169.31</v>
      </c>
      <c r="AD121" s="14">
        <v>168.11</v>
      </c>
      <c r="AE121" s="14">
        <v>162.66999999999999</v>
      </c>
      <c r="AF121" s="14">
        <v>161.22999999999999</v>
      </c>
      <c r="AG121" s="14">
        <v>163.19</v>
      </c>
      <c r="AH121" s="14">
        <v>162.69999999999999</v>
      </c>
      <c r="AI121" s="14">
        <v>145.75</v>
      </c>
      <c r="AJ121" s="14">
        <v>145.63999999999999</v>
      </c>
      <c r="AK121" s="14">
        <v>132.77000000000001</v>
      </c>
      <c r="AL121" s="14">
        <v>132.91</v>
      </c>
      <c r="AM121" s="14">
        <v>126.29</v>
      </c>
      <c r="AN121" s="14">
        <v>126.7</v>
      </c>
      <c r="AO121" s="14">
        <v>120.17</v>
      </c>
      <c r="AP121" s="14">
        <v>120.17</v>
      </c>
      <c r="AQ121" s="14">
        <v>114.58</v>
      </c>
      <c r="AR121" s="14">
        <v>115.41</v>
      </c>
      <c r="AS121" s="14">
        <v>110.58</v>
      </c>
      <c r="AT121" s="14">
        <v>111.61</v>
      </c>
      <c r="AU121" s="14">
        <v>112.74</v>
      </c>
    </row>
    <row r="122" spans="1:47" x14ac:dyDescent="0.25">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38.049999999999997</v>
      </c>
      <c r="R122" s="14">
        <v>73.2</v>
      </c>
      <c r="S122" s="14">
        <v>149.37</v>
      </c>
      <c r="T122" s="14">
        <v>192.9</v>
      </c>
      <c r="U122" s="14">
        <v>235.49</v>
      </c>
      <c r="V122" s="14">
        <v>278.02</v>
      </c>
      <c r="W122" s="14">
        <v>495.19</v>
      </c>
      <c r="X122" s="14">
        <v>535.09</v>
      </c>
      <c r="Y122" s="14">
        <v>536.09</v>
      </c>
      <c r="Z122" s="14">
        <v>537.84</v>
      </c>
      <c r="AA122" s="14">
        <v>608.52</v>
      </c>
      <c r="AB122" s="14">
        <v>667.82</v>
      </c>
      <c r="AC122" s="14">
        <v>701.74</v>
      </c>
      <c r="AD122" s="14">
        <v>779.84</v>
      </c>
      <c r="AE122" s="14">
        <v>911.2</v>
      </c>
      <c r="AF122" s="14">
        <v>1086.07</v>
      </c>
      <c r="AG122" s="14">
        <v>1125.01</v>
      </c>
      <c r="AH122" s="14">
        <v>1146.08</v>
      </c>
      <c r="AI122" s="14">
        <v>1066.2</v>
      </c>
      <c r="AJ122" s="14">
        <v>1084.43</v>
      </c>
      <c r="AK122" s="14">
        <v>1139.72</v>
      </c>
      <c r="AL122" s="14">
        <v>1154.78</v>
      </c>
      <c r="AM122" s="14">
        <v>1119.76</v>
      </c>
      <c r="AN122" s="14">
        <v>1135.74</v>
      </c>
      <c r="AO122" s="14">
        <v>1103.92</v>
      </c>
      <c r="AP122" s="14">
        <v>1225.4100000000001</v>
      </c>
      <c r="AQ122" s="14">
        <v>1196.76</v>
      </c>
      <c r="AR122" s="14">
        <v>1218.8</v>
      </c>
      <c r="AS122" s="14">
        <v>1197.92</v>
      </c>
      <c r="AT122" s="14">
        <v>1224</v>
      </c>
      <c r="AU122" s="14">
        <v>1251.07</v>
      </c>
    </row>
    <row r="123" spans="1:47" x14ac:dyDescent="0.2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1706.95</v>
      </c>
      <c r="R124" s="14">
        <v>1575.51</v>
      </c>
      <c r="S124" s="14">
        <v>1444.06</v>
      </c>
      <c r="T124" s="14">
        <v>1444.06</v>
      </c>
      <c r="U124" s="14">
        <v>1444.06</v>
      </c>
      <c r="V124" s="14">
        <v>1444.07</v>
      </c>
      <c r="W124" s="14">
        <v>1221.6500000000001</v>
      </c>
      <c r="X124" s="14">
        <v>799.55</v>
      </c>
      <c r="Y124" s="14">
        <v>361</v>
      </c>
      <c r="Z124" s="14">
        <v>361</v>
      </c>
      <c r="AA124" s="14">
        <v>194.47</v>
      </c>
      <c r="AB124" s="14">
        <v>159.91</v>
      </c>
      <c r="AC124" s="14">
        <v>133.08000000000001</v>
      </c>
      <c r="AD124" s="14">
        <v>132.13999999999999</v>
      </c>
      <c r="AE124" s="14">
        <v>127.86</v>
      </c>
      <c r="AF124" s="14">
        <v>126.73</v>
      </c>
      <c r="AG124" s="14">
        <v>128.27000000000001</v>
      </c>
      <c r="AH124" s="14">
        <v>127.89</v>
      </c>
      <c r="AI124" s="14">
        <v>114.56</v>
      </c>
      <c r="AJ124" s="14">
        <v>114.48</v>
      </c>
      <c r="AK124" s="14">
        <v>104.37</v>
      </c>
      <c r="AL124" s="14">
        <v>104.48</v>
      </c>
      <c r="AM124" s="14">
        <v>99.27</v>
      </c>
      <c r="AN124" s="14">
        <v>99.59</v>
      </c>
      <c r="AO124" s="14">
        <v>94.46</v>
      </c>
      <c r="AP124" s="14">
        <v>94.46</v>
      </c>
      <c r="AQ124" s="14">
        <v>90.07</v>
      </c>
      <c r="AR124" s="14">
        <v>90.72</v>
      </c>
      <c r="AS124" s="14">
        <v>86.92</v>
      </c>
      <c r="AT124" s="14">
        <v>87.73</v>
      </c>
      <c r="AU124" s="14">
        <v>88.62</v>
      </c>
    </row>
    <row r="125" spans="1:47" x14ac:dyDescent="0.25">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14877.15</v>
      </c>
      <c r="R125" s="14">
        <v>14977.46</v>
      </c>
      <c r="S125" s="14">
        <v>14512.86</v>
      </c>
      <c r="T125" s="14">
        <v>14644.4</v>
      </c>
      <c r="U125" s="14">
        <v>14979.18</v>
      </c>
      <c r="V125" s="14">
        <v>13924.21</v>
      </c>
      <c r="W125" s="14">
        <v>13847.29</v>
      </c>
      <c r="X125" s="14">
        <v>13951.26</v>
      </c>
      <c r="Y125" s="14">
        <v>13650.46</v>
      </c>
      <c r="Z125" s="14">
        <v>13253.71</v>
      </c>
      <c r="AA125" s="14">
        <v>12503.35</v>
      </c>
      <c r="AB125" s="14">
        <v>11109.27</v>
      </c>
      <c r="AC125" s="14">
        <v>9809.23</v>
      </c>
      <c r="AD125" s="14">
        <v>9673.07</v>
      </c>
      <c r="AE125" s="14">
        <v>9248.89</v>
      </c>
      <c r="AF125" s="14">
        <v>9135.48</v>
      </c>
      <c r="AG125" s="14">
        <v>8839.84</v>
      </c>
      <c r="AH125" s="14">
        <v>8814.1299999999992</v>
      </c>
      <c r="AI125" s="14">
        <v>8235.0300000000007</v>
      </c>
      <c r="AJ125" s="14">
        <v>8231.7099999999991</v>
      </c>
      <c r="AK125" s="14">
        <v>7828.55</v>
      </c>
      <c r="AL125" s="14">
        <v>7832.91</v>
      </c>
      <c r="AM125" s="14">
        <v>7625.5</v>
      </c>
      <c r="AN125" s="14">
        <v>7638.28</v>
      </c>
      <c r="AO125" s="14">
        <v>7433.7</v>
      </c>
      <c r="AP125" s="14">
        <v>7433.6</v>
      </c>
      <c r="AQ125" s="14">
        <v>7258.6</v>
      </c>
      <c r="AR125" s="14">
        <v>7284.47</v>
      </c>
      <c r="AS125" s="14">
        <v>7133.12</v>
      </c>
      <c r="AT125" s="14">
        <v>7165.4</v>
      </c>
      <c r="AU125" s="14">
        <v>7200.9</v>
      </c>
    </row>
    <row r="126" spans="1:47" x14ac:dyDescent="0.25">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17.03</v>
      </c>
      <c r="R126" s="14">
        <v>25.9</v>
      </c>
      <c r="S126" s="14">
        <v>25.9</v>
      </c>
      <c r="T126" s="14">
        <v>24.72</v>
      </c>
      <c r="U126" s="14">
        <v>8.1999999999999993</v>
      </c>
      <c r="V126" s="14">
        <v>8.1999999999999993</v>
      </c>
      <c r="W126" s="14">
        <v>8.1999999999999993</v>
      </c>
      <c r="X126" s="14">
        <v>8.1999999999999993</v>
      </c>
      <c r="Y126" s="14">
        <v>8.1999999999999993</v>
      </c>
      <c r="Z126" s="14">
        <v>8.1999999999999993</v>
      </c>
      <c r="AA126" s="14">
        <v>7.95</v>
      </c>
      <c r="AB126" s="14">
        <v>7.61</v>
      </c>
      <c r="AC126" s="14">
        <v>7.06</v>
      </c>
      <c r="AD126" s="14">
        <v>7.01</v>
      </c>
      <c r="AE126" s="14">
        <v>6.78</v>
      </c>
      <c r="AF126" s="14">
        <v>6.72</v>
      </c>
      <c r="AG126" s="14">
        <v>6.81</v>
      </c>
      <c r="AH126" s="14">
        <v>6.79</v>
      </c>
      <c r="AI126" s="14">
        <v>6.08</v>
      </c>
      <c r="AJ126" s="14">
        <v>6.07</v>
      </c>
      <c r="AK126" s="14">
        <v>5.54</v>
      </c>
      <c r="AL126" s="14">
        <v>5.54</v>
      </c>
      <c r="AM126" s="14">
        <v>5.27</v>
      </c>
      <c r="AN126" s="14">
        <v>5.28</v>
      </c>
      <c r="AO126" s="14">
        <v>5.01</v>
      </c>
      <c r="AP126" s="14">
        <v>5.01</v>
      </c>
      <c r="AQ126" s="14">
        <v>4.78</v>
      </c>
      <c r="AR126" s="14">
        <v>4.8099999999999996</v>
      </c>
      <c r="AS126" s="14">
        <v>4.6100000000000003</v>
      </c>
      <c r="AT126" s="14">
        <v>4.6500000000000004</v>
      </c>
      <c r="AU126" s="14">
        <v>4.7</v>
      </c>
    </row>
    <row r="128" spans="1:47" ht="18.75" x14ac:dyDescent="0.3">
      <c r="A128" s="15" t="s">
        <v>115</v>
      </c>
    </row>
    <row r="129" spans="1:47" x14ac:dyDescent="0.2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25">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376.02</v>
      </c>
      <c r="S130" s="14">
        <v>419.59</v>
      </c>
      <c r="T130" s="14">
        <v>419.58</v>
      </c>
      <c r="U130" s="14">
        <v>419.57</v>
      </c>
      <c r="V130" s="14">
        <v>472.09</v>
      </c>
      <c r="W130" s="14">
        <v>472.07</v>
      </c>
      <c r="X130" s="14">
        <v>603.39</v>
      </c>
      <c r="Y130" s="14">
        <v>653.54</v>
      </c>
      <c r="Z130" s="14">
        <v>642.04</v>
      </c>
      <c r="AA130" s="14">
        <v>634.28</v>
      </c>
      <c r="AB130" s="14">
        <v>541.6</v>
      </c>
      <c r="AC130" s="14">
        <v>442.31</v>
      </c>
      <c r="AD130" s="14">
        <v>439.25</v>
      </c>
      <c r="AE130" s="14">
        <v>443.84</v>
      </c>
      <c r="AF130" s="14">
        <v>398.65</v>
      </c>
      <c r="AG130" s="14">
        <v>400.66</v>
      </c>
      <c r="AH130" s="14">
        <v>403.11</v>
      </c>
      <c r="AI130" s="14">
        <v>402.94</v>
      </c>
      <c r="AJ130" s="14">
        <v>408.32</v>
      </c>
      <c r="AK130" s="14">
        <v>411.7</v>
      </c>
      <c r="AL130" s="14">
        <v>415.42</v>
      </c>
      <c r="AM130" s="14">
        <v>420.13</v>
      </c>
      <c r="AN130" s="14">
        <v>427</v>
      </c>
      <c r="AO130" s="14">
        <v>429.87</v>
      </c>
      <c r="AP130" s="14">
        <v>437.06</v>
      </c>
      <c r="AQ130" s="14">
        <v>444.32</v>
      </c>
      <c r="AR130" s="14">
        <v>450.64</v>
      </c>
      <c r="AS130" s="14">
        <v>456.64</v>
      </c>
      <c r="AT130" s="14">
        <v>464.14</v>
      </c>
      <c r="AU130" s="14">
        <v>471.9</v>
      </c>
    </row>
    <row r="131" spans="1:47" x14ac:dyDescent="0.25">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2.5099999999999998</v>
      </c>
      <c r="U131" s="14">
        <v>5.37</v>
      </c>
      <c r="V131" s="14">
        <v>52.05</v>
      </c>
      <c r="W131" s="14">
        <v>55.18</v>
      </c>
      <c r="X131" s="14">
        <v>58.8</v>
      </c>
      <c r="Y131" s="14">
        <v>62.09</v>
      </c>
      <c r="Z131" s="14">
        <v>65.3</v>
      </c>
      <c r="AA131" s="14">
        <v>68.58</v>
      </c>
      <c r="AB131" s="14">
        <v>68.25</v>
      </c>
      <c r="AC131" s="14">
        <v>60.82</v>
      </c>
      <c r="AD131" s="14">
        <v>60.48</v>
      </c>
      <c r="AE131" s="14">
        <v>61.17</v>
      </c>
      <c r="AF131" s="14">
        <v>56.88</v>
      </c>
      <c r="AG131" s="14">
        <v>57.18</v>
      </c>
      <c r="AH131" s="14">
        <v>57.53</v>
      </c>
      <c r="AI131" s="14">
        <v>57.49</v>
      </c>
      <c r="AJ131" s="14">
        <v>58.29</v>
      </c>
      <c r="AK131" s="14">
        <v>58.57</v>
      </c>
      <c r="AL131" s="14">
        <v>59.03</v>
      </c>
      <c r="AM131" s="14">
        <v>59.69</v>
      </c>
      <c r="AN131" s="14">
        <v>60.48</v>
      </c>
      <c r="AO131" s="14">
        <v>60.76</v>
      </c>
      <c r="AP131" s="14">
        <v>61.47</v>
      </c>
      <c r="AQ131" s="14">
        <v>62.11</v>
      </c>
      <c r="AR131" s="14">
        <v>62.74</v>
      </c>
      <c r="AS131" s="14">
        <v>63.37</v>
      </c>
      <c r="AT131" s="14">
        <v>64.010000000000005</v>
      </c>
      <c r="AU131" s="14">
        <v>64.64</v>
      </c>
    </row>
    <row r="132" spans="1:47" x14ac:dyDescent="0.2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25">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1.3</v>
      </c>
      <c r="T133" s="14">
        <v>1.3</v>
      </c>
      <c r="U133" s="14">
        <v>2.79</v>
      </c>
      <c r="V133" s="14">
        <v>4.41</v>
      </c>
      <c r="W133" s="14">
        <v>6.28</v>
      </c>
      <c r="X133" s="14">
        <v>7.98</v>
      </c>
      <c r="Y133" s="14">
        <v>9.81</v>
      </c>
      <c r="Z133" s="14">
        <v>11.51</v>
      </c>
      <c r="AA133" s="14">
        <v>11.51</v>
      </c>
      <c r="AB133" s="14">
        <v>11.46</v>
      </c>
      <c r="AC133" s="14">
        <v>10.210000000000001</v>
      </c>
      <c r="AD133" s="14">
        <v>10.15</v>
      </c>
      <c r="AE133" s="14">
        <v>10.27</v>
      </c>
      <c r="AF133" s="14">
        <v>9.5500000000000007</v>
      </c>
      <c r="AG133" s="14">
        <v>9.6</v>
      </c>
      <c r="AH133" s="14">
        <v>9.66</v>
      </c>
      <c r="AI133" s="14">
        <v>9.65</v>
      </c>
      <c r="AJ133" s="14">
        <v>9.7799999999999994</v>
      </c>
      <c r="AK133" s="14">
        <v>9.83</v>
      </c>
      <c r="AL133" s="14">
        <v>9.91</v>
      </c>
      <c r="AM133" s="14">
        <v>10.02</v>
      </c>
      <c r="AN133" s="14">
        <v>10.15</v>
      </c>
      <c r="AO133" s="14">
        <v>10.199999999999999</v>
      </c>
      <c r="AP133" s="14">
        <v>10.32</v>
      </c>
      <c r="AQ133" s="14">
        <v>10.42</v>
      </c>
      <c r="AR133" s="14">
        <v>10.53</v>
      </c>
      <c r="AS133" s="14">
        <v>10.64</v>
      </c>
      <c r="AT133" s="14">
        <v>10.74</v>
      </c>
      <c r="AU133" s="14">
        <v>10.85</v>
      </c>
    </row>
    <row r="134" spans="1:47" x14ac:dyDescent="0.2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117.86</v>
      </c>
      <c r="R136" s="14">
        <v>167.92</v>
      </c>
      <c r="S136" s="14">
        <v>146.97</v>
      </c>
      <c r="T136" s="14">
        <v>173.45</v>
      </c>
      <c r="U136" s="14">
        <v>173.45</v>
      </c>
      <c r="V136" s="14">
        <v>167.1</v>
      </c>
      <c r="W136" s="14">
        <v>153.49</v>
      </c>
      <c r="X136" s="14">
        <v>65.83</v>
      </c>
      <c r="Y136" s="14">
        <v>26.07</v>
      </c>
      <c r="Z136" s="14">
        <v>3.5</v>
      </c>
      <c r="AA136" s="14">
        <v>1.81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25">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5.2</v>
      </c>
      <c r="R137" s="14">
        <v>35.83</v>
      </c>
      <c r="S137" s="14">
        <v>23.56</v>
      </c>
      <c r="T137" s="14">
        <v>60.29</v>
      </c>
      <c r="U137" s="14">
        <v>164.84</v>
      </c>
      <c r="V137" s="14">
        <v>40.229999999999997</v>
      </c>
      <c r="W137" s="14">
        <v>31.34</v>
      </c>
      <c r="X137" s="14">
        <v>0.36</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75" x14ac:dyDescent="0.3">
      <c r="A139" s="15" t="s">
        <v>116</v>
      </c>
    </row>
    <row r="140" spans="1:47" x14ac:dyDescent="0.2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25">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115.84</v>
      </c>
      <c r="R141" s="14">
        <v>114.72</v>
      </c>
      <c r="S141" s="14">
        <v>114</v>
      </c>
      <c r="T141" s="14">
        <v>112.95</v>
      </c>
      <c r="U141" s="14">
        <v>246.46</v>
      </c>
      <c r="V141" s="14">
        <v>277.14999999999998</v>
      </c>
      <c r="W141" s="14">
        <v>281.58999999999997</v>
      </c>
      <c r="X141" s="14">
        <v>286.38</v>
      </c>
      <c r="Y141" s="14">
        <v>287.41000000000003</v>
      </c>
      <c r="Z141" s="14">
        <v>308.39999999999998</v>
      </c>
      <c r="AA141" s="14">
        <v>308.39999999999998</v>
      </c>
      <c r="AB141" s="14">
        <v>307.25</v>
      </c>
      <c r="AC141" s="14">
        <v>307.11</v>
      </c>
      <c r="AD141" s="14">
        <v>306.97000000000003</v>
      </c>
      <c r="AE141" s="14">
        <v>306.82</v>
      </c>
      <c r="AF141" s="14">
        <v>306.69</v>
      </c>
      <c r="AG141" s="14">
        <v>305.58</v>
      </c>
      <c r="AH141" s="14">
        <v>304.77999999999997</v>
      </c>
      <c r="AI141" s="14">
        <v>303</v>
      </c>
      <c r="AJ141" s="14">
        <v>300.77</v>
      </c>
      <c r="AK141" s="14">
        <v>299.52</v>
      </c>
      <c r="AL141" s="14">
        <v>300.2</v>
      </c>
      <c r="AM141" s="14">
        <v>298.51</v>
      </c>
      <c r="AN141" s="14">
        <v>297.77999999999997</v>
      </c>
      <c r="AO141" s="14">
        <v>297.05</v>
      </c>
      <c r="AP141" s="14">
        <v>296.31</v>
      </c>
      <c r="AQ141" s="14">
        <v>297.45</v>
      </c>
      <c r="AR141" s="14">
        <v>294.82</v>
      </c>
      <c r="AS141" s="14">
        <v>295.02</v>
      </c>
      <c r="AT141" s="14">
        <v>294.29000000000002</v>
      </c>
      <c r="AU141" s="14">
        <v>294.02999999999997</v>
      </c>
    </row>
    <row r="142" spans="1:47" x14ac:dyDescent="0.25">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11.17</v>
      </c>
      <c r="V142" s="14">
        <v>13.81</v>
      </c>
      <c r="W142" s="14">
        <v>14.55</v>
      </c>
      <c r="X142" s="14">
        <v>15.32</v>
      </c>
      <c r="Y142" s="14">
        <v>15.38</v>
      </c>
      <c r="Z142" s="14">
        <v>15.82</v>
      </c>
      <c r="AA142" s="14">
        <v>15.82</v>
      </c>
      <c r="AB142" s="14">
        <v>16.309999999999999</v>
      </c>
      <c r="AC142" s="14">
        <v>16.84</v>
      </c>
      <c r="AD142" s="14">
        <v>17.38</v>
      </c>
      <c r="AE142" s="14">
        <v>17.91</v>
      </c>
      <c r="AF142" s="14">
        <v>18.45</v>
      </c>
      <c r="AG142" s="14">
        <v>18.920000000000002</v>
      </c>
      <c r="AH142" s="14">
        <v>19.41</v>
      </c>
      <c r="AI142" s="14">
        <v>19.829999999999998</v>
      </c>
      <c r="AJ142" s="14">
        <v>20.22</v>
      </c>
      <c r="AK142" s="14">
        <v>20.67</v>
      </c>
      <c r="AL142" s="14">
        <v>21.24</v>
      </c>
      <c r="AM142" s="14">
        <v>21.65</v>
      </c>
      <c r="AN142" s="14">
        <v>22.13</v>
      </c>
      <c r="AO142" s="14">
        <v>22.6</v>
      </c>
      <c r="AP142" s="14">
        <v>23.06</v>
      </c>
      <c r="AQ142" s="14">
        <v>23.68</v>
      </c>
      <c r="AR142" s="14">
        <v>23.99</v>
      </c>
      <c r="AS142" s="14">
        <v>24.53</v>
      </c>
      <c r="AT142" s="14">
        <v>24.99</v>
      </c>
      <c r="AU142" s="14">
        <v>25.49</v>
      </c>
    </row>
    <row r="143" spans="1:47" x14ac:dyDescent="0.2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0.73</v>
      </c>
      <c r="U144" s="14">
        <v>1.1200000000000001</v>
      </c>
      <c r="V144" s="14">
        <v>2.0299999999999998</v>
      </c>
      <c r="W144" s="14">
        <v>2.8</v>
      </c>
      <c r="X144" s="14">
        <v>2.85</v>
      </c>
      <c r="Y144" s="14">
        <v>2.86</v>
      </c>
      <c r="Z144" s="14">
        <v>2.94</v>
      </c>
      <c r="AA144" s="14">
        <v>2.94</v>
      </c>
      <c r="AB144" s="14">
        <v>2.93</v>
      </c>
      <c r="AC144" s="14">
        <v>2.93</v>
      </c>
      <c r="AD144" s="14">
        <v>2.93</v>
      </c>
      <c r="AE144" s="14">
        <v>2.92</v>
      </c>
      <c r="AF144" s="14">
        <v>2.92</v>
      </c>
      <c r="AG144" s="14">
        <v>3.81</v>
      </c>
      <c r="AH144" s="14">
        <v>4.7300000000000004</v>
      </c>
      <c r="AI144" s="14">
        <v>5.65</v>
      </c>
      <c r="AJ144" s="14">
        <v>5.61</v>
      </c>
      <c r="AK144" s="14">
        <v>5.58</v>
      </c>
      <c r="AL144" s="14">
        <v>5.6</v>
      </c>
      <c r="AM144" s="14">
        <v>6.41</v>
      </c>
      <c r="AN144" s="14">
        <v>7.26</v>
      </c>
      <c r="AO144" s="14">
        <v>8.1199999999999992</v>
      </c>
      <c r="AP144" s="14">
        <v>9.01</v>
      </c>
      <c r="AQ144" s="14">
        <v>9.98</v>
      </c>
      <c r="AR144" s="14">
        <v>10.82</v>
      </c>
      <c r="AS144" s="14">
        <v>11.76</v>
      </c>
      <c r="AT144" s="14">
        <v>12.65</v>
      </c>
      <c r="AU144" s="14">
        <v>12.64</v>
      </c>
    </row>
    <row r="145" spans="1:47" x14ac:dyDescent="0.2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89.43</v>
      </c>
      <c r="R147" s="14">
        <v>89.34</v>
      </c>
      <c r="S147" s="14">
        <v>89.37</v>
      </c>
      <c r="T147" s="14">
        <v>89.33</v>
      </c>
      <c r="U147" s="14">
        <v>72.39</v>
      </c>
      <c r="V147" s="14">
        <v>86.98</v>
      </c>
      <c r="W147" s="14">
        <v>86.98</v>
      </c>
      <c r="X147" s="14">
        <v>86.98</v>
      </c>
      <c r="Y147" s="14">
        <v>86.99</v>
      </c>
      <c r="Z147" s="14">
        <v>89.59</v>
      </c>
      <c r="AA147" s="14">
        <v>89.59</v>
      </c>
      <c r="AB147" s="14">
        <v>88.37</v>
      </c>
      <c r="AC147" s="14">
        <v>88.2</v>
      </c>
      <c r="AD147" s="14">
        <v>88.03</v>
      </c>
      <c r="AE147" s="14">
        <v>87.86</v>
      </c>
      <c r="AF147" s="14">
        <v>87.7</v>
      </c>
      <c r="AG147" s="14">
        <v>86.98</v>
      </c>
      <c r="AH147" s="14">
        <v>86.98</v>
      </c>
      <c r="AI147" s="14">
        <v>86.98</v>
      </c>
      <c r="AJ147" s="14">
        <v>86.98</v>
      </c>
      <c r="AK147" s="14">
        <v>86.97</v>
      </c>
      <c r="AL147" s="14">
        <v>86.98</v>
      </c>
      <c r="AM147" s="14">
        <v>86.98</v>
      </c>
      <c r="AN147" s="14">
        <v>86.98</v>
      </c>
      <c r="AO147" s="14">
        <v>86.98</v>
      </c>
      <c r="AP147" s="14">
        <v>86.98</v>
      </c>
      <c r="AQ147" s="14">
        <v>86.98</v>
      </c>
      <c r="AR147" s="14">
        <v>86.8</v>
      </c>
      <c r="AS147" s="14">
        <v>86.61</v>
      </c>
      <c r="AT147" s="14">
        <v>86.41</v>
      </c>
      <c r="AU147" s="14">
        <v>86.34</v>
      </c>
    </row>
    <row r="148" spans="1:47" x14ac:dyDescent="0.25">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277.33999999999997</v>
      </c>
      <c r="R148" s="14">
        <v>282.58</v>
      </c>
      <c r="S148" s="14">
        <v>275.63</v>
      </c>
      <c r="T148" s="14">
        <v>283.73</v>
      </c>
      <c r="U148" s="14">
        <v>197.18</v>
      </c>
      <c r="V148" s="14">
        <v>103.57</v>
      </c>
      <c r="W148" s="14">
        <v>108.63</v>
      </c>
      <c r="X148" s="14">
        <v>112.82</v>
      </c>
      <c r="Y148" s="14">
        <v>114.41</v>
      </c>
      <c r="Z148" s="14">
        <v>42.01</v>
      </c>
      <c r="AA148" s="14">
        <v>43.11</v>
      </c>
      <c r="AB148" s="14">
        <v>41.88</v>
      </c>
      <c r="AC148" s="14">
        <v>41.7</v>
      </c>
      <c r="AD148" s="14">
        <v>41.43</v>
      </c>
      <c r="AE148" s="14">
        <v>41.21</v>
      </c>
      <c r="AF148" s="14">
        <v>40.9</v>
      </c>
      <c r="AG148" s="14">
        <v>39.85</v>
      </c>
      <c r="AH148" s="14">
        <v>38.26</v>
      </c>
      <c r="AI148" s="14">
        <v>37.15</v>
      </c>
      <c r="AJ148" s="14">
        <v>35.25</v>
      </c>
      <c r="AK148" s="14">
        <v>34.409999999999997</v>
      </c>
      <c r="AL148" s="14">
        <v>34.67</v>
      </c>
      <c r="AM148" s="14">
        <v>33.72</v>
      </c>
      <c r="AN148" s="14">
        <v>33.24</v>
      </c>
      <c r="AO148" s="14">
        <v>32.75</v>
      </c>
      <c r="AP148" s="14">
        <v>32.69</v>
      </c>
      <c r="AQ148" s="14">
        <v>32.19</v>
      </c>
      <c r="AR148" s="14">
        <v>31.72</v>
      </c>
      <c r="AS148" s="14">
        <v>31.54</v>
      </c>
      <c r="AT148" s="14">
        <v>31.01</v>
      </c>
      <c r="AU148" s="14">
        <v>31.42</v>
      </c>
    </row>
    <row r="150" spans="1:47" ht="18.75" x14ac:dyDescent="0.3">
      <c r="A150" s="15" t="s">
        <v>117</v>
      </c>
    </row>
    <row r="151" spans="1:47" x14ac:dyDescent="0.2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2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2.75</v>
      </c>
      <c r="W153" s="14">
        <v>3.67</v>
      </c>
      <c r="X153" s="14">
        <v>4.59</v>
      </c>
      <c r="Y153" s="14">
        <v>5.51</v>
      </c>
      <c r="Z153" s="14">
        <v>6.43</v>
      </c>
      <c r="AA153" s="14">
        <v>7.36</v>
      </c>
      <c r="AB153" s="14">
        <v>8.33</v>
      </c>
      <c r="AC153" s="14">
        <v>9.26</v>
      </c>
      <c r="AD153" s="14">
        <v>10.24</v>
      </c>
      <c r="AE153" s="14">
        <v>11.16</v>
      </c>
      <c r="AF153" s="14">
        <v>12.14</v>
      </c>
      <c r="AG153" s="14">
        <v>13.13</v>
      </c>
      <c r="AH153" s="14">
        <v>14.05</v>
      </c>
      <c r="AI153" s="14">
        <v>15.03</v>
      </c>
      <c r="AJ153" s="14">
        <v>15.95</v>
      </c>
      <c r="AK153" s="14">
        <v>16.93</v>
      </c>
      <c r="AL153" s="14">
        <v>17.86</v>
      </c>
      <c r="AM153" s="14">
        <v>18.84</v>
      </c>
      <c r="AN153" s="14">
        <v>19.82</v>
      </c>
      <c r="AO153" s="14">
        <v>20.8</v>
      </c>
      <c r="AP153" s="14">
        <v>21.77</v>
      </c>
      <c r="AQ153" s="14">
        <v>22.75</v>
      </c>
      <c r="AR153" s="14">
        <v>23.73</v>
      </c>
      <c r="AS153" s="14">
        <v>24.71</v>
      </c>
      <c r="AT153" s="14">
        <v>25.69</v>
      </c>
      <c r="AU153" s="14">
        <v>26.73</v>
      </c>
    </row>
    <row r="154" spans="1:47" x14ac:dyDescent="0.2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1.9</v>
      </c>
      <c r="W155" s="14">
        <v>2.37</v>
      </c>
      <c r="X155" s="14">
        <v>2.85</v>
      </c>
      <c r="Y155" s="14">
        <v>3.34</v>
      </c>
      <c r="Z155" s="14">
        <v>3.82</v>
      </c>
      <c r="AA155" s="14">
        <v>4.3</v>
      </c>
      <c r="AB155" s="14">
        <v>4.8099999999999996</v>
      </c>
      <c r="AC155" s="14">
        <v>5.28</v>
      </c>
      <c r="AD155" s="14">
        <v>5.79</v>
      </c>
      <c r="AE155" s="14">
        <v>6.27</v>
      </c>
      <c r="AF155" s="14">
        <v>6.78</v>
      </c>
      <c r="AG155" s="14">
        <v>7.29</v>
      </c>
      <c r="AH155" s="14">
        <v>7.76</v>
      </c>
      <c r="AI155" s="14">
        <v>8.27</v>
      </c>
      <c r="AJ155" s="14">
        <v>8.75</v>
      </c>
      <c r="AK155" s="14">
        <v>9.26</v>
      </c>
      <c r="AL155" s="14">
        <v>9.74</v>
      </c>
      <c r="AM155" s="14">
        <v>10.25</v>
      </c>
      <c r="AN155" s="14">
        <v>10.76</v>
      </c>
      <c r="AO155" s="14">
        <v>11.27</v>
      </c>
      <c r="AP155" s="14">
        <v>11.78</v>
      </c>
      <c r="AQ155" s="14">
        <v>12.29</v>
      </c>
      <c r="AR155" s="14">
        <v>12.8</v>
      </c>
      <c r="AS155" s="14">
        <v>13.31</v>
      </c>
      <c r="AT155" s="14">
        <v>13.82</v>
      </c>
      <c r="AU155" s="14">
        <v>14.35</v>
      </c>
    </row>
    <row r="156" spans="1:47" x14ac:dyDescent="0.2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265.98</v>
      </c>
      <c r="R159" s="14">
        <v>274.74</v>
      </c>
      <c r="S159" s="14">
        <v>277.11</v>
      </c>
      <c r="T159" s="14">
        <v>274.08999999999997</v>
      </c>
      <c r="U159" s="14">
        <v>272.69</v>
      </c>
      <c r="V159" s="14">
        <v>272.89999999999998</v>
      </c>
      <c r="W159" s="14">
        <v>274.64999999999998</v>
      </c>
      <c r="X159" s="14">
        <v>277.37</v>
      </c>
      <c r="Y159" s="14">
        <v>277.89999999999998</v>
      </c>
      <c r="Z159" s="14">
        <v>276.63</v>
      </c>
      <c r="AA159" s="14">
        <v>279.08</v>
      </c>
      <c r="AB159" s="14">
        <v>277.67</v>
      </c>
      <c r="AC159" s="14">
        <v>278.91000000000003</v>
      </c>
      <c r="AD159" s="14">
        <v>277.99</v>
      </c>
      <c r="AE159" s="14">
        <v>276.02</v>
      </c>
      <c r="AF159" s="14">
        <v>274.97000000000003</v>
      </c>
      <c r="AG159" s="14">
        <v>273.48</v>
      </c>
      <c r="AH159" s="14">
        <v>272.08</v>
      </c>
      <c r="AI159" s="14">
        <v>273.47000000000003</v>
      </c>
      <c r="AJ159" s="14">
        <v>276.81</v>
      </c>
      <c r="AK159" s="14">
        <v>275.89</v>
      </c>
      <c r="AL159" s="14">
        <v>277.10000000000002</v>
      </c>
      <c r="AM159" s="14">
        <v>278.69</v>
      </c>
      <c r="AN159" s="14">
        <v>282.19</v>
      </c>
      <c r="AO159" s="14">
        <v>283.60000000000002</v>
      </c>
      <c r="AP159" s="14">
        <v>285.60000000000002</v>
      </c>
      <c r="AQ159" s="14">
        <v>288.98</v>
      </c>
      <c r="AR159" s="14">
        <v>290.51</v>
      </c>
      <c r="AS159" s="14">
        <v>296.20999999999998</v>
      </c>
      <c r="AT159" s="14">
        <v>295.89999999999998</v>
      </c>
      <c r="AU159" s="14">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3B73-67CA-444D-8E99-7575994344B8}">
  <dimension ref="A1:AU159"/>
  <sheetViews>
    <sheetView topLeftCell="A4" workbookViewId="0">
      <selection activeCell="E29" sqref="E29"/>
    </sheetView>
  </sheetViews>
  <sheetFormatPr defaultColWidth="8.85546875" defaultRowHeight="15" x14ac:dyDescent="0.25"/>
  <cols>
    <col min="1" max="11" width="8.85546875" style="14"/>
    <col min="12" max="15" width="9.140625" style="14" bestFit="1" customWidth="1"/>
    <col min="16" max="16" width="11.85546875" style="14" bestFit="1" customWidth="1"/>
    <col min="17" max="16384" width="8.85546875" style="14"/>
  </cols>
  <sheetData>
    <row r="1" spans="1:47" ht="21" x14ac:dyDescent="0.35">
      <c r="A1" s="16" t="s">
        <v>43</v>
      </c>
    </row>
    <row r="2" spans="1:47" ht="21" x14ac:dyDescent="0.35">
      <c r="A2" s="16" t="s">
        <v>118</v>
      </c>
    </row>
    <row r="3" spans="1:47" ht="21" x14ac:dyDescent="0.35">
      <c r="A3" s="16" t="s">
        <v>45</v>
      </c>
    </row>
    <row r="4" spans="1:47" ht="21" x14ac:dyDescent="0.35">
      <c r="A4" s="16" t="s">
        <v>46</v>
      </c>
    </row>
    <row r="5" spans="1:47" ht="21" x14ac:dyDescent="0.35">
      <c r="A5" s="17" t="s">
        <v>47</v>
      </c>
      <c r="B5" s="17" t="s">
        <v>48</v>
      </c>
    </row>
    <row r="7" spans="1:47" ht="18.75" x14ac:dyDescent="0.3">
      <c r="A7" s="15" t="s">
        <v>49</v>
      </c>
    </row>
    <row r="8" spans="1:47" x14ac:dyDescent="0.2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25">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14">
        <v>382163.9</v>
      </c>
      <c r="P9" s="36">
        <v>375998.3</v>
      </c>
      <c r="Q9" s="14">
        <v>379167.6</v>
      </c>
      <c r="R9" s="14">
        <v>379937</v>
      </c>
      <c r="S9" s="14">
        <v>397151.3</v>
      </c>
      <c r="T9" s="14">
        <v>397276.8</v>
      </c>
      <c r="U9" s="14">
        <v>397874.5</v>
      </c>
      <c r="V9" s="14">
        <v>403503.6</v>
      </c>
      <c r="W9" s="14">
        <v>403895.5</v>
      </c>
      <c r="X9" s="14">
        <v>407160.4</v>
      </c>
      <c r="Y9" s="14">
        <v>407955.7</v>
      </c>
      <c r="Z9" s="14">
        <v>408309.2</v>
      </c>
      <c r="AA9" s="14">
        <v>408930.8</v>
      </c>
      <c r="AB9" s="14">
        <v>409118.6</v>
      </c>
      <c r="AC9" s="14">
        <v>409471</v>
      </c>
      <c r="AD9" s="14">
        <v>410111.3</v>
      </c>
      <c r="AE9" s="14">
        <v>410885.9</v>
      </c>
      <c r="AF9" s="14">
        <v>411534.1</v>
      </c>
      <c r="AG9" s="14">
        <v>412888.3</v>
      </c>
      <c r="AH9" s="14">
        <v>413568.4</v>
      </c>
      <c r="AI9" s="14">
        <v>414148.9</v>
      </c>
      <c r="AJ9" s="14">
        <v>414713.4</v>
      </c>
      <c r="AK9" s="14">
        <v>415402.9</v>
      </c>
      <c r="AL9" s="14">
        <v>415879.3</v>
      </c>
      <c r="AM9" s="14">
        <v>416382.6</v>
      </c>
      <c r="AN9" s="14">
        <v>417276.8</v>
      </c>
      <c r="AO9" s="14">
        <v>418196.8</v>
      </c>
      <c r="AP9" s="14">
        <v>418744.3</v>
      </c>
      <c r="AQ9" s="14">
        <v>419432.7</v>
      </c>
      <c r="AR9" s="14">
        <v>420567.4</v>
      </c>
      <c r="AS9" s="14">
        <v>421612.7</v>
      </c>
      <c r="AT9" s="14">
        <v>422601.4</v>
      </c>
      <c r="AU9" s="14">
        <v>423424.3</v>
      </c>
    </row>
    <row r="10" spans="1:47" x14ac:dyDescent="0.25">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14">
        <v>32814.01</v>
      </c>
      <c r="P10" s="36">
        <v>32333</v>
      </c>
      <c r="Q10" s="14">
        <v>35393.5</v>
      </c>
      <c r="R10" s="14">
        <v>37200.11</v>
      </c>
      <c r="S10" s="14">
        <v>48899.95</v>
      </c>
      <c r="T10" s="14">
        <v>49412.36</v>
      </c>
      <c r="U10" s="14">
        <v>52082.38</v>
      </c>
      <c r="V10" s="14">
        <v>54292.97</v>
      </c>
      <c r="W10" s="14">
        <v>54853.55</v>
      </c>
      <c r="X10" s="14">
        <v>57173.32</v>
      </c>
      <c r="Y10" s="14">
        <v>59315.82</v>
      </c>
      <c r="Z10" s="14">
        <v>60938.05</v>
      </c>
      <c r="AA10" s="14">
        <v>65951.73</v>
      </c>
      <c r="AB10" s="14">
        <v>69648.94</v>
      </c>
      <c r="AC10" s="14">
        <v>74188.88</v>
      </c>
      <c r="AD10" s="14">
        <v>76343.34</v>
      </c>
      <c r="AE10" s="14">
        <v>79031.53</v>
      </c>
      <c r="AF10" s="14">
        <v>80220.98</v>
      </c>
      <c r="AG10" s="14">
        <v>82241.47</v>
      </c>
      <c r="AH10" s="14">
        <v>83643.77</v>
      </c>
      <c r="AI10" s="14">
        <v>86363.199999999997</v>
      </c>
      <c r="AJ10" s="14">
        <v>87788.45</v>
      </c>
      <c r="AK10" s="14">
        <v>90240.62</v>
      </c>
      <c r="AL10" s="14">
        <v>91679.92</v>
      </c>
      <c r="AM10" s="14">
        <v>94927.38</v>
      </c>
      <c r="AN10" s="14">
        <v>96450.84</v>
      </c>
      <c r="AO10" s="14">
        <v>99984.68</v>
      </c>
      <c r="AP10" s="14">
        <v>101562.2</v>
      </c>
      <c r="AQ10" s="14">
        <v>105118.3</v>
      </c>
      <c r="AR10" s="14">
        <v>106768.5</v>
      </c>
      <c r="AS10" s="14">
        <v>110359.3</v>
      </c>
      <c r="AT10" s="14">
        <v>112067.5</v>
      </c>
      <c r="AU10" s="14">
        <v>113811.4</v>
      </c>
    </row>
    <row r="11" spans="1:47" x14ac:dyDescent="0.25">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14">
        <v>9260.9699999999993</v>
      </c>
      <c r="P11" s="36">
        <v>8892.7199999999993</v>
      </c>
      <c r="Q11" s="14">
        <v>7631.89</v>
      </c>
      <c r="R11" s="14">
        <v>7732.25</v>
      </c>
      <c r="S11" s="14">
        <v>7931.22</v>
      </c>
      <c r="T11" s="14">
        <v>8034.84</v>
      </c>
      <c r="U11" s="14">
        <v>8052.64</v>
      </c>
      <c r="V11" s="14">
        <v>8113.65</v>
      </c>
      <c r="W11" s="14">
        <v>8226.91</v>
      </c>
      <c r="X11" s="14">
        <v>8265.5300000000007</v>
      </c>
      <c r="Y11" s="14">
        <v>8308.39</v>
      </c>
      <c r="Z11" s="14">
        <v>8349.92</v>
      </c>
      <c r="AA11" s="14">
        <v>8391.06</v>
      </c>
      <c r="AB11" s="14">
        <v>8426.92</v>
      </c>
      <c r="AC11" s="14">
        <v>8381.56</v>
      </c>
      <c r="AD11" s="14">
        <v>8422.85</v>
      </c>
      <c r="AE11" s="14">
        <v>8461.59</v>
      </c>
      <c r="AF11" s="14">
        <v>8507.9</v>
      </c>
      <c r="AG11" s="14">
        <v>8569.34</v>
      </c>
      <c r="AH11" s="14">
        <v>8612.23</v>
      </c>
      <c r="AI11" s="14">
        <v>8684.18</v>
      </c>
      <c r="AJ11" s="14">
        <v>8730.27</v>
      </c>
      <c r="AK11" s="14">
        <v>8771.91</v>
      </c>
      <c r="AL11" s="14">
        <v>8834.8799999999992</v>
      </c>
      <c r="AM11" s="14">
        <v>8876.76</v>
      </c>
      <c r="AN11" s="14">
        <v>9019.1200000000008</v>
      </c>
      <c r="AO11" s="14">
        <v>9056.98</v>
      </c>
      <c r="AP11" s="14">
        <v>9102.44</v>
      </c>
      <c r="AQ11" s="14">
        <v>9345.09</v>
      </c>
      <c r="AR11" s="14">
        <v>9384.2099999999991</v>
      </c>
      <c r="AS11" s="14">
        <v>9328.06</v>
      </c>
      <c r="AT11" s="14">
        <v>9273.4699999999993</v>
      </c>
      <c r="AU11" s="14">
        <v>9335.09</v>
      </c>
    </row>
    <row r="12" spans="1:47" x14ac:dyDescent="0.25">
      <c r="A12" s="14" t="s">
        <v>100</v>
      </c>
      <c r="B12" s="14">
        <v>0</v>
      </c>
      <c r="C12" s="14">
        <v>0</v>
      </c>
      <c r="D12" s="14">
        <v>0</v>
      </c>
      <c r="E12" s="14">
        <v>0</v>
      </c>
      <c r="F12" s="14">
        <v>5</v>
      </c>
      <c r="G12" s="14">
        <v>123</v>
      </c>
      <c r="H12" s="14">
        <v>398</v>
      </c>
      <c r="I12" s="14">
        <v>842</v>
      </c>
      <c r="J12" s="14">
        <v>1173</v>
      </c>
      <c r="K12" s="14">
        <v>1757.71</v>
      </c>
      <c r="L12" s="14">
        <v>1426</v>
      </c>
      <c r="M12" s="14">
        <v>1779</v>
      </c>
      <c r="N12" s="14">
        <v>2001</v>
      </c>
      <c r="O12" s="14">
        <v>2191</v>
      </c>
      <c r="P12" s="36">
        <v>2194</v>
      </c>
      <c r="Q12" s="14">
        <v>2216.0500000000002</v>
      </c>
      <c r="R12" s="14">
        <v>2512.38</v>
      </c>
      <c r="S12" s="14">
        <v>3174.22</v>
      </c>
      <c r="T12" s="14">
        <v>3228.6</v>
      </c>
      <c r="U12" s="14">
        <v>3256.8</v>
      </c>
      <c r="V12" s="14">
        <v>3338.28</v>
      </c>
      <c r="W12" s="14">
        <v>3568.82</v>
      </c>
      <c r="X12" s="14">
        <v>3763.63</v>
      </c>
      <c r="Y12" s="14">
        <v>3792.33</v>
      </c>
      <c r="Z12" s="14">
        <v>4212.8900000000003</v>
      </c>
      <c r="AA12" s="14">
        <v>4598.42</v>
      </c>
      <c r="AB12" s="14">
        <v>5021.5600000000004</v>
      </c>
      <c r="AC12" s="14">
        <v>5420.63</v>
      </c>
      <c r="AD12" s="14">
        <v>5883.03</v>
      </c>
      <c r="AE12" s="14">
        <v>6340.06</v>
      </c>
      <c r="AF12" s="14">
        <v>7336.42</v>
      </c>
      <c r="AG12" s="14">
        <v>8026.69</v>
      </c>
      <c r="AH12" s="14">
        <v>8772.9</v>
      </c>
      <c r="AI12" s="14">
        <v>9323.98</v>
      </c>
      <c r="AJ12" s="14">
        <v>9933.34</v>
      </c>
      <c r="AK12" s="14">
        <v>10742.18</v>
      </c>
      <c r="AL12" s="14">
        <v>11327.33</v>
      </c>
      <c r="AM12" s="14">
        <v>11888.67</v>
      </c>
      <c r="AN12" s="14">
        <v>12477.17</v>
      </c>
      <c r="AO12" s="14">
        <v>13044.37</v>
      </c>
      <c r="AP12" s="14">
        <v>13914.87</v>
      </c>
      <c r="AQ12" s="14">
        <v>14451.67</v>
      </c>
      <c r="AR12" s="14">
        <v>15014.02</v>
      </c>
      <c r="AS12" s="14">
        <v>15555.04</v>
      </c>
      <c r="AT12" s="14">
        <v>16123.15</v>
      </c>
      <c r="AU12" s="14">
        <v>16735.41</v>
      </c>
    </row>
    <row r="13" spans="1:47" x14ac:dyDescent="0.25">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14">
        <v>95029.01</v>
      </c>
      <c r="P13" s="36">
        <v>95470</v>
      </c>
      <c r="Q13" s="14">
        <v>85043.13</v>
      </c>
      <c r="R13" s="14">
        <v>82450.679999999993</v>
      </c>
      <c r="S13" s="14">
        <v>83620.78</v>
      </c>
      <c r="T13" s="14">
        <v>71867.570000000007</v>
      </c>
      <c r="U13" s="14">
        <v>84830.06</v>
      </c>
      <c r="V13" s="14">
        <v>74096.28</v>
      </c>
      <c r="W13" s="14">
        <v>64653</v>
      </c>
      <c r="X13" s="14">
        <v>71883.850000000006</v>
      </c>
      <c r="Y13" s="14">
        <v>78359.240000000005</v>
      </c>
      <c r="Z13" s="14">
        <v>72022.61</v>
      </c>
      <c r="AA13" s="14">
        <v>78498</v>
      </c>
      <c r="AB13" s="14">
        <v>72161.37</v>
      </c>
      <c r="AC13" s="14">
        <v>78636.759999999995</v>
      </c>
      <c r="AD13" s="14">
        <v>78675.3</v>
      </c>
      <c r="AE13" s="14">
        <v>85150.7</v>
      </c>
      <c r="AF13" s="14">
        <v>85150.7</v>
      </c>
      <c r="AG13" s="14">
        <v>85150.7</v>
      </c>
      <c r="AH13" s="14">
        <v>85189.24</v>
      </c>
      <c r="AI13" s="14">
        <v>85189.24</v>
      </c>
      <c r="AJ13" s="14">
        <v>85266.33</v>
      </c>
      <c r="AK13" s="14">
        <v>85420.5</v>
      </c>
      <c r="AL13" s="14">
        <v>80634.039999999994</v>
      </c>
      <c r="AM13" s="14">
        <v>80788.22</v>
      </c>
      <c r="AN13" s="14">
        <v>80942.39</v>
      </c>
      <c r="AO13" s="14">
        <v>86488.33</v>
      </c>
      <c r="AP13" s="14">
        <v>86681.06</v>
      </c>
      <c r="AQ13" s="14">
        <v>87066.49</v>
      </c>
      <c r="AR13" s="14">
        <v>87837.37</v>
      </c>
      <c r="AS13" s="14">
        <v>88608.25</v>
      </c>
      <c r="AT13" s="14">
        <v>89379.16</v>
      </c>
      <c r="AU13" s="14">
        <v>89379.16</v>
      </c>
    </row>
    <row r="14" spans="1:47" x14ac:dyDescent="0.25">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14">
        <v>46520.81</v>
      </c>
      <c r="P14" s="36">
        <v>44038.21</v>
      </c>
      <c r="Q14" s="14">
        <v>44275.77</v>
      </c>
      <c r="R14" s="14">
        <v>46841.120000000003</v>
      </c>
      <c r="S14" s="14">
        <v>31809.65</v>
      </c>
      <c r="T14" s="14">
        <v>14439.09</v>
      </c>
      <c r="U14" s="14">
        <v>14066.88</v>
      </c>
      <c r="V14" s="14">
        <v>12990.5</v>
      </c>
      <c r="W14" s="14">
        <v>11632.8</v>
      </c>
      <c r="X14" s="14">
        <v>11687.34</v>
      </c>
      <c r="Y14" s="14">
        <v>7449.65</v>
      </c>
      <c r="Z14" s="14">
        <v>7513.04</v>
      </c>
      <c r="AA14" s="14">
        <v>7449.26</v>
      </c>
      <c r="AB14" s="14">
        <v>7609.77</v>
      </c>
      <c r="AC14" s="14">
        <v>6467.47</v>
      </c>
      <c r="AD14" s="14">
        <v>6582.65</v>
      </c>
      <c r="AE14" s="14">
        <v>6553.35</v>
      </c>
      <c r="AF14" s="14">
        <v>6212.05</v>
      </c>
      <c r="AG14" s="14">
        <v>5890.7</v>
      </c>
      <c r="AH14" s="14">
        <v>3851.93</v>
      </c>
      <c r="AI14" s="14">
        <v>3810.13</v>
      </c>
      <c r="AJ14" s="14">
        <v>3359.07</v>
      </c>
      <c r="AK14" s="14">
        <v>3292.17</v>
      </c>
      <c r="AL14" s="14">
        <v>2502.02</v>
      </c>
      <c r="AM14" s="14">
        <v>2434.71</v>
      </c>
      <c r="AN14" s="14">
        <v>2337.5100000000002</v>
      </c>
      <c r="AO14" s="14">
        <v>2175.2199999999998</v>
      </c>
      <c r="AP14" s="14">
        <v>2052.5300000000002</v>
      </c>
      <c r="AQ14" s="14">
        <v>1914.79</v>
      </c>
      <c r="AR14" s="14">
        <v>2011.17</v>
      </c>
      <c r="AS14" s="14">
        <v>1918.04</v>
      </c>
      <c r="AT14" s="14">
        <v>1781.75</v>
      </c>
      <c r="AU14" s="14">
        <v>1719.47</v>
      </c>
    </row>
    <row r="15" spans="1:47" x14ac:dyDescent="0.25">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14">
        <v>66979.59</v>
      </c>
      <c r="P15" s="36">
        <v>69561.62</v>
      </c>
      <c r="Q15" s="14">
        <v>70753</v>
      </c>
      <c r="R15" s="14">
        <v>75516.67</v>
      </c>
      <c r="S15" s="14">
        <v>85524.11</v>
      </c>
      <c r="T15" s="14">
        <v>108256.7</v>
      </c>
      <c r="U15" s="14">
        <v>104663.5</v>
      </c>
      <c r="V15" s="14">
        <v>115648.2</v>
      </c>
      <c r="W15" s="14">
        <v>125330.8</v>
      </c>
      <c r="X15" s="14">
        <v>121439.9</v>
      </c>
      <c r="Y15" s="14">
        <v>120455.6</v>
      </c>
      <c r="Z15" s="14">
        <v>126168.4</v>
      </c>
      <c r="AA15" s="14">
        <v>122879.7</v>
      </c>
      <c r="AB15" s="14">
        <v>126948.6</v>
      </c>
      <c r="AC15" s="14">
        <v>124866.7</v>
      </c>
      <c r="AD15" s="14">
        <v>125267.8</v>
      </c>
      <c r="AE15" s="14">
        <v>121783.7</v>
      </c>
      <c r="AF15" s="14">
        <v>120069.4</v>
      </c>
      <c r="AG15" s="14">
        <v>121628.9</v>
      </c>
      <c r="AH15" s="14">
        <v>123413.7</v>
      </c>
      <c r="AI15" s="14">
        <v>122285.1</v>
      </c>
      <c r="AJ15" s="14">
        <v>122247.5</v>
      </c>
      <c r="AK15" s="14">
        <v>121173.8</v>
      </c>
      <c r="AL15" s="14">
        <v>119489.9</v>
      </c>
      <c r="AM15" s="14">
        <v>121453.2</v>
      </c>
      <c r="AN15" s="14">
        <v>122334</v>
      </c>
      <c r="AO15" s="14">
        <v>121220</v>
      </c>
      <c r="AP15" s="14">
        <v>121478.5</v>
      </c>
      <c r="AQ15" s="14">
        <v>120170.4</v>
      </c>
      <c r="AR15" s="14">
        <v>120608.6</v>
      </c>
      <c r="AS15" s="14">
        <v>119091.5</v>
      </c>
      <c r="AT15" s="14">
        <v>118960.9</v>
      </c>
      <c r="AU15" s="14">
        <v>119782.7</v>
      </c>
    </row>
    <row r="16" spans="1:47" x14ac:dyDescent="0.25">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14">
        <v>4189.29</v>
      </c>
      <c r="P16" s="36">
        <v>3719.72</v>
      </c>
      <c r="Q16" s="14">
        <v>4062.56</v>
      </c>
      <c r="R16" s="14">
        <v>4629.41</v>
      </c>
      <c r="S16" s="14">
        <v>3947.51</v>
      </c>
      <c r="T16" s="14">
        <v>5566.84</v>
      </c>
      <c r="U16" s="14">
        <v>4525.6499999999996</v>
      </c>
      <c r="V16" s="14">
        <v>4308.91</v>
      </c>
      <c r="W16" s="14">
        <v>4940.58</v>
      </c>
      <c r="X16" s="14">
        <v>3620.26</v>
      </c>
      <c r="Y16" s="14">
        <v>3851.86</v>
      </c>
      <c r="Z16" s="14">
        <v>4491.82</v>
      </c>
      <c r="AA16" s="14">
        <v>4594.91</v>
      </c>
      <c r="AB16" s="14">
        <v>6400.93</v>
      </c>
      <c r="AC16" s="14">
        <v>5246.71</v>
      </c>
      <c r="AD16" s="14">
        <v>6651.42</v>
      </c>
      <c r="AE16" s="14">
        <v>6376.11</v>
      </c>
      <c r="AF16" s="14">
        <v>6114.38</v>
      </c>
      <c r="AG16" s="14">
        <v>3315.68</v>
      </c>
      <c r="AH16" s="14">
        <v>4941.43</v>
      </c>
      <c r="AI16" s="14">
        <v>4909.3100000000004</v>
      </c>
      <c r="AJ16" s="14">
        <v>5031.71</v>
      </c>
      <c r="AK16" s="14">
        <v>4987.1499999999996</v>
      </c>
      <c r="AL16" s="14">
        <v>7482.62</v>
      </c>
      <c r="AM16" s="14">
        <v>5228.55</v>
      </c>
      <c r="AN16" s="14">
        <v>5630.91</v>
      </c>
      <c r="AO16" s="14">
        <v>3848.84</v>
      </c>
      <c r="AP16" s="14">
        <v>3764.69</v>
      </c>
      <c r="AQ16" s="14">
        <v>3675.71</v>
      </c>
      <c r="AR16" s="14">
        <v>3743.44</v>
      </c>
      <c r="AS16" s="14">
        <v>3660.6</v>
      </c>
      <c r="AT16" s="14">
        <v>3735.52</v>
      </c>
      <c r="AU16" s="14">
        <v>3798.51</v>
      </c>
    </row>
    <row r="17" spans="1:47" x14ac:dyDescent="0.25">
      <c r="A17" s="20"/>
      <c r="B17" s="20"/>
      <c r="C17" s="20"/>
      <c r="D17" s="20"/>
      <c r="E17" s="20"/>
      <c r="F17" s="20"/>
      <c r="G17" s="20"/>
      <c r="H17" s="20"/>
      <c r="I17" s="20"/>
      <c r="J17" s="20"/>
      <c r="K17" s="20"/>
      <c r="L17" s="37">
        <f>SUBTOTAL(109,Table158[2015])</f>
        <v>639278.07000000007</v>
      </c>
      <c r="M17" s="37">
        <f>SUBTOTAL(109,Table158[2016])</f>
        <v>645793.31999999983</v>
      </c>
      <c r="N17" s="37">
        <f>SUBTOTAL(109,Table158[2017])</f>
        <v>648184.72</v>
      </c>
      <c r="O17" s="37">
        <f>SUBTOTAL(109,Table158[2018])</f>
        <v>639148.57999999996</v>
      </c>
      <c r="P17" s="37">
        <f>SUBTOTAL(109,Table158[2019])</f>
        <v>632207.56999999995</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ht="18.75" x14ac:dyDescent="0.3">
      <c r="A18" s="15" t="s">
        <v>105</v>
      </c>
    </row>
    <row r="19" spans="1:47" x14ac:dyDescent="0.2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25">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44229.08</v>
      </c>
      <c r="R20" s="14">
        <v>44998.71</v>
      </c>
      <c r="S20" s="14">
        <v>45778.13</v>
      </c>
      <c r="T20" s="14">
        <v>45877.23</v>
      </c>
      <c r="U20" s="14">
        <v>46000.71</v>
      </c>
      <c r="V20" s="14">
        <v>46081.07</v>
      </c>
      <c r="W20" s="14">
        <v>46132.89</v>
      </c>
      <c r="X20" s="14">
        <v>46192.22</v>
      </c>
      <c r="Y20" s="14">
        <v>46560.81</v>
      </c>
      <c r="Z20" s="14">
        <v>46599.49</v>
      </c>
      <c r="AA20" s="14">
        <v>46620.39</v>
      </c>
      <c r="AB20" s="14">
        <v>46648.78</v>
      </c>
      <c r="AC20" s="14">
        <v>46673.7</v>
      </c>
      <c r="AD20" s="14">
        <v>46699.29</v>
      </c>
      <c r="AE20" s="14">
        <v>46719.81</v>
      </c>
      <c r="AF20" s="14">
        <v>46737.18</v>
      </c>
      <c r="AG20" s="14">
        <v>46760.97</v>
      </c>
      <c r="AH20" s="14">
        <v>46782.15</v>
      </c>
      <c r="AI20" s="14">
        <v>46790.51</v>
      </c>
      <c r="AJ20" s="14">
        <v>46796.98</v>
      </c>
      <c r="AK20" s="14">
        <v>46802.84</v>
      </c>
      <c r="AL20" s="14">
        <v>46811.96</v>
      </c>
      <c r="AM20" s="14">
        <v>46817.39</v>
      </c>
      <c r="AN20" s="14">
        <v>46832.18</v>
      </c>
      <c r="AO20" s="14">
        <v>46852.05</v>
      </c>
      <c r="AP20" s="14">
        <v>46864.84</v>
      </c>
      <c r="AQ20" s="14">
        <v>46881.14</v>
      </c>
      <c r="AR20" s="14">
        <v>46897.89</v>
      </c>
      <c r="AS20" s="14">
        <v>46908.46</v>
      </c>
      <c r="AT20" s="14">
        <v>46925.71</v>
      </c>
      <c r="AU20" s="14">
        <v>46935.91</v>
      </c>
    </row>
    <row r="21" spans="1:47" x14ac:dyDescent="0.25">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181.79</v>
      </c>
      <c r="R21" s="14">
        <v>181.82</v>
      </c>
      <c r="S21" s="14">
        <v>181.89</v>
      </c>
      <c r="T21" s="14">
        <v>181.9</v>
      </c>
      <c r="U21" s="14">
        <v>181.91</v>
      </c>
      <c r="V21" s="14">
        <v>181.92</v>
      </c>
      <c r="W21" s="14">
        <v>181.92</v>
      </c>
      <c r="X21" s="14">
        <v>181.93</v>
      </c>
      <c r="Y21" s="14">
        <v>181.96</v>
      </c>
      <c r="Z21" s="14">
        <v>181.96</v>
      </c>
      <c r="AA21" s="14">
        <v>182.84</v>
      </c>
      <c r="AB21" s="14">
        <v>183.72</v>
      </c>
      <c r="AC21" s="14">
        <v>184.6</v>
      </c>
      <c r="AD21" s="14">
        <v>185.48</v>
      </c>
      <c r="AE21" s="14">
        <v>186.35</v>
      </c>
      <c r="AF21" s="14">
        <v>187.22</v>
      </c>
      <c r="AG21" s="14">
        <v>188.09</v>
      </c>
      <c r="AH21" s="14">
        <v>188.95</v>
      </c>
      <c r="AI21" s="14">
        <v>189.81</v>
      </c>
      <c r="AJ21" s="14">
        <v>190.67</v>
      </c>
      <c r="AK21" s="14">
        <v>191.52</v>
      </c>
      <c r="AL21" s="14">
        <v>192.38</v>
      </c>
      <c r="AM21" s="14">
        <v>193.23</v>
      </c>
      <c r="AN21" s="14">
        <v>194.07</v>
      </c>
      <c r="AO21" s="14">
        <v>194.92</v>
      </c>
      <c r="AP21" s="14">
        <v>195.76</v>
      </c>
      <c r="AQ21" s="14">
        <v>196.6</v>
      </c>
      <c r="AR21" s="14">
        <v>197.44</v>
      </c>
      <c r="AS21" s="14">
        <v>198.28</v>
      </c>
      <c r="AT21" s="14">
        <v>199.11</v>
      </c>
      <c r="AU21" s="14">
        <v>199.94</v>
      </c>
    </row>
    <row r="22" spans="1:47" x14ac:dyDescent="0.25">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2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395.86</v>
      </c>
      <c r="R26" s="14">
        <v>408.82</v>
      </c>
      <c r="S26" s="14">
        <v>444.5</v>
      </c>
      <c r="T26" s="14">
        <v>448.96</v>
      </c>
      <c r="U26" s="14">
        <v>454.56</v>
      </c>
      <c r="V26" s="14">
        <v>469.4</v>
      </c>
      <c r="W26" s="14">
        <v>496.8</v>
      </c>
      <c r="X26" s="14">
        <v>528.5</v>
      </c>
      <c r="Y26" s="14">
        <v>239.2</v>
      </c>
      <c r="Z26" s="14">
        <v>256.75</v>
      </c>
      <c r="AA26" s="14">
        <v>268.02999999999997</v>
      </c>
      <c r="AB26" s="14">
        <v>280.57</v>
      </c>
      <c r="AC26" s="14">
        <v>292.43</v>
      </c>
      <c r="AD26" s="14">
        <v>311.55</v>
      </c>
      <c r="AE26" s="14">
        <v>328.76</v>
      </c>
      <c r="AF26" s="14">
        <v>344.44</v>
      </c>
      <c r="AG26" s="14">
        <v>362.06</v>
      </c>
      <c r="AH26" s="14">
        <v>382.9</v>
      </c>
      <c r="AI26" s="14">
        <v>390.79</v>
      </c>
      <c r="AJ26" s="14">
        <v>401.18</v>
      </c>
      <c r="AK26" s="14">
        <v>406.53</v>
      </c>
      <c r="AL26" s="14">
        <v>416.98</v>
      </c>
      <c r="AM26" s="14">
        <v>427.44</v>
      </c>
      <c r="AN26" s="14">
        <v>445.63</v>
      </c>
      <c r="AO26" s="14">
        <v>469.17</v>
      </c>
      <c r="AP26" s="14">
        <v>488.73</v>
      </c>
      <c r="AQ26" s="14">
        <v>509.78</v>
      </c>
      <c r="AR26" s="14">
        <v>531.70000000000005</v>
      </c>
      <c r="AS26" s="14">
        <v>521.54</v>
      </c>
      <c r="AT26" s="14">
        <v>470.16</v>
      </c>
      <c r="AU26" s="14">
        <v>431.07</v>
      </c>
    </row>
    <row r="27" spans="1:47" x14ac:dyDescent="0.25">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933.49</v>
      </c>
      <c r="R27" s="14">
        <v>958.54</v>
      </c>
      <c r="S27" s="14">
        <v>263.27999999999997</v>
      </c>
      <c r="T27" s="14">
        <v>275.76</v>
      </c>
      <c r="U27" s="14">
        <v>250.15</v>
      </c>
      <c r="V27" s="14">
        <v>247.64</v>
      </c>
      <c r="W27" s="14">
        <v>255.07</v>
      </c>
      <c r="X27" s="14">
        <v>172.16</v>
      </c>
      <c r="Y27" s="14">
        <v>270.51</v>
      </c>
      <c r="Z27" s="14">
        <v>282.38</v>
      </c>
      <c r="AA27" s="14">
        <v>310.39999999999998</v>
      </c>
      <c r="AB27" s="14">
        <v>352.01</v>
      </c>
      <c r="AC27" s="14">
        <v>329.11</v>
      </c>
      <c r="AD27" s="14">
        <v>407.95</v>
      </c>
      <c r="AE27" s="14">
        <v>394.36</v>
      </c>
      <c r="AF27" s="14">
        <v>397.85</v>
      </c>
      <c r="AG27" s="14">
        <v>246.77</v>
      </c>
      <c r="AH27" s="14">
        <v>332.52</v>
      </c>
      <c r="AI27" s="14">
        <v>332.59</v>
      </c>
      <c r="AJ27" s="14">
        <v>332.64</v>
      </c>
      <c r="AK27" s="14">
        <v>332.69</v>
      </c>
      <c r="AL27" s="14">
        <v>408.89</v>
      </c>
      <c r="AM27" s="14">
        <v>265.88</v>
      </c>
      <c r="AN27" s="14">
        <v>269.27999999999997</v>
      </c>
      <c r="AO27" s="14">
        <v>297.11</v>
      </c>
      <c r="AP27" s="14">
        <v>297.2</v>
      </c>
      <c r="AQ27" s="14">
        <v>273.39</v>
      </c>
      <c r="AR27" s="14">
        <v>309.58999999999997</v>
      </c>
      <c r="AS27" s="14">
        <v>282.42</v>
      </c>
      <c r="AT27" s="14">
        <v>312.74</v>
      </c>
      <c r="AU27" s="14">
        <v>312.82</v>
      </c>
    </row>
    <row r="29" spans="1:47" ht="18.75" x14ac:dyDescent="0.3">
      <c r="A29" s="15" t="s">
        <v>106</v>
      </c>
    </row>
    <row r="30" spans="1:47" x14ac:dyDescent="0.2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2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940.03</v>
      </c>
      <c r="T32" s="14">
        <v>947.04</v>
      </c>
      <c r="U32" s="14">
        <v>954.87</v>
      </c>
      <c r="V32" s="14">
        <v>1225.8900000000001</v>
      </c>
      <c r="W32" s="14">
        <v>1234.44</v>
      </c>
      <c r="X32" s="14">
        <v>1243.1500000000001</v>
      </c>
      <c r="Y32" s="14">
        <v>1252.01</v>
      </c>
      <c r="Z32" s="14">
        <v>1261.1400000000001</v>
      </c>
      <c r="AA32" s="14">
        <v>1537.15</v>
      </c>
      <c r="AB32" s="14">
        <v>1550.71</v>
      </c>
      <c r="AC32" s="14">
        <v>1564.6</v>
      </c>
      <c r="AD32" s="14">
        <v>1578.8</v>
      </c>
      <c r="AE32" s="14">
        <v>1593.43</v>
      </c>
      <c r="AF32" s="14">
        <v>1608.3</v>
      </c>
      <c r="AG32" s="14">
        <v>1623.57</v>
      </c>
      <c r="AH32" s="14">
        <v>1639.24</v>
      </c>
      <c r="AI32" s="14">
        <v>1655.27</v>
      </c>
      <c r="AJ32" s="14">
        <v>1671.69</v>
      </c>
      <c r="AK32" s="14">
        <v>1688.44</v>
      </c>
      <c r="AL32" s="14">
        <v>1705.53</v>
      </c>
      <c r="AM32" s="14">
        <v>1723.03</v>
      </c>
      <c r="AN32" s="14">
        <v>1740.94</v>
      </c>
      <c r="AO32" s="14">
        <v>1759.22</v>
      </c>
      <c r="AP32" s="14">
        <v>1777.75</v>
      </c>
      <c r="AQ32" s="14">
        <v>1796.52</v>
      </c>
      <c r="AR32" s="14">
        <v>1815.57</v>
      </c>
      <c r="AS32" s="14">
        <v>1835.02</v>
      </c>
      <c r="AT32" s="14">
        <v>1854.7</v>
      </c>
      <c r="AU32" s="14">
        <v>1875.48</v>
      </c>
    </row>
    <row r="33" spans="1:47" x14ac:dyDescent="0.25">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4.3099999999999996</v>
      </c>
      <c r="AH33" s="14">
        <v>4.3099999999999996</v>
      </c>
      <c r="AI33" s="14">
        <v>4.3099999999999996</v>
      </c>
      <c r="AJ33" s="14">
        <v>4.3099999999999996</v>
      </c>
      <c r="AK33" s="14">
        <v>5.19</v>
      </c>
      <c r="AL33" s="14">
        <v>5.19</v>
      </c>
      <c r="AM33" s="14">
        <v>5.19</v>
      </c>
      <c r="AN33" s="14">
        <v>5.19</v>
      </c>
      <c r="AO33" s="14">
        <v>5.19</v>
      </c>
      <c r="AP33" s="14">
        <v>5.19</v>
      </c>
      <c r="AQ33" s="14">
        <v>6.15</v>
      </c>
      <c r="AR33" s="14">
        <v>7.2</v>
      </c>
      <c r="AS33" s="14">
        <v>8.26</v>
      </c>
      <c r="AT33" s="14">
        <v>9.31</v>
      </c>
      <c r="AU33" s="14">
        <v>10.36</v>
      </c>
    </row>
    <row r="34" spans="1:47" x14ac:dyDescent="0.2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3.64</v>
      </c>
      <c r="T34" s="14">
        <v>3.64</v>
      </c>
      <c r="U34" s="14">
        <v>7.89</v>
      </c>
      <c r="V34" s="14">
        <v>12.29</v>
      </c>
      <c r="W34" s="14">
        <v>16.79</v>
      </c>
      <c r="X34" s="14">
        <v>21.39</v>
      </c>
      <c r="Y34" s="14">
        <v>26.11</v>
      </c>
      <c r="Z34" s="14">
        <v>30.91</v>
      </c>
      <c r="AA34" s="14">
        <v>35.83</v>
      </c>
      <c r="AB34" s="14">
        <v>40.85</v>
      </c>
      <c r="AC34" s="14">
        <v>45.96</v>
      </c>
      <c r="AD34" s="14">
        <v>51.21</v>
      </c>
      <c r="AE34" s="14">
        <v>56.55</v>
      </c>
      <c r="AF34" s="14">
        <v>62.01</v>
      </c>
      <c r="AG34" s="14">
        <v>67.59</v>
      </c>
      <c r="AH34" s="14">
        <v>73.290000000000006</v>
      </c>
      <c r="AI34" s="14">
        <v>79.08</v>
      </c>
      <c r="AJ34" s="14">
        <v>84.99</v>
      </c>
      <c r="AK34" s="14">
        <v>91.02</v>
      </c>
      <c r="AL34" s="14">
        <v>97.14</v>
      </c>
      <c r="AM34" s="14">
        <v>103.38</v>
      </c>
      <c r="AN34" s="14">
        <v>109.74</v>
      </c>
      <c r="AO34" s="14">
        <v>116.16</v>
      </c>
      <c r="AP34" s="14">
        <v>122.6</v>
      </c>
      <c r="AQ34" s="14">
        <v>129.13999999999999</v>
      </c>
      <c r="AR34" s="14">
        <v>135.76</v>
      </c>
      <c r="AS34" s="14">
        <v>142.41</v>
      </c>
      <c r="AT34" s="14">
        <v>149.19</v>
      </c>
      <c r="AU34" s="14">
        <v>156.26</v>
      </c>
    </row>
    <row r="35" spans="1:47" x14ac:dyDescent="0.2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48.27</v>
      </c>
      <c r="R38" s="14">
        <v>48.27</v>
      </c>
      <c r="S38" s="14">
        <v>48.37</v>
      </c>
      <c r="T38" s="14">
        <v>76.540000000000006</v>
      </c>
      <c r="U38" s="14">
        <v>58.88</v>
      </c>
      <c r="V38" s="14">
        <v>58.88</v>
      </c>
      <c r="W38" s="14">
        <v>58.88</v>
      </c>
      <c r="X38" s="14">
        <v>18.79</v>
      </c>
      <c r="Y38" s="14">
        <v>53.58</v>
      </c>
      <c r="Z38" s="14">
        <v>57.15</v>
      </c>
      <c r="AA38" s="14">
        <v>58.14</v>
      </c>
      <c r="AB38" s="14">
        <v>76.540000000000006</v>
      </c>
      <c r="AC38" s="14">
        <v>58.88</v>
      </c>
      <c r="AD38" s="14">
        <v>129.63999999999999</v>
      </c>
      <c r="AE38" s="14">
        <v>127.58</v>
      </c>
      <c r="AF38" s="14">
        <v>142.01</v>
      </c>
      <c r="AG38" s="14">
        <v>6.42</v>
      </c>
      <c r="AH38" s="14">
        <v>124.34</v>
      </c>
      <c r="AI38" s="14">
        <v>124.34</v>
      </c>
      <c r="AJ38" s="14">
        <v>124.34</v>
      </c>
      <c r="AK38" s="14">
        <v>124.34</v>
      </c>
      <c r="AL38" s="14">
        <v>840.15</v>
      </c>
      <c r="AM38" s="14">
        <v>604.39</v>
      </c>
      <c r="AN38" s="14">
        <v>668.4</v>
      </c>
      <c r="AO38" s="14">
        <v>237.14</v>
      </c>
      <c r="AP38" s="14">
        <v>237.14</v>
      </c>
      <c r="AQ38" s="14">
        <v>235.34</v>
      </c>
      <c r="AR38" s="14">
        <v>237.14</v>
      </c>
      <c r="AS38" s="14">
        <v>237.14</v>
      </c>
      <c r="AT38" s="14">
        <v>237.14</v>
      </c>
      <c r="AU38" s="14">
        <v>237.14</v>
      </c>
    </row>
    <row r="40" spans="1:47" ht="18.75" x14ac:dyDescent="0.3">
      <c r="A40" s="15" t="s">
        <v>107</v>
      </c>
    </row>
    <row r="41" spans="1:47" x14ac:dyDescent="0.2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25">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v>
      </c>
      <c r="R42" s="14">
        <v>1001.53</v>
      </c>
      <c r="S42" s="14">
        <v>1001.5</v>
      </c>
      <c r="T42" s="14">
        <v>1001.53</v>
      </c>
      <c r="U42" s="14">
        <v>1001.52</v>
      </c>
      <c r="V42" s="14">
        <v>1001.51</v>
      </c>
      <c r="W42" s="14">
        <v>1001.51</v>
      </c>
      <c r="X42" s="14">
        <v>1001.51</v>
      </c>
      <c r="Y42" s="14">
        <v>1001.52</v>
      </c>
      <c r="Z42" s="14">
        <v>1001.52</v>
      </c>
      <c r="AA42" s="14">
        <v>1001.51</v>
      </c>
      <c r="AB42" s="14">
        <v>1001.53</v>
      </c>
      <c r="AC42" s="14">
        <v>1001.51</v>
      </c>
      <c r="AD42" s="14">
        <v>1001.52</v>
      </c>
      <c r="AE42" s="14">
        <v>1055.22</v>
      </c>
      <c r="AF42" s="14">
        <v>1055.22</v>
      </c>
      <c r="AG42" s="14">
        <v>1114.53</v>
      </c>
      <c r="AH42" s="14">
        <v>1114.52</v>
      </c>
      <c r="AI42" s="14">
        <v>1114.53</v>
      </c>
      <c r="AJ42" s="14">
        <v>1114.52</v>
      </c>
      <c r="AK42" s="14">
        <v>1172.24</v>
      </c>
      <c r="AL42" s="14">
        <v>1172.26</v>
      </c>
      <c r="AM42" s="14">
        <v>1172.25</v>
      </c>
      <c r="AN42" s="14">
        <v>1172.25</v>
      </c>
      <c r="AO42" s="14">
        <v>1236.46</v>
      </c>
      <c r="AP42" s="14">
        <v>1300.93</v>
      </c>
      <c r="AQ42" s="14">
        <v>1365.15</v>
      </c>
      <c r="AR42" s="14">
        <v>1428.04</v>
      </c>
      <c r="AS42" s="14">
        <v>1484.63</v>
      </c>
      <c r="AT42" s="14">
        <v>1535.53</v>
      </c>
      <c r="AU42" s="14">
        <v>1535.53</v>
      </c>
    </row>
    <row r="43" spans="1:47" x14ac:dyDescent="0.25">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1056.95</v>
      </c>
      <c r="S43" s="14">
        <v>1056.93</v>
      </c>
      <c r="T43" s="14">
        <v>1099.03</v>
      </c>
      <c r="U43" s="14">
        <v>1099.03</v>
      </c>
      <c r="V43" s="14">
        <v>1145.42</v>
      </c>
      <c r="W43" s="14">
        <v>1192.74</v>
      </c>
      <c r="X43" s="14">
        <v>1240.44</v>
      </c>
      <c r="Y43" s="14">
        <v>1288.9100000000001</v>
      </c>
      <c r="Z43" s="14">
        <v>1338.38</v>
      </c>
      <c r="AA43" s="14">
        <v>1417.42</v>
      </c>
      <c r="AB43" s="14">
        <v>1497.66</v>
      </c>
      <c r="AC43" s="14">
        <v>1579.14</v>
      </c>
      <c r="AD43" s="14">
        <v>1662.04</v>
      </c>
      <c r="AE43" s="14">
        <v>1746.35</v>
      </c>
      <c r="AF43" s="14">
        <v>1831.79</v>
      </c>
      <c r="AG43" s="14">
        <v>1919.03</v>
      </c>
      <c r="AH43" s="14">
        <v>2007.76</v>
      </c>
      <c r="AI43" s="14">
        <v>2098.09</v>
      </c>
      <c r="AJ43" s="14">
        <v>2189.5300000000002</v>
      </c>
      <c r="AK43" s="14">
        <v>2282.42</v>
      </c>
      <c r="AL43" s="14">
        <v>2376.54</v>
      </c>
      <c r="AM43" s="14">
        <v>2471.7800000000002</v>
      </c>
      <c r="AN43" s="14">
        <v>2567.92</v>
      </c>
      <c r="AO43" s="14">
        <v>2732.1</v>
      </c>
      <c r="AP43" s="14">
        <v>2897.83</v>
      </c>
      <c r="AQ43" s="14">
        <v>3067.64</v>
      </c>
      <c r="AR43" s="14">
        <v>3238.37</v>
      </c>
      <c r="AS43" s="14">
        <v>3410.14</v>
      </c>
      <c r="AT43" s="14">
        <v>3582.98</v>
      </c>
      <c r="AU43" s="14">
        <v>3759.08</v>
      </c>
    </row>
    <row r="44" spans="1:47" x14ac:dyDescent="0.25">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107.1</v>
      </c>
      <c r="R44" s="14">
        <v>126.51</v>
      </c>
      <c r="S44" s="14">
        <v>137.33000000000001</v>
      </c>
      <c r="T44" s="14">
        <v>140.46</v>
      </c>
      <c r="U44" s="14">
        <v>140.46</v>
      </c>
      <c r="V44" s="14">
        <v>132.81</v>
      </c>
      <c r="W44" s="14">
        <v>204.82</v>
      </c>
      <c r="X44" s="14">
        <v>202.1</v>
      </c>
      <c r="Y44" s="14">
        <v>203.78</v>
      </c>
      <c r="Z44" s="14">
        <v>204.14</v>
      </c>
      <c r="AA44" s="14">
        <v>204.03</v>
      </c>
      <c r="AB44" s="14">
        <v>204.1</v>
      </c>
      <c r="AC44" s="14">
        <v>172.39</v>
      </c>
      <c r="AD44" s="14">
        <v>172.87</v>
      </c>
      <c r="AE44" s="14">
        <v>172.2</v>
      </c>
      <c r="AF44" s="14">
        <v>177.51</v>
      </c>
      <c r="AG44" s="14">
        <v>176.04</v>
      </c>
      <c r="AH44" s="14">
        <v>174.33</v>
      </c>
      <c r="AI44" s="14">
        <v>173.27</v>
      </c>
      <c r="AJ44" s="14">
        <v>174.35</v>
      </c>
      <c r="AK44" s="14">
        <v>172.02</v>
      </c>
      <c r="AL44" s="14">
        <v>181.13</v>
      </c>
      <c r="AM44" s="14">
        <v>178.24</v>
      </c>
      <c r="AN44" s="14">
        <v>212.23</v>
      </c>
      <c r="AO44" s="14">
        <v>212.23</v>
      </c>
      <c r="AP44" s="14">
        <v>212.23</v>
      </c>
      <c r="AQ44" s="14">
        <v>213.3</v>
      </c>
      <c r="AR44" s="14">
        <v>159.09</v>
      </c>
      <c r="AS44" s="14">
        <v>155.04</v>
      </c>
      <c r="AT44" s="14">
        <v>214.87</v>
      </c>
      <c r="AU44" s="14">
        <v>216.03</v>
      </c>
    </row>
    <row r="45" spans="1:47" x14ac:dyDescent="0.25">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18.13</v>
      </c>
      <c r="X45" s="14">
        <v>36.270000000000003</v>
      </c>
      <c r="Y45" s="14">
        <v>36.270000000000003</v>
      </c>
      <c r="Z45" s="14">
        <v>54.4</v>
      </c>
      <c r="AA45" s="14">
        <v>72.53</v>
      </c>
      <c r="AB45" s="14">
        <v>90.67</v>
      </c>
      <c r="AC45" s="14">
        <v>108.8</v>
      </c>
      <c r="AD45" s="14">
        <v>126.93</v>
      </c>
      <c r="AE45" s="14">
        <v>145.07</v>
      </c>
      <c r="AF45" s="14">
        <v>145.07</v>
      </c>
      <c r="AG45" s="14">
        <v>163.19999999999999</v>
      </c>
      <c r="AH45" s="14">
        <v>181.33</v>
      </c>
      <c r="AI45" s="14">
        <v>199.47</v>
      </c>
      <c r="AJ45" s="14">
        <v>217.6</v>
      </c>
      <c r="AK45" s="14">
        <v>235.73</v>
      </c>
      <c r="AL45" s="14">
        <v>253.87</v>
      </c>
      <c r="AM45" s="14">
        <v>272</v>
      </c>
      <c r="AN45" s="14">
        <v>290.13</v>
      </c>
      <c r="AO45" s="14">
        <v>308.26</v>
      </c>
      <c r="AP45" s="14">
        <v>326.39999999999998</v>
      </c>
      <c r="AQ45" s="14">
        <v>344.53</v>
      </c>
      <c r="AR45" s="14">
        <v>362.66</v>
      </c>
      <c r="AS45" s="14">
        <v>380.8</v>
      </c>
      <c r="AT45" s="14">
        <v>398.93</v>
      </c>
      <c r="AU45" s="14">
        <v>417.06</v>
      </c>
    </row>
    <row r="46" spans="1:47" x14ac:dyDescent="0.2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4454.2700000000004</v>
      </c>
      <c r="R47" s="14">
        <v>4431.5</v>
      </c>
      <c r="S47" s="14">
        <v>4909.3999999999996</v>
      </c>
      <c r="T47" s="14">
        <v>5046.07</v>
      </c>
      <c r="U47" s="14">
        <v>5178.1899999999996</v>
      </c>
      <c r="V47" s="14">
        <v>4583.8999999999996</v>
      </c>
      <c r="W47" s="14">
        <v>4612.6000000000004</v>
      </c>
      <c r="X47" s="14">
        <v>4538.9399999999996</v>
      </c>
      <c r="Y47" s="14">
        <v>4570.6400000000003</v>
      </c>
      <c r="Z47" s="14">
        <v>4585.08</v>
      </c>
      <c r="AA47" s="14">
        <v>4580.59</v>
      </c>
      <c r="AB47" s="14">
        <v>4583.47</v>
      </c>
      <c r="AC47" s="14">
        <v>3505.46</v>
      </c>
      <c r="AD47" s="14">
        <v>3525.19</v>
      </c>
      <c r="AE47" s="14">
        <v>3498.07</v>
      </c>
      <c r="AF47" s="14">
        <v>3158.62</v>
      </c>
      <c r="AG47" s="14">
        <v>3107.71</v>
      </c>
      <c r="AH47" s="14">
        <v>3015.86</v>
      </c>
      <c r="AI47" s="14">
        <v>2978.9</v>
      </c>
      <c r="AJ47" s="14">
        <v>2526.94</v>
      </c>
      <c r="AK47" s="14">
        <v>2459.04</v>
      </c>
      <c r="AL47" s="14">
        <v>2115.6799999999998</v>
      </c>
      <c r="AM47" s="14">
        <v>2048.37</v>
      </c>
      <c r="AN47" s="14">
        <v>1951.18</v>
      </c>
      <c r="AO47" s="14">
        <v>1788.88</v>
      </c>
      <c r="AP47" s="14">
        <v>1666.19</v>
      </c>
      <c r="AQ47" s="14">
        <v>1528.46</v>
      </c>
      <c r="AR47" s="14">
        <v>1624.83</v>
      </c>
      <c r="AS47" s="14">
        <v>1531.7</v>
      </c>
      <c r="AT47" s="14">
        <v>1395.41</v>
      </c>
      <c r="AU47" s="14">
        <v>1333.13</v>
      </c>
    </row>
    <row r="48" spans="1:47" x14ac:dyDescent="0.25">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575.44000000000005</v>
      </c>
      <c r="R48" s="14">
        <v>666.79</v>
      </c>
      <c r="S48" s="14">
        <v>712.38</v>
      </c>
      <c r="T48" s="14">
        <v>719.63</v>
      </c>
      <c r="U48" s="14">
        <v>719.63</v>
      </c>
      <c r="V48" s="14">
        <v>1529.08</v>
      </c>
      <c r="W48" s="14">
        <v>1533.05</v>
      </c>
      <c r="X48" s="14">
        <v>1533.05</v>
      </c>
      <c r="Y48" s="14">
        <v>1533.05</v>
      </c>
      <c r="Z48" s="14">
        <v>1533.05</v>
      </c>
      <c r="AA48" s="14">
        <v>1533.05</v>
      </c>
      <c r="AB48" s="14">
        <v>1533.05</v>
      </c>
      <c r="AC48" s="14">
        <v>2946.2</v>
      </c>
      <c r="AD48" s="14">
        <v>2938.41</v>
      </c>
      <c r="AE48" s="14">
        <v>2904.65</v>
      </c>
      <c r="AF48" s="14">
        <v>3089.69</v>
      </c>
      <c r="AG48" s="14">
        <v>3044.04</v>
      </c>
      <c r="AH48" s="14">
        <v>3055.43</v>
      </c>
      <c r="AI48" s="14">
        <v>3023.42</v>
      </c>
      <c r="AJ48" s="14">
        <v>3274.83</v>
      </c>
      <c r="AK48" s="14">
        <v>3208.67</v>
      </c>
      <c r="AL48" s="14">
        <v>3196.95</v>
      </c>
      <c r="AM48" s="14">
        <v>3147.52</v>
      </c>
      <c r="AN48" s="14">
        <v>3104.98</v>
      </c>
      <c r="AO48" s="14">
        <v>3031.65</v>
      </c>
      <c r="AP48" s="14">
        <v>2931.58</v>
      </c>
      <c r="AQ48" s="14">
        <v>2843.22</v>
      </c>
      <c r="AR48" s="14">
        <v>2626.11</v>
      </c>
      <c r="AS48" s="14">
        <v>2561.44</v>
      </c>
      <c r="AT48" s="14">
        <v>2543.17</v>
      </c>
      <c r="AU48" s="14">
        <v>2534.27</v>
      </c>
    </row>
    <row r="49" spans="1:47" x14ac:dyDescent="0.25">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24.43</v>
      </c>
      <c r="R49" s="14">
        <v>53.21</v>
      </c>
      <c r="S49" s="14">
        <v>88.54</v>
      </c>
      <c r="T49" s="14">
        <v>156.56</v>
      </c>
      <c r="U49" s="14">
        <v>103.05</v>
      </c>
      <c r="V49" s="14">
        <v>125.22</v>
      </c>
      <c r="W49" s="14">
        <v>149.88</v>
      </c>
      <c r="X49" s="14">
        <v>249.53</v>
      </c>
      <c r="Y49" s="14">
        <v>272.32</v>
      </c>
      <c r="Z49" s="14">
        <v>276.07</v>
      </c>
      <c r="AA49" s="14">
        <v>276.16000000000003</v>
      </c>
      <c r="AB49" s="14">
        <v>277.14</v>
      </c>
      <c r="AC49" s="14">
        <v>98.77</v>
      </c>
      <c r="AD49" s="14">
        <v>124.85</v>
      </c>
      <c r="AE49" s="14">
        <v>130.41</v>
      </c>
      <c r="AF49" s="14">
        <v>240.49</v>
      </c>
      <c r="AG49" s="14">
        <v>233.71</v>
      </c>
      <c r="AH49" s="14">
        <v>247.83</v>
      </c>
      <c r="AI49" s="14">
        <v>244.18</v>
      </c>
      <c r="AJ49" s="14">
        <v>258.91000000000003</v>
      </c>
      <c r="AK49" s="14">
        <v>251.2</v>
      </c>
      <c r="AL49" s="14">
        <v>284.43</v>
      </c>
      <c r="AM49" s="14">
        <v>270.04000000000002</v>
      </c>
      <c r="AN49" s="14">
        <v>267.5</v>
      </c>
      <c r="AO49" s="14">
        <v>262.60000000000002</v>
      </c>
      <c r="AP49" s="14">
        <v>252.55</v>
      </c>
      <c r="AQ49" s="14">
        <v>243.51</v>
      </c>
      <c r="AR49" s="14">
        <v>239.05</v>
      </c>
      <c r="AS49" s="14">
        <v>234.93</v>
      </c>
      <c r="AT49" s="14">
        <v>232.5</v>
      </c>
      <c r="AU49" s="14">
        <v>232.14</v>
      </c>
    </row>
    <row r="51" spans="1:47" ht="18.75" x14ac:dyDescent="0.3">
      <c r="A51" s="15" t="s">
        <v>108</v>
      </c>
    </row>
    <row r="52" spans="1:47" x14ac:dyDescent="0.2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25">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2994.01</v>
      </c>
      <c r="S53" s="14">
        <v>2993.99</v>
      </c>
      <c r="T53" s="14">
        <v>2993.98</v>
      </c>
      <c r="U53" s="14">
        <v>3033.32</v>
      </c>
      <c r="V53" s="14">
        <v>3033.34</v>
      </c>
      <c r="W53" s="14">
        <v>3069.42</v>
      </c>
      <c r="X53" s="14">
        <v>3069.45</v>
      </c>
      <c r="Y53" s="14">
        <v>3109.47</v>
      </c>
      <c r="Z53" s="14">
        <v>3146.43</v>
      </c>
      <c r="AA53" s="14">
        <v>3146.41</v>
      </c>
      <c r="AB53" s="14">
        <v>3146.44</v>
      </c>
      <c r="AC53" s="14">
        <v>3146.44</v>
      </c>
      <c r="AD53" s="14">
        <v>3146.44</v>
      </c>
      <c r="AE53" s="14">
        <v>3146.44</v>
      </c>
      <c r="AF53" s="14">
        <v>3146.41</v>
      </c>
      <c r="AG53" s="14">
        <v>3187.61</v>
      </c>
      <c r="AH53" s="14">
        <v>3187.6</v>
      </c>
      <c r="AI53" s="14">
        <v>3224.63</v>
      </c>
      <c r="AJ53" s="14">
        <v>3257.94</v>
      </c>
      <c r="AK53" s="14">
        <v>3287.98</v>
      </c>
      <c r="AL53" s="14">
        <v>3287.97</v>
      </c>
      <c r="AM53" s="14">
        <v>3287.97</v>
      </c>
      <c r="AN53" s="14">
        <v>3287.98</v>
      </c>
      <c r="AO53" s="14">
        <v>3287.98</v>
      </c>
      <c r="AP53" s="14">
        <v>3287.99</v>
      </c>
      <c r="AQ53" s="14">
        <v>3314.96</v>
      </c>
      <c r="AR53" s="14">
        <v>3339.31</v>
      </c>
      <c r="AS53" s="14">
        <v>3361.21</v>
      </c>
      <c r="AT53" s="14">
        <v>3361.22</v>
      </c>
      <c r="AU53" s="14">
        <v>3361.23</v>
      </c>
    </row>
    <row r="54" spans="1:47" x14ac:dyDescent="0.25">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1030.18</v>
      </c>
      <c r="S54" s="14">
        <v>1152.81</v>
      </c>
      <c r="T54" s="14">
        <v>1187.78</v>
      </c>
      <c r="U54" s="14">
        <v>1221.6199999999999</v>
      </c>
      <c r="V54" s="14">
        <v>1256.0899999999999</v>
      </c>
      <c r="W54" s="14">
        <v>1291.26</v>
      </c>
      <c r="X54" s="14">
        <v>1326.83</v>
      </c>
      <c r="Y54" s="14">
        <v>1362.69</v>
      </c>
      <c r="Z54" s="14">
        <v>1398.91</v>
      </c>
      <c r="AA54" s="14">
        <v>1435.46</v>
      </c>
      <c r="AB54" s="14">
        <v>1472.49</v>
      </c>
      <c r="AC54" s="14">
        <v>1509.87</v>
      </c>
      <c r="AD54" s="14">
        <v>1652.74</v>
      </c>
      <c r="AE54" s="14">
        <v>1690.68</v>
      </c>
      <c r="AF54" s="14">
        <v>1728.72</v>
      </c>
      <c r="AG54" s="14">
        <v>1814.51</v>
      </c>
      <c r="AH54" s="14">
        <v>1898.22</v>
      </c>
      <c r="AI54" s="14">
        <v>1984.44</v>
      </c>
      <c r="AJ54" s="14">
        <v>2070.7199999999998</v>
      </c>
      <c r="AK54" s="14">
        <v>2157.0100000000002</v>
      </c>
      <c r="AL54" s="14">
        <v>2195.35</v>
      </c>
      <c r="AM54" s="14">
        <v>2279.98</v>
      </c>
      <c r="AN54" s="14">
        <v>2365.15</v>
      </c>
      <c r="AO54" s="14">
        <v>2450.71</v>
      </c>
      <c r="AP54" s="14">
        <v>2535.34</v>
      </c>
      <c r="AQ54" s="14">
        <v>2618.13</v>
      </c>
      <c r="AR54" s="14">
        <v>2699.62</v>
      </c>
      <c r="AS54" s="14">
        <v>2780.09</v>
      </c>
      <c r="AT54" s="14">
        <v>2859.84</v>
      </c>
      <c r="AU54" s="14">
        <v>2936.62</v>
      </c>
    </row>
    <row r="55" spans="1:47" x14ac:dyDescent="0.25">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510.96</v>
      </c>
      <c r="AL55" s="14">
        <v>510.96</v>
      </c>
      <c r="AM55" s="14">
        <v>510.96</v>
      </c>
      <c r="AN55" s="14">
        <v>510.96</v>
      </c>
      <c r="AO55" s="14">
        <v>510.96</v>
      </c>
      <c r="AP55" s="14">
        <v>510.96</v>
      </c>
      <c r="AQ55" s="14">
        <v>516.91999999999996</v>
      </c>
      <c r="AR55" s="14">
        <v>522.88</v>
      </c>
      <c r="AS55" s="14">
        <v>528.75</v>
      </c>
      <c r="AT55" s="14">
        <v>534.53</v>
      </c>
      <c r="AU55" s="14">
        <v>540.04999999999995</v>
      </c>
    </row>
    <row r="56" spans="1:47" x14ac:dyDescent="0.25">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3.63</v>
      </c>
      <c r="T56" s="14">
        <v>3.63</v>
      </c>
      <c r="U56" s="14">
        <v>7.25</v>
      </c>
      <c r="V56" s="14">
        <v>63.44</v>
      </c>
      <c r="W56" s="14">
        <v>67.069999999999993</v>
      </c>
      <c r="X56" s="14">
        <v>70.69</v>
      </c>
      <c r="Y56" s="14">
        <v>74.319999999999993</v>
      </c>
      <c r="Z56" s="14">
        <v>77.95</v>
      </c>
      <c r="AA56" s="14">
        <v>81.569999999999993</v>
      </c>
      <c r="AB56" s="14">
        <v>85.2</v>
      </c>
      <c r="AC56" s="14">
        <v>88.83</v>
      </c>
      <c r="AD56" s="14">
        <v>92.45</v>
      </c>
      <c r="AE56" s="14">
        <v>96.08</v>
      </c>
      <c r="AF56" s="14">
        <v>99.71</v>
      </c>
      <c r="AG56" s="14">
        <v>103.33</v>
      </c>
      <c r="AH56" s="14">
        <v>106.96</v>
      </c>
      <c r="AI56" s="14">
        <v>110.59</v>
      </c>
      <c r="AJ56" s="14">
        <v>114.21</v>
      </c>
      <c r="AK56" s="14">
        <v>117.84</v>
      </c>
      <c r="AL56" s="14">
        <v>121.47</v>
      </c>
      <c r="AM56" s="14">
        <v>125.09</v>
      </c>
      <c r="AN56" s="14">
        <v>128.72</v>
      </c>
      <c r="AO56" s="14">
        <v>132.35</v>
      </c>
      <c r="AP56" s="14">
        <v>135.97</v>
      </c>
      <c r="AQ56" s="14">
        <v>139.6</v>
      </c>
      <c r="AR56" s="14">
        <v>143.22999999999999</v>
      </c>
      <c r="AS56" s="14">
        <v>146.85</v>
      </c>
      <c r="AT56" s="14">
        <v>150.47999999999999</v>
      </c>
      <c r="AU56" s="14">
        <v>154.11000000000001</v>
      </c>
    </row>
    <row r="57" spans="1:47" x14ac:dyDescent="0.25">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5353.24</v>
      </c>
      <c r="AQ57" s="14">
        <v>5353.22</v>
      </c>
      <c r="AR57" s="14">
        <v>5353.22</v>
      </c>
      <c r="AS57" s="14">
        <v>5353.22</v>
      </c>
      <c r="AT57" s="14">
        <v>5353.25</v>
      </c>
      <c r="AU57" s="14">
        <v>5353.25</v>
      </c>
    </row>
    <row r="58" spans="1:47" x14ac:dyDescent="0.25">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2340.7600000000002</v>
      </c>
      <c r="R58" s="14">
        <v>2385.23</v>
      </c>
      <c r="S58" s="14">
        <v>2375.25</v>
      </c>
      <c r="T58" s="14">
        <v>577.66999999999996</v>
      </c>
      <c r="U58" s="14">
        <v>486.56</v>
      </c>
      <c r="V58" s="14">
        <v>444.67</v>
      </c>
      <c r="W58" s="14">
        <v>462.07</v>
      </c>
      <c r="X58" s="14">
        <v>349.68</v>
      </c>
      <c r="Y58" s="14">
        <v>342.51</v>
      </c>
      <c r="Z58" s="14">
        <v>391.46</v>
      </c>
      <c r="AA58" s="14">
        <v>417.85</v>
      </c>
      <c r="AB58" s="14">
        <v>575.49</v>
      </c>
      <c r="AC58" s="14">
        <v>511.2</v>
      </c>
      <c r="AD58" s="14">
        <v>606.65</v>
      </c>
      <c r="AE58" s="14">
        <v>604.47</v>
      </c>
      <c r="AF58" s="14">
        <v>602.62</v>
      </c>
      <c r="AG58" s="14">
        <v>332.18</v>
      </c>
      <c r="AH58" s="14">
        <v>449.74</v>
      </c>
      <c r="AI58" s="14">
        <v>444.9</v>
      </c>
      <c r="AJ58" s="14">
        <v>445.79</v>
      </c>
      <c r="AK58" s="14">
        <v>446.8</v>
      </c>
      <c r="AL58" s="14">
        <v>0</v>
      </c>
      <c r="AM58" s="14">
        <v>0</v>
      </c>
      <c r="AN58" s="14">
        <v>0</v>
      </c>
      <c r="AO58" s="14">
        <v>0</v>
      </c>
      <c r="AP58" s="14">
        <v>0</v>
      </c>
      <c r="AQ58" s="14">
        <v>0</v>
      </c>
      <c r="AR58" s="14">
        <v>0</v>
      </c>
      <c r="AS58" s="14">
        <v>0</v>
      </c>
      <c r="AT58" s="14">
        <v>0</v>
      </c>
      <c r="AU58" s="14">
        <v>0</v>
      </c>
    </row>
    <row r="59" spans="1:47" x14ac:dyDescent="0.25">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1151.8399999999999</v>
      </c>
      <c r="R59" s="14">
        <v>1352.64</v>
      </c>
      <c r="S59" s="14">
        <v>1352.63</v>
      </c>
      <c r="T59" s="14">
        <v>1352.63</v>
      </c>
      <c r="U59" s="14">
        <v>1352.63</v>
      </c>
      <c r="V59" s="14">
        <v>1305.26</v>
      </c>
      <c r="W59" s="14">
        <v>1305.25</v>
      </c>
      <c r="X59" s="14">
        <v>1204.83</v>
      </c>
      <c r="Y59" s="14">
        <v>972.5</v>
      </c>
      <c r="Z59" s="14">
        <v>1133.94</v>
      </c>
      <c r="AA59" s="14">
        <v>1054.81</v>
      </c>
      <c r="AB59" s="14">
        <v>2243.02</v>
      </c>
      <c r="AC59" s="14">
        <v>2009.17</v>
      </c>
      <c r="AD59" s="14">
        <v>2187.12</v>
      </c>
      <c r="AE59" s="14">
        <v>2169.2399999999998</v>
      </c>
      <c r="AF59" s="14">
        <v>2153.77</v>
      </c>
      <c r="AG59" s="14">
        <v>827.42</v>
      </c>
      <c r="AH59" s="14">
        <v>1659.57</v>
      </c>
      <c r="AI59" s="14">
        <v>1659.57</v>
      </c>
      <c r="AJ59" s="14">
        <v>1659.57</v>
      </c>
      <c r="AK59" s="14">
        <v>1659.57</v>
      </c>
      <c r="AL59" s="14">
        <v>0.26</v>
      </c>
      <c r="AM59" s="14">
        <v>0.26</v>
      </c>
      <c r="AN59" s="14">
        <v>0.26</v>
      </c>
      <c r="AO59" s="14">
        <v>7.0000000000000007E-2</v>
      </c>
      <c r="AP59" s="14">
        <v>7.0000000000000007E-2</v>
      </c>
      <c r="AQ59" s="14">
        <v>7.0000000000000007E-2</v>
      </c>
      <c r="AR59" s="14">
        <v>7.0000000000000007E-2</v>
      </c>
      <c r="AS59" s="14">
        <v>7.0000000000000007E-2</v>
      </c>
      <c r="AT59" s="14">
        <v>7.0000000000000007E-2</v>
      </c>
      <c r="AU59" s="14">
        <v>7.0000000000000007E-2</v>
      </c>
    </row>
    <row r="60" spans="1:47" x14ac:dyDescent="0.25">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1762.87</v>
      </c>
      <c r="R60" s="14">
        <v>2233.7399999999998</v>
      </c>
      <c r="S60" s="14">
        <v>2144.1999999999998</v>
      </c>
      <c r="T60" s="14">
        <v>3508.08</v>
      </c>
      <c r="U60" s="14">
        <v>2757.68</v>
      </c>
      <c r="V60" s="14">
        <v>2328.9899999999998</v>
      </c>
      <c r="W60" s="14">
        <v>2455.31</v>
      </c>
      <c r="X60" s="14">
        <v>1466.08</v>
      </c>
      <c r="Y60" s="14">
        <v>1588.43</v>
      </c>
      <c r="Z60" s="14">
        <v>2002.01</v>
      </c>
      <c r="AA60" s="14">
        <v>2207.88</v>
      </c>
      <c r="AB60" s="14">
        <v>3471.21</v>
      </c>
      <c r="AC60" s="14">
        <v>2858.2</v>
      </c>
      <c r="AD60" s="14">
        <v>4020.65</v>
      </c>
      <c r="AE60" s="14">
        <v>3996.02</v>
      </c>
      <c r="AF60" s="14">
        <v>3984.13</v>
      </c>
      <c r="AG60" s="14">
        <v>1243.95</v>
      </c>
      <c r="AH60" s="14">
        <v>2576.14</v>
      </c>
      <c r="AI60" s="14">
        <v>2527.04</v>
      </c>
      <c r="AJ60" s="14">
        <v>2614.6999999999998</v>
      </c>
      <c r="AK60" s="14">
        <v>2581.0700000000002</v>
      </c>
      <c r="AL60" s="14">
        <v>4200.53</v>
      </c>
      <c r="AM60" s="14">
        <v>2249.6</v>
      </c>
      <c r="AN60" s="14">
        <v>2416.11</v>
      </c>
      <c r="AO60" s="14">
        <v>1044.52</v>
      </c>
      <c r="AP60" s="14">
        <v>968.3</v>
      </c>
      <c r="AQ60" s="14">
        <v>938.11</v>
      </c>
      <c r="AR60" s="14">
        <v>993.07</v>
      </c>
      <c r="AS60" s="14">
        <v>975.51</v>
      </c>
      <c r="AT60" s="14">
        <v>966.13</v>
      </c>
      <c r="AU60" s="14">
        <v>954.68</v>
      </c>
    </row>
    <row r="62" spans="1:47" ht="18.75" x14ac:dyDescent="0.3">
      <c r="A62" s="15" t="s">
        <v>109</v>
      </c>
    </row>
    <row r="63" spans="1:47" x14ac:dyDescent="0.2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25">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199526.3</v>
      </c>
      <c r="R64" s="14">
        <v>199526.3</v>
      </c>
      <c r="S64" s="14">
        <v>199526.5</v>
      </c>
      <c r="T64" s="14">
        <v>199526.39999999999</v>
      </c>
      <c r="U64" s="14">
        <v>199868.9</v>
      </c>
      <c r="V64" s="14">
        <v>200177.1</v>
      </c>
      <c r="W64" s="14">
        <v>200454.6</v>
      </c>
      <c r="X64" s="14">
        <v>203510.2</v>
      </c>
      <c r="Y64" s="14">
        <v>203734.8</v>
      </c>
      <c r="Z64" s="14">
        <v>203937</v>
      </c>
      <c r="AA64" s="14">
        <v>204119.1</v>
      </c>
      <c r="AB64" s="14">
        <v>204282.7</v>
      </c>
      <c r="AC64" s="14">
        <v>204282.7</v>
      </c>
      <c r="AD64" s="14">
        <v>204429.8</v>
      </c>
      <c r="AE64" s="14">
        <v>204562.8</v>
      </c>
      <c r="AF64" s="14">
        <v>204681.9</v>
      </c>
      <c r="AG64" s="14">
        <v>204789.6</v>
      </c>
      <c r="AH64" s="14">
        <v>204886.3</v>
      </c>
      <c r="AI64" s="14">
        <v>204973.1</v>
      </c>
      <c r="AJ64" s="14">
        <v>205051.8</v>
      </c>
      <c r="AK64" s="14">
        <v>205122.4</v>
      </c>
      <c r="AL64" s="14">
        <v>205121.9</v>
      </c>
      <c r="AM64" s="14">
        <v>205185.6</v>
      </c>
      <c r="AN64" s="14">
        <v>205242.6</v>
      </c>
      <c r="AO64" s="14">
        <v>205294</v>
      </c>
      <c r="AP64" s="14">
        <v>205294.2</v>
      </c>
      <c r="AQ64" s="14">
        <v>205340.4</v>
      </c>
      <c r="AR64" s="14">
        <v>205340.2</v>
      </c>
      <c r="AS64" s="14">
        <v>205340.5</v>
      </c>
      <c r="AT64" s="14">
        <v>205340.2</v>
      </c>
      <c r="AU64" s="14">
        <v>205340.3</v>
      </c>
    </row>
    <row r="65" spans="1:47" x14ac:dyDescent="0.25">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10587.86</v>
      </c>
      <c r="S65" s="14">
        <v>10587.86</v>
      </c>
      <c r="T65" s="14">
        <v>10938.26</v>
      </c>
      <c r="U65" s="14">
        <v>13040.66</v>
      </c>
      <c r="V65" s="14">
        <v>13383.9</v>
      </c>
      <c r="W65" s="14">
        <v>13728.96</v>
      </c>
      <c r="X65" s="14">
        <v>14072.12</v>
      </c>
      <c r="Y65" s="14">
        <v>14415.13</v>
      </c>
      <c r="Z65" s="14">
        <v>14758.62</v>
      </c>
      <c r="AA65" s="14">
        <v>15157.63</v>
      </c>
      <c r="AB65" s="14">
        <v>15565.54</v>
      </c>
      <c r="AC65" s="14">
        <v>15975.43</v>
      </c>
      <c r="AD65" s="14">
        <v>16387.3</v>
      </c>
      <c r="AE65" s="14">
        <v>16801.189999999999</v>
      </c>
      <c r="AF65" s="14">
        <v>17216.97</v>
      </c>
      <c r="AG65" s="14">
        <v>17634.79</v>
      </c>
      <c r="AH65" s="14">
        <v>18052.39</v>
      </c>
      <c r="AI65" s="14">
        <v>18469.310000000001</v>
      </c>
      <c r="AJ65" s="14">
        <v>18886.29</v>
      </c>
      <c r="AK65" s="14">
        <v>19311.82</v>
      </c>
      <c r="AL65" s="14">
        <v>19739.21</v>
      </c>
      <c r="AM65" s="14">
        <v>20168.599999999999</v>
      </c>
      <c r="AN65" s="14">
        <v>20599.88</v>
      </c>
      <c r="AO65" s="14">
        <v>21033.08</v>
      </c>
      <c r="AP65" s="14">
        <v>21468.09</v>
      </c>
      <c r="AQ65" s="14">
        <v>21905.08</v>
      </c>
      <c r="AR65" s="14">
        <v>22343.95</v>
      </c>
      <c r="AS65" s="14">
        <v>22784.78</v>
      </c>
      <c r="AT65" s="14">
        <v>23227.41</v>
      </c>
      <c r="AU65" s="14">
        <v>23671.96</v>
      </c>
    </row>
    <row r="66" spans="1:47" x14ac:dyDescent="0.25">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1243.69</v>
      </c>
      <c r="S66" s="14">
        <v>1243.69</v>
      </c>
      <c r="T66" s="14">
        <v>1243.69</v>
      </c>
      <c r="U66" s="14">
        <v>1286.79</v>
      </c>
      <c r="V66" s="14">
        <v>1329.63</v>
      </c>
      <c r="W66" s="14">
        <v>1370.89</v>
      </c>
      <c r="X66" s="14">
        <v>1412.23</v>
      </c>
      <c r="Y66" s="14">
        <v>1453.41</v>
      </c>
      <c r="Z66" s="14">
        <v>1494.58</v>
      </c>
      <c r="AA66" s="14">
        <v>1535.84</v>
      </c>
      <c r="AB66" s="14">
        <v>1577.01</v>
      </c>
      <c r="AC66" s="14">
        <v>1577.01</v>
      </c>
      <c r="AD66" s="14">
        <v>1619.76</v>
      </c>
      <c r="AE66" s="14">
        <v>1662.68</v>
      </c>
      <c r="AF66" s="14">
        <v>1706.04</v>
      </c>
      <c r="AG66" s="14">
        <v>1748.35</v>
      </c>
      <c r="AH66" s="14">
        <v>1790.75</v>
      </c>
      <c r="AI66" s="14">
        <v>1832.54</v>
      </c>
      <c r="AJ66" s="14">
        <v>1874.06</v>
      </c>
      <c r="AK66" s="14">
        <v>1915.32</v>
      </c>
      <c r="AL66" s="14">
        <v>1958.16</v>
      </c>
      <c r="AM66" s="14">
        <v>2001.08</v>
      </c>
      <c r="AN66" s="14">
        <v>2044</v>
      </c>
      <c r="AO66" s="14">
        <v>2087.1</v>
      </c>
      <c r="AP66" s="14">
        <v>2130.0300000000002</v>
      </c>
      <c r="AQ66" s="14">
        <v>2172.08</v>
      </c>
      <c r="AR66" s="14">
        <v>2215.09</v>
      </c>
      <c r="AS66" s="14">
        <v>2258.8000000000002</v>
      </c>
      <c r="AT66" s="14">
        <v>2302.42</v>
      </c>
      <c r="AU66" s="14">
        <v>2346.4899999999998</v>
      </c>
    </row>
    <row r="67" spans="1:47" x14ac:dyDescent="0.25">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0.26</v>
      </c>
      <c r="S67" s="14">
        <v>18.39</v>
      </c>
      <c r="T67" s="14">
        <v>36.53</v>
      </c>
      <c r="U67" s="14">
        <v>54.66</v>
      </c>
      <c r="V67" s="14">
        <v>72.790000000000006</v>
      </c>
      <c r="W67" s="14">
        <v>90.93</v>
      </c>
      <c r="X67" s="14">
        <v>109.06</v>
      </c>
      <c r="Y67" s="14">
        <v>127.19</v>
      </c>
      <c r="Z67" s="14">
        <v>145.33000000000001</v>
      </c>
      <c r="AA67" s="14">
        <v>163.46</v>
      </c>
      <c r="AB67" s="14">
        <v>181.59</v>
      </c>
      <c r="AC67" s="14">
        <v>199.73</v>
      </c>
      <c r="AD67" s="14">
        <v>217.86</v>
      </c>
      <c r="AE67" s="14">
        <v>270.60000000000002</v>
      </c>
      <c r="AF67" s="14">
        <v>325.27999999999997</v>
      </c>
      <c r="AG67" s="14">
        <v>379.96</v>
      </c>
      <c r="AH67" s="14">
        <v>434.14</v>
      </c>
      <c r="AI67" s="14">
        <v>488.06</v>
      </c>
      <c r="AJ67" s="14">
        <v>541.79999999999995</v>
      </c>
      <c r="AK67" s="14">
        <v>559.92999999999995</v>
      </c>
      <c r="AL67" s="14">
        <v>615.04999999999995</v>
      </c>
      <c r="AM67" s="14">
        <v>670.24</v>
      </c>
      <c r="AN67" s="14">
        <v>725.5</v>
      </c>
      <c r="AO67" s="14">
        <v>780.7</v>
      </c>
      <c r="AP67" s="14">
        <v>835.09</v>
      </c>
      <c r="AQ67" s="14">
        <v>853.22</v>
      </c>
      <c r="AR67" s="14">
        <v>871.35</v>
      </c>
      <c r="AS67" s="14">
        <v>889.49</v>
      </c>
      <c r="AT67" s="14">
        <v>907.62</v>
      </c>
      <c r="AU67" s="14">
        <v>962.28</v>
      </c>
    </row>
    <row r="68" spans="1:47" x14ac:dyDescent="0.25">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163.37</v>
      </c>
      <c r="R70" s="14">
        <v>163.44999999999999</v>
      </c>
      <c r="S70" s="14">
        <v>163.44999999999999</v>
      </c>
      <c r="T70" s="14">
        <v>163.44999999999999</v>
      </c>
      <c r="U70" s="14">
        <v>163.44999999999999</v>
      </c>
      <c r="V70" s="14">
        <v>163.49</v>
      </c>
      <c r="W70" s="14">
        <v>163.49</v>
      </c>
      <c r="X70" s="14">
        <v>163.16999999999999</v>
      </c>
      <c r="Y70" s="14">
        <v>163.49</v>
      </c>
      <c r="Z70" s="14">
        <v>163.58000000000001</v>
      </c>
      <c r="AA70" s="14">
        <v>163.59</v>
      </c>
      <c r="AB70" s="14">
        <v>163.80000000000001</v>
      </c>
      <c r="AC70" s="14">
        <v>163.71</v>
      </c>
      <c r="AD70" s="14">
        <v>163.92</v>
      </c>
      <c r="AE70" s="14">
        <v>163.92</v>
      </c>
      <c r="AF70" s="14">
        <v>163.92</v>
      </c>
      <c r="AG70" s="14">
        <v>163.38999999999999</v>
      </c>
      <c r="AH70" s="14">
        <v>163.87</v>
      </c>
      <c r="AI70" s="14">
        <v>163.87</v>
      </c>
      <c r="AJ70" s="14">
        <v>163.87</v>
      </c>
      <c r="AK70" s="14">
        <v>163.87</v>
      </c>
      <c r="AL70" s="14">
        <v>163.92</v>
      </c>
      <c r="AM70" s="14">
        <v>163.44999999999999</v>
      </c>
      <c r="AN70" s="14">
        <v>163.55000000000001</v>
      </c>
      <c r="AO70" s="14">
        <v>163.55000000000001</v>
      </c>
      <c r="AP70" s="14">
        <v>163.61000000000001</v>
      </c>
      <c r="AQ70" s="14">
        <v>163.61000000000001</v>
      </c>
      <c r="AR70" s="14">
        <v>163.61000000000001</v>
      </c>
      <c r="AS70" s="14">
        <v>163.61000000000001</v>
      </c>
      <c r="AT70" s="14">
        <v>163.61000000000001</v>
      </c>
      <c r="AU70" s="14">
        <v>163.61000000000001</v>
      </c>
    </row>
    <row r="71" spans="1:47" x14ac:dyDescent="0.25">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501.05</v>
      </c>
      <c r="S71" s="14">
        <v>501.05</v>
      </c>
      <c r="T71" s="14">
        <v>501.05</v>
      </c>
      <c r="U71" s="14">
        <v>501.05</v>
      </c>
      <c r="V71" s="14">
        <v>501.05</v>
      </c>
      <c r="W71" s="14">
        <v>501.05</v>
      </c>
      <c r="X71" s="14">
        <v>501.05</v>
      </c>
      <c r="Y71" s="14">
        <v>501.05</v>
      </c>
      <c r="Z71" s="14">
        <v>501.05</v>
      </c>
      <c r="AA71" s="14">
        <v>501.05</v>
      </c>
      <c r="AB71" s="14">
        <v>501.05</v>
      </c>
      <c r="AC71" s="14">
        <v>501.05</v>
      </c>
      <c r="AD71" s="14">
        <v>501.05</v>
      </c>
      <c r="AE71" s="14">
        <v>501.05</v>
      </c>
      <c r="AF71" s="14">
        <v>393.06</v>
      </c>
      <c r="AG71" s="14">
        <v>393.06</v>
      </c>
      <c r="AH71" s="14">
        <v>393.06</v>
      </c>
      <c r="AI71" s="14">
        <v>393.06</v>
      </c>
      <c r="AJ71" s="14">
        <v>393.06</v>
      </c>
      <c r="AK71" s="14">
        <v>393.06</v>
      </c>
      <c r="AL71" s="14">
        <v>393.06</v>
      </c>
      <c r="AM71" s="14">
        <v>393.06</v>
      </c>
      <c r="AN71" s="14">
        <v>393.06</v>
      </c>
      <c r="AO71" s="14">
        <v>393.06</v>
      </c>
      <c r="AP71" s="14">
        <v>393.06</v>
      </c>
      <c r="AQ71" s="14">
        <v>393.06</v>
      </c>
      <c r="AR71" s="14">
        <v>393.06</v>
      </c>
      <c r="AS71" s="14">
        <v>393.06</v>
      </c>
      <c r="AT71" s="14">
        <v>393.06</v>
      </c>
      <c r="AU71" s="14">
        <v>393.06</v>
      </c>
    </row>
    <row r="73" spans="1:47" ht="18.75" x14ac:dyDescent="0.3">
      <c r="A73" s="15" t="s">
        <v>110</v>
      </c>
    </row>
    <row r="74" spans="1:47" x14ac:dyDescent="0.2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25">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36151.980000000003</v>
      </c>
      <c r="R75" s="14">
        <v>36151.949999999997</v>
      </c>
      <c r="S75" s="14">
        <v>36183.56</v>
      </c>
      <c r="T75" s="14">
        <v>36210</v>
      </c>
      <c r="U75" s="14">
        <v>36156.57</v>
      </c>
      <c r="V75" s="14">
        <v>36210.019999999997</v>
      </c>
      <c r="W75" s="14">
        <v>36210.019999999997</v>
      </c>
      <c r="X75" s="14">
        <v>36210.04</v>
      </c>
      <c r="Y75" s="14">
        <v>36210</v>
      </c>
      <c r="Z75" s="14">
        <v>36210.03</v>
      </c>
      <c r="AA75" s="14">
        <v>36209.980000000003</v>
      </c>
      <c r="AB75" s="14">
        <v>36210.019999999997</v>
      </c>
      <c r="AC75" s="14">
        <v>36209.97</v>
      </c>
      <c r="AD75" s="14">
        <v>36210.01</v>
      </c>
      <c r="AE75" s="14">
        <v>36210</v>
      </c>
      <c r="AF75" s="14">
        <v>36210</v>
      </c>
      <c r="AG75" s="14">
        <v>36811.269999999997</v>
      </c>
      <c r="AH75" s="14">
        <v>36811.269999999997</v>
      </c>
      <c r="AI75" s="14">
        <v>36811.32</v>
      </c>
      <c r="AJ75" s="14">
        <v>36811.29</v>
      </c>
      <c r="AK75" s="14">
        <v>36811.300000000003</v>
      </c>
      <c r="AL75" s="14">
        <v>36811.300000000003</v>
      </c>
      <c r="AM75" s="14">
        <v>36811.33</v>
      </c>
      <c r="AN75" s="14">
        <v>36811.29</v>
      </c>
      <c r="AO75" s="14">
        <v>36811.279999999999</v>
      </c>
      <c r="AP75" s="14">
        <v>36811.31</v>
      </c>
      <c r="AQ75" s="14">
        <v>36811.300000000003</v>
      </c>
      <c r="AR75" s="14">
        <v>37352.519999999997</v>
      </c>
      <c r="AS75" s="14">
        <v>37839.58</v>
      </c>
      <c r="AT75" s="14">
        <v>38277.86</v>
      </c>
      <c r="AU75" s="14">
        <v>38597.47</v>
      </c>
    </row>
    <row r="76" spans="1:47" x14ac:dyDescent="0.25">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14436.82</v>
      </c>
      <c r="R76" s="14">
        <v>15838.42</v>
      </c>
      <c r="S76" s="14">
        <v>15838.41</v>
      </c>
      <c r="T76" s="14">
        <v>15838.42</v>
      </c>
      <c r="U76" s="14">
        <v>15838.42</v>
      </c>
      <c r="V76" s="14">
        <v>15838.42</v>
      </c>
      <c r="W76" s="14">
        <v>15838.42</v>
      </c>
      <c r="X76" s="14">
        <v>16013.61</v>
      </c>
      <c r="Y76" s="14">
        <v>16013.61</v>
      </c>
      <c r="Z76" s="14">
        <v>16188.82</v>
      </c>
      <c r="AA76" s="14">
        <v>16486.400000000001</v>
      </c>
      <c r="AB76" s="14">
        <v>16785.61</v>
      </c>
      <c r="AC76" s="14">
        <v>17086.39</v>
      </c>
      <c r="AD76" s="14">
        <v>17388.8</v>
      </c>
      <c r="AE76" s="14">
        <v>17692.759999999998</v>
      </c>
      <c r="AF76" s="14">
        <v>17998.28</v>
      </c>
      <c r="AG76" s="14">
        <v>18305.36</v>
      </c>
      <c r="AH76" s="14">
        <v>18613.990000000002</v>
      </c>
      <c r="AI76" s="14">
        <v>18924.169999999998</v>
      </c>
      <c r="AJ76" s="14">
        <v>19235.87</v>
      </c>
      <c r="AK76" s="14">
        <v>19549.060000000001</v>
      </c>
      <c r="AL76" s="14">
        <v>19863.77</v>
      </c>
      <c r="AM76" s="14">
        <v>20179.990000000002</v>
      </c>
      <c r="AN76" s="14">
        <v>20497.68</v>
      </c>
      <c r="AO76" s="14">
        <v>20816.84</v>
      </c>
      <c r="AP76" s="14">
        <v>21137.47</v>
      </c>
      <c r="AQ76" s="14">
        <v>21459.57</v>
      </c>
      <c r="AR76" s="14">
        <v>21783.09</v>
      </c>
      <c r="AS76" s="14">
        <v>22108.07</v>
      </c>
      <c r="AT76" s="14">
        <v>22434.47</v>
      </c>
      <c r="AU76" s="14">
        <v>22762.29</v>
      </c>
    </row>
    <row r="77" spans="1:47" x14ac:dyDescent="0.25">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756.07</v>
      </c>
      <c r="R77" s="14">
        <v>756.08</v>
      </c>
      <c r="S77" s="14">
        <v>769.02</v>
      </c>
      <c r="T77" s="14">
        <v>781.92</v>
      </c>
      <c r="U77" s="14">
        <v>756.09</v>
      </c>
      <c r="V77" s="14">
        <v>781.92</v>
      </c>
      <c r="W77" s="14">
        <v>781.9</v>
      </c>
      <c r="X77" s="14">
        <v>781.9</v>
      </c>
      <c r="Y77" s="14">
        <v>781.9</v>
      </c>
      <c r="Z77" s="14">
        <v>781.9</v>
      </c>
      <c r="AA77" s="14">
        <v>781.9</v>
      </c>
      <c r="AB77" s="14">
        <v>781.9</v>
      </c>
      <c r="AC77" s="14">
        <v>781.88</v>
      </c>
      <c r="AD77" s="14">
        <v>781.88</v>
      </c>
      <c r="AE77" s="14">
        <v>781.88</v>
      </c>
      <c r="AF77" s="14">
        <v>781.88</v>
      </c>
      <c r="AG77" s="14">
        <v>781.88</v>
      </c>
      <c r="AH77" s="14">
        <v>781.88</v>
      </c>
      <c r="AI77" s="14">
        <v>781.88</v>
      </c>
      <c r="AJ77" s="14">
        <v>781.88</v>
      </c>
      <c r="AK77" s="14">
        <v>781.88</v>
      </c>
      <c r="AL77" s="14">
        <v>781.88</v>
      </c>
      <c r="AM77" s="14">
        <v>781.88</v>
      </c>
      <c r="AN77" s="14">
        <v>781.88</v>
      </c>
      <c r="AO77" s="14">
        <v>781.88</v>
      </c>
      <c r="AP77" s="14">
        <v>781.88</v>
      </c>
      <c r="AQ77" s="14">
        <v>781.88</v>
      </c>
      <c r="AR77" s="14">
        <v>781.88</v>
      </c>
      <c r="AS77" s="14">
        <v>781.88</v>
      </c>
      <c r="AT77" s="14">
        <v>781.88</v>
      </c>
      <c r="AU77" s="14">
        <v>781.88</v>
      </c>
    </row>
    <row r="78" spans="1:47" x14ac:dyDescent="0.25">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2168</v>
      </c>
      <c r="S78" s="14">
        <v>2168</v>
      </c>
      <c r="T78" s="14">
        <v>2168</v>
      </c>
      <c r="U78" s="14">
        <v>2168</v>
      </c>
      <c r="V78" s="14">
        <v>2168</v>
      </c>
      <c r="W78" s="14">
        <v>2168</v>
      </c>
      <c r="X78" s="14">
        <v>2168</v>
      </c>
      <c r="Y78" s="14">
        <v>2168</v>
      </c>
      <c r="Z78" s="14">
        <v>2349.33</v>
      </c>
      <c r="AA78" s="14">
        <v>2530.66</v>
      </c>
      <c r="AB78" s="14">
        <v>2712</v>
      </c>
      <c r="AC78" s="14">
        <v>2893.33</v>
      </c>
      <c r="AD78" s="14">
        <v>3074.66</v>
      </c>
      <c r="AE78" s="14">
        <v>3255.99</v>
      </c>
      <c r="AF78" s="14">
        <v>3437.32</v>
      </c>
      <c r="AG78" s="14">
        <v>3618.66</v>
      </c>
      <c r="AH78" s="14">
        <v>3799.99</v>
      </c>
      <c r="AI78" s="14">
        <v>3981.32</v>
      </c>
      <c r="AJ78" s="14">
        <v>4162.6499999999996</v>
      </c>
      <c r="AK78" s="14">
        <v>4343.9799999999996</v>
      </c>
      <c r="AL78" s="14">
        <v>4525.32</v>
      </c>
      <c r="AM78" s="14">
        <v>4706.6499999999996</v>
      </c>
      <c r="AN78" s="14">
        <v>4887.9799999999996</v>
      </c>
      <c r="AO78" s="14">
        <v>5069.3100000000004</v>
      </c>
      <c r="AP78" s="14">
        <v>5250.64</v>
      </c>
      <c r="AQ78" s="14">
        <v>5431.98</v>
      </c>
      <c r="AR78" s="14">
        <v>5613.31</v>
      </c>
      <c r="AS78" s="14">
        <v>5794.64</v>
      </c>
      <c r="AT78" s="14">
        <v>5975.97</v>
      </c>
      <c r="AU78" s="14">
        <v>6157.31</v>
      </c>
    </row>
    <row r="79" spans="1:47" x14ac:dyDescent="0.25">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80102.490000000005</v>
      </c>
      <c r="R79" s="14">
        <v>77510.039999999994</v>
      </c>
      <c r="S79" s="14">
        <v>78680.14</v>
      </c>
      <c r="T79" s="14">
        <v>66926.929999999993</v>
      </c>
      <c r="U79" s="14">
        <v>79889.42</v>
      </c>
      <c r="V79" s="14">
        <v>69155.64</v>
      </c>
      <c r="W79" s="14">
        <v>59712.36</v>
      </c>
      <c r="X79" s="14">
        <v>66943.210000000006</v>
      </c>
      <c r="Y79" s="14">
        <v>73418.600000000006</v>
      </c>
      <c r="Z79" s="14">
        <v>67081.97</v>
      </c>
      <c r="AA79" s="14">
        <v>73557.36</v>
      </c>
      <c r="AB79" s="14">
        <v>67220.73</v>
      </c>
      <c r="AC79" s="14">
        <v>73696.12</v>
      </c>
      <c r="AD79" s="14">
        <v>73734.66</v>
      </c>
      <c r="AE79" s="14">
        <v>80210.05</v>
      </c>
      <c r="AF79" s="14">
        <v>80210.05</v>
      </c>
      <c r="AG79" s="14">
        <v>80210.05</v>
      </c>
      <c r="AH79" s="14">
        <v>80248.600000000006</v>
      </c>
      <c r="AI79" s="14">
        <v>80248.600000000006</v>
      </c>
      <c r="AJ79" s="14">
        <v>80325.69</v>
      </c>
      <c r="AK79" s="14">
        <v>80479.86</v>
      </c>
      <c r="AL79" s="14">
        <v>80634.039999999994</v>
      </c>
      <c r="AM79" s="14">
        <v>80788.22</v>
      </c>
      <c r="AN79" s="14">
        <v>80942.39</v>
      </c>
      <c r="AO79" s="14">
        <v>81135.11</v>
      </c>
      <c r="AP79" s="14">
        <v>81327.83</v>
      </c>
      <c r="AQ79" s="14">
        <v>81713.27</v>
      </c>
      <c r="AR79" s="14">
        <v>82484.149999999994</v>
      </c>
      <c r="AS79" s="14">
        <v>83255.03</v>
      </c>
      <c r="AT79" s="14">
        <v>84025.91</v>
      </c>
      <c r="AU79" s="14">
        <v>84025.91</v>
      </c>
    </row>
    <row r="80" spans="1:47" x14ac:dyDescent="0.25">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12122.16</v>
      </c>
      <c r="R81" s="14">
        <v>13899.79</v>
      </c>
      <c r="S81" s="14">
        <v>19346.23</v>
      </c>
      <c r="T81" s="14">
        <v>22546.28</v>
      </c>
      <c r="U81" s="14">
        <v>15871.39</v>
      </c>
      <c r="V81" s="14">
        <v>25876.52</v>
      </c>
      <c r="W81" s="14">
        <v>32721.94</v>
      </c>
      <c r="X81" s="14">
        <v>29406.57</v>
      </c>
      <c r="Y81" s="14">
        <v>26612.44</v>
      </c>
      <c r="Z81" s="14">
        <v>31411.01</v>
      </c>
      <c r="AA81" s="14">
        <v>30893.040000000001</v>
      </c>
      <c r="AB81" s="14">
        <v>34424.699999999997</v>
      </c>
      <c r="AC81" s="14">
        <v>33168.019999999997</v>
      </c>
      <c r="AD81" s="14">
        <v>33599.699999999997</v>
      </c>
      <c r="AE81" s="14">
        <v>30690.21</v>
      </c>
      <c r="AF81" s="14">
        <v>28577.66</v>
      </c>
      <c r="AG81" s="14">
        <v>31853.72</v>
      </c>
      <c r="AH81" s="14">
        <v>31672.44</v>
      </c>
      <c r="AI81" s="14">
        <v>31273.71</v>
      </c>
      <c r="AJ81" s="14">
        <v>30770.12</v>
      </c>
      <c r="AK81" s="14">
        <v>30751.79</v>
      </c>
      <c r="AL81" s="14">
        <v>30412.29</v>
      </c>
      <c r="AM81" s="14">
        <v>33683.22</v>
      </c>
      <c r="AN81" s="14">
        <v>34161.49</v>
      </c>
      <c r="AO81" s="14">
        <v>34157.65</v>
      </c>
      <c r="AP81" s="14">
        <v>34158.839999999997</v>
      </c>
      <c r="AQ81" s="14">
        <v>34090.32</v>
      </c>
      <c r="AR81" s="14">
        <v>33911.35</v>
      </c>
      <c r="AS81" s="14">
        <v>33589.97</v>
      </c>
      <c r="AT81" s="14">
        <v>33478.22</v>
      </c>
      <c r="AU81" s="14">
        <v>33666.79</v>
      </c>
    </row>
    <row r="82" spans="1:47" x14ac:dyDescent="0.25">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81.87</v>
      </c>
      <c r="R82" s="14">
        <v>85.15</v>
      </c>
      <c r="S82" s="14">
        <v>178.19</v>
      </c>
      <c r="T82" s="14">
        <v>291.06</v>
      </c>
      <c r="U82" s="14">
        <v>72.3</v>
      </c>
      <c r="V82" s="14">
        <v>492.01</v>
      </c>
      <c r="W82" s="14">
        <v>954.96</v>
      </c>
      <c r="X82" s="14">
        <v>665.63</v>
      </c>
      <c r="Y82" s="14">
        <v>592.72</v>
      </c>
      <c r="Z82" s="14">
        <v>854.27</v>
      </c>
      <c r="AA82" s="14">
        <v>718.06</v>
      </c>
      <c r="AB82" s="14">
        <v>1196.1199999999999</v>
      </c>
      <c r="AC82" s="14">
        <v>857.3</v>
      </c>
      <c r="AD82" s="14">
        <v>921.31</v>
      </c>
      <c r="AE82" s="14">
        <v>685.26</v>
      </c>
      <c r="AF82" s="14">
        <v>411.86</v>
      </c>
      <c r="AG82" s="14">
        <v>645.85</v>
      </c>
      <c r="AH82" s="14">
        <v>709.68</v>
      </c>
      <c r="AI82" s="14">
        <v>731.53</v>
      </c>
      <c r="AJ82" s="14">
        <v>738.72</v>
      </c>
      <c r="AK82" s="14">
        <v>736.99</v>
      </c>
      <c r="AL82" s="14">
        <v>790.21</v>
      </c>
      <c r="AM82" s="14">
        <v>892.56</v>
      </c>
      <c r="AN82" s="14">
        <v>1052.01</v>
      </c>
      <c r="AO82" s="14">
        <v>1038.1099999999999</v>
      </c>
      <c r="AP82" s="14">
        <v>1038.27</v>
      </c>
      <c r="AQ82" s="14">
        <v>1023.76</v>
      </c>
      <c r="AR82" s="14">
        <v>1021.71</v>
      </c>
      <c r="AS82" s="14">
        <v>990.04</v>
      </c>
      <c r="AT82" s="14">
        <v>1045.29</v>
      </c>
      <c r="AU82" s="14">
        <v>1110.31</v>
      </c>
    </row>
    <row r="84" spans="1:47" ht="18.75" x14ac:dyDescent="0.3">
      <c r="A84" s="15" t="s">
        <v>111</v>
      </c>
    </row>
    <row r="85" spans="1:47" x14ac:dyDescent="0.2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25">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32935.019999999997</v>
      </c>
      <c r="R86" s="14">
        <v>32935.019999999997</v>
      </c>
      <c r="S86" s="14">
        <v>32935</v>
      </c>
      <c r="T86" s="14">
        <v>32935.019999999997</v>
      </c>
      <c r="U86" s="14">
        <v>32935</v>
      </c>
      <c r="V86" s="14">
        <v>32935.019999999997</v>
      </c>
      <c r="W86" s="14">
        <v>32934.99</v>
      </c>
      <c r="X86" s="14">
        <v>32935</v>
      </c>
      <c r="Y86" s="14">
        <v>32934.97</v>
      </c>
      <c r="Z86" s="14">
        <v>32935</v>
      </c>
      <c r="AA86" s="14">
        <v>32935.019999999997</v>
      </c>
      <c r="AB86" s="14">
        <v>32935.040000000001</v>
      </c>
      <c r="AC86" s="14">
        <v>32935.019999999997</v>
      </c>
      <c r="AD86" s="14">
        <v>32935.040000000001</v>
      </c>
      <c r="AE86" s="14">
        <v>33027.980000000003</v>
      </c>
      <c r="AF86" s="14">
        <v>33111.82</v>
      </c>
      <c r="AG86" s="14">
        <v>33187.07</v>
      </c>
      <c r="AH86" s="14">
        <v>33254.93</v>
      </c>
      <c r="AI86" s="14">
        <v>33254.94</v>
      </c>
      <c r="AJ86" s="14">
        <v>33254.93</v>
      </c>
      <c r="AK86" s="14">
        <v>33315.96</v>
      </c>
      <c r="AL86" s="14">
        <v>33315.980000000003</v>
      </c>
      <c r="AM86" s="14">
        <v>33315.949999999997</v>
      </c>
      <c r="AN86" s="14">
        <v>33315.96</v>
      </c>
      <c r="AO86" s="14">
        <v>33315.96</v>
      </c>
      <c r="AP86" s="14">
        <v>33315.94</v>
      </c>
      <c r="AQ86" s="14">
        <v>33370.85</v>
      </c>
      <c r="AR86" s="14">
        <v>33370.92</v>
      </c>
      <c r="AS86" s="14">
        <v>33370.93</v>
      </c>
      <c r="AT86" s="14">
        <v>33370.949999999997</v>
      </c>
      <c r="AU86" s="14">
        <v>33370.89</v>
      </c>
    </row>
    <row r="87" spans="1:47" x14ac:dyDescent="0.25">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884</v>
      </c>
      <c r="S87" s="14">
        <v>884</v>
      </c>
      <c r="T87" s="14">
        <v>884</v>
      </c>
      <c r="U87" s="14">
        <v>884</v>
      </c>
      <c r="V87" s="14">
        <v>884</v>
      </c>
      <c r="W87" s="14">
        <v>1003.27</v>
      </c>
      <c r="X87" s="14">
        <v>1125.82</v>
      </c>
      <c r="Y87" s="14">
        <v>1251.25</v>
      </c>
      <c r="Z87" s="14">
        <v>1379.18</v>
      </c>
      <c r="AA87" s="14">
        <v>1510.99</v>
      </c>
      <c r="AB87" s="14">
        <v>1644.84</v>
      </c>
      <c r="AC87" s="14">
        <v>1780.75</v>
      </c>
      <c r="AD87" s="14">
        <v>1917.96</v>
      </c>
      <c r="AE87" s="14">
        <v>2056.56</v>
      </c>
      <c r="AF87" s="14">
        <v>2196.59</v>
      </c>
      <c r="AG87" s="14">
        <v>2337.85</v>
      </c>
      <c r="AH87" s="14">
        <v>2480.38</v>
      </c>
      <c r="AI87" s="14">
        <v>2623.86</v>
      </c>
      <c r="AJ87" s="14">
        <v>2768.21</v>
      </c>
      <c r="AK87" s="14">
        <v>2913.19</v>
      </c>
      <c r="AL87" s="14">
        <v>3058.75</v>
      </c>
      <c r="AM87" s="14">
        <v>3204.92</v>
      </c>
      <c r="AN87" s="14">
        <v>3351.56</v>
      </c>
      <c r="AO87" s="14">
        <v>3498.83</v>
      </c>
      <c r="AP87" s="14">
        <v>3646.66</v>
      </c>
      <c r="AQ87" s="14">
        <v>3795.18</v>
      </c>
      <c r="AR87" s="14">
        <v>3944.35</v>
      </c>
      <c r="AS87" s="14">
        <v>4094.26</v>
      </c>
      <c r="AT87" s="14">
        <v>4244.87</v>
      </c>
      <c r="AU87" s="14">
        <v>4397.57</v>
      </c>
    </row>
    <row r="88" spans="1:47" x14ac:dyDescent="0.25">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25">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5.26</v>
      </c>
      <c r="S89" s="14">
        <v>5.26</v>
      </c>
      <c r="T89" s="14">
        <v>5.26</v>
      </c>
      <c r="U89" s="14">
        <v>5.26</v>
      </c>
      <c r="V89" s="14">
        <v>5.26</v>
      </c>
      <c r="W89" s="14">
        <v>5.26</v>
      </c>
      <c r="X89" s="14">
        <v>5.26</v>
      </c>
      <c r="Y89" s="14">
        <v>5.26</v>
      </c>
      <c r="Z89" s="14">
        <v>14.32</v>
      </c>
      <c r="AA89" s="14">
        <v>23.39</v>
      </c>
      <c r="AB89" s="14">
        <v>32.46</v>
      </c>
      <c r="AC89" s="14">
        <v>41.52</v>
      </c>
      <c r="AD89" s="14">
        <v>50.59</v>
      </c>
      <c r="AE89" s="14">
        <v>59.66</v>
      </c>
      <c r="AF89" s="14">
        <v>68.72</v>
      </c>
      <c r="AG89" s="14">
        <v>77.790000000000006</v>
      </c>
      <c r="AH89" s="14">
        <v>86.86</v>
      </c>
      <c r="AI89" s="14">
        <v>95.92</v>
      </c>
      <c r="AJ89" s="14">
        <v>104.99</v>
      </c>
      <c r="AK89" s="14">
        <v>114.06</v>
      </c>
      <c r="AL89" s="14">
        <v>123.12</v>
      </c>
      <c r="AM89" s="14">
        <v>132.19</v>
      </c>
      <c r="AN89" s="14">
        <v>141.26</v>
      </c>
      <c r="AO89" s="14">
        <v>150.32</v>
      </c>
      <c r="AP89" s="14">
        <v>159.38999999999999</v>
      </c>
      <c r="AQ89" s="14">
        <v>168.45</v>
      </c>
      <c r="AR89" s="14">
        <v>177.52</v>
      </c>
      <c r="AS89" s="14">
        <v>186.59</v>
      </c>
      <c r="AT89" s="14">
        <v>195.65</v>
      </c>
      <c r="AU89" s="14">
        <v>204.72</v>
      </c>
    </row>
    <row r="90" spans="1:47" x14ac:dyDescent="0.2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41.69</v>
      </c>
      <c r="R92" s="14">
        <v>74.17</v>
      </c>
      <c r="S92" s="14">
        <v>23.16</v>
      </c>
      <c r="T92" s="14">
        <v>23.16</v>
      </c>
      <c r="U92" s="14">
        <v>23.16</v>
      </c>
      <c r="V92" s="14">
        <v>23.16</v>
      </c>
      <c r="W92" s="14">
        <v>257.07</v>
      </c>
      <c r="X92" s="14">
        <v>284.89999999999998</v>
      </c>
      <c r="Y92" s="14">
        <v>300.36</v>
      </c>
      <c r="Z92" s="14">
        <v>729.18</v>
      </c>
      <c r="AA92" s="14">
        <v>729.18</v>
      </c>
      <c r="AB92" s="14">
        <v>723.01</v>
      </c>
      <c r="AC92" s="14">
        <v>711.68</v>
      </c>
      <c r="AD92" s="14">
        <v>711.68</v>
      </c>
      <c r="AE92" s="14">
        <v>711.68</v>
      </c>
      <c r="AF92" s="14">
        <v>719.41</v>
      </c>
      <c r="AG92" s="14">
        <v>711.68</v>
      </c>
      <c r="AH92" s="14">
        <v>711.68</v>
      </c>
      <c r="AI92" s="14">
        <v>711.68</v>
      </c>
      <c r="AJ92" s="14">
        <v>711.11</v>
      </c>
      <c r="AK92" s="14">
        <v>707.47</v>
      </c>
      <c r="AL92" s="14">
        <v>704.63</v>
      </c>
      <c r="AM92" s="14">
        <v>701.79</v>
      </c>
      <c r="AN92" s="14">
        <v>701.09</v>
      </c>
      <c r="AO92" s="14">
        <v>699.33</v>
      </c>
      <c r="AP92" s="14">
        <v>698.91</v>
      </c>
      <c r="AQ92" s="14">
        <v>696.81</v>
      </c>
      <c r="AR92" s="14">
        <v>689.04</v>
      </c>
      <c r="AS92" s="14">
        <v>655.52</v>
      </c>
      <c r="AT92" s="14">
        <v>664.57</v>
      </c>
      <c r="AU92" s="14">
        <v>699.13</v>
      </c>
    </row>
    <row r="93" spans="1:47" x14ac:dyDescent="0.25">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0.51</v>
      </c>
      <c r="R93" s="14">
        <v>1.59</v>
      </c>
      <c r="S93" s="14">
        <v>0.42</v>
      </c>
      <c r="T93" s="14">
        <v>0.42</v>
      </c>
      <c r="U93" s="14">
        <v>0.42</v>
      </c>
      <c r="V93" s="14">
        <v>0.42</v>
      </c>
      <c r="W93" s="14">
        <v>11.4</v>
      </c>
      <c r="X93" s="14">
        <v>13.07</v>
      </c>
      <c r="Y93" s="14">
        <v>15.9</v>
      </c>
      <c r="Z93" s="14">
        <v>34.049999999999997</v>
      </c>
      <c r="AA93" s="14">
        <v>34.049999999999997</v>
      </c>
      <c r="AB93" s="14">
        <v>34.049999999999997</v>
      </c>
      <c r="AC93" s="14">
        <v>34.049999999999997</v>
      </c>
      <c r="AD93" s="14">
        <v>34.049999999999997</v>
      </c>
      <c r="AE93" s="14">
        <v>34.049999999999997</v>
      </c>
      <c r="AF93" s="14">
        <v>34.049999999999997</v>
      </c>
      <c r="AG93" s="14">
        <v>34.049999999999997</v>
      </c>
      <c r="AH93" s="14">
        <v>34.049999999999997</v>
      </c>
      <c r="AI93" s="14">
        <v>34.049999999999997</v>
      </c>
      <c r="AJ93" s="14">
        <v>34.049999999999997</v>
      </c>
      <c r="AK93" s="14">
        <v>34.049999999999997</v>
      </c>
      <c r="AL93" s="14">
        <v>34.049999999999997</v>
      </c>
      <c r="AM93" s="14">
        <v>34.049999999999997</v>
      </c>
      <c r="AN93" s="14">
        <v>34.049999999999997</v>
      </c>
      <c r="AO93" s="14">
        <v>34.049999999999997</v>
      </c>
      <c r="AP93" s="14">
        <v>34.049999999999997</v>
      </c>
      <c r="AQ93" s="14">
        <v>34.049999999999997</v>
      </c>
      <c r="AR93" s="14">
        <v>33.450000000000003</v>
      </c>
      <c r="AS93" s="14">
        <v>31.11</v>
      </c>
      <c r="AT93" s="14">
        <v>31.7</v>
      </c>
      <c r="AU93" s="14">
        <v>33.81</v>
      </c>
    </row>
    <row r="95" spans="1:47" ht="18.75" x14ac:dyDescent="0.3">
      <c r="A95" s="15" t="s">
        <v>112</v>
      </c>
    </row>
    <row r="96" spans="1:47" x14ac:dyDescent="0.2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25">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2042.99</v>
      </c>
      <c r="R97" s="14">
        <v>2043.01</v>
      </c>
      <c r="S97" s="14">
        <v>2042.96</v>
      </c>
      <c r="T97" s="14">
        <v>2042.97</v>
      </c>
      <c r="U97" s="14">
        <v>2042.95</v>
      </c>
      <c r="V97" s="14">
        <v>2042.99</v>
      </c>
      <c r="W97" s="14">
        <v>2043.09</v>
      </c>
      <c r="X97" s="14">
        <v>2043.08</v>
      </c>
      <c r="Y97" s="14">
        <v>2042.97</v>
      </c>
      <c r="Z97" s="14">
        <v>2042.97</v>
      </c>
      <c r="AA97" s="14">
        <v>2043.02</v>
      </c>
      <c r="AB97" s="14">
        <v>1697.34</v>
      </c>
      <c r="AC97" s="14">
        <v>1687.02</v>
      </c>
      <c r="AD97" s="14">
        <v>1685.58</v>
      </c>
      <c r="AE97" s="14">
        <v>1685.27</v>
      </c>
      <c r="AF97" s="14">
        <v>1682.74</v>
      </c>
      <c r="AG97" s="14">
        <v>1681.37</v>
      </c>
      <c r="AH97" s="14">
        <v>1725.64</v>
      </c>
      <c r="AI97" s="14">
        <v>1698.16</v>
      </c>
      <c r="AJ97" s="14">
        <v>1686.28</v>
      </c>
      <c r="AK97" s="14">
        <v>1690.64</v>
      </c>
      <c r="AL97" s="14">
        <v>1698.31</v>
      </c>
      <c r="AM97" s="14">
        <v>1647.6</v>
      </c>
      <c r="AN97" s="14">
        <v>1640.74</v>
      </c>
      <c r="AO97" s="14">
        <v>1629.77</v>
      </c>
      <c r="AP97" s="14">
        <v>1627.93</v>
      </c>
      <c r="AQ97" s="14">
        <v>1632.94</v>
      </c>
      <c r="AR97" s="14">
        <v>1642.05</v>
      </c>
      <c r="AS97" s="14">
        <v>1629.47</v>
      </c>
      <c r="AT97" s="14">
        <v>1629.21</v>
      </c>
      <c r="AU97" s="14">
        <v>1634.95</v>
      </c>
    </row>
    <row r="98" spans="1:47" x14ac:dyDescent="0.25">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4206.01</v>
      </c>
      <c r="R98" s="14">
        <v>4206</v>
      </c>
      <c r="S98" s="14">
        <v>15769.19</v>
      </c>
      <c r="T98" s="14">
        <v>15769.22</v>
      </c>
      <c r="U98" s="14">
        <v>15769.18</v>
      </c>
      <c r="V98" s="14">
        <v>15769.21</v>
      </c>
      <c r="W98" s="14">
        <v>15769.18</v>
      </c>
      <c r="X98" s="14">
        <v>17258.39</v>
      </c>
      <c r="Y98" s="14">
        <v>18134.38</v>
      </c>
      <c r="Z98" s="14">
        <v>19010.38</v>
      </c>
      <c r="AA98" s="14">
        <v>22514.400000000001</v>
      </c>
      <c r="AB98" s="14">
        <v>24948.94</v>
      </c>
      <c r="AC98" s="14">
        <v>27877.439999999999</v>
      </c>
      <c r="AD98" s="14">
        <v>28648.76</v>
      </c>
      <c r="AE98" s="14">
        <v>29348.75</v>
      </c>
      <c r="AF98" s="14">
        <v>29247.86</v>
      </c>
      <c r="AG98" s="14">
        <v>29917.32</v>
      </c>
      <c r="AH98" s="14">
        <v>29964.87</v>
      </c>
      <c r="AI98" s="14">
        <v>30621.16</v>
      </c>
      <c r="AJ98" s="14">
        <v>30678.39</v>
      </c>
      <c r="AK98" s="14">
        <v>31398.77</v>
      </c>
      <c r="AL98" s="14">
        <v>31482.34</v>
      </c>
      <c r="AM98" s="14">
        <v>32969.43</v>
      </c>
      <c r="AN98" s="14">
        <v>33074.949999999997</v>
      </c>
      <c r="AO98" s="14">
        <v>34590.339999999997</v>
      </c>
      <c r="AP98" s="14">
        <v>34668.400000000001</v>
      </c>
      <c r="AQ98" s="14">
        <v>36190.589999999997</v>
      </c>
      <c r="AR98" s="14">
        <v>36326.07</v>
      </c>
      <c r="AS98" s="14">
        <v>37869.800000000003</v>
      </c>
      <c r="AT98" s="14">
        <v>38050.04</v>
      </c>
      <c r="AU98" s="14">
        <v>38254.83</v>
      </c>
    </row>
    <row r="99" spans="1:47" x14ac:dyDescent="0.25">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1631.83</v>
      </c>
      <c r="R99" s="14">
        <v>1631.82</v>
      </c>
      <c r="S99" s="14">
        <v>1807.02</v>
      </c>
      <c r="T99" s="14">
        <v>1807.02</v>
      </c>
      <c r="U99" s="14">
        <v>1807.02</v>
      </c>
      <c r="V99" s="14">
        <v>1807.02</v>
      </c>
      <c r="W99" s="14">
        <v>1807.02</v>
      </c>
      <c r="X99" s="14">
        <v>1807.02</v>
      </c>
      <c r="Y99" s="14">
        <v>1807.02</v>
      </c>
      <c r="Z99" s="14">
        <v>1807.02</v>
      </c>
      <c r="AA99" s="14">
        <v>1807.02</v>
      </c>
      <c r="AB99" s="14">
        <v>1801.64</v>
      </c>
      <c r="AC99" s="14">
        <v>1788.02</v>
      </c>
      <c r="AD99" s="14">
        <v>1786.06</v>
      </c>
      <c r="AE99" s="14">
        <v>1782.55</v>
      </c>
      <c r="AF99" s="14">
        <v>1780.19</v>
      </c>
      <c r="AG99" s="14">
        <v>1800.01</v>
      </c>
      <c r="AH99" s="14">
        <v>1802.2</v>
      </c>
      <c r="AI99" s="14">
        <v>1833.44</v>
      </c>
      <c r="AJ99" s="14">
        <v>1836.92</v>
      </c>
      <c r="AK99" s="14">
        <v>1832.79</v>
      </c>
      <c r="AL99" s="14">
        <v>1843.82</v>
      </c>
      <c r="AM99" s="14">
        <v>1838.97</v>
      </c>
      <c r="AN99" s="14">
        <v>1904.38</v>
      </c>
      <c r="AO99" s="14">
        <v>1899.51</v>
      </c>
      <c r="AP99" s="14">
        <v>1901.98</v>
      </c>
      <c r="AQ99" s="14">
        <v>2094.96</v>
      </c>
      <c r="AR99" s="14">
        <v>2137.7199999999998</v>
      </c>
      <c r="AS99" s="14">
        <v>2035.32</v>
      </c>
      <c r="AT99" s="14">
        <v>1870.2</v>
      </c>
      <c r="AU99" s="14">
        <v>1878.64</v>
      </c>
    </row>
    <row r="100" spans="1:47" x14ac:dyDescent="0.25">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319.32</v>
      </c>
      <c r="S100" s="14">
        <v>911.97</v>
      </c>
      <c r="T100" s="14">
        <v>911.97</v>
      </c>
      <c r="U100" s="14">
        <v>911.97</v>
      </c>
      <c r="V100" s="14">
        <v>911.97</v>
      </c>
      <c r="W100" s="14">
        <v>1060.1300000000001</v>
      </c>
      <c r="X100" s="14">
        <v>1208.29</v>
      </c>
      <c r="Y100" s="14">
        <v>1208.29</v>
      </c>
      <c r="Z100" s="14">
        <v>1356.46</v>
      </c>
      <c r="AA100" s="14">
        <v>1504.62</v>
      </c>
      <c r="AB100" s="14">
        <v>1640.25</v>
      </c>
      <c r="AC100" s="14">
        <v>1752.77</v>
      </c>
      <c r="AD100" s="14">
        <v>1891.6</v>
      </c>
      <c r="AE100" s="14">
        <v>2025.03</v>
      </c>
      <c r="AF100" s="14">
        <v>2445.7600000000002</v>
      </c>
      <c r="AG100" s="14">
        <v>2573.41</v>
      </c>
      <c r="AH100" s="14">
        <v>2719.47</v>
      </c>
      <c r="AI100" s="14">
        <v>2703.3</v>
      </c>
      <c r="AJ100" s="14">
        <v>2708.35</v>
      </c>
      <c r="AK100" s="14">
        <v>2980.16</v>
      </c>
      <c r="AL100" s="14">
        <v>2988.09</v>
      </c>
      <c r="AM100" s="14">
        <v>2971.58</v>
      </c>
      <c r="AN100" s="14">
        <v>2981.1</v>
      </c>
      <c r="AO100" s="14">
        <v>2968.14</v>
      </c>
      <c r="AP100" s="14">
        <v>3256.08</v>
      </c>
      <c r="AQ100" s="14">
        <v>3243.48</v>
      </c>
      <c r="AR100" s="14">
        <v>3255.62</v>
      </c>
      <c r="AS100" s="14">
        <v>3245.43</v>
      </c>
      <c r="AT100" s="14">
        <v>3260.88</v>
      </c>
      <c r="AU100" s="14">
        <v>3278.44</v>
      </c>
    </row>
    <row r="101" spans="1:47" x14ac:dyDescent="0.2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27392.13</v>
      </c>
      <c r="R102" s="14">
        <v>30316.44</v>
      </c>
      <c r="S102" s="14">
        <v>15913.03</v>
      </c>
      <c r="T102" s="14">
        <v>85.68</v>
      </c>
      <c r="U102" s="14">
        <v>85.68</v>
      </c>
      <c r="V102" s="14">
        <v>85.68</v>
      </c>
      <c r="W102" s="14">
        <v>85.68</v>
      </c>
      <c r="X102" s="14">
        <v>85.68</v>
      </c>
      <c r="Y102" s="14">
        <v>85.68</v>
      </c>
      <c r="Z102" s="14">
        <v>85.68</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44985.55</v>
      </c>
      <c r="R103" s="14">
        <v>46509.78</v>
      </c>
      <c r="S103" s="14">
        <v>50971.85</v>
      </c>
      <c r="T103" s="14">
        <v>70147.05</v>
      </c>
      <c r="U103" s="14">
        <v>72250.91</v>
      </c>
      <c r="V103" s="14">
        <v>72687.360000000001</v>
      </c>
      <c r="W103" s="14">
        <v>73985.16</v>
      </c>
      <c r="X103" s="14">
        <v>73358.2</v>
      </c>
      <c r="Y103" s="14">
        <v>73369.09</v>
      </c>
      <c r="Z103" s="14">
        <v>73560.59</v>
      </c>
      <c r="AA103" s="14">
        <v>70932.2</v>
      </c>
      <c r="AB103" s="14">
        <v>69842.990000000005</v>
      </c>
      <c r="AC103" s="14">
        <v>68023.38</v>
      </c>
      <c r="AD103" s="14">
        <v>67826.28</v>
      </c>
      <c r="AE103" s="14">
        <v>67736.02</v>
      </c>
      <c r="AF103" s="14">
        <v>67987.320000000007</v>
      </c>
      <c r="AG103" s="14">
        <v>67650.52</v>
      </c>
      <c r="AH103" s="14">
        <v>67666.59</v>
      </c>
      <c r="AI103" s="14">
        <v>67296.59</v>
      </c>
      <c r="AJ103" s="14">
        <v>67488.009999999995</v>
      </c>
      <c r="AK103" s="14">
        <v>66729.710000000006</v>
      </c>
      <c r="AL103" s="14">
        <v>67025.64</v>
      </c>
      <c r="AM103" s="14">
        <v>66091.100000000006</v>
      </c>
      <c r="AN103" s="14">
        <v>66491.149999999994</v>
      </c>
      <c r="AO103" s="14">
        <v>65636.17</v>
      </c>
      <c r="AP103" s="14">
        <v>65952.25</v>
      </c>
      <c r="AQ103" s="14">
        <v>64961.27</v>
      </c>
      <c r="AR103" s="14">
        <v>65509.82</v>
      </c>
      <c r="AS103" s="14">
        <v>64575.839999999997</v>
      </c>
      <c r="AT103" s="14">
        <v>64521.88</v>
      </c>
      <c r="AU103" s="14">
        <v>65045.67</v>
      </c>
    </row>
    <row r="104" spans="1:47" x14ac:dyDescent="0.25">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54.85</v>
      </c>
      <c r="R104" s="14">
        <v>54.85</v>
      </c>
      <c r="S104" s="14">
        <v>54.85</v>
      </c>
      <c r="T104" s="14">
        <v>54.85</v>
      </c>
      <c r="U104" s="14">
        <v>54.85</v>
      </c>
      <c r="V104" s="14">
        <v>54.85</v>
      </c>
      <c r="W104" s="14">
        <v>54.85</v>
      </c>
      <c r="X104" s="14">
        <v>54.85</v>
      </c>
      <c r="Y104" s="14">
        <v>54.85</v>
      </c>
      <c r="Z104" s="14">
        <v>54.85</v>
      </c>
      <c r="AA104" s="14">
        <v>54.85</v>
      </c>
      <c r="AB104" s="14">
        <v>54.44</v>
      </c>
      <c r="AC104" s="14">
        <v>53.39</v>
      </c>
      <c r="AD104" s="14">
        <v>53.23</v>
      </c>
      <c r="AE104" s="14">
        <v>52.96</v>
      </c>
      <c r="AF104" s="14">
        <v>52.78</v>
      </c>
      <c r="AG104" s="14">
        <v>52.48</v>
      </c>
      <c r="AH104" s="14">
        <v>52.56</v>
      </c>
      <c r="AI104" s="14">
        <v>52.25</v>
      </c>
      <c r="AJ104" s="14">
        <v>52.35</v>
      </c>
      <c r="AK104" s="14">
        <v>52.15</v>
      </c>
      <c r="AL104" s="14">
        <v>52.29</v>
      </c>
      <c r="AM104" s="14">
        <v>52</v>
      </c>
      <c r="AN104" s="14">
        <v>52.17</v>
      </c>
      <c r="AO104" s="14">
        <v>51.94</v>
      </c>
      <c r="AP104" s="14">
        <v>52.06</v>
      </c>
      <c r="AQ104" s="14">
        <v>51.86</v>
      </c>
      <c r="AR104" s="14">
        <v>52.05</v>
      </c>
      <c r="AS104" s="14">
        <v>51.89</v>
      </c>
      <c r="AT104" s="14">
        <v>52.14</v>
      </c>
      <c r="AU104" s="14">
        <v>52.42</v>
      </c>
    </row>
    <row r="106" spans="1:47" ht="18.75" x14ac:dyDescent="0.3">
      <c r="A106" s="15" t="s">
        <v>113</v>
      </c>
    </row>
    <row r="107" spans="1:47" x14ac:dyDescent="0.2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25">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56127.05</v>
      </c>
      <c r="R108" s="14">
        <v>56127.05</v>
      </c>
      <c r="S108" s="14">
        <v>72486.3</v>
      </c>
      <c r="T108" s="14">
        <v>72486.350000000006</v>
      </c>
      <c r="U108" s="14">
        <v>72486.289999999994</v>
      </c>
      <c r="V108" s="14">
        <v>77593.36</v>
      </c>
      <c r="W108" s="14">
        <v>77616.56</v>
      </c>
      <c r="X108" s="14">
        <v>77686.3</v>
      </c>
      <c r="Y108" s="14">
        <v>77755.94</v>
      </c>
      <c r="Z108" s="14">
        <v>77825.53</v>
      </c>
      <c r="AA108" s="14">
        <v>78257.3</v>
      </c>
      <c r="AB108" s="14">
        <v>78691.59</v>
      </c>
      <c r="AC108" s="14">
        <v>79128.34</v>
      </c>
      <c r="AD108" s="14">
        <v>79567.69</v>
      </c>
      <c r="AE108" s="14">
        <v>80009.59</v>
      </c>
      <c r="AF108" s="14">
        <v>80454.02</v>
      </c>
      <c r="AG108" s="14">
        <v>80900.97</v>
      </c>
      <c r="AH108" s="14">
        <v>81350.69</v>
      </c>
      <c r="AI108" s="14">
        <v>81802.899999999994</v>
      </c>
      <c r="AJ108" s="14">
        <v>82257.67</v>
      </c>
      <c r="AK108" s="14">
        <v>82715.240000000005</v>
      </c>
      <c r="AL108" s="14">
        <v>83175.41</v>
      </c>
      <c r="AM108" s="14">
        <v>83638.2</v>
      </c>
      <c r="AN108" s="14">
        <v>84464.13</v>
      </c>
      <c r="AO108" s="14">
        <v>85256.74</v>
      </c>
      <c r="AP108" s="14">
        <v>85727.66</v>
      </c>
      <c r="AQ108" s="14">
        <v>86201.3</v>
      </c>
      <c r="AR108" s="14">
        <v>86677.72</v>
      </c>
      <c r="AS108" s="14">
        <v>87156.91</v>
      </c>
      <c r="AT108" s="14">
        <v>87638.83</v>
      </c>
      <c r="AU108" s="14">
        <v>88123.5</v>
      </c>
    </row>
    <row r="109" spans="1:47" x14ac:dyDescent="0.25">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v>
      </c>
      <c r="S109" s="14">
        <v>1693</v>
      </c>
      <c r="T109" s="14">
        <v>1693</v>
      </c>
      <c r="U109" s="14">
        <v>1868.2</v>
      </c>
      <c r="V109" s="14">
        <v>2043.4</v>
      </c>
      <c r="W109" s="14">
        <v>2043.4</v>
      </c>
      <c r="X109" s="14">
        <v>2043.4</v>
      </c>
      <c r="Y109" s="14">
        <v>2218.6</v>
      </c>
      <c r="Z109" s="14">
        <v>2218.6</v>
      </c>
      <c r="AA109" s="14">
        <v>2404.8200000000002</v>
      </c>
      <c r="AB109" s="14">
        <v>2592.0700000000002</v>
      </c>
      <c r="AC109" s="14">
        <v>2780.34</v>
      </c>
      <c r="AD109" s="14">
        <v>2969.64</v>
      </c>
      <c r="AE109" s="14">
        <v>3159.95</v>
      </c>
      <c r="AF109" s="14">
        <v>3351.28</v>
      </c>
      <c r="AG109" s="14">
        <v>3543.62</v>
      </c>
      <c r="AH109" s="14">
        <v>3736.97</v>
      </c>
      <c r="AI109" s="14">
        <v>3931.33</v>
      </c>
      <c r="AJ109" s="14">
        <v>4126.6899999999996</v>
      </c>
      <c r="AK109" s="14">
        <v>4323.05</v>
      </c>
      <c r="AL109" s="14">
        <v>4536.8500000000004</v>
      </c>
      <c r="AM109" s="14">
        <v>4752.57</v>
      </c>
      <c r="AN109" s="14">
        <v>4970.1899999999996</v>
      </c>
      <c r="AO109" s="14">
        <v>5189.71</v>
      </c>
      <c r="AP109" s="14">
        <v>5411.12</v>
      </c>
      <c r="AQ109" s="14">
        <v>5634.4</v>
      </c>
      <c r="AR109" s="14">
        <v>5859.55</v>
      </c>
      <c r="AS109" s="14">
        <v>6086.55</v>
      </c>
      <c r="AT109" s="14">
        <v>6315.38</v>
      </c>
      <c r="AU109" s="14">
        <v>6546.04</v>
      </c>
    </row>
    <row r="110" spans="1:47" x14ac:dyDescent="0.25">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3275.15</v>
      </c>
      <c r="R110" s="14">
        <v>3275.15</v>
      </c>
      <c r="S110" s="14">
        <v>3275.15</v>
      </c>
      <c r="T110" s="14">
        <v>3275.15</v>
      </c>
      <c r="U110" s="14">
        <v>3275.15</v>
      </c>
      <c r="V110" s="14">
        <v>3275.15</v>
      </c>
      <c r="W110" s="14">
        <v>3275.15</v>
      </c>
      <c r="X110" s="14">
        <v>3275.15</v>
      </c>
      <c r="Y110" s="14">
        <v>3275.15</v>
      </c>
      <c r="Z110" s="14">
        <v>3275.15</v>
      </c>
      <c r="AA110" s="14">
        <v>3275.15</v>
      </c>
      <c r="AB110" s="14">
        <v>3275.15</v>
      </c>
      <c r="AC110" s="14">
        <v>3275.15</v>
      </c>
      <c r="AD110" s="14">
        <v>3275.15</v>
      </c>
      <c r="AE110" s="14">
        <v>3275.15</v>
      </c>
      <c r="AF110" s="14">
        <v>3275.15</v>
      </c>
      <c r="AG110" s="14">
        <v>3275.15</v>
      </c>
      <c r="AH110" s="14">
        <v>3275.15</v>
      </c>
      <c r="AI110" s="14">
        <v>3275.15</v>
      </c>
      <c r="AJ110" s="14">
        <v>3275.15</v>
      </c>
      <c r="AK110" s="14">
        <v>3275.15</v>
      </c>
      <c r="AL110" s="14">
        <v>3275.15</v>
      </c>
      <c r="AM110" s="14">
        <v>3275.15</v>
      </c>
      <c r="AN110" s="14">
        <v>3275.15</v>
      </c>
      <c r="AO110" s="14">
        <v>3275.15</v>
      </c>
      <c r="AP110" s="14">
        <v>3275.15</v>
      </c>
      <c r="AQ110" s="14">
        <v>3275.15</v>
      </c>
      <c r="AR110" s="14">
        <v>3275.15</v>
      </c>
      <c r="AS110" s="14">
        <v>3275.15</v>
      </c>
      <c r="AT110" s="14">
        <v>3275.15</v>
      </c>
      <c r="AU110" s="14">
        <v>3275.15</v>
      </c>
    </row>
    <row r="111" spans="1:47" x14ac:dyDescent="0.25">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19.54</v>
      </c>
      <c r="S111" s="14">
        <v>19.54</v>
      </c>
      <c r="T111" s="14">
        <v>54.61</v>
      </c>
      <c r="U111" s="14">
        <v>54.61</v>
      </c>
      <c r="V111" s="14">
        <v>54.61</v>
      </c>
      <c r="W111" s="14">
        <v>89.68</v>
      </c>
      <c r="X111" s="14">
        <v>89.68</v>
      </c>
      <c r="Y111" s="14">
        <v>89.68</v>
      </c>
      <c r="Z111" s="14">
        <v>124.75</v>
      </c>
      <c r="AA111" s="14">
        <v>124.75</v>
      </c>
      <c r="AB111" s="14">
        <v>124.75</v>
      </c>
      <c r="AC111" s="14">
        <v>124.75</v>
      </c>
      <c r="AD111" s="14">
        <v>159.83000000000001</v>
      </c>
      <c r="AE111" s="14">
        <v>159.83000000000001</v>
      </c>
      <c r="AF111" s="14">
        <v>428.63</v>
      </c>
      <c r="AG111" s="14">
        <v>665.2</v>
      </c>
      <c r="AH111" s="14">
        <v>939.52</v>
      </c>
      <c r="AI111" s="14">
        <v>1181.03</v>
      </c>
      <c r="AJ111" s="14">
        <v>1459.52</v>
      </c>
      <c r="AK111" s="14">
        <v>1706.37</v>
      </c>
      <c r="AL111" s="14">
        <v>1956.32</v>
      </c>
      <c r="AM111" s="14">
        <v>2206.66</v>
      </c>
      <c r="AN111" s="14">
        <v>2457.71</v>
      </c>
      <c r="AO111" s="14">
        <v>2709.82</v>
      </c>
      <c r="AP111" s="14">
        <v>2964.98</v>
      </c>
      <c r="AQ111" s="14">
        <v>3222.97</v>
      </c>
      <c r="AR111" s="14">
        <v>3481.38</v>
      </c>
      <c r="AS111" s="14">
        <v>3740.58</v>
      </c>
      <c r="AT111" s="14">
        <v>4000.97</v>
      </c>
      <c r="AU111" s="14">
        <v>4265.51</v>
      </c>
    </row>
    <row r="112" spans="1:47" x14ac:dyDescent="0.2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1294.79</v>
      </c>
      <c r="R114" s="14">
        <v>1286.17</v>
      </c>
      <c r="S114" s="14">
        <v>1286.1600000000001</v>
      </c>
      <c r="T114" s="14">
        <v>1286.1600000000001</v>
      </c>
      <c r="U114" s="14">
        <v>1282.82</v>
      </c>
      <c r="V114" s="14">
        <v>1545.67</v>
      </c>
      <c r="W114" s="14">
        <v>1548.96</v>
      </c>
      <c r="X114" s="14">
        <v>1877.46</v>
      </c>
      <c r="Y114" s="14">
        <v>1877.46</v>
      </c>
      <c r="Z114" s="14">
        <v>1877.46</v>
      </c>
      <c r="AA114" s="14">
        <v>1874.12</v>
      </c>
      <c r="AB114" s="14">
        <v>2280.0300000000002</v>
      </c>
      <c r="AC114" s="14">
        <v>2292.85</v>
      </c>
      <c r="AD114" s="14">
        <v>2289.5100000000002</v>
      </c>
      <c r="AE114" s="14">
        <v>2289.5100000000002</v>
      </c>
      <c r="AF114" s="14">
        <v>2267.89</v>
      </c>
      <c r="AG114" s="14">
        <v>2269.29</v>
      </c>
      <c r="AH114" s="14">
        <v>2263.31</v>
      </c>
      <c r="AI114" s="14">
        <v>2286.41</v>
      </c>
      <c r="AJ114" s="14">
        <v>2306.2600000000002</v>
      </c>
      <c r="AK114" s="14">
        <v>2286.41</v>
      </c>
      <c r="AL114" s="14">
        <v>2286.41</v>
      </c>
      <c r="AM114" s="14">
        <v>2285.6999999999998</v>
      </c>
      <c r="AN114" s="14">
        <v>2275.87</v>
      </c>
      <c r="AO114" s="14">
        <v>2269.06</v>
      </c>
      <c r="AP114" s="14">
        <v>2265.38</v>
      </c>
      <c r="AQ114" s="14">
        <v>2261.0100000000002</v>
      </c>
      <c r="AR114" s="14">
        <v>2260.69</v>
      </c>
      <c r="AS114" s="14">
        <v>2261.0100000000002</v>
      </c>
      <c r="AT114" s="14">
        <v>2253.9299999999998</v>
      </c>
      <c r="AU114" s="14">
        <v>2260.06</v>
      </c>
    </row>
    <row r="115" spans="1:47" x14ac:dyDescent="0.25">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107</v>
      </c>
      <c r="Z115" s="14">
        <v>107</v>
      </c>
      <c r="AA115" s="14">
        <v>107</v>
      </c>
      <c r="AB115" s="14">
        <v>112.11</v>
      </c>
      <c r="AC115" s="14">
        <v>131.18</v>
      </c>
      <c r="AD115" s="14">
        <v>131.18</v>
      </c>
      <c r="AE115" s="14">
        <v>131.18</v>
      </c>
      <c r="AF115" s="14">
        <v>131.18</v>
      </c>
      <c r="AG115" s="14">
        <v>131.18</v>
      </c>
      <c r="AH115" s="14">
        <v>131.18</v>
      </c>
      <c r="AI115" s="14">
        <v>142.38999999999999</v>
      </c>
      <c r="AJ115" s="14">
        <v>151.38</v>
      </c>
      <c r="AK115" s="14">
        <v>151.38</v>
      </c>
      <c r="AL115" s="14">
        <v>147.19999999999999</v>
      </c>
      <c r="AM115" s="14">
        <v>131.18</v>
      </c>
      <c r="AN115" s="14">
        <v>143.59</v>
      </c>
      <c r="AO115" s="14">
        <v>151.38</v>
      </c>
      <c r="AP115" s="14">
        <v>151.38</v>
      </c>
      <c r="AQ115" s="14">
        <v>139.18</v>
      </c>
      <c r="AR115" s="14">
        <v>131.18</v>
      </c>
      <c r="AS115" s="14">
        <v>132.35</v>
      </c>
      <c r="AT115" s="14">
        <v>131.18</v>
      </c>
      <c r="AU115" s="14">
        <v>131.18</v>
      </c>
    </row>
    <row r="117" spans="1:47" ht="18.75" x14ac:dyDescent="0.3">
      <c r="A117" s="15" t="s">
        <v>114</v>
      </c>
    </row>
    <row r="118" spans="1:47" x14ac:dyDescent="0.2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25">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3666</v>
      </c>
      <c r="R119" s="14">
        <v>3666.01</v>
      </c>
      <c r="S119" s="14">
        <v>3666</v>
      </c>
      <c r="T119" s="14">
        <v>3666.01</v>
      </c>
      <c r="U119" s="14">
        <v>3701.92</v>
      </c>
      <c r="V119" s="14">
        <v>3701.92</v>
      </c>
      <c r="W119" s="14">
        <v>3701.92</v>
      </c>
      <c r="X119" s="14">
        <v>3701.92</v>
      </c>
      <c r="Y119" s="14">
        <v>3701.91</v>
      </c>
      <c r="Z119" s="14">
        <v>3701.92</v>
      </c>
      <c r="AA119" s="14">
        <v>3701.91</v>
      </c>
      <c r="AB119" s="14">
        <v>3701.92</v>
      </c>
      <c r="AC119" s="14">
        <v>3701.92</v>
      </c>
      <c r="AD119" s="14">
        <v>3734.15</v>
      </c>
      <c r="AE119" s="14">
        <v>3763.23</v>
      </c>
      <c r="AF119" s="14">
        <v>3789.34</v>
      </c>
      <c r="AG119" s="14">
        <v>3789.33</v>
      </c>
      <c r="AH119" s="14">
        <v>3789.34</v>
      </c>
      <c r="AI119" s="14">
        <v>3812.9</v>
      </c>
      <c r="AJ119" s="14">
        <v>3812.9</v>
      </c>
      <c r="AK119" s="14">
        <v>3812.9</v>
      </c>
      <c r="AL119" s="14">
        <v>3812.9</v>
      </c>
      <c r="AM119" s="14">
        <v>3834.11</v>
      </c>
      <c r="AN119" s="14">
        <v>3834.1</v>
      </c>
      <c r="AO119" s="14">
        <v>3834.11</v>
      </c>
      <c r="AP119" s="14">
        <v>3834.1</v>
      </c>
      <c r="AQ119" s="14">
        <v>3834.1</v>
      </c>
      <c r="AR119" s="14">
        <v>3834.1</v>
      </c>
      <c r="AS119" s="14">
        <v>3834.1</v>
      </c>
      <c r="AT119" s="14">
        <v>3834.1</v>
      </c>
      <c r="AU119" s="14">
        <v>3834.1</v>
      </c>
    </row>
    <row r="120" spans="1:47" x14ac:dyDescent="0.25">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775.01</v>
      </c>
      <c r="R120" s="14">
        <v>775.02</v>
      </c>
      <c r="S120" s="14">
        <v>775.02</v>
      </c>
      <c r="T120" s="14">
        <v>856.33</v>
      </c>
      <c r="U120" s="14">
        <v>1206.73</v>
      </c>
      <c r="V120" s="14">
        <v>2496.1999999999998</v>
      </c>
      <c r="W120" s="14">
        <v>2496.1999999999998</v>
      </c>
      <c r="X120" s="14">
        <v>2588.1799999999998</v>
      </c>
      <c r="Y120" s="14">
        <v>3113.78</v>
      </c>
      <c r="Z120" s="14">
        <v>3113.79</v>
      </c>
      <c r="AA120" s="14">
        <v>3212.23</v>
      </c>
      <c r="AB120" s="14">
        <v>3311.88</v>
      </c>
      <c r="AC120" s="14">
        <v>3762.57</v>
      </c>
      <c r="AD120" s="14">
        <v>3863.52</v>
      </c>
      <c r="AE120" s="14">
        <v>4665.84</v>
      </c>
      <c r="AF120" s="14">
        <v>4767.88</v>
      </c>
      <c r="AG120" s="14">
        <v>4870.2700000000004</v>
      </c>
      <c r="AH120" s="14">
        <v>4972.97</v>
      </c>
      <c r="AI120" s="14">
        <v>5776.75</v>
      </c>
      <c r="AJ120" s="14">
        <v>5879.9</v>
      </c>
      <c r="AK120" s="14">
        <v>6333.51</v>
      </c>
      <c r="AL120" s="14">
        <v>6436.51</v>
      </c>
      <c r="AM120" s="14">
        <v>6890.04</v>
      </c>
      <c r="AN120" s="14">
        <v>6993.21</v>
      </c>
      <c r="AO120" s="14">
        <v>7622.33</v>
      </c>
      <c r="AP120" s="14">
        <v>7726.07</v>
      </c>
      <c r="AQ120" s="14">
        <v>8355.76</v>
      </c>
      <c r="AR120" s="14">
        <v>8460.19</v>
      </c>
      <c r="AS120" s="14">
        <v>9090.65</v>
      </c>
      <c r="AT120" s="14">
        <v>9195.91</v>
      </c>
      <c r="AU120" s="14">
        <v>9303.3799999999992</v>
      </c>
    </row>
    <row r="121" spans="1:47" x14ac:dyDescent="0.25">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196.6</v>
      </c>
      <c r="X121" s="14">
        <v>196.6</v>
      </c>
      <c r="Y121" s="14">
        <v>196.6</v>
      </c>
      <c r="Z121" s="14">
        <v>196.6</v>
      </c>
      <c r="AA121" s="14">
        <v>196.6</v>
      </c>
      <c r="AB121" s="14">
        <v>196.6</v>
      </c>
      <c r="AC121" s="14">
        <v>196.6</v>
      </c>
      <c r="AD121" s="14">
        <v>196.6</v>
      </c>
      <c r="AE121" s="14">
        <v>196.6</v>
      </c>
      <c r="AF121" s="14">
        <v>196.6</v>
      </c>
      <c r="AG121" s="14">
        <v>196.6</v>
      </c>
      <c r="AH121" s="14">
        <v>196.6</v>
      </c>
      <c r="AI121" s="14">
        <v>196.6</v>
      </c>
      <c r="AJ121" s="14">
        <v>196.6</v>
      </c>
      <c r="AK121" s="14">
        <v>196.6</v>
      </c>
      <c r="AL121" s="14">
        <v>196.6</v>
      </c>
      <c r="AM121" s="14">
        <v>203.29</v>
      </c>
      <c r="AN121" s="14">
        <v>203.33</v>
      </c>
      <c r="AO121" s="14">
        <v>202.95</v>
      </c>
      <c r="AP121" s="14">
        <v>203.02</v>
      </c>
      <c r="AQ121" s="14">
        <v>202.66</v>
      </c>
      <c r="AR121" s="14">
        <v>203.21</v>
      </c>
      <c r="AS121" s="14">
        <v>202.87</v>
      </c>
      <c r="AT121" s="14">
        <v>203.11</v>
      </c>
      <c r="AU121" s="14">
        <v>204.51</v>
      </c>
    </row>
    <row r="122" spans="1:47" x14ac:dyDescent="0.25">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42.08</v>
      </c>
      <c r="T122" s="14">
        <v>42.08</v>
      </c>
      <c r="U122" s="14">
        <v>42.08</v>
      </c>
      <c r="V122" s="14">
        <v>42.08</v>
      </c>
      <c r="W122" s="14">
        <v>42.08</v>
      </c>
      <c r="X122" s="14">
        <v>42.08</v>
      </c>
      <c r="Y122" s="14">
        <v>42.08</v>
      </c>
      <c r="Z122" s="14">
        <v>42.08</v>
      </c>
      <c r="AA122" s="14">
        <v>42.08</v>
      </c>
      <c r="AB122" s="14">
        <v>93.98</v>
      </c>
      <c r="AC122" s="14">
        <v>146.22999999999999</v>
      </c>
      <c r="AD122" s="14">
        <v>198.76</v>
      </c>
      <c r="AE122" s="14">
        <v>251.57</v>
      </c>
      <c r="AF122" s="14">
        <v>304.56</v>
      </c>
      <c r="AG122" s="14">
        <v>357.7</v>
      </c>
      <c r="AH122" s="14">
        <v>411</v>
      </c>
      <c r="AI122" s="14">
        <v>464.37</v>
      </c>
      <c r="AJ122" s="14">
        <v>517.78</v>
      </c>
      <c r="AK122" s="14">
        <v>571.09</v>
      </c>
      <c r="AL122" s="14">
        <v>624.45000000000005</v>
      </c>
      <c r="AM122" s="14">
        <v>677.85</v>
      </c>
      <c r="AN122" s="14">
        <v>731.41</v>
      </c>
      <c r="AO122" s="14">
        <v>785.11</v>
      </c>
      <c r="AP122" s="14">
        <v>838.97</v>
      </c>
      <c r="AQ122" s="14">
        <v>893.02</v>
      </c>
      <c r="AR122" s="14">
        <v>947.28</v>
      </c>
      <c r="AS122" s="14">
        <v>1001.74</v>
      </c>
      <c r="AT122" s="14">
        <v>1056.42</v>
      </c>
      <c r="AU122" s="14">
        <v>1112.04</v>
      </c>
    </row>
    <row r="123" spans="1:47" x14ac:dyDescent="0.2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10088.6</v>
      </c>
      <c r="R124" s="14">
        <v>9707.9500000000007</v>
      </c>
      <c r="S124" s="14">
        <v>8611.9699999999993</v>
      </c>
      <c r="T124" s="14">
        <v>8729.67</v>
      </c>
      <c r="U124" s="14">
        <v>8316.4500000000007</v>
      </c>
      <c r="V124" s="14">
        <v>7876.26</v>
      </c>
      <c r="W124" s="14">
        <v>6472.46</v>
      </c>
      <c r="X124" s="14">
        <v>6713.04</v>
      </c>
      <c r="Y124" s="14">
        <v>2450.81</v>
      </c>
      <c r="Z124" s="14">
        <v>2450.81</v>
      </c>
      <c r="AA124" s="14">
        <v>2450.81</v>
      </c>
      <c r="AB124" s="14">
        <v>2450.81</v>
      </c>
      <c r="AC124" s="14">
        <v>2450.81</v>
      </c>
      <c r="AD124" s="14">
        <v>2450.81</v>
      </c>
      <c r="AE124" s="14">
        <v>2450.81</v>
      </c>
      <c r="AF124" s="14">
        <v>2450.81</v>
      </c>
      <c r="AG124" s="14">
        <v>2450.81</v>
      </c>
      <c r="AH124" s="14">
        <v>386.34</v>
      </c>
      <c r="AI124" s="14">
        <v>386.34</v>
      </c>
      <c r="AJ124" s="14">
        <v>386.34</v>
      </c>
      <c r="AK124" s="14">
        <v>386.34</v>
      </c>
      <c r="AL124" s="14">
        <v>386.34</v>
      </c>
      <c r="AM124" s="14">
        <v>386.34</v>
      </c>
      <c r="AN124" s="14">
        <v>386.34</v>
      </c>
      <c r="AO124" s="14">
        <v>386.34</v>
      </c>
      <c r="AP124" s="14">
        <v>386.34</v>
      </c>
      <c r="AQ124" s="14">
        <v>386.34</v>
      </c>
      <c r="AR124" s="14">
        <v>386.34</v>
      </c>
      <c r="AS124" s="14">
        <v>386.34</v>
      </c>
      <c r="AT124" s="14">
        <v>386.34</v>
      </c>
      <c r="AU124" s="14">
        <v>386.34</v>
      </c>
    </row>
    <row r="125" spans="1:47" x14ac:dyDescent="0.25">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9820.1200000000008</v>
      </c>
      <c r="R125" s="14">
        <v>10901.23</v>
      </c>
      <c r="S125" s="14">
        <v>10993.97</v>
      </c>
      <c r="T125" s="14">
        <v>11307.61</v>
      </c>
      <c r="U125" s="14">
        <v>12304.1</v>
      </c>
      <c r="V125" s="14">
        <v>11809.88</v>
      </c>
      <c r="W125" s="14">
        <v>13093.6</v>
      </c>
      <c r="X125" s="14">
        <v>12907</v>
      </c>
      <c r="Y125" s="14">
        <v>15288.22</v>
      </c>
      <c r="Z125" s="14">
        <v>15417.76</v>
      </c>
      <c r="AA125" s="14">
        <v>15347.02</v>
      </c>
      <c r="AB125" s="14">
        <v>15372.92</v>
      </c>
      <c r="AC125" s="14">
        <v>15174.71</v>
      </c>
      <c r="AD125" s="14">
        <v>15155.06</v>
      </c>
      <c r="AE125" s="14">
        <v>14705.18</v>
      </c>
      <c r="AF125" s="14">
        <v>14680.8</v>
      </c>
      <c r="AG125" s="14">
        <v>14662.23</v>
      </c>
      <c r="AH125" s="14">
        <v>15753.33</v>
      </c>
      <c r="AI125" s="14">
        <v>15394.99</v>
      </c>
      <c r="AJ125" s="14">
        <v>15388.46</v>
      </c>
      <c r="AK125" s="14">
        <v>15176.16</v>
      </c>
      <c r="AL125" s="14">
        <v>15199.14</v>
      </c>
      <c r="AM125" s="14">
        <v>14869.08</v>
      </c>
      <c r="AN125" s="14">
        <v>14906.42</v>
      </c>
      <c r="AO125" s="14">
        <v>14709.81</v>
      </c>
      <c r="AP125" s="14">
        <v>14735.53</v>
      </c>
      <c r="AQ125" s="14">
        <v>14561.21</v>
      </c>
      <c r="AR125" s="14">
        <v>14833.09</v>
      </c>
      <c r="AS125" s="14">
        <v>14679.33</v>
      </c>
      <c r="AT125" s="14">
        <v>14782.14</v>
      </c>
      <c r="AU125" s="14">
        <v>14898.9</v>
      </c>
    </row>
    <row r="126" spans="1:47" x14ac:dyDescent="0.25">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8.1999999999999993</v>
      </c>
      <c r="R126" s="14">
        <v>8.1999999999999993</v>
      </c>
      <c r="S126" s="14">
        <v>8.1999999999999993</v>
      </c>
      <c r="T126" s="14">
        <v>8.1999999999999993</v>
      </c>
      <c r="U126" s="14">
        <v>8.1999999999999993</v>
      </c>
      <c r="V126" s="14">
        <v>8.1999999999999993</v>
      </c>
      <c r="W126" s="14">
        <v>11.51</v>
      </c>
      <c r="X126" s="14">
        <v>11.51</v>
      </c>
      <c r="Y126" s="14">
        <v>39.14</v>
      </c>
      <c r="Z126" s="14">
        <v>39.14</v>
      </c>
      <c r="AA126" s="14">
        <v>39.14</v>
      </c>
      <c r="AB126" s="14">
        <v>39.14</v>
      </c>
      <c r="AC126" s="14">
        <v>39.14</v>
      </c>
      <c r="AD126" s="14">
        <v>39.14</v>
      </c>
      <c r="AE126" s="14">
        <v>39.14</v>
      </c>
      <c r="AF126" s="14">
        <v>39.14</v>
      </c>
      <c r="AG126" s="14">
        <v>39.14</v>
      </c>
      <c r="AH126" s="14">
        <v>52.45</v>
      </c>
      <c r="AI126" s="14">
        <v>39.14</v>
      </c>
      <c r="AJ126" s="14">
        <v>39.14</v>
      </c>
      <c r="AK126" s="14">
        <v>39.14</v>
      </c>
      <c r="AL126" s="14">
        <v>39.14</v>
      </c>
      <c r="AM126" s="14">
        <v>39.14</v>
      </c>
      <c r="AN126" s="14">
        <v>39.14</v>
      </c>
      <c r="AO126" s="14">
        <v>39.14</v>
      </c>
      <c r="AP126" s="14">
        <v>39.14</v>
      </c>
      <c r="AQ126" s="14">
        <v>39.14</v>
      </c>
      <c r="AR126" s="14">
        <v>25.9</v>
      </c>
      <c r="AS126" s="14">
        <v>21.59</v>
      </c>
      <c r="AT126" s="14">
        <v>20.350000000000001</v>
      </c>
      <c r="AU126" s="14">
        <v>25.9</v>
      </c>
    </row>
    <row r="128" spans="1:47" ht="18.75" x14ac:dyDescent="0.3">
      <c r="A128" s="15" t="s">
        <v>115</v>
      </c>
    </row>
    <row r="129" spans="1:47" x14ac:dyDescent="0.2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25">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375.99</v>
      </c>
      <c r="S130" s="14">
        <v>419.6</v>
      </c>
      <c r="T130" s="14">
        <v>419.58</v>
      </c>
      <c r="U130" s="14">
        <v>419.59</v>
      </c>
      <c r="V130" s="14">
        <v>472.06</v>
      </c>
      <c r="W130" s="14">
        <v>472.09</v>
      </c>
      <c r="X130" s="14">
        <v>550.88</v>
      </c>
      <c r="Y130" s="14">
        <v>643.42999999999995</v>
      </c>
      <c r="Z130" s="14">
        <v>624.14</v>
      </c>
      <c r="AA130" s="14">
        <v>611.02</v>
      </c>
      <c r="AB130" s="14">
        <v>518.07000000000005</v>
      </c>
      <c r="AC130" s="14">
        <v>419.34</v>
      </c>
      <c r="AD130" s="14">
        <v>416.66</v>
      </c>
      <c r="AE130" s="14">
        <v>420.46</v>
      </c>
      <c r="AF130" s="14">
        <v>380.37</v>
      </c>
      <c r="AG130" s="14">
        <v>380.47</v>
      </c>
      <c r="AH130" s="14">
        <v>380.86</v>
      </c>
      <c r="AI130" s="14">
        <v>381.82</v>
      </c>
      <c r="AJ130" s="14">
        <v>385.03</v>
      </c>
      <c r="AK130" s="14">
        <v>387.25</v>
      </c>
      <c r="AL130" s="14">
        <v>388.17</v>
      </c>
      <c r="AM130" s="14">
        <v>389.12</v>
      </c>
      <c r="AN130" s="14">
        <v>392.47</v>
      </c>
      <c r="AO130" s="14">
        <v>395.3</v>
      </c>
      <c r="AP130" s="14">
        <v>395.31</v>
      </c>
      <c r="AQ130" s="14">
        <v>396.39</v>
      </c>
      <c r="AR130" s="14">
        <v>400.52</v>
      </c>
      <c r="AS130" s="14">
        <v>402.75</v>
      </c>
      <c r="AT130" s="14">
        <v>403.71</v>
      </c>
      <c r="AU130" s="14">
        <v>406.35</v>
      </c>
    </row>
    <row r="131" spans="1:47" x14ac:dyDescent="0.25">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2.48</v>
      </c>
      <c r="U131" s="14">
        <v>5.3</v>
      </c>
      <c r="V131" s="14">
        <v>51.9</v>
      </c>
      <c r="W131" s="14">
        <v>54.96</v>
      </c>
      <c r="X131" s="14">
        <v>58.51</v>
      </c>
      <c r="Y131" s="14">
        <v>61.72</v>
      </c>
      <c r="Z131" s="14">
        <v>64.83</v>
      </c>
      <c r="AA131" s="14">
        <v>68.010000000000005</v>
      </c>
      <c r="AB131" s="14">
        <v>70.19</v>
      </c>
      <c r="AC131" s="14">
        <v>61.52</v>
      </c>
      <c r="AD131" s="14">
        <v>61.16</v>
      </c>
      <c r="AE131" s="14">
        <v>61.61</v>
      </c>
      <c r="AF131" s="14">
        <v>57.11</v>
      </c>
      <c r="AG131" s="14">
        <v>57.1</v>
      </c>
      <c r="AH131" s="14">
        <v>57.14</v>
      </c>
      <c r="AI131" s="14">
        <v>57.25</v>
      </c>
      <c r="AJ131" s="14">
        <v>57.77</v>
      </c>
      <c r="AK131" s="14">
        <v>58.1</v>
      </c>
      <c r="AL131" s="14">
        <v>58.14</v>
      </c>
      <c r="AM131" s="14">
        <v>58.27</v>
      </c>
      <c r="AN131" s="14">
        <v>58.77</v>
      </c>
      <c r="AO131" s="14">
        <v>59.11</v>
      </c>
      <c r="AP131" s="14">
        <v>59.1</v>
      </c>
      <c r="AQ131" s="14">
        <v>59.23</v>
      </c>
      <c r="AR131" s="14">
        <v>59.71</v>
      </c>
      <c r="AS131" s="14">
        <v>60.03</v>
      </c>
      <c r="AT131" s="14">
        <v>60.15</v>
      </c>
      <c r="AU131" s="14">
        <v>60.52</v>
      </c>
    </row>
    <row r="132" spans="1:47" x14ac:dyDescent="0.2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25">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1.28</v>
      </c>
      <c r="T133" s="14">
        <v>1.28</v>
      </c>
      <c r="U133" s="14">
        <v>2.74</v>
      </c>
      <c r="V133" s="14">
        <v>4.32</v>
      </c>
      <c r="W133" s="14">
        <v>6.15</v>
      </c>
      <c r="X133" s="14">
        <v>7.81</v>
      </c>
      <c r="Y133" s="14">
        <v>9.59</v>
      </c>
      <c r="Z133" s="14">
        <v>11.24</v>
      </c>
      <c r="AA133" s="14">
        <v>12.92</v>
      </c>
      <c r="AB133" s="14">
        <v>12.72</v>
      </c>
      <c r="AC133" s="14">
        <v>11.15</v>
      </c>
      <c r="AD133" s="14">
        <v>11.09</v>
      </c>
      <c r="AE133" s="14">
        <v>11.17</v>
      </c>
      <c r="AF133" s="14">
        <v>10.35</v>
      </c>
      <c r="AG133" s="14">
        <v>10.35</v>
      </c>
      <c r="AH133" s="14">
        <v>10.36</v>
      </c>
      <c r="AI133" s="14">
        <v>10.38</v>
      </c>
      <c r="AJ133" s="14">
        <v>10.47</v>
      </c>
      <c r="AK133" s="14">
        <v>10.53</v>
      </c>
      <c r="AL133" s="14">
        <v>10.54</v>
      </c>
      <c r="AM133" s="14">
        <v>10.56</v>
      </c>
      <c r="AN133" s="14">
        <v>10.65</v>
      </c>
      <c r="AO133" s="14">
        <v>10.71</v>
      </c>
      <c r="AP133" s="14">
        <v>10.71</v>
      </c>
      <c r="AQ133" s="14">
        <v>10.74</v>
      </c>
      <c r="AR133" s="14">
        <v>10.82</v>
      </c>
      <c r="AS133" s="14">
        <v>10.88</v>
      </c>
      <c r="AT133" s="14">
        <v>10.9</v>
      </c>
      <c r="AU133" s="14">
        <v>10.97</v>
      </c>
    </row>
    <row r="134" spans="1:47" x14ac:dyDescent="0.2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112.77</v>
      </c>
      <c r="R136" s="14">
        <v>164.43</v>
      </c>
      <c r="S136" s="14">
        <v>140.4</v>
      </c>
      <c r="T136" s="14">
        <v>172.4</v>
      </c>
      <c r="U136" s="14">
        <v>173.45</v>
      </c>
      <c r="V136" s="14">
        <v>157.49</v>
      </c>
      <c r="W136" s="14">
        <v>143.61000000000001</v>
      </c>
      <c r="X136" s="14">
        <v>94.11</v>
      </c>
      <c r="Y136" s="14">
        <v>17.510000000000002</v>
      </c>
      <c r="Z136" s="14">
        <v>0.6</v>
      </c>
      <c r="AA136" s="14">
        <v>0.1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25">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4.03</v>
      </c>
      <c r="R137" s="14">
        <v>32.270000000000003</v>
      </c>
      <c r="S137" s="14">
        <v>17.52</v>
      </c>
      <c r="T137" s="14">
        <v>48.72</v>
      </c>
      <c r="U137" s="14">
        <v>156.38</v>
      </c>
      <c r="V137" s="14">
        <v>31.5</v>
      </c>
      <c r="W137" s="14">
        <v>22.8</v>
      </c>
      <c r="X137" s="14">
        <v>3.28</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75" x14ac:dyDescent="0.3">
      <c r="A139" s="15" t="s">
        <v>116</v>
      </c>
    </row>
    <row r="140" spans="1:47" x14ac:dyDescent="0.2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25">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117.66</v>
      </c>
      <c r="R141" s="14">
        <v>117.39</v>
      </c>
      <c r="S141" s="14">
        <v>117.76</v>
      </c>
      <c r="T141" s="14">
        <v>117.78</v>
      </c>
      <c r="U141" s="14">
        <v>227.81</v>
      </c>
      <c r="V141" s="14">
        <v>255.2</v>
      </c>
      <c r="W141" s="14">
        <v>258.42</v>
      </c>
      <c r="X141" s="14">
        <v>259.86</v>
      </c>
      <c r="Y141" s="14">
        <v>259.86</v>
      </c>
      <c r="Z141" s="14">
        <v>285.13</v>
      </c>
      <c r="AA141" s="14">
        <v>285.10000000000002</v>
      </c>
      <c r="AB141" s="14">
        <v>285.11</v>
      </c>
      <c r="AC141" s="14">
        <v>285.08</v>
      </c>
      <c r="AD141" s="14">
        <v>285.08999999999997</v>
      </c>
      <c r="AE141" s="14">
        <v>285.12</v>
      </c>
      <c r="AF141" s="14">
        <v>285.08999999999997</v>
      </c>
      <c r="AG141" s="14">
        <v>285.08999999999997</v>
      </c>
      <c r="AH141" s="14">
        <v>285.08999999999997</v>
      </c>
      <c r="AI141" s="14">
        <v>284.08999999999997</v>
      </c>
      <c r="AJ141" s="14">
        <v>284.08999999999997</v>
      </c>
      <c r="AK141" s="14">
        <v>284.08999999999997</v>
      </c>
      <c r="AL141" s="14">
        <v>283.08999999999997</v>
      </c>
      <c r="AM141" s="14">
        <v>283.08999999999997</v>
      </c>
      <c r="AN141" s="14">
        <v>283.10000000000002</v>
      </c>
      <c r="AO141" s="14">
        <v>283.10000000000002</v>
      </c>
      <c r="AP141" s="14">
        <v>284.10000000000002</v>
      </c>
      <c r="AQ141" s="14">
        <v>284.08</v>
      </c>
      <c r="AR141" s="14">
        <v>284.10000000000002</v>
      </c>
      <c r="AS141" s="14">
        <v>284.11</v>
      </c>
      <c r="AT141" s="14">
        <v>284.11</v>
      </c>
      <c r="AU141" s="14">
        <v>284.10000000000002</v>
      </c>
    </row>
    <row r="142" spans="1:47" x14ac:dyDescent="0.25">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10.64</v>
      </c>
      <c r="V142" s="14">
        <v>13.93</v>
      </c>
      <c r="W142" s="14">
        <v>15.19</v>
      </c>
      <c r="X142" s="14">
        <v>16.39</v>
      </c>
      <c r="Y142" s="14">
        <v>16.39</v>
      </c>
      <c r="Z142" s="14">
        <v>17.13</v>
      </c>
      <c r="AA142" s="14">
        <v>17.13</v>
      </c>
      <c r="AB142" s="14">
        <v>17.13</v>
      </c>
      <c r="AC142" s="14">
        <v>17.13</v>
      </c>
      <c r="AD142" s="14">
        <v>17.13</v>
      </c>
      <c r="AE142" s="14">
        <v>17.13</v>
      </c>
      <c r="AF142" s="14">
        <v>17.13</v>
      </c>
      <c r="AG142" s="14">
        <v>17.13</v>
      </c>
      <c r="AH142" s="14">
        <v>17.13</v>
      </c>
      <c r="AI142" s="14">
        <v>17.07</v>
      </c>
      <c r="AJ142" s="14">
        <v>17.07</v>
      </c>
      <c r="AK142" s="14">
        <v>17.07</v>
      </c>
      <c r="AL142" s="14">
        <v>17.010000000000002</v>
      </c>
      <c r="AM142" s="14">
        <v>17.010000000000002</v>
      </c>
      <c r="AN142" s="14">
        <v>17.010000000000002</v>
      </c>
      <c r="AO142" s="14">
        <v>17.010000000000002</v>
      </c>
      <c r="AP142" s="14">
        <v>17.07</v>
      </c>
      <c r="AQ142" s="14">
        <v>17.07</v>
      </c>
      <c r="AR142" s="14">
        <v>17.07</v>
      </c>
      <c r="AS142" s="14">
        <v>17.07</v>
      </c>
      <c r="AT142" s="14">
        <v>17.07</v>
      </c>
      <c r="AU142" s="14">
        <v>17.07</v>
      </c>
    </row>
    <row r="143" spans="1:47" x14ac:dyDescent="0.2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0.67</v>
      </c>
      <c r="U144" s="14">
        <v>0.92</v>
      </c>
      <c r="V144" s="14">
        <v>1.67</v>
      </c>
      <c r="W144" s="14">
        <v>2.2599999999999998</v>
      </c>
      <c r="X144" s="14">
        <v>2.2799999999999998</v>
      </c>
      <c r="Y144" s="14">
        <v>2.2799999999999998</v>
      </c>
      <c r="Z144" s="14">
        <v>2.38</v>
      </c>
      <c r="AA144" s="14">
        <v>2.38</v>
      </c>
      <c r="AB144" s="14">
        <v>2.38</v>
      </c>
      <c r="AC144" s="14">
        <v>2.38</v>
      </c>
      <c r="AD144" s="14">
        <v>2.38</v>
      </c>
      <c r="AE144" s="14">
        <v>2.38</v>
      </c>
      <c r="AF144" s="14">
        <v>2.38</v>
      </c>
      <c r="AG144" s="14">
        <v>2.38</v>
      </c>
      <c r="AH144" s="14">
        <v>2.38</v>
      </c>
      <c r="AI144" s="14">
        <v>2.37</v>
      </c>
      <c r="AJ144" s="14">
        <v>2.37</v>
      </c>
      <c r="AK144" s="14">
        <v>2.37</v>
      </c>
      <c r="AL144" s="14">
        <v>2.36</v>
      </c>
      <c r="AM144" s="14">
        <v>2.36</v>
      </c>
      <c r="AN144" s="14">
        <v>2.36</v>
      </c>
      <c r="AO144" s="14">
        <v>2.36</v>
      </c>
      <c r="AP144" s="14">
        <v>2.37</v>
      </c>
      <c r="AQ144" s="14">
        <v>2.37</v>
      </c>
      <c r="AR144" s="14">
        <v>2.37</v>
      </c>
      <c r="AS144" s="14">
        <v>2.37</v>
      </c>
      <c r="AT144" s="14">
        <v>2.37</v>
      </c>
      <c r="AU144" s="14">
        <v>2.37</v>
      </c>
    </row>
    <row r="145" spans="1:47" x14ac:dyDescent="0.2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89.41</v>
      </c>
      <c r="R147" s="14">
        <v>89.41</v>
      </c>
      <c r="S147" s="14">
        <v>89.37</v>
      </c>
      <c r="T147" s="14">
        <v>89.39</v>
      </c>
      <c r="U147" s="14">
        <v>67.400000000000006</v>
      </c>
      <c r="V147" s="14">
        <v>80.900000000000006</v>
      </c>
      <c r="W147" s="14">
        <v>81.87</v>
      </c>
      <c r="X147" s="14">
        <v>82.1</v>
      </c>
      <c r="Y147" s="14">
        <v>82.23</v>
      </c>
      <c r="Z147" s="14">
        <v>84.54</v>
      </c>
      <c r="AA147" s="14">
        <v>84.54</v>
      </c>
      <c r="AB147" s="14">
        <v>84.54</v>
      </c>
      <c r="AC147" s="14">
        <v>84.54</v>
      </c>
      <c r="AD147" s="14">
        <v>84.54</v>
      </c>
      <c r="AE147" s="14">
        <v>84.54</v>
      </c>
      <c r="AF147" s="14">
        <v>84.54</v>
      </c>
      <c r="AG147" s="14">
        <v>84.54</v>
      </c>
      <c r="AH147" s="14">
        <v>84.54</v>
      </c>
      <c r="AI147" s="14">
        <v>84.09</v>
      </c>
      <c r="AJ147" s="14">
        <v>84.09</v>
      </c>
      <c r="AK147" s="14">
        <v>83.66</v>
      </c>
      <c r="AL147" s="14">
        <v>83.65</v>
      </c>
      <c r="AM147" s="14">
        <v>83.66</v>
      </c>
      <c r="AN147" s="14">
        <v>83.57</v>
      </c>
      <c r="AO147" s="14">
        <v>83.57</v>
      </c>
      <c r="AP147" s="14">
        <v>83.57</v>
      </c>
      <c r="AQ147" s="14">
        <v>83.13</v>
      </c>
      <c r="AR147" s="14">
        <v>83.14</v>
      </c>
      <c r="AS147" s="14">
        <v>83.14</v>
      </c>
      <c r="AT147" s="14">
        <v>83.14</v>
      </c>
      <c r="AU147" s="14">
        <v>83.14</v>
      </c>
    </row>
    <row r="148" spans="1:47" x14ac:dyDescent="0.25">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270.45999999999998</v>
      </c>
      <c r="R148" s="14">
        <v>271.38</v>
      </c>
      <c r="S148" s="14">
        <v>260.49</v>
      </c>
      <c r="T148" s="14">
        <v>266.39999999999998</v>
      </c>
      <c r="U148" s="14">
        <v>190.17</v>
      </c>
      <c r="V148" s="14">
        <v>86.3</v>
      </c>
      <c r="W148" s="14">
        <v>88.16</v>
      </c>
      <c r="X148" s="14">
        <v>88.73</v>
      </c>
      <c r="Y148" s="14">
        <v>88.99</v>
      </c>
      <c r="Z148" s="14">
        <v>15.94</v>
      </c>
      <c r="AA148" s="14">
        <v>15.23</v>
      </c>
      <c r="AB148" s="14">
        <v>15.31</v>
      </c>
      <c r="AC148" s="14">
        <v>15.11</v>
      </c>
      <c r="AD148" s="14">
        <v>15.11</v>
      </c>
      <c r="AE148" s="14">
        <v>15.91</v>
      </c>
      <c r="AF148" s="14">
        <v>15.76</v>
      </c>
      <c r="AG148" s="14">
        <v>15.72</v>
      </c>
      <c r="AH148" s="14">
        <v>15.55</v>
      </c>
      <c r="AI148" s="14">
        <v>14.87</v>
      </c>
      <c r="AJ148" s="14">
        <v>14.74</v>
      </c>
      <c r="AK148" s="14">
        <v>14.74</v>
      </c>
      <c r="AL148" s="14">
        <v>14.41</v>
      </c>
      <c r="AM148" s="14">
        <v>14.45</v>
      </c>
      <c r="AN148" s="14">
        <v>14.45</v>
      </c>
      <c r="AO148" s="14">
        <v>15.01</v>
      </c>
      <c r="AP148" s="14">
        <v>15.13</v>
      </c>
      <c r="AQ148" s="14">
        <v>15.01</v>
      </c>
      <c r="AR148" s="14">
        <v>15.13</v>
      </c>
      <c r="AS148" s="14">
        <v>15.78</v>
      </c>
      <c r="AT148" s="14">
        <v>15.94</v>
      </c>
      <c r="AU148" s="14">
        <v>15.74</v>
      </c>
    </row>
    <row r="150" spans="1:47" ht="18.75" x14ac:dyDescent="0.3">
      <c r="A150" s="15" t="s">
        <v>117</v>
      </c>
    </row>
    <row r="151" spans="1:47" x14ac:dyDescent="0.2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2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v>
      </c>
      <c r="W153" s="14">
        <v>3.62</v>
      </c>
      <c r="X153" s="14">
        <v>4.54</v>
      </c>
      <c r="Y153" s="14">
        <v>5.41</v>
      </c>
      <c r="Z153" s="14">
        <v>6.33</v>
      </c>
      <c r="AA153" s="14">
        <v>7.25</v>
      </c>
      <c r="AB153" s="14">
        <v>8.17</v>
      </c>
      <c r="AC153" s="14">
        <v>9.09</v>
      </c>
      <c r="AD153" s="14">
        <v>10.01</v>
      </c>
      <c r="AE153" s="14">
        <v>10.94</v>
      </c>
      <c r="AF153" s="14">
        <v>11.86</v>
      </c>
      <c r="AG153" s="14">
        <v>12.84</v>
      </c>
      <c r="AH153" s="14">
        <v>13.76</v>
      </c>
      <c r="AI153" s="14">
        <v>14.68</v>
      </c>
      <c r="AJ153" s="14">
        <v>15.66</v>
      </c>
      <c r="AK153" s="14">
        <v>16.64</v>
      </c>
      <c r="AL153" s="14">
        <v>17.559999999999999</v>
      </c>
      <c r="AM153" s="14">
        <v>18.54</v>
      </c>
      <c r="AN153" s="14">
        <v>19.52</v>
      </c>
      <c r="AO153" s="14">
        <v>20.5</v>
      </c>
      <c r="AP153" s="14">
        <v>21.54</v>
      </c>
      <c r="AQ153" s="14">
        <v>22.51</v>
      </c>
      <c r="AR153" s="14">
        <v>23.55</v>
      </c>
      <c r="AS153" s="14">
        <v>24.58</v>
      </c>
      <c r="AT153" s="14">
        <v>25.56</v>
      </c>
      <c r="AU153" s="14">
        <v>26.66</v>
      </c>
    </row>
    <row r="154" spans="1:47" x14ac:dyDescent="0.2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1.86</v>
      </c>
      <c r="W155" s="14">
        <v>2.34</v>
      </c>
      <c r="X155" s="14">
        <v>2.82</v>
      </c>
      <c r="Y155" s="14">
        <v>3.27</v>
      </c>
      <c r="Z155" s="14">
        <v>3.75</v>
      </c>
      <c r="AA155" s="14">
        <v>4.2300000000000004</v>
      </c>
      <c r="AB155" s="14">
        <v>4.71</v>
      </c>
      <c r="AC155" s="14">
        <v>5.19</v>
      </c>
      <c r="AD155" s="14">
        <v>5.67</v>
      </c>
      <c r="AE155" s="14">
        <v>6.15</v>
      </c>
      <c r="AF155" s="14">
        <v>6.62</v>
      </c>
      <c r="AG155" s="14">
        <v>7.13</v>
      </c>
      <c r="AH155" s="14">
        <v>7.61</v>
      </c>
      <c r="AI155" s="14">
        <v>8.09</v>
      </c>
      <c r="AJ155" s="14">
        <v>8.6</v>
      </c>
      <c r="AK155" s="14">
        <v>9.11</v>
      </c>
      <c r="AL155" s="14">
        <v>9.59</v>
      </c>
      <c r="AM155" s="14">
        <v>10.1</v>
      </c>
      <c r="AN155" s="14">
        <v>10.61</v>
      </c>
      <c r="AO155" s="14">
        <v>11.12</v>
      </c>
      <c r="AP155" s="14">
        <v>11.67</v>
      </c>
      <c r="AQ155" s="14">
        <v>12.18</v>
      </c>
      <c r="AR155" s="14">
        <v>12.72</v>
      </c>
      <c r="AS155" s="14">
        <v>13.26</v>
      </c>
      <c r="AT155" s="14">
        <v>13.77</v>
      </c>
      <c r="AU155" s="14">
        <v>14.34</v>
      </c>
    </row>
    <row r="156" spans="1:47" x14ac:dyDescent="0.2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265.54000000000002</v>
      </c>
      <c r="R159" s="14">
        <v>274.17</v>
      </c>
      <c r="S159" s="14">
        <v>275.39999999999998</v>
      </c>
      <c r="T159" s="14">
        <v>272.2</v>
      </c>
      <c r="U159" s="14">
        <v>265.54000000000002</v>
      </c>
      <c r="V159" s="14">
        <v>266.85000000000002</v>
      </c>
      <c r="W159" s="14">
        <v>269.70999999999998</v>
      </c>
      <c r="X159" s="14">
        <v>268.57</v>
      </c>
      <c r="Y159" s="14">
        <v>267.39</v>
      </c>
      <c r="Z159" s="14">
        <v>267.91000000000003</v>
      </c>
      <c r="AA159" s="14">
        <v>272.95</v>
      </c>
      <c r="AB159" s="14">
        <v>271.81</v>
      </c>
      <c r="AC159" s="14">
        <v>270.54000000000002</v>
      </c>
      <c r="AD159" s="14">
        <v>273.25</v>
      </c>
      <c r="AE159" s="14">
        <v>268.18</v>
      </c>
      <c r="AF159" s="14">
        <v>272.07</v>
      </c>
      <c r="AG159" s="14">
        <v>273.35000000000002</v>
      </c>
      <c r="AH159" s="14">
        <v>272.07</v>
      </c>
      <c r="AI159" s="14">
        <v>273.86</v>
      </c>
      <c r="AJ159" s="14">
        <v>277.68</v>
      </c>
      <c r="AK159" s="14">
        <v>276.32</v>
      </c>
      <c r="AL159" s="14">
        <v>278.24</v>
      </c>
      <c r="AM159" s="14">
        <v>282.19</v>
      </c>
      <c r="AN159" s="14">
        <v>281.14</v>
      </c>
      <c r="AO159" s="14">
        <v>284.77</v>
      </c>
      <c r="AP159" s="14">
        <v>286.39999999999998</v>
      </c>
      <c r="AQ159" s="14">
        <v>289.29000000000002</v>
      </c>
      <c r="AR159" s="14">
        <v>292.08999999999997</v>
      </c>
      <c r="AS159" s="14">
        <v>294.76</v>
      </c>
      <c r="AT159" s="14">
        <v>297.35000000000002</v>
      </c>
      <c r="AU159" s="14">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97B86-4767-484D-A778-32F2A3EA16A4}">
  <dimension ref="A1:E15"/>
  <sheetViews>
    <sheetView workbookViewId="0">
      <selection activeCell="D3" sqref="D3"/>
    </sheetView>
  </sheetViews>
  <sheetFormatPr defaultColWidth="11.42578125" defaultRowHeight="15" x14ac:dyDescent="0.25"/>
  <cols>
    <col min="2" max="3" width="10.85546875" style="26"/>
  </cols>
  <sheetData>
    <row r="1" spans="1:5" x14ac:dyDescent="0.25">
      <c r="A1" t="s">
        <v>28</v>
      </c>
    </row>
    <row r="2" spans="1:5" x14ac:dyDescent="0.25">
      <c r="B2" s="26" t="s">
        <v>119</v>
      </c>
      <c r="C2" s="26" t="s">
        <v>120</v>
      </c>
      <c r="D2" t="s">
        <v>121</v>
      </c>
    </row>
    <row r="3" spans="1:5" x14ac:dyDescent="0.25">
      <c r="A3" t="s">
        <v>122</v>
      </c>
      <c r="B3" s="26" t="s">
        <v>123</v>
      </c>
      <c r="C3" s="26" t="s">
        <v>123</v>
      </c>
      <c r="D3" s="25">
        <f>About!B$36</f>
        <v>1.1000000000000001</v>
      </c>
    </row>
    <row r="4" spans="1:5" x14ac:dyDescent="0.25">
      <c r="A4" t="s">
        <v>124</v>
      </c>
      <c r="B4" s="26" t="s">
        <v>123</v>
      </c>
      <c r="C4" s="26" t="s">
        <v>123</v>
      </c>
      <c r="D4" s="25">
        <f>About!B$36</f>
        <v>1.1000000000000001</v>
      </c>
    </row>
    <row r="5" spans="1:5" x14ac:dyDescent="0.25">
      <c r="A5" t="s">
        <v>125</v>
      </c>
      <c r="B5" s="26" t="s">
        <v>123</v>
      </c>
      <c r="C5" s="26" t="s">
        <v>123</v>
      </c>
      <c r="D5" s="25">
        <f>About!B43</f>
        <v>1</v>
      </c>
    </row>
    <row r="6" spans="1:5" x14ac:dyDescent="0.25">
      <c r="A6" t="s">
        <v>126</v>
      </c>
      <c r="B6" s="26" t="s">
        <v>123</v>
      </c>
      <c r="C6" s="26" t="s">
        <v>123</v>
      </c>
      <c r="D6" s="25">
        <f>About!B$36</f>
        <v>1.1000000000000001</v>
      </c>
    </row>
    <row r="7" spans="1:5" x14ac:dyDescent="0.25">
      <c r="A7" t="s">
        <v>127</v>
      </c>
      <c r="B7" s="26">
        <v>0.55000000000000004</v>
      </c>
      <c r="C7" s="26">
        <v>0.38</v>
      </c>
      <c r="D7" s="25">
        <f>AVERAGE(B7:C7)</f>
        <v>0.46500000000000002</v>
      </c>
    </row>
    <row r="8" spans="1:5" x14ac:dyDescent="0.25">
      <c r="A8" t="s">
        <v>128</v>
      </c>
      <c r="B8" s="26">
        <v>0.36</v>
      </c>
      <c r="C8" s="26">
        <v>0.21</v>
      </c>
      <c r="D8" s="25">
        <f>AVERAGE(B8:C8)</f>
        <v>0.28499999999999998</v>
      </c>
      <c r="E8" t="s">
        <v>129</v>
      </c>
    </row>
    <row r="9" spans="1:5" x14ac:dyDescent="0.25">
      <c r="A9" t="s">
        <v>130</v>
      </c>
      <c r="B9" s="26">
        <v>0.68</v>
      </c>
      <c r="C9" s="26">
        <v>0.39</v>
      </c>
      <c r="D9" s="25">
        <f>AVERAGE(B9:C9)</f>
        <v>0.53500000000000003</v>
      </c>
    </row>
    <row r="10" spans="1:5" x14ac:dyDescent="0.25">
      <c r="A10" t="s">
        <v>131</v>
      </c>
      <c r="B10" s="26" t="s">
        <v>123</v>
      </c>
      <c r="C10" s="26" t="s">
        <v>123</v>
      </c>
      <c r="D10" s="25">
        <f>About!B$36</f>
        <v>1.1000000000000001</v>
      </c>
    </row>
    <row r="11" spans="1:5" x14ac:dyDescent="0.25">
      <c r="A11" t="s">
        <v>132</v>
      </c>
      <c r="B11" s="26">
        <v>0.9</v>
      </c>
      <c r="C11" s="26">
        <v>0.8</v>
      </c>
      <c r="D11" s="25">
        <f t="shared" ref="D11:D15" si="0">AVERAGE(B11:C11)</f>
        <v>0.85000000000000009</v>
      </c>
    </row>
    <row r="12" spans="1:5" x14ac:dyDescent="0.25">
      <c r="A12" t="s">
        <v>40</v>
      </c>
      <c r="B12" s="26" t="s">
        <v>123</v>
      </c>
      <c r="C12" s="26" t="s">
        <v>123</v>
      </c>
      <c r="D12" s="25">
        <f>About!B$36</f>
        <v>1.1000000000000001</v>
      </c>
    </row>
    <row r="13" spans="1:5" x14ac:dyDescent="0.25">
      <c r="A13" t="s">
        <v>133</v>
      </c>
      <c r="B13" s="26" t="s">
        <v>123</v>
      </c>
      <c r="C13" s="26" t="s">
        <v>123</v>
      </c>
      <c r="D13" s="25">
        <f>About!B$36</f>
        <v>1.1000000000000001</v>
      </c>
    </row>
    <row r="14" spans="1:5" x14ac:dyDescent="0.25">
      <c r="A14" t="s">
        <v>134</v>
      </c>
      <c r="B14" s="26" t="s">
        <v>123</v>
      </c>
      <c r="C14" s="26" t="s">
        <v>123</v>
      </c>
      <c r="D14" s="25">
        <f>About!B$36</f>
        <v>1.1000000000000001</v>
      </c>
    </row>
    <row r="15" spans="1:5" x14ac:dyDescent="0.25">
      <c r="A15" t="s">
        <v>135</v>
      </c>
      <c r="B15" s="26">
        <v>0.53</v>
      </c>
      <c r="C15" s="26">
        <v>0.49</v>
      </c>
      <c r="D15" s="25">
        <f t="shared" si="0"/>
        <v>0.51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3028-5727-E94D-926E-56A4C1F7EED7}">
  <sheetPr>
    <tabColor theme="0" tint="-0.14999847407452621"/>
  </sheetPr>
  <dimension ref="A1:K39"/>
  <sheetViews>
    <sheetView workbookViewId="0">
      <selection activeCell="C3" sqref="C3"/>
    </sheetView>
  </sheetViews>
  <sheetFormatPr defaultColWidth="10.85546875" defaultRowHeight="15" x14ac:dyDescent="0.25"/>
  <cols>
    <col min="1" max="1" width="36.28515625" customWidth="1"/>
    <col min="2" max="2" width="26.42578125" customWidth="1"/>
    <col min="3" max="5" width="21.42578125" customWidth="1"/>
    <col min="8" max="8" width="20.140625" bestFit="1" customWidth="1"/>
    <col min="9" max="9" width="20.85546875" customWidth="1"/>
    <col min="10" max="10" width="14.140625" customWidth="1"/>
  </cols>
  <sheetData>
    <row r="1" spans="1:10" ht="18.75" x14ac:dyDescent="0.3">
      <c r="A1" s="7" t="s">
        <v>136</v>
      </c>
      <c r="B1" s="7"/>
    </row>
    <row r="2" spans="1:10" ht="47.25" x14ac:dyDescent="0.25">
      <c r="A2" s="8" t="s">
        <v>137</v>
      </c>
      <c r="B2" s="8" t="s">
        <v>138</v>
      </c>
      <c r="C2" s="8" t="s">
        <v>139</v>
      </c>
      <c r="D2" s="8" t="s">
        <v>140</v>
      </c>
      <c r="E2" s="8" t="s">
        <v>141</v>
      </c>
      <c r="F2" s="8" t="s">
        <v>142</v>
      </c>
      <c r="G2" s="6" t="s">
        <v>12</v>
      </c>
      <c r="H2" s="6"/>
      <c r="I2" s="6"/>
      <c r="J2" s="6"/>
    </row>
    <row r="3" spans="1:10" x14ac:dyDescent="0.25">
      <c r="A3" s="18" t="s">
        <v>102</v>
      </c>
      <c r="B3" t="s">
        <v>122</v>
      </c>
      <c r="C3" s="4">
        <f>ROUND(SUM('CEF CER Electricity Generation'!L14:P14)/SUM('CER CEF Electricity Capacity'!L14:P14)/365/24*1000,3)</f>
        <v>0.64</v>
      </c>
      <c r="D3" s="9">
        <f>AVERAGE('CEF CER Electricity Generation'!L14:P14)</f>
        <v>52042.072</v>
      </c>
      <c r="E3" s="10">
        <f>D3/$D$19</f>
        <v>8.1198703271515293E-2</v>
      </c>
      <c r="F3" s="10">
        <v>0.10930801376727699</v>
      </c>
    </row>
    <row r="4" spans="1:10" x14ac:dyDescent="0.25">
      <c r="B4" t="s">
        <v>124</v>
      </c>
      <c r="C4" s="4">
        <f>ROUND(SUM('CEF CER Electricity Generation'!L15:P15)/SUM('CER CEF Electricity Capacity'!L15:P15)/365/24*1000,3)*0.4</f>
        <v>0.13560000000000003</v>
      </c>
      <c r="D4" s="9">
        <f>AVERAGE('CEF CER Electricity Generation'!L15:P15)</f>
        <v>65728.211999999985</v>
      </c>
      <c r="E4" s="10">
        <f>D13/$D$19*0.5</f>
        <v>5.1276259549727858E-2</v>
      </c>
      <c r="F4" s="10"/>
      <c r="G4" t="s">
        <v>143</v>
      </c>
    </row>
    <row r="5" spans="1:10" x14ac:dyDescent="0.25">
      <c r="A5" s="18" t="s">
        <v>101</v>
      </c>
      <c r="B5" t="s">
        <v>125</v>
      </c>
      <c r="C5" s="4">
        <f>ROUND(SUM('CEF CER Electricity Generation'!L13:P13)/SUM('CER CEF Electricity Capacity'!L13:P13)/365/24*1000,3)</f>
        <v>0.79600000000000004</v>
      </c>
      <c r="D5" s="9">
        <f>AVERAGE('CEF CER Electricity Generation'!L13:P13)</f>
        <v>95559.4</v>
      </c>
      <c r="E5" s="10">
        <f>D5/$D$19</f>
        <v>0.14909666481772743</v>
      </c>
      <c r="F5" s="10">
        <v>0.14549862169926403</v>
      </c>
    </row>
    <row r="6" spans="1:10" x14ac:dyDescent="0.25">
      <c r="A6" s="18" t="s">
        <v>97</v>
      </c>
      <c r="B6" t="s">
        <v>126</v>
      </c>
      <c r="C6" s="4">
        <f>ROUND(SUM('CEF CER Electricity Generation'!L9:P9)/SUM('CER CEF Electricity Capacity'!L9:P9)/365/24*1000,3)</f>
        <v>0.53900000000000003</v>
      </c>
      <c r="D6" s="9">
        <f>AVERAGE('CEF CER Electricity Generation'!L9:P9)</f>
        <v>381828.44</v>
      </c>
      <c r="E6" s="10">
        <f>D6/$D$19</f>
        <v>0.59574826690577543</v>
      </c>
      <c r="F6" s="10">
        <v>0.60237904251979513</v>
      </c>
    </row>
    <row r="7" spans="1:10" x14ac:dyDescent="0.25">
      <c r="A7" s="18" t="s">
        <v>98</v>
      </c>
      <c r="B7" t="s">
        <v>127</v>
      </c>
      <c r="C7" s="4">
        <f>ROUND(SUM('CEF CER Electricity Generation'!L10:P10)/SUM('CER CEF Electricity Capacity'!L10:P10)/365/24*1000,3)</f>
        <v>0.28599999999999998</v>
      </c>
      <c r="D7" s="9">
        <f>AVERAGE('CEF CER Electricity Generation'!L10:P10)</f>
        <v>30732.116000000002</v>
      </c>
      <c r="E7" s="10">
        <f>D7/$D$19</f>
        <v>4.7949819676468448E-2</v>
      </c>
      <c r="F7" s="10">
        <v>1.8846170432992984E-2</v>
      </c>
    </row>
    <row r="8" spans="1:10" x14ac:dyDescent="0.25">
      <c r="A8" s="18" t="s">
        <v>100</v>
      </c>
      <c r="B8" t="s">
        <v>128</v>
      </c>
      <c r="C8" s="4">
        <f>ROUND(SUM('CEF CER Electricity Generation'!L12:P12)/SUM('CER CEF Electricity Capacity'!L12:P12)/365/24*1000,3)</f>
        <v>8.6999999999999994E-2</v>
      </c>
      <c r="D8" s="9">
        <f>AVERAGE('CEF CER Electricity Generation'!L12:P12)</f>
        <v>1918.2</v>
      </c>
      <c r="E8" s="10">
        <f>D8/$D$19</f>
        <v>2.9928737774971882E-3</v>
      </c>
      <c r="F8" s="10">
        <v>2.5289830487467049E-3</v>
      </c>
    </row>
    <row r="9" spans="1:10" x14ac:dyDescent="0.25">
      <c r="B9" t="s">
        <v>130</v>
      </c>
      <c r="C9" s="4"/>
      <c r="D9" s="9"/>
      <c r="E9" s="10"/>
      <c r="F9" s="10"/>
    </row>
    <row r="10" spans="1:10" x14ac:dyDescent="0.25">
      <c r="A10" s="18" t="s">
        <v>99</v>
      </c>
      <c r="B10" t="s">
        <v>131</v>
      </c>
      <c r="C10" s="4">
        <f>ROUND(SUM('CEF CER Electricity Generation'!L11:P11)/SUM('CER CEF Electricity Capacity'!L11:P11)/365/24*1000,3)</f>
        <v>0.41299999999999998</v>
      </c>
      <c r="D10" s="9">
        <f>AVERAGE('CEF CER Electricity Generation'!L11:P11)</f>
        <v>8631.362000000001</v>
      </c>
      <c r="E10" s="10">
        <f>D10/$D$19</f>
        <v>1.3467092583612599E-2</v>
      </c>
      <c r="F10" s="10">
        <v>1.4911810350649934E-2</v>
      </c>
      <c r="G10" t="s">
        <v>144</v>
      </c>
    </row>
    <row r="11" spans="1:10" x14ac:dyDescent="0.25">
      <c r="B11" t="s">
        <v>132</v>
      </c>
      <c r="C11" s="4"/>
      <c r="D11" s="9"/>
      <c r="E11" s="10"/>
      <c r="F11" s="10"/>
    </row>
    <row r="12" spans="1:10" x14ac:dyDescent="0.25">
      <c r="A12" s="19" t="s">
        <v>104</v>
      </c>
      <c r="B12" t="s">
        <v>40</v>
      </c>
      <c r="C12" s="4">
        <f>ROUND(SUM('CEF CER Electricity Generation'!L16:P16)/SUM('CER CEF Electricity Capacity'!L16:P16)/365/24*1000,3)</f>
        <v>0.14299999999999999</v>
      </c>
      <c r="D12" s="9">
        <f>AVERAGE('CEF CER Electricity Generation'!L16:P16)</f>
        <v>4482.6499999999996</v>
      </c>
      <c r="E12" s="10">
        <f>D12/$D$19</f>
        <v>6.9940598679479561E-3</v>
      </c>
      <c r="F12" s="10"/>
    </row>
    <row r="13" spans="1:10" x14ac:dyDescent="0.25">
      <c r="A13" s="18" t="s">
        <v>103</v>
      </c>
      <c r="B13" t="s">
        <v>133</v>
      </c>
      <c r="C13" s="4">
        <f>ROUND(SUM('CEF CER Electricity Generation'!L15:P15)/SUM('CER CEF Electricity Capacity'!L15:P15)/365/24*1000,3)*0.6</f>
        <v>0.2034</v>
      </c>
      <c r="D13" s="9">
        <f>AVERAGE('CEF CER Electricity Generation'!L15:P15)</f>
        <v>65728.211999999985</v>
      </c>
      <c r="E13" s="10">
        <f>D13/$D$19*0.5</f>
        <v>5.1276259549727858E-2</v>
      </c>
      <c r="F13" s="10"/>
      <c r="G13" t="s">
        <v>143</v>
      </c>
    </row>
    <row r="14" spans="1:10" x14ac:dyDescent="0.25">
      <c r="B14" t="s">
        <v>145</v>
      </c>
    </row>
    <row r="15" spans="1:10" x14ac:dyDescent="0.25">
      <c r="B15" t="s">
        <v>135</v>
      </c>
    </row>
    <row r="16" spans="1:10" x14ac:dyDescent="0.25">
      <c r="B16" t="s">
        <v>146</v>
      </c>
    </row>
    <row r="17" spans="1:11" x14ac:dyDescent="0.25">
      <c r="B17" t="s">
        <v>147</v>
      </c>
    </row>
    <row r="18" spans="1:11" x14ac:dyDescent="0.25">
      <c r="B18" t="s">
        <v>148</v>
      </c>
    </row>
    <row r="19" spans="1:11" x14ac:dyDescent="0.25">
      <c r="C19" s="21" t="s">
        <v>149</v>
      </c>
      <c r="D19" s="11">
        <f>SUM(D3:D15)-D13</f>
        <v>640922.45199999993</v>
      </c>
      <c r="E19" s="22">
        <f>SUM(E3:E15)</f>
        <v>1.0000000000000002</v>
      </c>
      <c r="F19" s="30"/>
    </row>
    <row r="20" spans="1:11" x14ac:dyDescent="0.25">
      <c r="C20" s="21"/>
      <c r="D20" s="11"/>
      <c r="F20" s="30"/>
    </row>
    <row r="21" spans="1:11" x14ac:dyDescent="0.25">
      <c r="C21" s="21"/>
      <c r="D21" s="11"/>
      <c r="F21" s="30"/>
    </row>
    <row r="22" spans="1:11" x14ac:dyDescent="0.25">
      <c r="A22" t="s">
        <v>150</v>
      </c>
      <c r="E22">
        <v>2015</v>
      </c>
      <c r="G22">
        <v>2020</v>
      </c>
      <c r="I22" t="s">
        <v>151</v>
      </c>
    </row>
    <row r="23" spans="1:11" x14ac:dyDescent="0.25">
      <c r="A23" t="s">
        <v>152</v>
      </c>
      <c r="C23" t="s">
        <v>153</v>
      </c>
      <c r="D23" t="s">
        <v>154</v>
      </c>
      <c r="E23" s="31">
        <v>3.4274130584427388E-2</v>
      </c>
      <c r="F23" t="s">
        <v>155</v>
      </c>
      <c r="G23" s="31">
        <f>E12</f>
        <v>6.9940598679479561E-3</v>
      </c>
      <c r="H23" t="s">
        <v>153</v>
      </c>
      <c r="I23" s="31">
        <f>G$24*E23/E$26</f>
        <v>3.2995265173060395E-2</v>
      </c>
    </row>
    <row r="24" spans="1:11" x14ac:dyDescent="0.25">
      <c r="A24" s="35" t="s">
        <v>156</v>
      </c>
      <c r="C24" t="s">
        <v>153</v>
      </c>
      <c r="D24" t="s">
        <v>157</v>
      </c>
      <c r="E24" s="31">
        <v>1.5938564366055216E-2</v>
      </c>
      <c r="F24" t="s">
        <v>158</v>
      </c>
      <c r="G24" s="25">
        <f>SUM(E4,E13)</f>
        <v>0.10255251909945572</v>
      </c>
      <c r="H24" t="s">
        <v>153</v>
      </c>
      <c r="I24" s="31">
        <f>G$24*E24/E$26</f>
        <v>1.5343851142786594E-2</v>
      </c>
      <c r="J24" s="31"/>
    </row>
    <row r="25" spans="1:11" x14ac:dyDescent="0.25">
      <c r="A25" t="s">
        <v>159</v>
      </c>
      <c r="C25" t="s">
        <v>160</v>
      </c>
      <c r="D25" t="s">
        <v>161</v>
      </c>
      <c r="E25" s="31">
        <v>5.6314663230791664E-2</v>
      </c>
      <c r="H25" t="s">
        <v>160</v>
      </c>
      <c r="I25" s="31">
        <f>G$24*E25/E$26</f>
        <v>5.4213402783608734E-2</v>
      </c>
      <c r="J25" s="31"/>
    </row>
    <row r="26" spans="1:11" x14ac:dyDescent="0.25">
      <c r="E26" s="30">
        <f>SUM(E23:E25)</f>
        <v>0.10652735818127426</v>
      </c>
      <c r="G26" s="30">
        <f>SUM(G23:G25)</f>
        <v>0.10954657896740368</v>
      </c>
    </row>
    <row r="29" spans="1:11" x14ac:dyDescent="0.25">
      <c r="A29" s="23"/>
      <c r="B29" s="23">
        <v>2005</v>
      </c>
      <c r="C29" s="23">
        <v>2006</v>
      </c>
      <c r="D29" s="23">
        <v>2007</v>
      </c>
      <c r="E29" s="23">
        <v>2008</v>
      </c>
      <c r="F29" s="23">
        <v>2009</v>
      </c>
      <c r="G29" s="23">
        <v>2010</v>
      </c>
      <c r="H29" s="23">
        <v>2011</v>
      </c>
      <c r="I29" s="23">
        <v>2012</v>
      </c>
      <c r="J29" s="23">
        <v>2013</v>
      </c>
      <c r="K29" s="23">
        <v>2014</v>
      </c>
    </row>
    <row r="30" spans="1:11" x14ac:dyDescent="0.25">
      <c r="A30" s="23" t="s">
        <v>162</v>
      </c>
      <c r="B30" s="23" t="e">
        <f>#REF!/(#REF!*8760)*1000</f>
        <v>#REF!</v>
      </c>
      <c r="C30" s="23" t="e">
        <f>#REF!/(#REF!*8760)*1000</f>
        <v>#REF!</v>
      </c>
      <c r="D30" s="23" t="e">
        <f>#REF!/(#REF!*8760)*1000</f>
        <v>#REF!</v>
      </c>
      <c r="E30" s="23" t="e">
        <f>#REF!/(#REF!*8760)*1000</f>
        <v>#REF!</v>
      </c>
      <c r="F30" s="23" t="e">
        <f>#REF!/(#REF!*8760)*1000</f>
        <v>#REF!</v>
      </c>
      <c r="G30" s="23" t="e">
        <f>#REF!/(#REF!*8760)*1000</f>
        <v>#REF!</v>
      </c>
      <c r="H30" s="23" t="e">
        <f>#REF!/(#REF!*8760)*1000</f>
        <v>#REF!</v>
      </c>
      <c r="I30" s="23" t="e">
        <f>#REF!/(#REF!*8760)*1000</f>
        <v>#REF!</v>
      </c>
      <c r="J30" s="23" t="e">
        <f>#REF!/(#REF!*8760)*1000</f>
        <v>#REF!</v>
      </c>
      <c r="K30" s="23" t="e">
        <f>#REF!/(#REF!*8760)*1000</f>
        <v>#REF!</v>
      </c>
    </row>
    <row r="33" spans="1:2" x14ac:dyDescent="0.25">
      <c r="A33" s="1" t="s">
        <v>163</v>
      </c>
    </row>
    <row r="34" spans="1:2" x14ac:dyDescent="0.25">
      <c r="A34" t="s">
        <v>164</v>
      </c>
    </row>
    <row r="36" spans="1:2" x14ac:dyDescent="0.25">
      <c r="A36" s="1" t="s">
        <v>165</v>
      </c>
    </row>
    <row r="37" spans="1:2" x14ac:dyDescent="0.25">
      <c r="A37" s="23" t="s">
        <v>166</v>
      </c>
      <c r="B37" s="23">
        <v>6838.2918299999992</v>
      </c>
    </row>
    <row r="38" spans="1:2" x14ac:dyDescent="0.25">
      <c r="A38" t="s">
        <v>167</v>
      </c>
    </row>
    <row r="39" spans="1:2" x14ac:dyDescent="0.25">
      <c r="A39" t="s">
        <v>168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K17"/>
  <sheetViews>
    <sheetView zoomScaleNormal="100" workbookViewId="0">
      <selection activeCell="A11" sqref="A11"/>
    </sheetView>
  </sheetViews>
  <sheetFormatPr defaultColWidth="8.85546875" defaultRowHeight="15" x14ac:dyDescent="0.25"/>
  <cols>
    <col min="1" max="1" width="20.85546875" style="27" bestFit="1" customWidth="1"/>
    <col min="2" max="2" width="12.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x14ac:dyDescent="0.2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x14ac:dyDescent="0.25">
      <c r="A2" s="27" t="str">
        <f>'Pre-ret calculations 2021'!B3</f>
        <v>hard coal</v>
      </c>
      <c r="B2" s="42">
        <f>INDEX('CF calcs'!$E$21:$E$30,MATCH($A2,'CF calcs'!$B$21:$B$36,0))</f>
        <v>0.59472875665869829</v>
      </c>
      <c r="C2" s="27">
        <f>B2</f>
        <v>0.59472875665869829</v>
      </c>
      <c r="D2" s="27">
        <f>C2</f>
        <v>0.59472875665869829</v>
      </c>
      <c r="E2" s="27">
        <f t="shared" ref="E2:AK10" si="1">D2</f>
        <v>0.59472875665869829</v>
      </c>
      <c r="F2" s="27">
        <f t="shared" si="1"/>
        <v>0.59472875665869829</v>
      </c>
      <c r="G2" s="27">
        <f t="shared" si="1"/>
        <v>0.59472875665869829</v>
      </c>
      <c r="H2" s="27">
        <f t="shared" si="1"/>
        <v>0.59472875665869829</v>
      </c>
      <c r="I2" s="27">
        <f t="shared" si="1"/>
        <v>0.59472875665869829</v>
      </c>
      <c r="J2" s="27">
        <f t="shared" si="1"/>
        <v>0.59472875665869829</v>
      </c>
      <c r="K2" s="27">
        <f t="shared" si="1"/>
        <v>0.59472875665869829</v>
      </c>
      <c r="L2" s="27">
        <f t="shared" si="1"/>
        <v>0.59472875665869829</v>
      </c>
      <c r="M2" s="27">
        <f t="shared" si="1"/>
        <v>0.59472875665869829</v>
      </c>
      <c r="N2" s="27">
        <f t="shared" si="1"/>
        <v>0.59472875665869829</v>
      </c>
      <c r="O2" s="27">
        <f t="shared" si="1"/>
        <v>0.59472875665869829</v>
      </c>
      <c r="P2" s="27">
        <f t="shared" si="1"/>
        <v>0.59472875665869829</v>
      </c>
      <c r="Q2" s="27">
        <f t="shared" si="1"/>
        <v>0.59472875665869829</v>
      </c>
      <c r="R2" s="27">
        <f t="shared" si="1"/>
        <v>0.59472875665869829</v>
      </c>
      <c r="S2" s="27">
        <f t="shared" si="1"/>
        <v>0.59472875665869829</v>
      </c>
      <c r="T2" s="27">
        <f t="shared" si="1"/>
        <v>0.59472875665869829</v>
      </c>
      <c r="U2" s="27">
        <f t="shared" si="1"/>
        <v>0.59472875665869829</v>
      </c>
      <c r="V2" s="27">
        <f t="shared" si="1"/>
        <v>0.59472875665869829</v>
      </c>
      <c r="W2" s="27">
        <f t="shared" si="1"/>
        <v>0.59472875665869829</v>
      </c>
      <c r="X2" s="27">
        <f t="shared" si="1"/>
        <v>0.59472875665869829</v>
      </c>
      <c r="Y2" s="27">
        <f t="shared" si="1"/>
        <v>0.59472875665869829</v>
      </c>
      <c r="Z2" s="27">
        <f t="shared" si="1"/>
        <v>0.59472875665869829</v>
      </c>
      <c r="AA2" s="27">
        <f t="shared" si="1"/>
        <v>0.59472875665869829</v>
      </c>
      <c r="AB2" s="27">
        <f t="shared" si="1"/>
        <v>0.59472875665869829</v>
      </c>
      <c r="AC2" s="27">
        <f t="shared" si="1"/>
        <v>0.59472875665869829</v>
      </c>
      <c r="AD2" s="27">
        <f t="shared" si="1"/>
        <v>0.59472875665869829</v>
      </c>
      <c r="AE2" s="27">
        <f t="shared" si="1"/>
        <v>0.59472875665869829</v>
      </c>
      <c r="AF2" s="27">
        <f t="shared" si="1"/>
        <v>0.59472875665869829</v>
      </c>
      <c r="AG2" s="27">
        <f t="shared" si="1"/>
        <v>0.59472875665869829</v>
      </c>
      <c r="AH2" s="27">
        <f t="shared" si="1"/>
        <v>0.59472875665869829</v>
      </c>
      <c r="AI2" s="27">
        <f t="shared" si="1"/>
        <v>0.59472875665869829</v>
      </c>
      <c r="AJ2" s="27">
        <f t="shared" si="1"/>
        <v>0.59472875665869829</v>
      </c>
      <c r="AK2" s="27">
        <f t="shared" si="1"/>
        <v>0.59472875665869829</v>
      </c>
    </row>
    <row r="3" spans="1:37" x14ac:dyDescent="0.25">
      <c r="A3" s="27" t="str">
        <f>'Pre-ret calculations 2021'!B4</f>
        <v>natural gas nonpeaker</v>
      </c>
      <c r="B3" s="42">
        <f>INDEX('CF calcs'!$E$21:$E$30,MATCH($A3,'CF calcs'!$B$21:$B$36,0))</f>
        <v>0.33883271401335374</v>
      </c>
      <c r="C3" s="27">
        <f t="shared" ref="C3:C11" si="2">B3</f>
        <v>0.33883271401335374</v>
      </c>
      <c r="D3" s="27">
        <f t="shared" ref="D3:S14" si="3">C3</f>
        <v>0.33883271401335374</v>
      </c>
      <c r="E3" s="27">
        <f t="shared" si="3"/>
        <v>0.33883271401335374</v>
      </c>
      <c r="F3" s="27">
        <f t="shared" si="3"/>
        <v>0.33883271401335374</v>
      </c>
      <c r="G3" s="27">
        <f t="shared" si="3"/>
        <v>0.33883271401335374</v>
      </c>
      <c r="H3" s="27">
        <f t="shared" si="3"/>
        <v>0.33883271401335374</v>
      </c>
      <c r="I3" s="27">
        <f t="shared" si="3"/>
        <v>0.33883271401335374</v>
      </c>
      <c r="J3" s="27">
        <f t="shared" si="3"/>
        <v>0.33883271401335374</v>
      </c>
      <c r="K3" s="27">
        <f t="shared" si="3"/>
        <v>0.33883271401335374</v>
      </c>
      <c r="L3" s="27">
        <f t="shared" si="3"/>
        <v>0.33883271401335374</v>
      </c>
      <c r="M3" s="27">
        <f t="shared" si="3"/>
        <v>0.33883271401335374</v>
      </c>
      <c r="N3" s="27">
        <f t="shared" si="3"/>
        <v>0.33883271401335374</v>
      </c>
      <c r="O3" s="27">
        <f t="shared" si="3"/>
        <v>0.33883271401335374</v>
      </c>
      <c r="P3" s="27">
        <f t="shared" si="3"/>
        <v>0.33883271401335374</v>
      </c>
      <c r="Q3" s="27">
        <f t="shared" si="3"/>
        <v>0.33883271401335374</v>
      </c>
      <c r="R3" s="27">
        <f t="shared" si="3"/>
        <v>0.33883271401335374</v>
      </c>
      <c r="S3" s="27">
        <f t="shared" si="3"/>
        <v>0.33883271401335374</v>
      </c>
      <c r="T3" s="27">
        <f t="shared" si="1"/>
        <v>0.33883271401335374</v>
      </c>
      <c r="U3" s="27">
        <f t="shared" si="1"/>
        <v>0.33883271401335374</v>
      </c>
      <c r="V3" s="27">
        <f t="shared" si="1"/>
        <v>0.33883271401335374</v>
      </c>
      <c r="W3" s="27">
        <f t="shared" si="1"/>
        <v>0.33883271401335374</v>
      </c>
      <c r="X3" s="27">
        <f t="shared" si="1"/>
        <v>0.33883271401335374</v>
      </c>
      <c r="Y3" s="27">
        <f t="shared" si="1"/>
        <v>0.33883271401335374</v>
      </c>
      <c r="Z3" s="27">
        <f t="shared" si="1"/>
        <v>0.33883271401335374</v>
      </c>
      <c r="AA3" s="27">
        <f t="shared" si="1"/>
        <v>0.33883271401335374</v>
      </c>
      <c r="AB3" s="27">
        <f t="shared" si="1"/>
        <v>0.33883271401335374</v>
      </c>
      <c r="AC3" s="27">
        <f t="shared" si="1"/>
        <v>0.33883271401335374</v>
      </c>
      <c r="AD3" s="27">
        <f t="shared" si="1"/>
        <v>0.33883271401335374</v>
      </c>
      <c r="AE3" s="27">
        <f t="shared" si="1"/>
        <v>0.33883271401335374</v>
      </c>
      <c r="AF3" s="27">
        <f t="shared" si="1"/>
        <v>0.33883271401335374</v>
      </c>
      <c r="AG3" s="27">
        <f t="shared" si="1"/>
        <v>0.33883271401335374</v>
      </c>
      <c r="AH3" s="27">
        <f t="shared" si="1"/>
        <v>0.33883271401335374</v>
      </c>
      <c r="AI3" s="27">
        <f t="shared" si="1"/>
        <v>0.33883271401335374</v>
      </c>
      <c r="AJ3" s="27">
        <f t="shared" si="1"/>
        <v>0.33883271401335374</v>
      </c>
      <c r="AK3" s="27">
        <f t="shared" si="1"/>
        <v>0.33883271401335374</v>
      </c>
    </row>
    <row r="4" spans="1:37" x14ac:dyDescent="0.25">
      <c r="A4" s="27" t="str">
        <f>'Pre-ret calculations 2021'!B5</f>
        <v>nuclear</v>
      </c>
      <c r="B4" s="42">
        <f>INDEX('CF calcs'!$E$21:$E$30,MATCH($A4,'CF calcs'!$B$21:$B$36,0))</f>
        <v>0.81331987571473274</v>
      </c>
      <c r="C4" s="27">
        <f t="shared" si="2"/>
        <v>0.81331987571473274</v>
      </c>
      <c r="D4" s="27">
        <f t="shared" si="3"/>
        <v>0.81331987571473274</v>
      </c>
      <c r="E4" s="27">
        <f t="shared" si="1"/>
        <v>0.81331987571473274</v>
      </c>
      <c r="F4" s="27">
        <f t="shared" si="1"/>
        <v>0.81331987571473274</v>
      </c>
      <c r="G4" s="27">
        <f t="shared" si="1"/>
        <v>0.81331987571473274</v>
      </c>
      <c r="H4" s="27">
        <f t="shared" si="1"/>
        <v>0.81331987571473274</v>
      </c>
      <c r="I4" s="27">
        <f t="shared" si="1"/>
        <v>0.81331987571473274</v>
      </c>
      <c r="J4" s="27">
        <f t="shared" si="1"/>
        <v>0.81331987571473274</v>
      </c>
      <c r="K4" s="27">
        <f t="shared" si="1"/>
        <v>0.81331987571473274</v>
      </c>
      <c r="L4" s="27">
        <f t="shared" si="1"/>
        <v>0.81331987571473274</v>
      </c>
      <c r="M4" s="27">
        <f t="shared" si="1"/>
        <v>0.81331987571473274</v>
      </c>
      <c r="N4" s="27">
        <f t="shared" si="1"/>
        <v>0.81331987571473274</v>
      </c>
      <c r="O4" s="27">
        <f t="shared" si="1"/>
        <v>0.81331987571473274</v>
      </c>
      <c r="P4" s="27">
        <f t="shared" si="1"/>
        <v>0.81331987571473274</v>
      </c>
      <c r="Q4" s="27">
        <f t="shared" si="1"/>
        <v>0.81331987571473274</v>
      </c>
      <c r="R4" s="27">
        <f t="shared" si="1"/>
        <v>0.81331987571473274</v>
      </c>
      <c r="S4" s="27">
        <f t="shared" si="1"/>
        <v>0.81331987571473274</v>
      </c>
      <c r="T4" s="27">
        <f t="shared" si="1"/>
        <v>0.81331987571473274</v>
      </c>
      <c r="U4" s="27">
        <f t="shared" si="1"/>
        <v>0.81331987571473274</v>
      </c>
      <c r="V4" s="27">
        <f t="shared" si="1"/>
        <v>0.81331987571473274</v>
      </c>
      <c r="W4" s="27">
        <f t="shared" si="1"/>
        <v>0.81331987571473274</v>
      </c>
      <c r="X4" s="27">
        <f t="shared" si="1"/>
        <v>0.81331987571473274</v>
      </c>
      <c r="Y4" s="27">
        <f t="shared" si="1"/>
        <v>0.81331987571473274</v>
      </c>
      <c r="Z4" s="27">
        <f t="shared" si="1"/>
        <v>0.81331987571473274</v>
      </c>
      <c r="AA4" s="27">
        <f t="shared" si="1"/>
        <v>0.81331987571473274</v>
      </c>
      <c r="AB4" s="27">
        <f t="shared" si="1"/>
        <v>0.81331987571473274</v>
      </c>
      <c r="AC4" s="27">
        <f t="shared" si="1"/>
        <v>0.81331987571473274</v>
      </c>
      <c r="AD4" s="27">
        <f t="shared" si="1"/>
        <v>0.81331987571473274</v>
      </c>
      <c r="AE4" s="27">
        <f t="shared" si="1"/>
        <v>0.81331987571473274</v>
      </c>
      <c r="AF4" s="27">
        <f t="shared" si="1"/>
        <v>0.81331987571473274</v>
      </c>
      <c r="AG4" s="27">
        <f t="shared" si="1"/>
        <v>0.81331987571473274</v>
      </c>
      <c r="AH4" s="27">
        <f t="shared" si="1"/>
        <v>0.81331987571473274</v>
      </c>
      <c r="AI4" s="27">
        <f t="shared" si="1"/>
        <v>0.81331987571473274</v>
      </c>
      <c r="AJ4" s="27">
        <f t="shared" si="1"/>
        <v>0.81331987571473274</v>
      </c>
      <c r="AK4" s="27">
        <f t="shared" si="1"/>
        <v>0.81331987571473274</v>
      </c>
    </row>
    <row r="5" spans="1:37" x14ac:dyDescent="0.25">
      <c r="A5" s="27" t="str">
        <f>'Pre-ret calculations 2021'!B6</f>
        <v>hydro</v>
      </c>
      <c r="B5" s="42">
        <f>INDEX('CF calcs'!$E$21:$E$30,MATCH($A5,'CF calcs'!$B$21:$B$36,0))</f>
        <v>0.5360549337744609</v>
      </c>
      <c r="C5" s="27">
        <f t="shared" si="2"/>
        <v>0.5360549337744609</v>
      </c>
      <c r="D5" s="27">
        <f t="shared" si="3"/>
        <v>0.5360549337744609</v>
      </c>
      <c r="E5" s="27">
        <f t="shared" si="1"/>
        <v>0.5360549337744609</v>
      </c>
      <c r="F5" s="27">
        <f t="shared" si="1"/>
        <v>0.5360549337744609</v>
      </c>
      <c r="G5" s="27">
        <f t="shared" si="1"/>
        <v>0.5360549337744609</v>
      </c>
      <c r="H5" s="27">
        <f t="shared" si="1"/>
        <v>0.5360549337744609</v>
      </c>
      <c r="I5" s="27">
        <f t="shared" si="1"/>
        <v>0.5360549337744609</v>
      </c>
      <c r="J5" s="27">
        <f t="shared" si="1"/>
        <v>0.5360549337744609</v>
      </c>
      <c r="K5" s="27">
        <f t="shared" si="1"/>
        <v>0.5360549337744609</v>
      </c>
      <c r="L5" s="27">
        <f t="shared" si="1"/>
        <v>0.5360549337744609</v>
      </c>
      <c r="M5" s="27">
        <f t="shared" si="1"/>
        <v>0.5360549337744609</v>
      </c>
      <c r="N5" s="27">
        <f t="shared" si="1"/>
        <v>0.5360549337744609</v>
      </c>
      <c r="O5" s="27">
        <f t="shared" si="1"/>
        <v>0.5360549337744609</v>
      </c>
      <c r="P5" s="27">
        <f t="shared" si="1"/>
        <v>0.5360549337744609</v>
      </c>
      <c r="Q5" s="27">
        <f t="shared" si="1"/>
        <v>0.5360549337744609</v>
      </c>
      <c r="R5" s="27">
        <f t="shared" si="1"/>
        <v>0.5360549337744609</v>
      </c>
      <c r="S5" s="27">
        <f t="shared" si="1"/>
        <v>0.5360549337744609</v>
      </c>
      <c r="T5" s="27">
        <f t="shared" si="1"/>
        <v>0.5360549337744609</v>
      </c>
      <c r="U5" s="27">
        <f t="shared" si="1"/>
        <v>0.5360549337744609</v>
      </c>
      <c r="V5" s="27">
        <f t="shared" si="1"/>
        <v>0.5360549337744609</v>
      </c>
      <c r="W5" s="27">
        <f t="shared" si="1"/>
        <v>0.5360549337744609</v>
      </c>
      <c r="X5" s="27">
        <f t="shared" si="1"/>
        <v>0.5360549337744609</v>
      </c>
      <c r="Y5" s="27">
        <f t="shared" si="1"/>
        <v>0.5360549337744609</v>
      </c>
      <c r="Z5" s="27">
        <f t="shared" si="1"/>
        <v>0.5360549337744609</v>
      </c>
      <c r="AA5" s="27">
        <f t="shared" si="1"/>
        <v>0.5360549337744609</v>
      </c>
      <c r="AB5" s="27">
        <f t="shared" si="1"/>
        <v>0.5360549337744609</v>
      </c>
      <c r="AC5" s="27">
        <f t="shared" si="1"/>
        <v>0.5360549337744609</v>
      </c>
      <c r="AD5" s="27">
        <f t="shared" si="1"/>
        <v>0.5360549337744609</v>
      </c>
      <c r="AE5" s="27">
        <f t="shared" si="1"/>
        <v>0.5360549337744609</v>
      </c>
      <c r="AF5" s="27">
        <f t="shared" si="1"/>
        <v>0.5360549337744609</v>
      </c>
      <c r="AG5" s="27">
        <f t="shared" si="1"/>
        <v>0.5360549337744609</v>
      </c>
      <c r="AH5" s="27">
        <f t="shared" si="1"/>
        <v>0.5360549337744609</v>
      </c>
      <c r="AI5" s="27">
        <f t="shared" si="1"/>
        <v>0.5360549337744609</v>
      </c>
      <c r="AJ5" s="27">
        <f t="shared" si="1"/>
        <v>0.5360549337744609</v>
      </c>
      <c r="AK5" s="27">
        <f t="shared" si="1"/>
        <v>0.5360549337744609</v>
      </c>
    </row>
    <row r="6" spans="1:37" x14ac:dyDescent="0.25">
      <c r="A6" s="27" t="str">
        <f>'Pre-ret calculations 2021'!B7</f>
        <v>onshore wind</v>
      </c>
      <c r="B6" s="42">
        <f>INDEX('CF calcs'!$E$21:$E$30,MATCH($A6,'CF calcs'!$B$21:$B$36,0))</f>
        <v>0.29306791787534597</v>
      </c>
      <c r="C6" s="27">
        <f t="shared" si="2"/>
        <v>0.29306791787534597</v>
      </c>
      <c r="D6" s="27">
        <f t="shared" si="3"/>
        <v>0.29306791787534597</v>
      </c>
      <c r="E6" s="27">
        <f t="shared" si="1"/>
        <v>0.29306791787534597</v>
      </c>
      <c r="F6" s="27">
        <f t="shared" si="1"/>
        <v>0.29306791787534597</v>
      </c>
      <c r="G6" s="27">
        <f t="shared" si="1"/>
        <v>0.29306791787534597</v>
      </c>
      <c r="H6" s="27">
        <f t="shared" si="1"/>
        <v>0.29306791787534597</v>
      </c>
      <c r="I6" s="27">
        <f t="shared" si="1"/>
        <v>0.29306791787534597</v>
      </c>
      <c r="J6" s="27">
        <f t="shared" si="1"/>
        <v>0.29306791787534597</v>
      </c>
      <c r="K6" s="27">
        <f t="shared" si="1"/>
        <v>0.29306791787534597</v>
      </c>
      <c r="L6" s="27">
        <f t="shared" si="1"/>
        <v>0.29306791787534597</v>
      </c>
      <c r="M6" s="27">
        <f t="shared" si="1"/>
        <v>0.29306791787534597</v>
      </c>
      <c r="N6" s="27">
        <f t="shared" si="1"/>
        <v>0.29306791787534597</v>
      </c>
      <c r="O6" s="27">
        <f t="shared" si="1"/>
        <v>0.29306791787534597</v>
      </c>
      <c r="P6" s="27">
        <f t="shared" si="1"/>
        <v>0.29306791787534597</v>
      </c>
      <c r="Q6" s="27">
        <f t="shared" si="1"/>
        <v>0.29306791787534597</v>
      </c>
      <c r="R6" s="27">
        <f t="shared" si="1"/>
        <v>0.29306791787534597</v>
      </c>
      <c r="S6" s="27">
        <f t="shared" si="1"/>
        <v>0.29306791787534597</v>
      </c>
      <c r="T6" s="27">
        <f t="shared" si="1"/>
        <v>0.29306791787534597</v>
      </c>
      <c r="U6" s="27">
        <f t="shared" si="1"/>
        <v>0.29306791787534597</v>
      </c>
      <c r="V6" s="27">
        <f t="shared" si="1"/>
        <v>0.29306791787534597</v>
      </c>
      <c r="W6" s="27">
        <f t="shared" si="1"/>
        <v>0.29306791787534597</v>
      </c>
      <c r="X6" s="27">
        <f t="shared" si="1"/>
        <v>0.29306791787534597</v>
      </c>
      <c r="Y6" s="27">
        <f t="shared" si="1"/>
        <v>0.29306791787534597</v>
      </c>
      <c r="Z6" s="27">
        <f t="shared" si="1"/>
        <v>0.29306791787534597</v>
      </c>
      <c r="AA6" s="27">
        <f t="shared" si="1"/>
        <v>0.29306791787534597</v>
      </c>
      <c r="AB6" s="27">
        <f t="shared" si="1"/>
        <v>0.29306791787534597</v>
      </c>
      <c r="AC6" s="27">
        <f t="shared" si="1"/>
        <v>0.29306791787534597</v>
      </c>
      <c r="AD6" s="27">
        <f t="shared" si="1"/>
        <v>0.29306791787534597</v>
      </c>
      <c r="AE6" s="27">
        <f t="shared" si="1"/>
        <v>0.29306791787534597</v>
      </c>
      <c r="AF6" s="27">
        <f t="shared" si="1"/>
        <v>0.29306791787534597</v>
      </c>
      <c r="AG6" s="27">
        <f t="shared" si="1"/>
        <v>0.29306791787534597</v>
      </c>
      <c r="AH6" s="27">
        <f t="shared" si="1"/>
        <v>0.29306791787534597</v>
      </c>
      <c r="AI6" s="27">
        <f t="shared" si="1"/>
        <v>0.29306791787534597</v>
      </c>
      <c r="AJ6" s="27">
        <f t="shared" si="1"/>
        <v>0.29306791787534597</v>
      </c>
      <c r="AK6" s="27">
        <f t="shared" si="1"/>
        <v>0.29306791787534597</v>
      </c>
    </row>
    <row r="7" spans="1:37" x14ac:dyDescent="0.25">
      <c r="A7" s="27" t="str">
        <f>'Pre-ret calculations 2021'!B8</f>
        <v>solar PV</v>
      </c>
      <c r="B7" s="42">
        <f>INDEX('CF calcs'!$E$21:$E$30,MATCH($A7,'CF calcs'!$B$21:$B$36,0))</f>
        <v>9.1958466704588307E-2</v>
      </c>
      <c r="C7" s="27">
        <f t="shared" si="2"/>
        <v>9.1958466704588307E-2</v>
      </c>
      <c r="D7" s="27">
        <f t="shared" si="3"/>
        <v>9.1958466704588307E-2</v>
      </c>
      <c r="E7" s="27">
        <f t="shared" si="1"/>
        <v>9.1958466704588307E-2</v>
      </c>
      <c r="F7" s="27">
        <f t="shared" si="1"/>
        <v>9.1958466704588307E-2</v>
      </c>
      <c r="G7" s="27">
        <f t="shared" si="1"/>
        <v>9.1958466704588307E-2</v>
      </c>
      <c r="H7" s="27">
        <f t="shared" si="1"/>
        <v>9.1958466704588307E-2</v>
      </c>
      <c r="I7" s="27">
        <f t="shared" si="1"/>
        <v>9.1958466704588307E-2</v>
      </c>
      <c r="J7" s="27">
        <f t="shared" si="1"/>
        <v>9.1958466704588307E-2</v>
      </c>
      <c r="K7" s="27">
        <f t="shared" si="1"/>
        <v>9.1958466704588307E-2</v>
      </c>
      <c r="L7" s="27">
        <f t="shared" si="1"/>
        <v>9.1958466704588307E-2</v>
      </c>
      <c r="M7" s="27">
        <f t="shared" si="1"/>
        <v>9.1958466704588307E-2</v>
      </c>
      <c r="N7" s="27">
        <f t="shared" si="1"/>
        <v>9.1958466704588307E-2</v>
      </c>
      <c r="O7" s="27">
        <f t="shared" si="1"/>
        <v>9.1958466704588307E-2</v>
      </c>
      <c r="P7" s="27">
        <f t="shared" si="1"/>
        <v>9.1958466704588307E-2</v>
      </c>
      <c r="Q7" s="27">
        <f t="shared" si="1"/>
        <v>9.1958466704588307E-2</v>
      </c>
      <c r="R7" s="27">
        <f t="shared" si="1"/>
        <v>9.1958466704588307E-2</v>
      </c>
      <c r="S7" s="27">
        <f t="shared" si="1"/>
        <v>9.1958466704588307E-2</v>
      </c>
      <c r="T7" s="27">
        <f t="shared" si="1"/>
        <v>9.1958466704588307E-2</v>
      </c>
      <c r="U7" s="27">
        <f t="shared" si="1"/>
        <v>9.1958466704588307E-2</v>
      </c>
      <c r="V7" s="27">
        <f t="shared" si="1"/>
        <v>9.1958466704588307E-2</v>
      </c>
      <c r="W7" s="27">
        <f t="shared" si="1"/>
        <v>9.1958466704588307E-2</v>
      </c>
      <c r="X7" s="27">
        <f t="shared" si="1"/>
        <v>9.1958466704588307E-2</v>
      </c>
      <c r="Y7" s="27">
        <f t="shared" si="1"/>
        <v>9.1958466704588307E-2</v>
      </c>
      <c r="Z7" s="27">
        <f t="shared" si="1"/>
        <v>9.1958466704588307E-2</v>
      </c>
      <c r="AA7" s="27">
        <f t="shared" si="1"/>
        <v>9.1958466704588307E-2</v>
      </c>
      <c r="AB7" s="27">
        <f t="shared" si="1"/>
        <v>9.1958466704588307E-2</v>
      </c>
      <c r="AC7" s="27">
        <f t="shared" si="1"/>
        <v>9.1958466704588307E-2</v>
      </c>
      <c r="AD7" s="27">
        <f t="shared" si="1"/>
        <v>9.1958466704588307E-2</v>
      </c>
      <c r="AE7" s="27">
        <f t="shared" si="1"/>
        <v>9.1958466704588307E-2</v>
      </c>
      <c r="AF7" s="27">
        <f t="shared" si="1"/>
        <v>9.1958466704588307E-2</v>
      </c>
      <c r="AG7" s="27">
        <f t="shared" si="1"/>
        <v>9.1958466704588307E-2</v>
      </c>
      <c r="AH7" s="27">
        <f t="shared" si="1"/>
        <v>9.1958466704588307E-2</v>
      </c>
      <c r="AI7" s="27">
        <f t="shared" si="1"/>
        <v>9.1958466704588307E-2</v>
      </c>
      <c r="AJ7" s="27">
        <f t="shared" si="1"/>
        <v>9.1958466704588307E-2</v>
      </c>
      <c r="AK7" s="27">
        <f t="shared" si="1"/>
        <v>9.1958466704588307E-2</v>
      </c>
    </row>
    <row r="8" spans="1:37" s="38" customFormat="1" x14ac:dyDescent="0.25">
      <c r="A8" s="38" t="str">
        <f>'Pre-ret calculations 2021'!B9</f>
        <v>solar thermal</v>
      </c>
      <c r="B8" s="38">
        <f t="shared" ref="B8:B17" si="4">C8</f>
        <v>0.01</v>
      </c>
      <c r="C8" s="38">
        <v>0.01</v>
      </c>
      <c r="D8" s="38">
        <f t="shared" si="3"/>
        <v>0.01</v>
      </c>
      <c r="E8" s="38">
        <f t="shared" si="1"/>
        <v>0.01</v>
      </c>
      <c r="F8" s="38">
        <f t="shared" si="1"/>
        <v>0.01</v>
      </c>
      <c r="G8" s="38">
        <f t="shared" si="1"/>
        <v>0.01</v>
      </c>
      <c r="H8" s="38">
        <f t="shared" si="1"/>
        <v>0.01</v>
      </c>
      <c r="I8" s="38">
        <f t="shared" si="1"/>
        <v>0.01</v>
      </c>
      <c r="J8" s="38">
        <f t="shared" si="1"/>
        <v>0.01</v>
      </c>
      <c r="K8" s="38">
        <f t="shared" si="1"/>
        <v>0.01</v>
      </c>
      <c r="L8" s="38">
        <f t="shared" si="1"/>
        <v>0.01</v>
      </c>
      <c r="M8" s="38">
        <f t="shared" si="1"/>
        <v>0.01</v>
      </c>
      <c r="N8" s="38">
        <f t="shared" si="1"/>
        <v>0.01</v>
      </c>
      <c r="O8" s="38">
        <f t="shared" si="1"/>
        <v>0.01</v>
      </c>
      <c r="P8" s="38">
        <f t="shared" si="1"/>
        <v>0.01</v>
      </c>
      <c r="Q8" s="38">
        <f t="shared" si="1"/>
        <v>0.01</v>
      </c>
      <c r="R8" s="38">
        <f t="shared" si="1"/>
        <v>0.01</v>
      </c>
      <c r="S8" s="38">
        <f t="shared" si="1"/>
        <v>0.01</v>
      </c>
      <c r="T8" s="38">
        <f t="shared" si="1"/>
        <v>0.01</v>
      </c>
      <c r="U8" s="38">
        <f t="shared" si="1"/>
        <v>0.01</v>
      </c>
      <c r="V8" s="38">
        <f t="shared" si="1"/>
        <v>0.01</v>
      </c>
      <c r="W8" s="38">
        <f t="shared" si="1"/>
        <v>0.01</v>
      </c>
      <c r="X8" s="38">
        <f t="shared" si="1"/>
        <v>0.01</v>
      </c>
      <c r="Y8" s="38">
        <f t="shared" si="1"/>
        <v>0.01</v>
      </c>
      <c r="Z8" s="38">
        <f t="shared" si="1"/>
        <v>0.01</v>
      </c>
      <c r="AA8" s="38">
        <f t="shared" si="1"/>
        <v>0.01</v>
      </c>
      <c r="AB8" s="38">
        <f t="shared" si="1"/>
        <v>0.01</v>
      </c>
      <c r="AC8" s="38">
        <f t="shared" si="1"/>
        <v>0.01</v>
      </c>
      <c r="AD8" s="38">
        <f t="shared" si="1"/>
        <v>0.01</v>
      </c>
      <c r="AE8" s="38">
        <f t="shared" si="1"/>
        <v>0.01</v>
      </c>
      <c r="AF8" s="38">
        <f t="shared" si="1"/>
        <v>0.01</v>
      </c>
      <c r="AG8" s="38">
        <f t="shared" si="1"/>
        <v>0.01</v>
      </c>
      <c r="AH8" s="38">
        <f t="shared" si="1"/>
        <v>0.01</v>
      </c>
      <c r="AI8" s="38">
        <f t="shared" si="1"/>
        <v>0.01</v>
      </c>
      <c r="AJ8" s="38">
        <f t="shared" si="1"/>
        <v>0.01</v>
      </c>
      <c r="AK8" s="38">
        <f t="shared" si="1"/>
        <v>0.01</v>
      </c>
    </row>
    <row r="9" spans="1:37" x14ac:dyDescent="0.25">
      <c r="A9" s="27" t="str">
        <f>'Pre-ret calculations 2021'!B10</f>
        <v>biomass</v>
      </c>
      <c r="B9" s="27">
        <f t="shared" si="4"/>
        <v>0.41299999999999998</v>
      </c>
      <c r="C9" s="27">
        <f>'Pre-ret calculations 2021'!C10</f>
        <v>0.41299999999999998</v>
      </c>
      <c r="D9" s="27">
        <f t="shared" si="3"/>
        <v>0.41299999999999998</v>
      </c>
      <c r="E9" s="27">
        <f t="shared" si="1"/>
        <v>0.41299999999999998</v>
      </c>
      <c r="F9" s="27">
        <f t="shared" si="1"/>
        <v>0.41299999999999998</v>
      </c>
      <c r="G9" s="27">
        <f t="shared" si="1"/>
        <v>0.41299999999999998</v>
      </c>
      <c r="H9" s="27">
        <f t="shared" si="1"/>
        <v>0.41299999999999998</v>
      </c>
      <c r="I9" s="27">
        <f t="shared" si="1"/>
        <v>0.41299999999999998</v>
      </c>
      <c r="J9" s="27">
        <f t="shared" si="1"/>
        <v>0.41299999999999998</v>
      </c>
      <c r="K9" s="27">
        <f t="shared" si="1"/>
        <v>0.41299999999999998</v>
      </c>
      <c r="L9" s="27">
        <f t="shared" si="1"/>
        <v>0.41299999999999998</v>
      </c>
      <c r="M9" s="27">
        <f t="shared" si="1"/>
        <v>0.41299999999999998</v>
      </c>
      <c r="N9" s="27">
        <f t="shared" si="1"/>
        <v>0.41299999999999998</v>
      </c>
      <c r="O9" s="27">
        <f t="shared" si="1"/>
        <v>0.41299999999999998</v>
      </c>
      <c r="P9" s="27">
        <f t="shared" si="1"/>
        <v>0.41299999999999998</v>
      </c>
      <c r="Q9" s="27">
        <f t="shared" si="1"/>
        <v>0.41299999999999998</v>
      </c>
      <c r="R9" s="27">
        <f t="shared" si="1"/>
        <v>0.41299999999999998</v>
      </c>
      <c r="S9" s="27">
        <f t="shared" si="1"/>
        <v>0.41299999999999998</v>
      </c>
      <c r="T9" s="27">
        <f t="shared" si="1"/>
        <v>0.41299999999999998</v>
      </c>
      <c r="U9" s="27">
        <f t="shared" si="1"/>
        <v>0.41299999999999998</v>
      </c>
      <c r="V9" s="27">
        <f t="shared" si="1"/>
        <v>0.41299999999999998</v>
      </c>
      <c r="W9" s="27">
        <f t="shared" si="1"/>
        <v>0.41299999999999998</v>
      </c>
      <c r="X9" s="27">
        <f t="shared" si="1"/>
        <v>0.41299999999999998</v>
      </c>
      <c r="Y9" s="27">
        <f t="shared" si="1"/>
        <v>0.41299999999999998</v>
      </c>
      <c r="Z9" s="27">
        <f t="shared" si="1"/>
        <v>0.41299999999999998</v>
      </c>
      <c r="AA9" s="27">
        <f t="shared" si="1"/>
        <v>0.41299999999999998</v>
      </c>
      <c r="AB9" s="27">
        <f t="shared" si="1"/>
        <v>0.41299999999999998</v>
      </c>
      <c r="AC9" s="27">
        <f t="shared" si="1"/>
        <v>0.41299999999999998</v>
      </c>
      <c r="AD9" s="27">
        <f t="shared" si="1"/>
        <v>0.41299999999999998</v>
      </c>
      <c r="AE9" s="27">
        <f t="shared" si="1"/>
        <v>0.41299999999999998</v>
      </c>
      <c r="AF9" s="27">
        <f t="shared" si="1"/>
        <v>0.41299999999999998</v>
      </c>
      <c r="AG9" s="27">
        <f t="shared" si="1"/>
        <v>0.41299999999999998</v>
      </c>
      <c r="AH9" s="27">
        <f t="shared" si="1"/>
        <v>0.41299999999999998</v>
      </c>
      <c r="AI9" s="27">
        <f t="shared" si="1"/>
        <v>0.41299999999999998</v>
      </c>
      <c r="AJ9" s="27">
        <f t="shared" si="1"/>
        <v>0.41299999999999998</v>
      </c>
      <c r="AK9" s="27">
        <f t="shared" si="1"/>
        <v>0.41299999999999998</v>
      </c>
    </row>
    <row r="10" spans="1:37" s="38" customFormat="1" x14ac:dyDescent="0.25">
      <c r="A10" s="38" t="str">
        <f>'Pre-ret calculations 2021'!B11</f>
        <v>geothermal</v>
      </c>
      <c r="B10" s="38">
        <f t="shared" si="4"/>
        <v>0.01</v>
      </c>
      <c r="C10" s="38">
        <v>0.01</v>
      </c>
      <c r="D10" s="38">
        <f t="shared" si="3"/>
        <v>0.01</v>
      </c>
      <c r="E10" s="38">
        <f t="shared" si="1"/>
        <v>0.01</v>
      </c>
      <c r="F10" s="38">
        <f t="shared" si="1"/>
        <v>0.01</v>
      </c>
      <c r="G10" s="38">
        <f t="shared" si="1"/>
        <v>0.01</v>
      </c>
      <c r="H10" s="38">
        <f t="shared" si="1"/>
        <v>0.01</v>
      </c>
      <c r="I10" s="38">
        <f t="shared" si="1"/>
        <v>0.01</v>
      </c>
      <c r="J10" s="38">
        <f t="shared" si="1"/>
        <v>0.01</v>
      </c>
      <c r="K10" s="38">
        <f t="shared" ref="E10:AK14" si="5">J10</f>
        <v>0.01</v>
      </c>
      <c r="L10" s="38">
        <f t="shared" si="5"/>
        <v>0.01</v>
      </c>
      <c r="M10" s="38">
        <f t="shared" si="5"/>
        <v>0.01</v>
      </c>
      <c r="N10" s="38">
        <f t="shared" si="5"/>
        <v>0.01</v>
      </c>
      <c r="O10" s="38">
        <f t="shared" si="5"/>
        <v>0.01</v>
      </c>
      <c r="P10" s="38">
        <f t="shared" si="5"/>
        <v>0.01</v>
      </c>
      <c r="Q10" s="38">
        <f t="shared" si="5"/>
        <v>0.01</v>
      </c>
      <c r="R10" s="38">
        <f t="shared" si="5"/>
        <v>0.01</v>
      </c>
      <c r="S10" s="38">
        <f t="shared" si="5"/>
        <v>0.01</v>
      </c>
      <c r="T10" s="38">
        <f t="shared" si="5"/>
        <v>0.01</v>
      </c>
      <c r="U10" s="38">
        <f t="shared" si="5"/>
        <v>0.01</v>
      </c>
      <c r="V10" s="38">
        <f t="shared" si="5"/>
        <v>0.01</v>
      </c>
      <c r="W10" s="38">
        <f t="shared" si="5"/>
        <v>0.01</v>
      </c>
      <c r="X10" s="38">
        <f t="shared" si="5"/>
        <v>0.01</v>
      </c>
      <c r="Y10" s="38">
        <f t="shared" si="5"/>
        <v>0.01</v>
      </c>
      <c r="Z10" s="38">
        <f t="shared" si="5"/>
        <v>0.01</v>
      </c>
      <c r="AA10" s="38">
        <f t="shared" si="5"/>
        <v>0.01</v>
      </c>
      <c r="AB10" s="38">
        <f t="shared" si="5"/>
        <v>0.01</v>
      </c>
      <c r="AC10" s="38">
        <f t="shared" si="5"/>
        <v>0.01</v>
      </c>
      <c r="AD10" s="38">
        <f t="shared" si="5"/>
        <v>0.01</v>
      </c>
      <c r="AE10" s="38">
        <f t="shared" si="5"/>
        <v>0.01</v>
      </c>
      <c r="AF10" s="38">
        <f t="shared" si="5"/>
        <v>0.01</v>
      </c>
      <c r="AG10" s="38">
        <f t="shared" si="5"/>
        <v>0.01</v>
      </c>
      <c r="AH10" s="38">
        <f t="shared" si="5"/>
        <v>0.01</v>
      </c>
      <c r="AI10" s="38">
        <f t="shared" si="5"/>
        <v>0.01</v>
      </c>
      <c r="AJ10" s="38">
        <f t="shared" si="5"/>
        <v>0.01</v>
      </c>
      <c r="AK10" s="38">
        <f t="shared" si="5"/>
        <v>0.01</v>
      </c>
    </row>
    <row r="11" spans="1:37" x14ac:dyDescent="0.25">
      <c r="A11" s="27" t="str">
        <f>'Pre-ret calculations 2021'!B12</f>
        <v>petroleum</v>
      </c>
      <c r="B11" s="42">
        <f>INDEX('CF calcs'!$E$21:$E$30,MATCH($A11,'CF calcs'!$B$21:$B$36,0))</f>
        <v>0.13230750666194346</v>
      </c>
      <c r="C11" s="27">
        <f t="shared" si="2"/>
        <v>0.13230750666194346</v>
      </c>
      <c r="D11" s="27">
        <f t="shared" si="3"/>
        <v>0.13230750666194346</v>
      </c>
      <c r="E11" s="27">
        <f t="shared" si="5"/>
        <v>0.13230750666194346</v>
      </c>
      <c r="F11" s="27">
        <f t="shared" si="5"/>
        <v>0.13230750666194346</v>
      </c>
      <c r="G11" s="27">
        <f t="shared" si="5"/>
        <v>0.13230750666194346</v>
      </c>
      <c r="H11" s="27">
        <f t="shared" si="5"/>
        <v>0.13230750666194346</v>
      </c>
      <c r="I11" s="27">
        <f t="shared" si="5"/>
        <v>0.13230750666194346</v>
      </c>
      <c r="J11" s="27">
        <f t="shared" si="5"/>
        <v>0.13230750666194346</v>
      </c>
      <c r="K11" s="27">
        <f t="shared" si="5"/>
        <v>0.13230750666194346</v>
      </c>
      <c r="L11" s="27">
        <f t="shared" si="5"/>
        <v>0.13230750666194346</v>
      </c>
      <c r="M11" s="27">
        <f t="shared" si="5"/>
        <v>0.13230750666194346</v>
      </c>
      <c r="N11" s="27">
        <f t="shared" si="5"/>
        <v>0.13230750666194346</v>
      </c>
      <c r="O11" s="27">
        <f t="shared" si="5"/>
        <v>0.13230750666194346</v>
      </c>
      <c r="P11" s="27">
        <f t="shared" si="5"/>
        <v>0.13230750666194346</v>
      </c>
      <c r="Q11" s="27">
        <f t="shared" si="5"/>
        <v>0.13230750666194346</v>
      </c>
      <c r="R11" s="27">
        <f t="shared" si="5"/>
        <v>0.13230750666194346</v>
      </c>
      <c r="S11" s="27">
        <f t="shared" si="5"/>
        <v>0.13230750666194346</v>
      </c>
      <c r="T11" s="27">
        <f t="shared" si="5"/>
        <v>0.13230750666194346</v>
      </c>
      <c r="U11" s="27">
        <f t="shared" si="5"/>
        <v>0.13230750666194346</v>
      </c>
      <c r="V11" s="27">
        <f t="shared" si="5"/>
        <v>0.13230750666194346</v>
      </c>
      <c r="W11" s="27">
        <f t="shared" si="5"/>
        <v>0.13230750666194346</v>
      </c>
      <c r="X11" s="27">
        <f t="shared" si="5"/>
        <v>0.13230750666194346</v>
      </c>
      <c r="Y11" s="27">
        <f t="shared" si="5"/>
        <v>0.13230750666194346</v>
      </c>
      <c r="Z11" s="27">
        <f t="shared" si="5"/>
        <v>0.13230750666194346</v>
      </c>
      <c r="AA11" s="27">
        <f t="shared" si="5"/>
        <v>0.13230750666194346</v>
      </c>
      <c r="AB11" s="27">
        <f t="shared" si="5"/>
        <v>0.13230750666194346</v>
      </c>
      <c r="AC11" s="27">
        <f t="shared" si="5"/>
        <v>0.13230750666194346</v>
      </c>
      <c r="AD11" s="27">
        <f t="shared" si="5"/>
        <v>0.13230750666194346</v>
      </c>
      <c r="AE11" s="27">
        <f t="shared" si="5"/>
        <v>0.13230750666194346</v>
      </c>
      <c r="AF11" s="27">
        <f t="shared" si="5"/>
        <v>0.13230750666194346</v>
      </c>
      <c r="AG11" s="27">
        <f t="shared" si="5"/>
        <v>0.13230750666194346</v>
      </c>
      <c r="AH11" s="27">
        <f t="shared" si="5"/>
        <v>0.13230750666194346</v>
      </c>
      <c r="AI11" s="27">
        <f t="shared" si="5"/>
        <v>0.13230750666194346</v>
      </c>
      <c r="AJ11" s="27">
        <f t="shared" si="5"/>
        <v>0.13230750666194346</v>
      </c>
      <c r="AK11" s="27">
        <f t="shared" si="5"/>
        <v>0.13230750666194346</v>
      </c>
    </row>
    <row r="12" spans="1:37" x14ac:dyDescent="0.25">
      <c r="A12" s="27" t="str">
        <f>'Pre-ret calculations 2021'!B13</f>
        <v>natural gas peaker</v>
      </c>
      <c r="B12" s="27">
        <f t="shared" si="4"/>
        <v>0.2034</v>
      </c>
      <c r="C12" s="27">
        <f>'Pre-ret calculations 2021'!C13</f>
        <v>0.2034</v>
      </c>
      <c r="D12" s="27">
        <f t="shared" si="3"/>
        <v>0.2034</v>
      </c>
      <c r="E12" s="27">
        <f t="shared" si="5"/>
        <v>0.2034</v>
      </c>
      <c r="F12" s="27">
        <f t="shared" si="5"/>
        <v>0.2034</v>
      </c>
      <c r="G12" s="27">
        <f t="shared" si="5"/>
        <v>0.2034</v>
      </c>
      <c r="H12" s="27">
        <f t="shared" si="5"/>
        <v>0.2034</v>
      </c>
      <c r="I12" s="27">
        <f t="shared" si="5"/>
        <v>0.2034</v>
      </c>
      <c r="J12" s="27">
        <f t="shared" si="5"/>
        <v>0.2034</v>
      </c>
      <c r="K12" s="27">
        <f t="shared" si="5"/>
        <v>0.2034</v>
      </c>
      <c r="L12" s="27">
        <f t="shared" si="5"/>
        <v>0.2034</v>
      </c>
      <c r="M12" s="27">
        <f t="shared" si="5"/>
        <v>0.2034</v>
      </c>
      <c r="N12" s="27">
        <f t="shared" si="5"/>
        <v>0.2034</v>
      </c>
      <c r="O12" s="27">
        <f t="shared" si="5"/>
        <v>0.2034</v>
      </c>
      <c r="P12" s="27">
        <f t="shared" si="5"/>
        <v>0.2034</v>
      </c>
      <c r="Q12" s="27">
        <f t="shared" si="5"/>
        <v>0.2034</v>
      </c>
      <c r="R12" s="27">
        <f t="shared" si="5"/>
        <v>0.2034</v>
      </c>
      <c r="S12" s="27">
        <f t="shared" si="5"/>
        <v>0.2034</v>
      </c>
      <c r="T12" s="27">
        <f t="shared" si="5"/>
        <v>0.2034</v>
      </c>
      <c r="U12" s="27">
        <f t="shared" si="5"/>
        <v>0.2034</v>
      </c>
      <c r="V12" s="27">
        <f t="shared" si="5"/>
        <v>0.2034</v>
      </c>
      <c r="W12" s="27">
        <f t="shared" si="5"/>
        <v>0.2034</v>
      </c>
      <c r="X12" s="27">
        <f t="shared" si="5"/>
        <v>0.2034</v>
      </c>
      <c r="Y12" s="27">
        <f t="shared" si="5"/>
        <v>0.2034</v>
      </c>
      <c r="Z12" s="27">
        <f t="shared" si="5"/>
        <v>0.2034</v>
      </c>
      <c r="AA12" s="27">
        <f t="shared" si="5"/>
        <v>0.2034</v>
      </c>
      <c r="AB12" s="27">
        <f t="shared" si="5"/>
        <v>0.2034</v>
      </c>
      <c r="AC12" s="27">
        <f t="shared" si="5"/>
        <v>0.2034</v>
      </c>
      <c r="AD12" s="27">
        <f t="shared" si="5"/>
        <v>0.2034</v>
      </c>
      <c r="AE12" s="27">
        <f t="shared" si="5"/>
        <v>0.2034</v>
      </c>
      <c r="AF12" s="27">
        <f t="shared" si="5"/>
        <v>0.2034</v>
      </c>
      <c r="AG12" s="27">
        <f t="shared" si="5"/>
        <v>0.2034</v>
      </c>
      <c r="AH12" s="27">
        <f t="shared" si="5"/>
        <v>0.2034</v>
      </c>
      <c r="AI12" s="27">
        <f t="shared" si="5"/>
        <v>0.2034</v>
      </c>
      <c r="AJ12" s="27">
        <f t="shared" si="5"/>
        <v>0.2034</v>
      </c>
      <c r="AK12" s="27">
        <f t="shared" si="5"/>
        <v>0.2034</v>
      </c>
    </row>
    <row r="13" spans="1:37" s="38" customFormat="1" x14ac:dyDescent="0.25">
      <c r="A13" s="38" t="str">
        <f>'Pre-ret calculations 2021'!B14</f>
        <v>lignite</v>
      </c>
      <c r="B13" s="38">
        <f t="shared" si="4"/>
        <v>0.01</v>
      </c>
      <c r="C13" s="38">
        <v>0.01</v>
      </c>
      <c r="D13" s="38">
        <f t="shared" si="3"/>
        <v>0.01</v>
      </c>
      <c r="E13" s="38">
        <f t="shared" si="5"/>
        <v>0.01</v>
      </c>
      <c r="F13" s="38">
        <f t="shared" si="5"/>
        <v>0.01</v>
      </c>
      <c r="G13" s="38">
        <f t="shared" si="5"/>
        <v>0.01</v>
      </c>
      <c r="H13" s="38">
        <f t="shared" si="5"/>
        <v>0.01</v>
      </c>
      <c r="I13" s="38">
        <f t="shared" si="5"/>
        <v>0.01</v>
      </c>
      <c r="J13" s="38">
        <f t="shared" si="5"/>
        <v>0.01</v>
      </c>
      <c r="K13" s="38">
        <f t="shared" si="5"/>
        <v>0.01</v>
      </c>
      <c r="L13" s="38">
        <f t="shared" si="5"/>
        <v>0.01</v>
      </c>
      <c r="M13" s="38">
        <f t="shared" si="5"/>
        <v>0.01</v>
      </c>
      <c r="N13" s="38">
        <f t="shared" si="5"/>
        <v>0.01</v>
      </c>
      <c r="O13" s="38">
        <f t="shared" si="5"/>
        <v>0.01</v>
      </c>
      <c r="P13" s="38">
        <f t="shared" si="5"/>
        <v>0.01</v>
      </c>
      <c r="Q13" s="38">
        <f t="shared" si="5"/>
        <v>0.01</v>
      </c>
      <c r="R13" s="38">
        <f t="shared" si="5"/>
        <v>0.01</v>
      </c>
      <c r="S13" s="38">
        <f t="shared" si="5"/>
        <v>0.01</v>
      </c>
      <c r="T13" s="38">
        <f t="shared" si="5"/>
        <v>0.01</v>
      </c>
      <c r="U13" s="38">
        <f t="shared" si="5"/>
        <v>0.01</v>
      </c>
      <c r="V13" s="38">
        <f t="shared" si="5"/>
        <v>0.01</v>
      </c>
      <c r="W13" s="38">
        <f t="shared" si="5"/>
        <v>0.01</v>
      </c>
      <c r="X13" s="38">
        <f t="shared" si="5"/>
        <v>0.01</v>
      </c>
      <c r="Y13" s="38">
        <f t="shared" si="5"/>
        <v>0.01</v>
      </c>
      <c r="Z13" s="38">
        <f t="shared" si="5"/>
        <v>0.01</v>
      </c>
      <c r="AA13" s="38">
        <f t="shared" si="5"/>
        <v>0.01</v>
      </c>
      <c r="AB13" s="38">
        <f t="shared" si="5"/>
        <v>0.01</v>
      </c>
      <c r="AC13" s="38">
        <f t="shared" si="5"/>
        <v>0.01</v>
      </c>
      <c r="AD13" s="38">
        <f t="shared" si="5"/>
        <v>0.01</v>
      </c>
      <c r="AE13" s="38">
        <f t="shared" si="5"/>
        <v>0.01</v>
      </c>
      <c r="AF13" s="38">
        <f t="shared" si="5"/>
        <v>0.01</v>
      </c>
      <c r="AG13" s="38">
        <f t="shared" si="5"/>
        <v>0.01</v>
      </c>
      <c r="AH13" s="38">
        <f t="shared" si="5"/>
        <v>0.01</v>
      </c>
      <c r="AI13" s="38">
        <f t="shared" si="5"/>
        <v>0.01</v>
      </c>
      <c r="AJ13" s="38">
        <f t="shared" si="5"/>
        <v>0.01</v>
      </c>
      <c r="AK13" s="38">
        <f t="shared" si="5"/>
        <v>0.01</v>
      </c>
    </row>
    <row r="14" spans="1:37" s="38" customFormat="1" x14ac:dyDescent="0.25">
      <c r="A14" s="38" t="str">
        <f>'Pre-ret calculations 2021'!B15</f>
        <v>offshore wind</v>
      </c>
      <c r="B14" s="38">
        <f t="shared" si="4"/>
        <v>0.01</v>
      </c>
      <c r="C14" s="38">
        <v>0.01</v>
      </c>
      <c r="D14" s="38">
        <f t="shared" si="3"/>
        <v>0.01</v>
      </c>
      <c r="E14" s="38">
        <f t="shared" si="5"/>
        <v>0.01</v>
      </c>
      <c r="F14" s="38">
        <f t="shared" si="5"/>
        <v>0.01</v>
      </c>
      <c r="G14" s="38">
        <f t="shared" si="5"/>
        <v>0.01</v>
      </c>
      <c r="H14" s="38">
        <f t="shared" si="5"/>
        <v>0.01</v>
      </c>
      <c r="I14" s="38">
        <f t="shared" si="5"/>
        <v>0.01</v>
      </c>
      <c r="J14" s="38">
        <f t="shared" si="5"/>
        <v>0.01</v>
      </c>
      <c r="K14" s="38">
        <f t="shared" si="5"/>
        <v>0.01</v>
      </c>
      <c r="L14" s="38">
        <f t="shared" si="5"/>
        <v>0.01</v>
      </c>
      <c r="M14" s="38">
        <f t="shared" si="5"/>
        <v>0.01</v>
      </c>
      <c r="N14" s="38">
        <f t="shared" si="5"/>
        <v>0.01</v>
      </c>
      <c r="O14" s="38">
        <f t="shared" si="5"/>
        <v>0.01</v>
      </c>
      <c r="P14" s="38">
        <f t="shared" si="5"/>
        <v>0.01</v>
      </c>
      <c r="Q14" s="38">
        <f t="shared" si="5"/>
        <v>0.01</v>
      </c>
      <c r="R14" s="38">
        <f t="shared" si="5"/>
        <v>0.01</v>
      </c>
      <c r="S14" s="38">
        <f t="shared" si="5"/>
        <v>0.01</v>
      </c>
      <c r="T14" s="38">
        <f t="shared" si="5"/>
        <v>0.01</v>
      </c>
      <c r="U14" s="38">
        <f t="shared" si="5"/>
        <v>0.01</v>
      </c>
      <c r="V14" s="38">
        <f t="shared" si="5"/>
        <v>0.01</v>
      </c>
      <c r="W14" s="38">
        <f t="shared" si="5"/>
        <v>0.01</v>
      </c>
      <c r="X14" s="38">
        <f t="shared" si="5"/>
        <v>0.01</v>
      </c>
      <c r="Y14" s="38">
        <f t="shared" si="5"/>
        <v>0.01</v>
      </c>
      <c r="Z14" s="38">
        <f t="shared" si="5"/>
        <v>0.01</v>
      </c>
      <c r="AA14" s="38">
        <f t="shared" si="5"/>
        <v>0.01</v>
      </c>
      <c r="AB14" s="38">
        <f t="shared" si="5"/>
        <v>0.01</v>
      </c>
      <c r="AC14" s="38">
        <f t="shared" si="5"/>
        <v>0.01</v>
      </c>
      <c r="AD14" s="38">
        <f t="shared" si="5"/>
        <v>0.01</v>
      </c>
      <c r="AE14" s="38">
        <f t="shared" si="5"/>
        <v>0.01</v>
      </c>
      <c r="AF14" s="38">
        <f t="shared" si="5"/>
        <v>0.01</v>
      </c>
      <c r="AG14" s="38">
        <f t="shared" si="5"/>
        <v>0.01</v>
      </c>
      <c r="AH14" s="38">
        <f t="shared" si="5"/>
        <v>0.01</v>
      </c>
      <c r="AI14" s="38">
        <f t="shared" si="5"/>
        <v>0.01</v>
      </c>
      <c r="AJ14" s="38">
        <f t="shared" si="5"/>
        <v>0.01</v>
      </c>
      <c r="AK14" s="38">
        <f t="shared" si="5"/>
        <v>0.01</v>
      </c>
    </row>
    <row r="15" spans="1:37" s="38" customFormat="1" x14ac:dyDescent="0.25">
      <c r="A15" s="38" t="str">
        <f>'Pre-ret calculations 2021'!B16</f>
        <v>crude oil</v>
      </c>
      <c r="B15" s="38">
        <f t="shared" si="4"/>
        <v>0.01</v>
      </c>
      <c r="C15" s="38">
        <v>0.01</v>
      </c>
      <c r="D15" s="38">
        <v>0.01</v>
      </c>
      <c r="E15" s="38">
        <v>0.01</v>
      </c>
      <c r="F15" s="38">
        <v>0.01</v>
      </c>
      <c r="G15" s="38">
        <v>0.01</v>
      </c>
      <c r="H15" s="38">
        <v>0.01</v>
      </c>
      <c r="I15" s="38">
        <v>0.01</v>
      </c>
      <c r="J15" s="38">
        <v>0.01</v>
      </c>
      <c r="K15" s="38">
        <v>0.01</v>
      </c>
      <c r="L15" s="38">
        <v>0.01</v>
      </c>
      <c r="M15" s="38">
        <v>0.01</v>
      </c>
      <c r="N15" s="38">
        <v>0.01</v>
      </c>
      <c r="O15" s="38">
        <v>0.01</v>
      </c>
      <c r="P15" s="38">
        <v>0.01</v>
      </c>
      <c r="Q15" s="38">
        <v>0.01</v>
      </c>
      <c r="R15" s="38">
        <v>0.01</v>
      </c>
      <c r="S15" s="38">
        <v>0.01</v>
      </c>
      <c r="T15" s="38">
        <v>0.01</v>
      </c>
      <c r="U15" s="38">
        <v>0.01</v>
      </c>
      <c r="V15" s="38">
        <v>0.01</v>
      </c>
      <c r="W15" s="38">
        <v>0.01</v>
      </c>
      <c r="X15" s="38">
        <v>0.01</v>
      </c>
      <c r="Y15" s="38">
        <v>0.01</v>
      </c>
      <c r="Z15" s="38">
        <v>0.01</v>
      </c>
      <c r="AA15" s="38">
        <v>0.01</v>
      </c>
      <c r="AB15" s="38">
        <v>0.01</v>
      </c>
      <c r="AC15" s="38">
        <v>0.01</v>
      </c>
      <c r="AD15" s="38">
        <v>0.01</v>
      </c>
      <c r="AE15" s="38">
        <v>0.01</v>
      </c>
      <c r="AF15" s="38">
        <v>0.01</v>
      </c>
      <c r="AG15" s="38">
        <v>0.01</v>
      </c>
      <c r="AH15" s="38">
        <v>0.01</v>
      </c>
      <c r="AI15" s="38">
        <v>0.01</v>
      </c>
      <c r="AJ15" s="38">
        <v>0.01</v>
      </c>
      <c r="AK15" s="38">
        <v>0.01</v>
      </c>
    </row>
    <row r="16" spans="1:37" s="38" customFormat="1" x14ac:dyDescent="0.25">
      <c r="A16" s="38" t="str">
        <f>'Pre-ret calculations 2021'!B17</f>
        <v>heavy or residual fuel oil</v>
      </c>
      <c r="B16" s="38">
        <f t="shared" si="4"/>
        <v>0.01</v>
      </c>
      <c r="C16" s="38">
        <v>0.01</v>
      </c>
      <c r="D16" s="38">
        <v>0.01</v>
      </c>
      <c r="E16" s="38">
        <v>0.01</v>
      </c>
      <c r="F16" s="38">
        <v>0.01</v>
      </c>
      <c r="G16" s="38">
        <v>0.01</v>
      </c>
      <c r="H16" s="38">
        <v>0.01</v>
      </c>
      <c r="I16" s="38">
        <v>0.01</v>
      </c>
      <c r="J16" s="38">
        <v>0.01</v>
      </c>
      <c r="K16" s="38">
        <v>0.01</v>
      </c>
      <c r="L16" s="38">
        <v>0.01</v>
      </c>
      <c r="M16" s="38">
        <v>0.01</v>
      </c>
      <c r="N16" s="38">
        <v>0.01</v>
      </c>
      <c r="O16" s="38">
        <v>0.01</v>
      </c>
      <c r="P16" s="38">
        <v>0.01</v>
      </c>
      <c r="Q16" s="38">
        <v>0.01</v>
      </c>
      <c r="R16" s="38">
        <v>0.01</v>
      </c>
      <c r="S16" s="38">
        <v>0.01</v>
      </c>
      <c r="T16" s="38">
        <v>0.01</v>
      </c>
      <c r="U16" s="38">
        <v>0.01</v>
      </c>
      <c r="V16" s="38">
        <v>0.01</v>
      </c>
      <c r="W16" s="38">
        <v>0.01</v>
      </c>
      <c r="X16" s="38">
        <v>0.01</v>
      </c>
      <c r="Y16" s="38">
        <v>0.01</v>
      </c>
      <c r="Z16" s="38">
        <v>0.01</v>
      </c>
      <c r="AA16" s="38">
        <v>0.01</v>
      </c>
      <c r="AB16" s="38">
        <v>0.01</v>
      </c>
      <c r="AC16" s="38">
        <v>0.01</v>
      </c>
      <c r="AD16" s="38">
        <v>0.01</v>
      </c>
      <c r="AE16" s="38">
        <v>0.01</v>
      </c>
      <c r="AF16" s="38">
        <v>0.01</v>
      </c>
      <c r="AG16" s="38">
        <v>0.01</v>
      </c>
      <c r="AH16" s="38">
        <v>0.01</v>
      </c>
      <c r="AI16" s="38">
        <v>0.01</v>
      </c>
      <c r="AJ16" s="38">
        <v>0.01</v>
      </c>
      <c r="AK16" s="38">
        <v>0.01</v>
      </c>
    </row>
    <row r="17" spans="1:37" s="38" customFormat="1" x14ac:dyDescent="0.25">
      <c r="A17" s="38" t="str">
        <f>'Pre-ret calculations 2021'!B18</f>
        <v>municipal solid waste</v>
      </c>
      <c r="B17" s="38">
        <f t="shared" si="4"/>
        <v>0.01</v>
      </c>
      <c r="C17" s="38">
        <v>0.01</v>
      </c>
      <c r="D17" s="38">
        <v>0.01</v>
      </c>
      <c r="E17" s="38">
        <v>0.01</v>
      </c>
      <c r="F17" s="38">
        <v>0.01</v>
      </c>
      <c r="G17" s="38">
        <v>0.01</v>
      </c>
      <c r="H17" s="38">
        <v>0.01</v>
      </c>
      <c r="I17" s="38">
        <v>0.01</v>
      </c>
      <c r="J17" s="38">
        <v>0.01</v>
      </c>
      <c r="K17" s="38">
        <v>0.01</v>
      </c>
      <c r="L17" s="38">
        <v>0.01</v>
      </c>
      <c r="M17" s="38">
        <v>0.01</v>
      </c>
      <c r="N17" s="38">
        <v>0.01</v>
      </c>
      <c r="O17" s="38">
        <v>0.01</v>
      </c>
      <c r="P17" s="38">
        <v>0.01</v>
      </c>
      <c r="Q17" s="38">
        <v>0.01</v>
      </c>
      <c r="R17" s="38">
        <v>0.01</v>
      </c>
      <c r="S17" s="38">
        <v>0.01</v>
      </c>
      <c r="T17" s="38">
        <v>0.01</v>
      </c>
      <c r="U17" s="38">
        <v>0.01</v>
      </c>
      <c r="V17" s="38">
        <v>0.01</v>
      </c>
      <c r="W17" s="38">
        <v>0.01</v>
      </c>
      <c r="X17" s="38">
        <v>0.01</v>
      </c>
      <c r="Y17" s="38">
        <v>0.01</v>
      </c>
      <c r="Z17" s="38">
        <v>0.01</v>
      </c>
      <c r="AA17" s="38">
        <v>0.01</v>
      </c>
      <c r="AB17" s="38">
        <v>0.01</v>
      </c>
      <c r="AC17" s="38">
        <v>0.01</v>
      </c>
      <c r="AD17" s="38">
        <v>0.01</v>
      </c>
      <c r="AE17" s="38">
        <v>0.01</v>
      </c>
      <c r="AF17" s="38">
        <v>0.01</v>
      </c>
      <c r="AG17" s="38">
        <v>0.01</v>
      </c>
      <c r="AH17" s="38">
        <v>0.01</v>
      </c>
      <c r="AI17" s="38">
        <v>0.01</v>
      </c>
      <c r="AJ17" s="38">
        <v>0.01</v>
      </c>
      <c r="AK17" s="38">
        <v>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K17"/>
  <sheetViews>
    <sheetView workbookViewId="0">
      <selection activeCell="B20" sqref="B20"/>
    </sheetView>
  </sheetViews>
  <sheetFormatPr defaultColWidth="8.85546875" defaultRowHeight="15" x14ac:dyDescent="0.25"/>
  <cols>
    <col min="1" max="1" width="20.85546875" style="27" bestFit="1" customWidth="1"/>
    <col min="2" max="2" width="10.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x14ac:dyDescent="0.2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s="38" customFormat="1" x14ac:dyDescent="0.25">
      <c r="A2" s="38" t="s">
        <v>122</v>
      </c>
      <c r="B2" s="38">
        <f>'BECF-pre-ret'!B2</f>
        <v>0.59472875665869829</v>
      </c>
      <c r="C2" s="38">
        <f>'BECF-pre-ret'!C2</f>
        <v>0.59472875665869829</v>
      </c>
      <c r="D2" s="38">
        <f>'BECF-pre-ret'!D2</f>
        <v>0.59472875665869829</v>
      </c>
      <c r="E2" s="38">
        <f>'BECF-pre-ret'!E2</f>
        <v>0.59472875665869829</v>
      </c>
      <c r="F2" s="38">
        <f>'BECF-pre-ret'!F2</f>
        <v>0.59472875665869829</v>
      </c>
      <c r="G2" s="38">
        <f>'BECF-pre-ret'!G2</f>
        <v>0.59472875665869829</v>
      </c>
      <c r="H2" s="38">
        <f>'BECF-pre-ret'!H2</f>
        <v>0.59472875665869829</v>
      </c>
      <c r="I2" s="38">
        <f>'BECF-pre-ret'!I2</f>
        <v>0.59472875665869829</v>
      </c>
      <c r="J2" s="38">
        <f>'BECF-pre-ret'!J2</f>
        <v>0.59472875665869829</v>
      </c>
      <c r="K2" s="38">
        <f>'BECF-pre-ret'!K2</f>
        <v>0.59472875665869829</v>
      </c>
      <c r="L2" s="38">
        <f>'BECF-pre-ret'!L2</f>
        <v>0.59472875665869829</v>
      </c>
      <c r="M2" s="38">
        <f>'BECF-pre-ret'!M2</f>
        <v>0.59472875665869829</v>
      </c>
      <c r="N2" s="38">
        <f>'BECF-pre-ret'!N2</f>
        <v>0.59472875665869829</v>
      </c>
      <c r="O2" s="38">
        <f>'BECF-pre-ret'!O2</f>
        <v>0.59472875665869829</v>
      </c>
      <c r="P2" s="38">
        <f>'BECF-pre-ret'!P2</f>
        <v>0.59472875665869829</v>
      </c>
      <c r="Q2" s="38">
        <f>'BECF-pre-ret'!Q2</f>
        <v>0.59472875665869829</v>
      </c>
      <c r="R2" s="38">
        <f>'BECF-pre-ret'!R2</f>
        <v>0.59472875665869829</v>
      </c>
      <c r="S2" s="38">
        <f>'BECF-pre-ret'!S2</f>
        <v>0.59472875665869829</v>
      </c>
      <c r="T2" s="38">
        <f>'BECF-pre-ret'!T2</f>
        <v>0.59472875665869829</v>
      </c>
      <c r="U2" s="38">
        <f>'BECF-pre-ret'!U2</f>
        <v>0.59472875665869829</v>
      </c>
      <c r="V2" s="38">
        <f>'BECF-pre-ret'!V2</f>
        <v>0.59472875665869829</v>
      </c>
      <c r="W2" s="38">
        <f>'BECF-pre-ret'!W2</f>
        <v>0.59472875665869829</v>
      </c>
      <c r="X2" s="38">
        <f>'BECF-pre-ret'!X2</f>
        <v>0.59472875665869829</v>
      </c>
      <c r="Y2" s="38">
        <f>'BECF-pre-ret'!Y2</f>
        <v>0.59472875665869829</v>
      </c>
      <c r="Z2" s="38">
        <f>'BECF-pre-ret'!Z2</f>
        <v>0.59472875665869829</v>
      </c>
      <c r="AA2" s="38">
        <f>'BECF-pre-ret'!AA2</f>
        <v>0.59472875665869829</v>
      </c>
      <c r="AB2" s="38">
        <f>'BECF-pre-ret'!AB2</f>
        <v>0.59472875665869829</v>
      </c>
      <c r="AC2" s="38">
        <f>'BECF-pre-ret'!AC2</f>
        <v>0.59472875665869829</v>
      </c>
      <c r="AD2" s="38">
        <f>'BECF-pre-ret'!AD2</f>
        <v>0.59472875665869829</v>
      </c>
      <c r="AE2" s="38">
        <f>'BECF-pre-ret'!AE2</f>
        <v>0.59472875665869829</v>
      </c>
      <c r="AF2" s="38">
        <f>'BECF-pre-ret'!AF2</f>
        <v>0.59472875665869829</v>
      </c>
      <c r="AG2" s="38">
        <f>'BECF-pre-ret'!AG2</f>
        <v>0.59472875665869829</v>
      </c>
      <c r="AH2" s="38">
        <f>'BECF-pre-ret'!AH2</f>
        <v>0.59472875665869829</v>
      </c>
      <c r="AI2" s="38">
        <f>'BECF-pre-ret'!AI2</f>
        <v>0.59472875665869829</v>
      </c>
      <c r="AJ2" s="38">
        <f>'BECF-pre-ret'!AJ2</f>
        <v>0.59472875665869829</v>
      </c>
      <c r="AK2" s="38">
        <f>'BECF-pre-ret'!AK2</f>
        <v>0.59472875665869829</v>
      </c>
    </row>
    <row r="3" spans="1:37" s="38" customFormat="1" x14ac:dyDescent="0.25">
      <c r="A3" s="38" t="s">
        <v>124</v>
      </c>
      <c r="B3" s="38">
        <f>'BECF-pre-ret'!B3</f>
        <v>0.33883271401335374</v>
      </c>
      <c r="C3" s="38">
        <f>'BECF-pre-ret'!C3</f>
        <v>0.33883271401335374</v>
      </c>
      <c r="D3" s="38">
        <f>'BECF-pre-ret'!D3</f>
        <v>0.33883271401335374</v>
      </c>
      <c r="E3" s="38">
        <f>'BECF-pre-ret'!E3</f>
        <v>0.33883271401335374</v>
      </c>
      <c r="F3" s="38">
        <f>'BECF-pre-ret'!F3</f>
        <v>0.33883271401335374</v>
      </c>
      <c r="G3" s="38">
        <f>'BECF-pre-ret'!G3</f>
        <v>0.33883271401335374</v>
      </c>
      <c r="H3" s="38">
        <f>'BECF-pre-ret'!H3</f>
        <v>0.33883271401335374</v>
      </c>
      <c r="I3" s="38">
        <f>'BECF-pre-ret'!I3</f>
        <v>0.33883271401335374</v>
      </c>
      <c r="J3" s="38">
        <f>'BECF-pre-ret'!J3</f>
        <v>0.33883271401335374</v>
      </c>
      <c r="K3" s="38">
        <f>'BECF-pre-ret'!K3</f>
        <v>0.33883271401335374</v>
      </c>
      <c r="L3" s="38">
        <f>'BECF-pre-ret'!L3</f>
        <v>0.33883271401335374</v>
      </c>
      <c r="M3" s="38">
        <f>'BECF-pre-ret'!M3</f>
        <v>0.33883271401335374</v>
      </c>
      <c r="N3" s="38">
        <f>'BECF-pre-ret'!N3</f>
        <v>0.33883271401335374</v>
      </c>
      <c r="O3" s="38">
        <f>'BECF-pre-ret'!O3</f>
        <v>0.33883271401335374</v>
      </c>
      <c r="P3" s="38">
        <f>'BECF-pre-ret'!P3</f>
        <v>0.33883271401335374</v>
      </c>
      <c r="Q3" s="38">
        <f>'BECF-pre-ret'!Q3</f>
        <v>0.33883271401335374</v>
      </c>
      <c r="R3" s="38">
        <f>'BECF-pre-ret'!R3</f>
        <v>0.33883271401335374</v>
      </c>
      <c r="S3" s="38">
        <f>'BECF-pre-ret'!S3</f>
        <v>0.33883271401335374</v>
      </c>
      <c r="T3" s="38">
        <f>'BECF-pre-ret'!T3</f>
        <v>0.33883271401335374</v>
      </c>
      <c r="U3" s="38">
        <f>'BECF-pre-ret'!U3</f>
        <v>0.33883271401335374</v>
      </c>
      <c r="V3" s="38">
        <f>'BECF-pre-ret'!V3</f>
        <v>0.33883271401335374</v>
      </c>
      <c r="W3" s="38">
        <f>'BECF-pre-ret'!W3</f>
        <v>0.33883271401335374</v>
      </c>
      <c r="X3" s="38">
        <f>'BECF-pre-ret'!X3</f>
        <v>0.33883271401335374</v>
      </c>
      <c r="Y3" s="38">
        <f>'BECF-pre-ret'!Y3</f>
        <v>0.33883271401335374</v>
      </c>
      <c r="Z3" s="38">
        <f>'BECF-pre-ret'!Z3</f>
        <v>0.33883271401335374</v>
      </c>
      <c r="AA3" s="38">
        <f>'BECF-pre-ret'!AA3</f>
        <v>0.33883271401335374</v>
      </c>
      <c r="AB3" s="38">
        <f>'BECF-pre-ret'!AB3</f>
        <v>0.33883271401335374</v>
      </c>
      <c r="AC3" s="38">
        <f>'BECF-pre-ret'!AC3</f>
        <v>0.33883271401335374</v>
      </c>
      <c r="AD3" s="38">
        <f>'BECF-pre-ret'!AD3</f>
        <v>0.33883271401335374</v>
      </c>
      <c r="AE3" s="38">
        <f>'BECF-pre-ret'!AE3</f>
        <v>0.33883271401335374</v>
      </c>
      <c r="AF3" s="38">
        <f>'BECF-pre-ret'!AF3</f>
        <v>0.33883271401335374</v>
      </c>
      <c r="AG3" s="38">
        <f>'BECF-pre-ret'!AG3</f>
        <v>0.33883271401335374</v>
      </c>
      <c r="AH3" s="38">
        <f>'BECF-pre-ret'!AH3</f>
        <v>0.33883271401335374</v>
      </c>
      <c r="AI3" s="38">
        <f>'BECF-pre-ret'!AI3</f>
        <v>0.33883271401335374</v>
      </c>
      <c r="AJ3" s="38">
        <f>'BECF-pre-ret'!AJ3</f>
        <v>0.33883271401335374</v>
      </c>
      <c r="AK3" s="38">
        <f>'BECF-pre-ret'!AK3</f>
        <v>0.33883271401335374</v>
      </c>
    </row>
    <row r="4" spans="1:37" s="38" customFormat="1" x14ac:dyDescent="0.25">
      <c r="A4" s="38" t="s">
        <v>125</v>
      </c>
      <c r="B4" s="38">
        <f>'BECF-pre-ret'!B4</f>
        <v>0.81331987571473274</v>
      </c>
      <c r="C4" s="38">
        <f>'BECF-pre-ret'!C4</f>
        <v>0.81331987571473274</v>
      </c>
      <c r="D4" s="38">
        <f>'BECF-pre-ret'!D4</f>
        <v>0.81331987571473274</v>
      </c>
      <c r="E4" s="38">
        <f>'BECF-pre-ret'!E4</f>
        <v>0.81331987571473274</v>
      </c>
      <c r="F4" s="38">
        <f>'BECF-pre-ret'!F4</f>
        <v>0.81331987571473274</v>
      </c>
      <c r="G4" s="38">
        <f>'BECF-pre-ret'!G4</f>
        <v>0.81331987571473274</v>
      </c>
      <c r="H4" s="38">
        <f>'BECF-pre-ret'!H4</f>
        <v>0.81331987571473274</v>
      </c>
      <c r="I4" s="38">
        <f>'BECF-pre-ret'!I4</f>
        <v>0.81331987571473274</v>
      </c>
      <c r="J4" s="38">
        <f>'BECF-pre-ret'!J4</f>
        <v>0.81331987571473274</v>
      </c>
      <c r="K4" s="38">
        <f>'BECF-pre-ret'!K4</f>
        <v>0.81331987571473274</v>
      </c>
      <c r="L4" s="38">
        <f>'BECF-pre-ret'!L4</f>
        <v>0.81331987571473274</v>
      </c>
      <c r="M4" s="38">
        <f>'BECF-pre-ret'!M4</f>
        <v>0.81331987571473274</v>
      </c>
      <c r="N4" s="38">
        <f>'BECF-pre-ret'!N4</f>
        <v>0.81331987571473274</v>
      </c>
      <c r="O4" s="38">
        <f>'BECF-pre-ret'!O4</f>
        <v>0.81331987571473274</v>
      </c>
      <c r="P4" s="38">
        <f>'BECF-pre-ret'!P4</f>
        <v>0.81331987571473274</v>
      </c>
      <c r="Q4" s="38">
        <f>'BECF-pre-ret'!Q4</f>
        <v>0.81331987571473274</v>
      </c>
      <c r="R4" s="38">
        <f>'BECF-pre-ret'!R4</f>
        <v>0.81331987571473274</v>
      </c>
      <c r="S4" s="38">
        <f>'BECF-pre-ret'!S4</f>
        <v>0.81331987571473274</v>
      </c>
      <c r="T4" s="38">
        <f>'BECF-pre-ret'!T4</f>
        <v>0.81331987571473274</v>
      </c>
      <c r="U4" s="38">
        <f>'BECF-pre-ret'!U4</f>
        <v>0.81331987571473274</v>
      </c>
      <c r="V4" s="38">
        <f>'BECF-pre-ret'!V4</f>
        <v>0.81331987571473274</v>
      </c>
      <c r="W4" s="38">
        <f>'BECF-pre-ret'!W4</f>
        <v>0.81331987571473274</v>
      </c>
      <c r="X4" s="38">
        <f>'BECF-pre-ret'!X4</f>
        <v>0.81331987571473274</v>
      </c>
      <c r="Y4" s="38">
        <f>'BECF-pre-ret'!Y4</f>
        <v>0.81331987571473274</v>
      </c>
      <c r="Z4" s="38">
        <f>'BECF-pre-ret'!Z4</f>
        <v>0.81331987571473274</v>
      </c>
      <c r="AA4" s="38">
        <f>'BECF-pre-ret'!AA4</f>
        <v>0.81331987571473274</v>
      </c>
      <c r="AB4" s="38">
        <f>'BECF-pre-ret'!AB4</f>
        <v>0.81331987571473274</v>
      </c>
      <c r="AC4" s="38">
        <f>'BECF-pre-ret'!AC4</f>
        <v>0.81331987571473274</v>
      </c>
      <c r="AD4" s="38">
        <f>'BECF-pre-ret'!AD4</f>
        <v>0.81331987571473274</v>
      </c>
      <c r="AE4" s="38">
        <f>'BECF-pre-ret'!AE4</f>
        <v>0.81331987571473274</v>
      </c>
      <c r="AF4" s="38">
        <f>'BECF-pre-ret'!AF4</f>
        <v>0.81331987571473274</v>
      </c>
      <c r="AG4" s="38">
        <f>'BECF-pre-ret'!AG4</f>
        <v>0.81331987571473274</v>
      </c>
      <c r="AH4" s="38">
        <f>'BECF-pre-ret'!AH4</f>
        <v>0.81331987571473274</v>
      </c>
      <c r="AI4" s="38">
        <f>'BECF-pre-ret'!AI4</f>
        <v>0.81331987571473274</v>
      </c>
      <c r="AJ4" s="38">
        <f>'BECF-pre-ret'!AJ4</f>
        <v>0.81331987571473274</v>
      </c>
      <c r="AK4" s="38">
        <f>'BECF-pre-ret'!AK4</f>
        <v>0.81331987571473274</v>
      </c>
    </row>
    <row r="5" spans="1:37" s="38" customFormat="1" x14ac:dyDescent="0.25">
      <c r="A5" s="38" t="s">
        <v>126</v>
      </c>
      <c r="B5" s="38">
        <f>'BECF-pre-ret'!B5</f>
        <v>0.5360549337744609</v>
      </c>
      <c r="C5" s="38">
        <f>'BECF-pre-ret'!C5</f>
        <v>0.5360549337744609</v>
      </c>
      <c r="D5" s="38">
        <f>'BECF-pre-ret'!D5</f>
        <v>0.5360549337744609</v>
      </c>
      <c r="E5" s="38">
        <f>'BECF-pre-ret'!E5</f>
        <v>0.5360549337744609</v>
      </c>
      <c r="F5" s="38">
        <f>'BECF-pre-ret'!F5</f>
        <v>0.5360549337744609</v>
      </c>
      <c r="G5" s="38">
        <f>'BECF-pre-ret'!G5</f>
        <v>0.5360549337744609</v>
      </c>
      <c r="H5" s="38">
        <f>'BECF-pre-ret'!H5</f>
        <v>0.5360549337744609</v>
      </c>
      <c r="I5" s="38">
        <f>'BECF-pre-ret'!I5</f>
        <v>0.5360549337744609</v>
      </c>
      <c r="J5" s="38">
        <f>'BECF-pre-ret'!J5</f>
        <v>0.5360549337744609</v>
      </c>
      <c r="K5" s="38">
        <f>'BECF-pre-ret'!K5</f>
        <v>0.5360549337744609</v>
      </c>
      <c r="L5" s="38">
        <f>'BECF-pre-ret'!L5</f>
        <v>0.5360549337744609</v>
      </c>
      <c r="M5" s="38">
        <f>'BECF-pre-ret'!M5</f>
        <v>0.5360549337744609</v>
      </c>
      <c r="N5" s="38">
        <f>'BECF-pre-ret'!N5</f>
        <v>0.5360549337744609</v>
      </c>
      <c r="O5" s="38">
        <f>'BECF-pre-ret'!O5</f>
        <v>0.5360549337744609</v>
      </c>
      <c r="P5" s="38">
        <f>'BECF-pre-ret'!P5</f>
        <v>0.5360549337744609</v>
      </c>
      <c r="Q5" s="38">
        <f>'BECF-pre-ret'!Q5</f>
        <v>0.5360549337744609</v>
      </c>
      <c r="R5" s="38">
        <f>'BECF-pre-ret'!R5</f>
        <v>0.5360549337744609</v>
      </c>
      <c r="S5" s="38">
        <f>'BECF-pre-ret'!S5</f>
        <v>0.5360549337744609</v>
      </c>
      <c r="T5" s="38">
        <f>'BECF-pre-ret'!T5</f>
        <v>0.5360549337744609</v>
      </c>
      <c r="U5" s="38">
        <f>'BECF-pre-ret'!U5</f>
        <v>0.5360549337744609</v>
      </c>
      <c r="V5" s="38">
        <f>'BECF-pre-ret'!V5</f>
        <v>0.5360549337744609</v>
      </c>
      <c r="W5" s="38">
        <f>'BECF-pre-ret'!W5</f>
        <v>0.5360549337744609</v>
      </c>
      <c r="X5" s="38">
        <f>'BECF-pre-ret'!X5</f>
        <v>0.5360549337744609</v>
      </c>
      <c r="Y5" s="38">
        <f>'BECF-pre-ret'!Y5</f>
        <v>0.5360549337744609</v>
      </c>
      <c r="Z5" s="38">
        <f>'BECF-pre-ret'!Z5</f>
        <v>0.5360549337744609</v>
      </c>
      <c r="AA5" s="38">
        <f>'BECF-pre-ret'!AA5</f>
        <v>0.5360549337744609</v>
      </c>
      <c r="AB5" s="38">
        <f>'BECF-pre-ret'!AB5</f>
        <v>0.5360549337744609</v>
      </c>
      <c r="AC5" s="38">
        <f>'BECF-pre-ret'!AC5</f>
        <v>0.5360549337744609</v>
      </c>
      <c r="AD5" s="38">
        <f>'BECF-pre-ret'!AD5</f>
        <v>0.5360549337744609</v>
      </c>
      <c r="AE5" s="38">
        <f>'BECF-pre-ret'!AE5</f>
        <v>0.5360549337744609</v>
      </c>
      <c r="AF5" s="38">
        <f>'BECF-pre-ret'!AF5</f>
        <v>0.5360549337744609</v>
      </c>
      <c r="AG5" s="38">
        <f>'BECF-pre-ret'!AG5</f>
        <v>0.5360549337744609</v>
      </c>
      <c r="AH5" s="38">
        <f>'BECF-pre-ret'!AH5</f>
        <v>0.5360549337744609</v>
      </c>
      <c r="AI5" s="38">
        <f>'BECF-pre-ret'!AI5</f>
        <v>0.5360549337744609</v>
      </c>
      <c r="AJ5" s="38">
        <f>'BECF-pre-ret'!AJ5</f>
        <v>0.5360549337744609</v>
      </c>
      <c r="AK5" s="38">
        <f>'BECF-pre-ret'!AK5</f>
        <v>0.5360549337744609</v>
      </c>
    </row>
    <row r="6" spans="1:37" s="38" customFormat="1" x14ac:dyDescent="0.25">
      <c r="A6" s="38" t="s">
        <v>127</v>
      </c>
      <c r="B6" s="38">
        <f>'BECF-pre-ret'!B6</f>
        <v>0.29306791787534597</v>
      </c>
      <c r="C6" s="38">
        <f>'BECF-pre-ret'!C6</f>
        <v>0.29306791787534597</v>
      </c>
      <c r="D6" s="38">
        <f>'BECF-pre-ret'!D6</f>
        <v>0.29306791787534597</v>
      </c>
      <c r="E6" s="38">
        <f>'BECF-pre-ret'!E6</f>
        <v>0.29306791787534597</v>
      </c>
      <c r="F6" s="38">
        <f>'BECF-pre-ret'!F6</f>
        <v>0.29306791787534597</v>
      </c>
      <c r="G6" s="38">
        <f>'BECF-pre-ret'!G6</f>
        <v>0.29306791787534597</v>
      </c>
      <c r="H6" s="38">
        <f>'BECF-pre-ret'!H6</f>
        <v>0.29306791787534597</v>
      </c>
      <c r="I6" s="38">
        <f>'BECF-pre-ret'!I6</f>
        <v>0.29306791787534597</v>
      </c>
      <c r="J6" s="38">
        <f>'BECF-pre-ret'!J6</f>
        <v>0.29306791787534597</v>
      </c>
      <c r="K6" s="38">
        <f>'BECF-pre-ret'!K6</f>
        <v>0.29306791787534597</v>
      </c>
      <c r="L6" s="38">
        <f>'BECF-pre-ret'!L6</f>
        <v>0.29306791787534597</v>
      </c>
      <c r="M6" s="38">
        <f>'BECF-pre-ret'!M6</f>
        <v>0.29306791787534597</v>
      </c>
      <c r="N6" s="38">
        <f>'BECF-pre-ret'!N6</f>
        <v>0.29306791787534597</v>
      </c>
      <c r="O6" s="38">
        <f>'BECF-pre-ret'!O6</f>
        <v>0.29306791787534597</v>
      </c>
      <c r="P6" s="38">
        <f>'BECF-pre-ret'!P6</f>
        <v>0.29306791787534597</v>
      </c>
      <c r="Q6" s="38">
        <f>'BECF-pre-ret'!Q6</f>
        <v>0.29306791787534597</v>
      </c>
      <c r="R6" s="38">
        <f>'BECF-pre-ret'!R6</f>
        <v>0.29306791787534597</v>
      </c>
      <c r="S6" s="38">
        <f>'BECF-pre-ret'!S6</f>
        <v>0.29306791787534597</v>
      </c>
      <c r="T6" s="38">
        <f>'BECF-pre-ret'!T6</f>
        <v>0.29306791787534597</v>
      </c>
      <c r="U6" s="38">
        <f>'BECF-pre-ret'!U6</f>
        <v>0.29306791787534597</v>
      </c>
      <c r="V6" s="38">
        <f>'BECF-pre-ret'!V6</f>
        <v>0.29306791787534597</v>
      </c>
      <c r="W6" s="38">
        <f>'BECF-pre-ret'!W6</f>
        <v>0.29306791787534597</v>
      </c>
      <c r="X6" s="38">
        <f>'BECF-pre-ret'!X6</f>
        <v>0.29306791787534597</v>
      </c>
      <c r="Y6" s="38">
        <f>'BECF-pre-ret'!Y6</f>
        <v>0.29306791787534597</v>
      </c>
      <c r="Z6" s="38">
        <f>'BECF-pre-ret'!Z6</f>
        <v>0.29306791787534597</v>
      </c>
      <c r="AA6" s="38">
        <f>'BECF-pre-ret'!AA6</f>
        <v>0.29306791787534597</v>
      </c>
      <c r="AB6" s="38">
        <f>'BECF-pre-ret'!AB6</f>
        <v>0.29306791787534597</v>
      </c>
      <c r="AC6" s="38">
        <f>'BECF-pre-ret'!AC6</f>
        <v>0.29306791787534597</v>
      </c>
      <c r="AD6" s="38">
        <f>'BECF-pre-ret'!AD6</f>
        <v>0.29306791787534597</v>
      </c>
      <c r="AE6" s="38">
        <f>'BECF-pre-ret'!AE6</f>
        <v>0.29306791787534597</v>
      </c>
      <c r="AF6" s="38">
        <f>'BECF-pre-ret'!AF6</f>
        <v>0.29306791787534597</v>
      </c>
      <c r="AG6" s="38">
        <f>'BECF-pre-ret'!AG6</f>
        <v>0.29306791787534597</v>
      </c>
      <c r="AH6" s="38">
        <f>'BECF-pre-ret'!AH6</f>
        <v>0.29306791787534597</v>
      </c>
      <c r="AI6" s="38">
        <f>'BECF-pre-ret'!AI6</f>
        <v>0.29306791787534597</v>
      </c>
      <c r="AJ6" s="38">
        <f>'BECF-pre-ret'!AJ6</f>
        <v>0.29306791787534597</v>
      </c>
      <c r="AK6" s="38">
        <f>'BECF-pre-ret'!AK6</f>
        <v>0.29306791787534597</v>
      </c>
    </row>
    <row r="7" spans="1:37" s="38" customFormat="1" x14ac:dyDescent="0.25">
      <c r="A7" s="38" t="s">
        <v>128</v>
      </c>
      <c r="B7" s="38">
        <f>'BECF-pre-ret'!B7</f>
        <v>9.1958466704588307E-2</v>
      </c>
      <c r="C7" s="38">
        <f>'BECF-pre-ret'!C7</f>
        <v>9.1958466704588307E-2</v>
      </c>
      <c r="D7" s="38">
        <f>'BECF-pre-ret'!D7</f>
        <v>9.1958466704588307E-2</v>
      </c>
      <c r="E7" s="38">
        <f>'BECF-pre-ret'!E7</f>
        <v>9.1958466704588307E-2</v>
      </c>
      <c r="F7" s="38">
        <f>'BECF-pre-ret'!F7</f>
        <v>9.1958466704588307E-2</v>
      </c>
      <c r="G7" s="38">
        <f>'BECF-pre-ret'!G7</f>
        <v>9.1958466704588307E-2</v>
      </c>
      <c r="H7" s="38">
        <f>'BECF-pre-ret'!H7</f>
        <v>9.1958466704588307E-2</v>
      </c>
      <c r="I7" s="38">
        <f>'BECF-pre-ret'!I7</f>
        <v>9.1958466704588307E-2</v>
      </c>
      <c r="J7" s="38">
        <f>'BECF-pre-ret'!J7</f>
        <v>9.1958466704588307E-2</v>
      </c>
      <c r="K7" s="38">
        <f>'BECF-pre-ret'!K7</f>
        <v>9.1958466704588307E-2</v>
      </c>
      <c r="L7" s="38">
        <f>'BECF-pre-ret'!L7</f>
        <v>9.1958466704588307E-2</v>
      </c>
      <c r="M7" s="38">
        <f>'BECF-pre-ret'!M7</f>
        <v>9.1958466704588307E-2</v>
      </c>
      <c r="N7" s="38">
        <f>'BECF-pre-ret'!N7</f>
        <v>9.1958466704588307E-2</v>
      </c>
      <c r="O7" s="38">
        <f>'BECF-pre-ret'!O7</f>
        <v>9.1958466704588307E-2</v>
      </c>
      <c r="P7" s="38">
        <f>'BECF-pre-ret'!P7</f>
        <v>9.1958466704588307E-2</v>
      </c>
      <c r="Q7" s="38">
        <f>'BECF-pre-ret'!Q7</f>
        <v>9.1958466704588307E-2</v>
      </c>
      <c r="R7" s="38">
        <f>'BECF-pre-ret'!R7</f>
        <v>9.1958466704588307E-2</v>
      </c>
      <c r="S7" s="38">
        <f>'BECF-pre-ret'!S7</f>
        <v>9.1958466704588307E-2</v>
      </c>
      <c r="T7" s="38">
        <f>'BECF-pre-ret'!T7</f>
        <v>9.1958466704588307E-2</v>
      </c>
      <c r="U7" s="38">
        <f>'BECF-pre-ret'!U7</f>
        <v>9.1958466704588307E-2</v>
      </c>
      <c r="V7" s="38">
        <f>'BECF-pre-ret'!V7</f>
        <v>9.1958466704588307E-2</v>
      </c>
      <c r="W7" s="38">
        <f>'BECF-pre-ret'!W7</f>
        <v>9.1958466704588307E-2</v>
      </c>
      <c r="X7" s="38">
        <f>'BECF-pre-ret'!X7</f>
        <v>9.1958466704588307E-2</v>
      </c>
      <c r="Y7" s="38">
        <f>'BECF-pre-ret'!Y7</f>
        <v>9.1958466704588307E-2</v>
      </c>
      <c r="Z7" s="38">
        <f>'BECF-pre-ret'!Z7</f>
        <v>9.1958466704588307E-2</v>
      </c>
      <c r="AA7" s="38">
        <f>'BECF-pre-ret'!AA7</f>
        <v>9.1958466704588307E-2</v>
      </c>
      <c r="AB7" s="38">
        <f>'BECF-pre-ret'!AB7</f>
        <v>9.1958466704588307E-2</v>
      </c>
      <c r="AC7" s="38">
        <f>'BECF-pre-ret'!AC7</f>
        <v>9.1958466704588307E-2</v>
      </c>
      <c r="AD7" s="38">
        <f>'BECF-pre-ret'!AD7</f>
        <v>9.1958466704588307E-2</v>
      </c>
      <c r="AE7" s="38">
        <f>'BECF-pre-ret'!AE7</f>
        <v>9.1958466704588307E-2</v>
      </c>
      <c r="AF7" s="38">
        <f>'BECF-pre-ret'!AF7</f>
        <v>9.1958466704588307E-2</v>
      </c>
      <c r="AG7" s="38">
        <f>'BECF-pre-ret'!AG7</f>
        <v>9.1958466704588307E-2</v>
      </c>
      <c r="AH7" s="38">
        <f>'BECF-pre-ret'!AH7</f>
        <v>9.1958466704588307E-2</v>
      </c>
      <c r="AI7" s="38">
        <f>'BECF-pre-ret'!AI7</f>
        <v>9.1958466704588307E-2</v>
      </c>
      <c r="AJ7" s="38">
        <f>'BECF-pre-ret'!AJ7</f>
        <v>9.1958466704588307E-2</v>
      </c>
      <c r="AK7" s="38">
        <f>'BECF-pre-ret'!AK7</f>
        <v>9.1958466704588307E-2</v>
      </c>
    </row>
    <row r="8" spans="1:37" s="38" customFormat="1" x14ac:dyDescent="0.25">
      <c r="A8" s="38" t="s">
        <v>130</v>
      </c>
      <c r="B8" s="38">
        <f>'BECF-pre-ret'!B8</f>
        <v>0.01</v>
      </c>
      <c r="C8" s="38">
        <f>'BECF-pre-ret'!C8</f>
        <v>0.01</v>
      </c>
      <c r="D8" s="38">
        <f>'BECF-pre-ret'!D8</f>
        <v>0.01</v>
      </c>
      <c r="E8" s="38">
        <f>'BECF-pre-ret'!E8</f>
        <v>0.01</v>
      </c>
      <c r="F8" s="38">
        <f>'BECF-pre-ret'!F8</f>
        <v>0.01</v>
      </c>
      <c r="G8" s="38">
        <f>'BECF-pre-ret'!G8</f>
        <v>0.01</v>
      </c>
      <c r="H8" s="38">
        <f>'BECF-pre-ret'!H8</f>
        <v>0.01</v>
      </c>
      <c r="I8" s="38">
        <f>'BECF-pre-ret'!I8</f>
        <v>0.01</v>
      </c>
      <c r="J8" s="38">
        <f>'BECF-pre-ret'!J8</f>
        <v>0.01</v>
      </c>
      <c r="K8" s="38">
        <f>'BECF-pre-ret'!K8</f>
        <v>0.01</v>
      </c>
      <c r="L8" s="38">
        <f>'BECF-pre-ret'!L8</f>
        <v>0.01</v>
      </c>
      <c r="M8" s="38">
        <f>'BECF-pre-ret'!M8</f>
        <v>0.01</v>
      </c>
      <c r="N8" s="38">
        <f>'BECF-pre-ret'!N8</f>
        <v>0.01</v>
      </c>
      <c r="O8" s="38">
        <f>'BECF-pre-ret'!O8</f>
        <v>0.01</v>
      </c>
      <c r="P8" s="38">
        <f>'BECF-pre-ret'!P8</f>
        <v>0.01</v>
      </c>
      <c r="Q8" s="38">
        <f>'BECF-pre-ret'!Q8</f>
        <v>0.01</v>
      </c>
      <c r="R8" s="38">
        <f>'BECF-pre-ret'!R8</f>
        <v>0.01</v>
      </c>
      <c r="S8" s="38">
        <f>'BECF-pre-ret'!S8</f>
        <v>0.01</v>
      </c>
      <c r="T8" s="38">
        <f>'BECF-pre-ret'!T8</f>
        <v>0.01</v>
      </c>
      <c r="U8" s="38">
        <f>'BECF-pre-ret'!U8</f>
        <v>0.01</v>
      </c>
      <c r="V8" s="38">
        <f>'BECF-pre-ret'!V8</f>
        <v>0.01</v>
      </c>
      <c r="W8" s="38">
        <f>'BECF-pre-ret'!W8</f>
        <v>0.01</v>
      </c>
      <c r="X8" s="38">
        <f>'BECF-pre-ret'!X8</f>
        <v>0.01</v>
      </c>
      <c r="Y8" s="38">
        <f>'BECF-pre-ret'!Y8</f>
        <v>0.01</v>
      </c>
      <c r="Z8" s="38">
        <f>'BECF-pre-ret'!Z8</f>
        <v>0.01</v>
      </c>
      <c r="AA8" s="38">
        <f>'BECF-pre-ret'!AA8</f>
        <v>0.01</v>
      </c>
      <c r="AB8" s="38">
        <f>'BECF-pre-ret'!AB8</f>
        <v>0.01</v>
      </c>
      <c r="AC8" s="38">
        <f>'BECF-pre-ret'!AC8</f>
        <v>0.01</v>
      </c>
      <c r="AD8" s="38">
        <f>'BECF-pre-ret'!AD8</f>
        <v>0.01</v>
      </c>
      <c r="AE8" s="38">
        <f>'BECF-pre-ret'!AE8</f>
        <v>0.01</v>
      </c>
      <c r="AF8" s="38">
        <f>'BECF-pre-ret'!AF8</f>
        <v>0.01</v>
      </c>
      <c r="AG8" s="38">
        <f>'BECF-pre-ret'!AG8</f>
        <v>0.01</v>
      </c>
      <c r="AH8" s="38">
        <f>'BECF-pre-ret'!AH8</f>
        <v>0.01</v>
      </c>
      <c r="AI8" s="38">
        <f>'BECF-pre-ret'!AI8</f>
        <v>0.01</v>
      </c>
      <c r="AJ8" s="38">
        <f>'BECF-pre-ret'!AJ8</f>
        <v>0.01</v>
      </c>
      <c r="AK8" s="38">
        <f>'BECF-pre-ret'!AK8</f>
        <v>0.01</v>
      </c>
    </row>
    <row r="9" spans="1:37" s="38" customFormat="1" x14ac:dyDescent="0.25">
      <c r="A9" s="38" t="s">
        <v>131</v>
      </c>
      <c r="B9" s="38">
        <f>'BECF-pre-ret'!B9</f>
        <v>0.41299999999999998</v>
      </c>
      <c r="C9" s="38">
        <f>'BECF-pre-ret'!C9</f>
        <v>0.41299999999999998</v>
      </c>
      <c r="D9" s="38">
        <f>'BECF-pre-ret'!D9</f>
        <v>0.41299999999999998</v>
      </c>
      <c r="E9" s="38">
        <f>'BECF-pre-ret'!E9</f>
        <v>0.41299999999999998</v>
      </c>
      <c r="F9" s="38">
        <f>'BECF-pre-ret'!F9</f>
        <v>0.41299999999999998</v>
      </c>
      <c r="G9" s="38">
        <f>'BECF-pre-ret'!G9</f>
        <v>0.41299999999999998</v>
      </c>
      <c r="H9" s="38">
        <f>'BECF-pre-ret'!H9</f>
        <v>0.41299999999999998</v>
      </c>
      <c r="I9" s="38">
        <f>'BECF-pre-ret'!I9</f>
        <v>0.41299999999999998</v>
      </c>
      <c r="J9" s="38">
        <f>'BECF-pre-ret'!J9</f>
        <v>0.41299999999999998</v>
      </c>
      <c r="K9" s="38">
        <f>'BECF-pre-ret'!K9</f>
        <v>0.41299999999999998</v>
      </c>
      <c r="L9" s="38">
        <f>'BECF-pre-ret'!L9</f>
        <v>0.41299999999999998</v>
      </c>
      <c r="M9" s="38">
        <f>'BECF-pre-ret'!M9</f>
        <v>0.41299999999999998</v>
      </c>
      <c r="N9" s="38">
        <f>'BECF-pre-ret'!N9</f>
        <v>0.41299999999999998</v>
      </c>
      <c r="O9" s="38">
        <f>'BECF-pre-ret'!O9</f>
        <v>0.41299999999999998</v>
      </c>
      <c r="P9" s="38">
        <f>'BECF-pre-ret'!P9</f>
        <v>0.41299999999999998</v>
      </c>
      <c r="Q9" s="38">
        <f>'BECF-pre-ret'!Q9</f>
        <v>0.41299999999999998</v>
      </c>
      <c r="R9" s="38">
        <f>'BECF-pre-ret'!R9</f>
        <v>0.41299999999999998</v>
      </c>
      <c r="S9" s="38">
        <f>'BECF-pre-ret'!S9</f>
        <v>0.41299999999999998</v>
      </c>
      <c r="T9" s="38">
        <f>'BECF-pre-ret'!T9</f>
        <v>0.41299999999999998</v>
      </c>
      <c r="U9" s="38">
        <f>'BECF-pre-ret'!U9</f>
        <v>0.41299999999999998</v>
      </c>
      <c r="V9" s="38">
        <f>'BECF-pre-ret'!V9</f>
        <v>0.41299999999999998</v>
      </c>
      <c r="W9" s="38">
        <f>'BECF-pre-ret'!W9</f>
        <v>0.41299999999999998</v>
      </c>
      <c r="X9" s="38">
        <f>'BECF-pre-ret'!X9</f>
        <v>0.41299999999999998</v>
      </c>
      <c r="Y9" s="38">
        <f>'BECF-pre-ret'!Y9</f>
        <v>0.41299999999999998</v>
      </c>
      <c r="Z9" s="38">
        <f>'BECF-pre-ret'!Z9</f>
        <v>0.41299999999999998</v>
      </c>
      <c r="AA9" s="38">
        <f>'BECF-pre-ret'!AA9</f>
        <v>0.41299999999999998</v>
      </c>
      <c r="AB9" s="38">
        <f>'BECF-pre-ret'!AB9</f>
        <v>0.41299999999999998</v>
      </c>
      <c r="AC9" s="38">
        <f>'BECF-pre-ret'!AC9</f>
        <v>0.41299999999999998</v>
      </c>
      <c r="AD9" s="38">
        <f>'BECF-pre-ret'!AD9</f>
        <v>0.41299999999999998</v>
      </c>
      <c r="AE9" s="38">
        <f>'BECF-pre-ret'!AE9</f>
        <v>0.41299999999999998</v>
      </c>
      <c r="AF9" s="38">
        <f>'BECF-pre-ret'!AF9</f>
        <v>0.41299999999999998</v>
      </c>
      <c r="AG9" s="38">
        <f>'BECF-pre-ret'!AG9</f>
        <v>0.41299999999999998</v>
      </c>
      <c r="AH9" s="38">
        <f>'BECF-pre-ret'!AH9</f>
        <v>0.41299999999999998</v>
      </c>
      <c r="AI9" s="38">
        <f>'BECF-pre-ret'!AI9</f>
        <v>0.41299999999999998</v>
      </c>
      <c r="AJ9" s="38">
        <f>'BECF-pre-ret'!AJ9</f>
        <v>0.41299999999999998</v>
      </c>
      <c r="AK9" s="38">
        <f>'BECF-pre-ret'!AK9</f>
        <v>0.41299999999999998</v>
      </c>
    </row>
    <row r="10" spans="1:37" s="38" customFormat="1" x14ac:dyDescent="0.25">
      <c r="A10" s="38" t="s">
        <v>132</v>
      </c>
      <c r="B10" s="38">
        <f>'BECF-pre-ret'!B10</f>
        <v>0.01</v>
      </c>
      <c r="C10" s="38">
        <f>'BECF-pre-ret'!C10</f>
        <v>0.01</v>
      </c>
      <c r="D10" s="38">
        <f>'BECF-pre-ret'!D10</f>
        <v>0.01</v>
      </c>
      <c r="E10" s="38">
        <f>'BECF-pre-ret'!E10</f>
        <v>0.01</v>
      </c>
      <c r="F10" s="38">
        <f>'BECF-pre-ret'!F10</f>
        <v>0.01</v>
      </c>
      <c r="G10" s="38">
        <f>'BECF-pre-ret'!G10</f>
        <v>0.01</v>
      </c>
      <c r="H10" s="38">
        <f>'BECF-pre-ret'!H10</f>
        <v>0.01</v>
      </c>
      <c r="I10" s="38">
        <f>'BECF-pre-ret'!I10</f>
        <v>0.01</v>
      </c>
      <c r="J10" s="38">
        <f>'BECF-pre-ret'!J10</f>
        <v>0.01</v>
      </c>
      <c r="K10" s="38">
        <f>'BECF-pre-ret'!K10</f>
        <v>0.01</v>
      </c>
      <c r="L10" s="38">
        <f>'BECF-pre-ret'!L10</f>
        <v>0.01</v>
      </c>
      <c r="M10" s="38">
        <f>'BECF-pre-ret'!M10</f>
        <v>0.01</v>
      </c>
      <c r="N10" s="38">
        <f>'BECF-pre-ret'!N10</f>
        <v>0.01</v>
      </c>
      <c r="O10" s="38">
        <f>'BECF-pre-ret'!O10</f>
        <v>0.01</v>
      </c>
      <c r="P10" s="38">
        <f>'BECF-pre-ret'!P10</f>
        <v>0.01</v>
      </c>
      <c r="Q10" s="38">
        <f>'BECF-pre-ret'!Q10</f>
        <v>0.01</v>
      </c>
      <c r="R10" s="38">
        <f>'BECF-pre-ret'!R10</f>
        <v>0.01</v>
      </c>
      <c r="S10" s="38">
        <f>'BECF-pre-ret'!S10</f>
        <v>0.01</v>
      </c>
      <c r="T10" s="38">
        <f>'BECF-pre-ret'!T10</f>
        <v>0.01</v>
      </c>
      <c r="U10" s="38">
        <f>'BECF-pre-ret'!U10</f>
        <v>0.01</v>
      </c>
      <c r="V10" s="38">
        <f>'BECF-pre-ret'!V10</f>
        <v>0.01</v>
      </c>
      <c r="W10" s="38">
        <f>'BECF-pre-ret'!W10</f>
        <v>0.01</v>
      </c>
      <c r="X10" s="38">
        <f>'BECF-pre-ret'!X10</f>
        <v>0.01</v>
      </c>
      <c r="Y10" s="38">
        <f>'BECF-pre-ret'!Y10</f>
        <v>0.01</v>
      </c>
      <c r="Z10" s="38">
        <f>'BECF-pre-ret'!Z10</f>
        <v>0.01</v>
      </c>
      <c r="AA10" s="38">
        <f>'BECF-pre-ret'!AA10</f>
        <v>0.01</v>
      </c>
      <c r="AB10" s="38">
        <f>'BECF-pre-ret'!AB10</f>
        <v>0.01</v>
      </c>
      <c r="AC10" s="38">
        <f>'BECF-pre-ret'!AC10</f>
        <v>0.01</v>
      </c>
      <c r="AD10" s="38">
        <f>'BECF-pre-ret'!AD10</f>
        <v>0.01</v>
      </c>
      <c r="AE10" s="38">
        <f>'BECF-pre-ret'!AE10</f>
        <v>0.01</v>
      </c>
      <c r="AF10" s="38">
        <f>'BECF-pre-ret'!AF10</f>
        <v>0.01</v>
      </c>
      <c r="AG10" s="38">
        <f>'BECF-pre-ret'!AG10</f>
        <v>0.01</v>
      </c>
      <c r="AH10" s="38">
        <f>'BECF-pre-ret'!AH10</f>
        <v>0.01</v>
      </c>
      <c r="AI10" s="38">
        <f>'BECF-pre-ret'!AI10</f>
        <v>0.01</v>
      </c>
      <c r="AJ10" s="38">
        <f>'BECF-pre-ret'!AJ10</f>
        <v>0.01</v>
      </c>
      <c r="AK10" s="38">
        <f>'BECF-pre-ret'!AK10</f>
        <v>0.01</v>
      </c>
    </row>
    <row r="11" spans="1:37" s="38" customFormat="1" x14ac:dyDescent="0.25">
      <c r="A11" s="38" t="s">
        <v>40</v>
      </c>
      <c r="B11" s="38">
        <f>'BECF-pre-ret'!B11</f>
        <v>0.13230750666194346</v>
      </c>
      <c r="C11" s="38">
        <f>'BECF-pre-ret'!C11</f>
        <v>0.13230750666194346</v>
      </c>
      <c r="D11" s="38">
        <f>'BECF-pre-ret'!D11</f>
        <v>0.13230750666194346</v>
      </c>
      <c r="E11" s="38">
        <f>'BECF-pre-ret'!E11</f>
        <v>0.13230750666194346</v>
      </c>
      <c r="F11" s="38">
        <f>'BECF-pre-ret'!F11</f>
        <v>0.13230750666194346</v>
      </c>
      <c r="G11" s="38">
        <f>'BECF-pre-ret'!G11</f>
        <v>0.13230750666194346</v>
      </c>
      <c r="H11" s="38">
        <f>'BECF-pre-ret'!H11</f>
        <v>0.13230750666194346</v>
      </c>
      <c r="I11" s="38">
        <f>'BECF-pre-ret'!I11</f>
        <v>0.13230750666194346</v>
      </c>
      <c r="J11" s="38">
        <f>'BECF-pre-ret'!J11</f>
        <v>0.13230750666194346</v>
      </c>
      <c r="K11" s="38">
        <f>'BECF-pre-ret'!K11</f>
        <v>0.13230750666194346</v>
      </c>
      <c r="L11" s="38">
        <f>'BECF-pre-ret'!L11</f>
        <v>0.13230750666194346</v>
      </c>
      <c r="M11" s="38">
        <f>'BECF-pre-ret'!M11</f>
        <v>0.13230750666194346</v>
      </c>
      <c r="N11" s="38">
        <f>'BECF-pre-ret'!N11</f>
        <v>0.13230750666194346</v>
      </c>
      <c r="O11" s="38">
        <f>'BECF-pre-ret'!O11</f>
        <v>0.13230750666194346</v>
      </c>
      <c r="P11" s="38">
        <f>'BECF-pre-ret'!P11</f>
        <v>0.13230750666194346</v>
      </c>
      <c r="Q11" s="38">
        <f>'BECF-pre-ret'!Q11</f>
        <v>0.13230750666194346</v>
      </c>
      <c r="R11" s="38">
        <f>'BECF-pre-ret'!R11</f>
        <v>0.13230750666194346</v>
      </c>
      <c r="S11" s="38">
        <f>'BECF-pre-ret'!S11</f>
        <v>0.13230750666194346</v>
      </c>
      <c r="T11" s="38">
        <f>'BECF-pre-ret'!T11</f>
        <v>0.13230750666194346</v>
      </c>
      <c r="U11" s="38">
        <f>'BECF-pre-ret'!U11</f>
        <v>0.13230750666194346</v>
      </c>
      <c r="V11" s="38">
        <f>'BECF-pre-ret'!V11</f>
        <v>0.13230750666194346</v>
      </c>
      <c r="W11" s="38">
        <f>'BECF-pre-ret'!W11</f>
        <v>0.13230750666194346</v>
      </c>
      <c r="X11" s="38">
        <f>'BECF-pre-ret'!X11</f>
        <v>0.13230750666194346</v>
      </c>
      <c r="Y11" s="38">
        <f>'BECF-pre-ret'!Y11</f>
        <v>0.13230750666194346</v>
      </c>
      <c r="Z11" s="38">
        <f>'BECF-pre-ret'!Z11</f>
        <v>0.13230750666194346</v>
      </c>
      <c r="AA11" s="38">
        <f>'BECF-pre-ret'!AA11</f>
        <v>0.13230750666194346</v>
      </c>
      <c r="AB11" s="38">
        <f>'BECF-pre-ret'!AB11</f>
        <v>0.13230750666194346</v>
      </c>
      <c r="AC11" s="38">
        <f>'BECF-pre-ret'!AC11</f>
        <v>0.13230750666194346</v>
      </c>
      <c r="AD11" s="38">
        <f>'BECF-pre-ret'!AD11</f>
        <v>0.13230750666194346</v>
      </c>
      <c r="AE11" s="38">
        <f>'BECF-pre-ret'!AE11</f>
        <v>0.13230750666194346</v>
      </c>
      <c r="AF11" s="38">
        <f>'BECF-pre-ret'!AF11</f>
        <v>0.13230750666194346</v>
      </c>
      <c r="AG11" s="38">
        <f>'BECF-pre-ret'!AG11</f>
        <v>0.13230750666194346</v>
      </c>
      <c r="AH11" s="38">
        <f>'BECF-pre-ret'!AH11</f>
        <v>0.13230750666194346</v>
      </c>
      <c r="AI11" s="38">
        <f>'BECF-pre-ret'!AI11</f>
        <v>0.13230750666194346</v>
      </c>
      <c r="AJ11" s="38">
        <f>'BECF-pre-ret'!AJ11</f>
        <v>0.13230750666194346</v>
      </c>
      <c r="AK11" s="38">
        <f>'BECF-pre-ret'!AK11</f>
        <v>0.13230750666194346</v>
      </c>
    </row>
    <row r="12" spans="1:37" s="38" customFormat="1" x14ac:dyDescent="0.25">
      <c r="A12" s="38" t="s">
        <v>133</v>
      </c>
      <c r="B12" s="38">
        <f>'BECF-pre-ret'!B12</f>
        <v>0.2034</v>
      </c>
      <c r="C12" s="38">
        <f>'BECF-pre-ret'!C12</f>
        <v>0.2034</v>
      </c>
      <c r="D12" s="38">
        <f>'BECF-pre-ret'!D12</f>
        <v>0.2034</v>
      </c>
      <c r="E12" s="38">
        <f>'BECF-pre-ret'!E12</f>
        <v>0.2034</v>
      </c>
      <c r="F12" s="38">
        <f>'BECF-pre-ret'!F12</f>
        <v>0.2034</v>
      </c>
      <c r="G12" s="38">
        <f>'BECF-pre-ret'!G12</f>
        <v>0.2034</v>
      </c>
      <c r="H12" s="38">
        <f>'BECF-pre-ret'!H12</f>
        <v>0.2034</v>
      </c>
      <c r="I12" s="38">
        <f>'BECF-pre-ret'!I12</f>
        <v>0.2034</v>
      </c>
      <c r="J12" s="38">
        <f>'BECF-pre-ret'!J12</f>
        <v>0.2034</v>
      </c>
      <c r="K12" s="38">
        <f>'BECF-pre-ret'!K12</f>
        <v>0.2034</v>
      </c>
      <c r="L12" s="38">
        <f>'BECF-pre-ret'!L12</f>
        <v>0.2034</v>
      </c>
      <c r="M12" s="38">
        <f>'BECF-pre-ret'!M12</f>
        <v>0.2034</v>
      </c>
      <c r="N12" s="38">
        <f>'BECF-pre-ret'!N12</f>
        <v>0.2034</v>
      </c>
      <c r="O12" s="38">
        <f>'BECF-pre-ret'!O12</f>
        <v>0.2034</v>
      </c>
      <c r="P12" s="38">
        <f>'BECF-pre-ret'!P12</f>
        <v>0.2034</v>
      </c>
      <c r="Q12" s="38">
        <f>'BECF-pre-ret'!Q12</f>
        <v>0.2034</v>
      </c>
      <c r="R12" s="38">
        <f>'BECF-pre-ret'!R12</f>
        <v>0.2034</v>
      </c>
      <c r="S12" s="38">
        <f>'BECF-pre-ret'!S12</f>
        <v>0.2034</v>
      </c>
      <c r="T12" s="38">
        <f>'BECF-pre-ret'!T12</f>
        <v>0.2034</v>
      </c>
      <c r="U12" s="38">
        <f>'BECF-pre-ret'!U12</f>
        <v>0.2034</v>
      </c>
      <c r="V12" s="38">
        <f>'BECF-pre-ret'!V12</f>
        <v>0.2034</v>
      </c>
      <c r="W12" s="38">
        <f>'BECF-pre-ret'!W12</f>
        <v>0.2034</v>
      </c>
      <c r="X12" s="38">
        <f>'BECF-pre-ret'!X12</f>
        <v>0.2034</v>
      </c>
      <c r="Y12" s="38">
        <f>'BECF-pre-ret'!Y12</f>
        <v>0.2034</v>
      </c>
      <c r="Z12" s="38">
        <f>'BECF-pre-ret'!Z12</f>
        <v>0.2034</v>
      </c>
      <c r="AA12" s="38">
        <f>'BECF-pre-ret'!AA12</f>
        <v>0.2034</v>
      </c>
      <c r="AB12" s="38">
        <f>'BECF-pre-ret'!AB12</f>
        <v>0.2034</v>
      </c>
      <c r="AC12" s="38">
        <f>'BECF-pre-ret'!AC12</f>
        <v>0.2034</v>
      </c>
      <c r="AD12" s="38">
        <f>'BECF-pre-ret'!AD12</f>
        <v>0.2034</v>
      </c>
      <c r="AE12" s="38">
        <f>'BECF-pre-ret'!AE12</f>
        <v>0.2034</v>
      </c>
      <c r="AF12" s="38">
        <f>'BECF-pre-ret'!AF12</f>
        <v>0.2034</v>
      </c>
      <c r="AG12" s="38">
        <f>'BECF-pre-ret'!AG12</f>
        <v>0.2034</v>
      </c>
      <c r="AH12" s="38">
        <f>'BECF-pre-ret'!AH12</f>
        <v>0.2034</v>
      </c>
      <c r="AI12" s="38">
        <f>'BECF-pre-ret'!AI12</f>
        <v>0.2034</v>
      </c>
      <c r="AJ12" s="38">
        <f>'BECF-pre-ret'!AJ12</f>
        <v>0.2034</v>
      </c>
      <c r="AK12" s="38">
        <f>'BECF-pre-ret'!AK12</f>
        <v>0.2034</v>
      </c>
    </row>
    <row r="13" spans="1:37" s="38" customFormat="1" x14ac:dyDescent="0.25">
      <c r="A13" s="38" t="s">
        <v>145</v>
      </c>
      <c r="B13" s="38">
        <f>'BECF-pre-ret'!B13</f>
        <v>0.01</v>
      </c>
      <c r="C13" s="38">
        <f>'BECF-pre-ret'!C13</f>
        <v>0.01</v>
      </c>
      <c r="D13" s="38">
        <f>'BECF-pre-ret'!D13</f>
        <v>0.01</v>
      </c>
      <c r="E13" s="38">
        <f>'BECF-pre-ret'!E13</f>
        <v>0.01</v>
      </c>
      <c r="F13" s="38">
        <f>'BECF-pre-ret'!F13</f>
        <v>0.01</v>
      </c>
      <c r="G13" s="38">
        <f>'BECF-pre-ret'!G13</f>
        <v>0.01</v>
      </c>
      <c r="H13" s="38">
        <f>'BECF-pre-ret'!H13</f>
        <v>0.01</v>
      </c>
      <c r="I13" s="38">
        <f>'BECF-pre-ret'!I13</f>
        <v>0.01</v>
      </c>
      <c r="J13" s="38">
        <f>'BECF-pre-ret'!J13</f>
        <v>0.01</v>
      </c>
      <c r="K13" s="38">
        <f>'BECF-pre-ret'!K13</f>
        <v>0.01</v>
      </c>
      <c r="L13" s="38">
        <f>'BECF-pre-ret'!L13</f>
        <v>0.01</v>
      </c>
      <c r="M13" s="38">
        <f>'BECF-pre-ret'!M13</f>
        <v>0.01</v>
      </c>
      <c r="N13" s="38">
        <f>'BECF-pre-ret'!N13</f>
        <v>0.01</v>
      </c>
      <c r="O13" s="38">
        <f>'BECF-pre-ret'!O13</f>
        <v>0.01</v>
      </c>
      <c r="P13" s="38">
        <f>'BECF-pre-ret'!P13</f>
        <v>0.01</v>
      </c>
      <c r="Q13" s="38">
        <f>'BECF-pre-ret'!Q13</f>
        <v>0.01</v>
      </c>
      <c r="R13" s="38">
        <f>'BECF-pre-ret'!R13</f>
        <v>0.01</v>
      </c>
      <c r="S13" s="38">
        <f>'BECF-pre-ret'!S13</f>
        <v>0.01</v>
      </c>
      <c r="T13" s="38">
        <f>'BECF-pre-ret'!T13</f>
        <v>0.01</v>
      </c>
      <c r="U13" s="38">
        <f>'BECF-pre-ret'!U13</f>
        <v>0.01</v>
      </c>
      <c r="V13" s="38">
        <f>'BECF-pre-ret'!V13</f>
        <v>0.01</v>
      </c>
      <c r="W13" s="38">
        <f>'BECF-pre-ret'!W13</f>
        <v>0.01</v>
      </c>
      <c r="X13" s="38">
        <f>'BECF-pre-ret'!X13</f>
        <v>0.01</v>
      </c>
      <c r="Y13" s="38">
        <f>'BECF-pre-ret'!Y13</f>
        <v>0.01</v>
      </c>
      <c r="Z13" s="38">
        <f>'BECF-pre-ret'!Z13</f>
        <v>0.01</v>
      </c>
      <c r="AA13" s="38">
        <f>'BECF-pre-ret'!AA13</f>
        <v>0.01</v>
      </c>
      <c r="AB13" s="38">
        <f>'BECF-pre-ret'!AB13</f>
        <v>0.01</v>
      </c>
      <c r="AC13" s="38">
        <f>'BECF-pre-ret'!AC13</f>
        <v>0.01</v>
      </c>
      <c r="AD13" s="38">
        <f>'BECF-pre-ret'!AD13</f>
        <v>0.01</v>
      </c>
      <c r="AE13" s="38">
        <f>'BECF-pre-ret'!AE13</f>
        <v>0.01</v>
      </c>
      <c r="AF13" s="38">
        <f>'BECF-pre-ret'!AF13</f>
        <v>0.01</v>
      </c>
      <c r="AG13" s="38">
        <f>'BECF-pre-ret'!AG13</f>
        <v>0.01</v>
      </c>
      <c r="AH13" s="38">
        <f>'BECF-pre-ret'!AH13</f>
        <v>0.01</v>
      </c>
      <c r="AI13" s="38">
        <f>'BECF-pre-ret'!AI13</f>
        <v>0.01</v>
      </c>
      <c r="AJ13" s="38">
        <f>'BECF-pre-ret'!AJ13</f>
        <v>0.01</v>
      </c>
      <c r="AK13" s="38">
        <f>'BECF-pre-ret'!AK13</f>
        <v>0.01</v>
      </c>
    </row>
    <row r="14" spans="1:37" s="38" customFormat="1" x14ac:dyDescent="0.25">
      <c r="A14" s="38" t="s">
        <v>135</v>
      </c>
      <c r="B14" s="38">
        <f>'BECF-pre-ret'!B14</f>
        <v>0.01</v>
      </c>
      <c r="C14" s="38">
        <f>'BECF-pre-ret'!C14</f>
        <v>0.01</v>
      </c>
      <c r="D14" s="38">
        <f>'BECF-pre-ret'!D14</f>
        <v>0.01</v>
      </c>
      <c r="E14" s="38">
        <f>'BECF-pre-ret'!E14</f>
        <v>0.01</v>
      </c>
      <c r="F14" s="38">
        <f>'BECF-pre-ret'!F14</f>
        <v>0.01</v>
      </c>
      <c r="G14" s="38">
        <f>'BECF-pre-ret'!G14</f>
        <v>0.01</v>
      </c>
      <c r="H14" s="38">
        <f>'BECF-pre-ret'!H14</f>
        <v>0.01</v>
      </c>
      <c r="I14" s="38">
        <f>'BECF-pre-ret'!I14</f>
        <v>0.01</v>
      </c>
      <c r="J14" s="38">
        <f>'BECF-pre-ret'!J14</f>
        <v>0.01</v>
      </c>
      <c r="K14" s="38">
        <f>'BECF-pre-ret'!K14</f>
        <v>0.01</v>
      </c>
      <c r="L14" s="38">
        <f>'BECF-pre-ret'!L14</f>
        <v>0.01</v>
      </c>
      <c r="M14" s="38">
        <f>'BECF-pre-ret'!M14</f>
        <v>0.01</v>
      </c>
      <c r="N14" s="38">
        <f>'BECF-pre-ret'!N14</f>
        <v>0.01</v>
      </c>
      <c r="O14" s="38">
        <f>'BECF-pre-ret'!O14</f>
        <v>0.01</v>
      </c>
      <c r="P14" s="38">
        <f>'BECF-pre-ret'!P14</f>
        <v>0.01</v>
      </c>
      <c r="Q14" s="38">
        <f>'BECF-pre-ret'!Q14</f>
        <v>0.01</v>
      </c>
      <c r="R14" s="38">
        <f>'BECF-pre-ret'!R14</f>
        <v>0.01</v>
      </c>
      <c r="S14" s="38">
        <f>'BECF-pre-ret'!S14</f>
        <v>0.01</v>
      </c>
      <c r="T14" s="38">
        <f>'BECF-pre-ret'!T14</f>
        <v>0.01</v>
      </c>
      <c r="U14" s="38">
        <f>'BECF-pre-ret'!U14</f>
        <v>0.01</v>
      </c>
      <c r="V14" s="38">
        <f>'BECF-pre-ret'!V14</f>
        <v>0.01</v>
      </c>
      <c r="W14" s="38">
        <f>'BECF-pre-ret'!W14</f>
        <v>0.01</v>
      </c>
      <c r="X14" s="38">
        <f>'BECF-pre-ret'!X14</f>
        <v>0.01</v>
      </c>
      <c r="Y14" s="38">
        <f>'BECF-pre-ret'!Y14</f>
        <v>0.01</v>
      </c>
      <c r="Z14" s="38">
        <f>'BECF-pre-ret'!Z14</f>
        <v>0.01</v>
      </c>
      <c r="AA14" s="38">
        <f>'BECF-pre-ret'!AA14</f>
        <v>0.01</v>
      </c>
      <c r="AB14" s="38">
        <f>'BECF-pre-ret'!AB14</f>
        <v>0.01</v>
      </c>
      <c r="AC14" s="38">
        <f>'BECF-pre-ret'!AC14</f>
        <v>0.01</v>
      </c>
      <c r="AD14" s="38">
        <f>'BECF-pre-ret'!AD14</f>
        <v>0.01</v>
      </c>
      <c r="AE14" s="38">
        <f>'BECF-pre-ret'!AE14</f>
        <v>0.01</v>
      </c>
      <c r="AF14" s="38">
        <f>'BECF-pre-ret'!AF14</f>
        <v>0.01</v>
      </c>
      <c r="AG14" s="38">
        <f>'BECF-pre-ret'!AG14</f>
        <v>0.01</v>
      </c>
      <c r="AH14" s="38">
        <f>'BECF-pre-ret'!AH14</f>
        <v>0.01</v>
      </c>
      <c r="AI14" s="38">
        <f>'BECF-pre-ret'!AI14</f>
        <v>0.01</v>
      </c>
      <c r="AJ14" s="38">
        <f>'BECF-pre-ret'!AJ14</f>
        <v>0.01</v>
      </c>
      <c r="AK14" s="38">
        <f>'BECF-pre-ret'!AK14</f>
        <v>0.01</v>
      </c>
    </row>
    <row r="15" spans="1:37" s="38" customFormat="1" x14ac:dyDescent="0.25">
      <c r="A15" s="39" t="s">
        <v>146</v>
      </c>
      <c r="B15" s="38">
        <f>'BECF-pre-ret'!B15</f>
        <v>0.01</v>
      </c>
      <c r="C15" s="38">
        <f>'BECF-pre-ret'!C15</f>
        <v>0.01</v>
      </c>
      <c r="D15" s="38">
        <f>'BECF-pre-ret'!D15</f>
        <v>0.01</v>
      </c>
      <c r="E15" s="38">
        <f>'BECF-pre-ret'!E15</f>
        <v>0.01</v>
      </c>
      <c r="F15" s="38">
        <f>'BECF-pre-ret'!F15</f>
        <v>0.01</v>
      </c>
      <c r="G15" s="38">
        <f>'BECF-pre-ret'!G15</f>
        <v>0.01</v>
      </c>
      <c r="H15" s="38">
        <f>'BECF-pre-ret'!H15</f>
        <v>0.01</v>
      </c>
      <c r="I15" s="38">
        <f>'BECF-pre-ret'!I15</f>
        <v>0.01</v>
      </c>
      <c r="J15" s="38">
        <f>'BECF-pre-ret'!J15</f>
        <v>0.01</v>
      </c>
      <c r="K15" s="38">
        <f>'BECF-pre-ret'!K15</f>
        <v>0.01</v>
      </c>
      <c r="L15" s="38">
        <f>'BECF-pre-ret'!L15</f>
        <v>0.01</v>
      </c>
      <c r="M15" s="38">
        <f>'BECF-pre-ret'!M15</f>
        <v>0.01</v>
      </c>
      <c r="N15" s="38">
        <f>'BECF-pre-ret'!N15</f>
        <v>0.01</v>
      </c>
      <c r="O15" s="38">
        <f>'BECF-pre-ret'!O15</f>
        <v>0.01</v>
      </c>
      <c r="P15" s="38">
        <f>'BECF-pre-ret'!P15</f>
        <v>0.01</v>
      </c>
      <c r="Q15" s="38">
        <f>'BECF-pre-ret'!Q15</f>
        <v>0.01</v>
      </c>
      <c r="R15" s="38">
        <f>'BECF-pre-ret'!R15</f>
        <v>0.01</v>
      </c>
      <c r="S15" s="38">
        <f>'BECF-pre-ret'!S15</f>
        <v>0.01</v>
      </c>
      <c r="T15" s="38">
        <f>'BECF-pre-ret'!T15</f>
        <v>0.01</v>
      </c>
      <c r="U15" s="38">
        <f>'BECF-pre-ret'!U15</f>
        <v>0.01</v>
      </c>
      <c r="V15" s="38">
        <f>'BECF-pre-ret'!V15</f>
        <v>0.01</v>
      </c>
      <c r="W15" s="38">
        <f>'BECF-pre-ret'!W15</f>
        <v>0.01</v>
      </c>
      <c r="X15" s="38">
        <f>'BECF-pre-ret'!X15</f>
        <v>0.01</v>
      </c>
      <c r="Y15" s="38">
        <f>'BECF-pre-ret'!Y15</f>
        <v>0.01</v>
      </c>
      <c r="Z15" s="38">
        <f>'BECF-pre-ret'!Z15</f>
        <v>0.01</v>
      </c>
      <c r="AA15" s="38">
        <f>'BECF-pre-ret'!AA15</f>
        <v>0.01</v>
      </c>
      <c r="AB15" s="38">
        <f>'BECF-pre-ret'!AB15</f>
        <v>0.01</v>
      </c>
      <c r="AC15" s="38">
        <f>'BECF-pre-ret'!AC15</f>
        <v>0.01</v>
      </c>
      <c r="AD15" s="38">
        <f>'BECF-pre-ret'!AD15</f>
        <v>0.01</v>
      </c>
      <c r="AE15" s="38">
        <f>'BECF-pre-ret'!AE15</f>
        <v>0.01</v>
      </c>
      <c r="AF15" s="38">
        <f>'BECF-pre-ret'!AF15</f>
        <v>0.01</v>
      </c>
      <c r="AG15" s="38">
        <f>'BECF-pre-ret'!AG15</f>
        <v>0.01</v>
      </c>
      <c r="AH15" s="38">
        <f>'BECF-pre-ret'!AH15</f>
        <v>0.01</v>
      </c>
      <c r="AI15" s="38">
        <f>'BECF-pre-ret'!AI15</f>
        <v>0.01</v>
      </c>
      <c r="AJ15" s="38">
        <f>'BECF-pre-ret'!AJ15</f>
        <v>0.01</v>
      </c>
      <c r="AK15" s="38">
        <f>'BECF-pre-ret'!AK15</f>
        <v>0.01</v>
      </c>
    </row>
    <row r="16" spans="1:37" s="38" customFormat="1" x14ac:dyDescent="0.25">
      <c r="A16" s="39" t="s">
        <v>147</v>
      </c>
      <c r="B16" s="38">
        <f>'BECF-pre-ret'!B16</f>
        <v>0.01</v>
      </c>
      <c r="C16" s="38">
        <f>'BECF-pre-ret'!C16</f>
        <v>0.01</v>
      </c>
      <c r="D16" s="38">
        <f>'BECF-pre-ret'!D16</f>
        <v>0.01</v>
      </c>
      <c r="E16" s="38">
        <f>'BECF-pre-ret'!E16</f>
        <v>0.01</v>
      </c>
      <c r="F16" s="38">
        <f>'BECF-pre-ret'!F16</f>
        <v>0.01</v>
      </c>
      <c r="G16" s="38">
        <f>'BECF-pre-ret'!G16</f>
        <v>0.01</v>
      </c>
      <c r="H16" s="38">
        <f>'BECF-pre-ret'!H16</f>
        <v>0.01</v>
      </c>
      <c r="I16" s="38">
        <f>'BECF-pre-ret'!I16</f>
        <v>0.01</v>
      </c>
      <c r="J16" s="38">
        <f>'BECF-pre-ret'!J16</f>
        <v>0.01</v>
      </c>
      <c r="K16" s="38">
        <f>'BECF-pre-ret'!K16</f>
        <v>0.01</v>
      </c>
      <c r="L16" s="38">
        <f>'BECF-pre-ret'!L16</f>
        <v>0.01</v>
      </c>
      <c r="M16" s="38">
        <f>'BECF-pre-ret'!M16</f>
        <v>0.01</v>
      </c>
      <c r="N16" s="38">
        <f>'BECF-pre-ret'!N16</f>
        <v>0.01</v>
      </c>
      <c r="O16" s="38">
        <f>'BECF-pre-ret'!O16</f>
        <v>0.01</v>
      </c>
      <c r="P16" s="38">
        <f>'BECF-pre-ret'!P16</f>
        <v>0.01</v>
      </c>
      <c r="Q16" s="38">
        <f>'BECF-pre-ret'!Q16</f>
        <v>0.01</v>
      </c>
      <c r="R16" s="38">
        <f>'BECF-pre-ret'!R16</f>
        <v>0.01</v>
      </c>
      <c r="S16" s="38">
        <f>'BECF-pre-ret'!S16</f>
        <v>0.01</v>
      </c>
      <c r="T16" s="38">
        <f>'BECF-pre-ret'!T16</f>
        <v>0.01</v>
      </c>
      <c r="U16" s="38">
        <f>'BECF-pre-ret'!U16</f>
        <v>0.01</v>
      </c>
      <c r="V16" s="38">
        <f>'BECF-pre-ret'!V16</f>
        <v>0.01</v>
      </c>
      <c r="W16" s="38">
        <f>'BECF-pre-ret'!W16</f>
        <v>0.01</v>
      </c>
      <c r="X16" s="38">
        <f>'BECF-pre-ret'!X16</f>
        <v>0.01</v>
      </c>
      <c r="Y16" s="38">
        <f>'BECF-pre-ret'!Y16</f>
        <v>0.01</v>
      </c>
      <c r="Z16" s="38">
        <f>'BECF-pre-ret'!Z16</f>
        <v>0.01</v>
      </c>
      <c r="AA16" s="38">
        <f>'BECF-pre-ret'!AA16</f>
        <v>0.01</v>
      </c>
      <c r="AB16" s="38">
        <f>'BECF-pre-ret'!AB16</f>
        <v>0.01</v>
      </c>
      <c r="AC16" s="38">
        <f>'BECF-pre-ret'!AC16</f>
        <v>0.01</v>
      </c>
      <c r="AD16" s="38">
        <f>'BECF-pre-ret'!AD16</f>
        <v>0.01</v>
      </c>
      <c r="AE16" s="38">
        <f>'BECF-pre-ret'!AE16</f>
        <v>0.01</v>
      </c>
      <c r="AF16" s="38">
        <f>'BECF-pre-ret'!AF16</f>
        <v>0.01</v>
      </c>
      <c r="AG16" s="38">
        <f>'BECF-pre-ret'!AG16</f>
        <v>0.01</v>
      </c>
      <c r="AH16" s="38">
        <f>'BECF-pre-ret'!AH16</f>
        <v>0.01</v>
      </c>
      <c r="AI16" s="38">
        <f>'BECF-pre-ret'!AI16</f>
        <v>0.01</v>
      </c>
      <c r="AJ16" s="38">
        <f>'BECF-pre-ret'!AJ16</f>
        <v>0.01</v>
      </c>
      <c r="AK16" s="38">
        <f>'BECF-pre-ret'!AK16</f>
        <v>0.01</v>
      </c>
    </row>
    <row r="17" spans="1:37" s="38" customFormat="1" x14ac:dyDescent="0.25">
      <c r="A17" s="39" t="s">
        <v>148</v>
      </c>
      <c r="B17" s="38">
        <f>'BECF-pre-ret'!B17</f>
        <v>0.01</v>
      </c>
      <c r="C17" s="38">
        <f>'BECF-pre-ret'!C17</f>
        <v>0.01</v>
      </c>
      <c r="D17" s="38">
        <f>'BECF-pre-ret'!D17</f>
        <v>0.01</v>
      </c>
      <c r="E17" s="38">
        <f>'BECF-pre-ret'!E17</f>
        <v>0.01</v>
      </c>
      <c r="F17" s="38">
        <f>'BECF-pre-ret'!F17</f>
        <v>0.01</v>
      </c>
      <c r="G17" s="38">
        <f>'BECF-pre-ret'!G17</f>
        <v>0.01</v>
      </c>
      <c r="H17" s="38">
        <f>'BECF-pre-ret'!H17</f>
        <v>0.01</v>
      </c>
      <c r="I17" s="38">
        <f>'BECF-pre-ret'!I17</f>
        <v>0.01</v>
      </c>
      <c r="J17" s="38">
        <f>'BECF-pre-ret'!J17</f>
        <v>0.01</v>
      </c>
      <c r="K17" s="38">
        <f>'BECF-pre-ret'!K17</f>
        <v>0.01</v>
      </c>
      <c r="L17" s="38">
        <f>'BECF-pre-ret'!L17</f>
        <v>0.01</v>
      </c>
      <c r="M17" s="38">
        <f>'BECF-pre-ret'!M17</f>
        <v>0.01</v>
      </c>
      <c r="N17" s="38">
        <f>'BECF-pre-ret'!N17</f>
        <v>0.01</v>
      </c>
      <c r="O17" s="38">
        <f>'BECF-pre-ret'!O17</f>
        <v>0.01</v>
      </c>
      <c r="P17" s="38">
        <f>'BECF-pre-ret'!P17</f>
        <v>0.01</v>
      </c>
      <c r="Q17" s="38">
        <f>'BECF-pre-ret'!Q17</f>
        <v>0.01</v>
      </c>
      <c r="R17" s="38">
        <f>'BECF-pre-ret'!R17</f>
        <v>0.01</v>
      </c>
      <c r="S17" s="38">
        <f>'BECF-pre-ret'!S17</f>
        <v>0.01</v>
      </c>
      <c r="T17" s="38">
        <f>'BECF-pre-ret'!T17</f>
        <v>0.01</v>
      </c>
      <c r="U17" s="38">
        <f>'BECF-pre-ret'!U17</f>
        <v>0.01</v>
      </c>
      <c r="V17" s="38">
        <f>'BECF-pre-ret'!V17</f>
        <v>0.01</v>
      </c>
      <c r="W17" s="38">
        <f>'BECF-pre-ret'!W17</f>
        <v>0.01</v>
      </c>
      <c r="X17" s="38">
        <f>'BECF-pre-ret'!X17</f>
        <v>0.01</v>
      </c>
      <c r="Y17" s="38">
        <f>'BECF-pre-ret'!Y17</f>
        <v>0.01</v>
      </c>
      <c r="Z17" s="38">
        <f>'BECF-pre-ret'!Z17</f>
        <v>0.01</v>
      </c>
      <c r="AA17" s="38">
        <f>'BECF-pre-ret'!AA17</f>
        <v>0.01</v>
      </c>
      <c r="AB17" s="38">
        <f>'BECF-pre-ret'!AB17</f>
        <v>0.01</v>
      </c>
      <c r="AC17" s="38">
        <f>'BECF-pre-ret'!AC17</f>
        <v>0.01</v>
      </c>
      <c r="AD17" s="38">
        <f>'BECF-pre-ret'!AD17</f>
        <v>0.01</v>
      </c>
      <c r="AE17" s="38">
        <f>'BECF-pre-ret'!AE17</f>
        <v>0.01</v>
      </c>
      <c r="AF17" s="38">
        <f>'BECF-pre-ret'!AF17</f>
        <v>0.01</v>
      </c>
      <c r="AG17" s="38">
        <f>'BECF-pre-ret'!AG17</f>
        <v>0.01</v>
      </c>
      <c r="AH17" s="38">
        <f>'BECF-pre-ret'!AH17</f>
        <v>0.01</v>
      </c>
      <c r="AI17" s="38">
        <f>'BECF-pre-ret'!AI17</f>
        <v>0.01</v>
      </c>
      <c r="AJ17" s="38">
        <f>'BECF-pre-ret'!AJ17</f>
        <v>0.01</v>
      </c>
      <c r="AK17" s="38">
        <f>'BECF-pre-ret'!AK17</f>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BE083A-8560-4254-BAB6-CA854611691B}">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customXml/itemProps2.xml><?xml version="1.0" encoding="utf-8"?>
<ds:datastoreItem xmlns:ds="http://schemas.openxmlformats.org/officeDocument/2006/customXml" ds:itemID="{6E8ACCC4-7696-48F6-99F0-D269CC5456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209414-7AAC-4756-A165-17A53274AF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CER CEF Electricity Capacity</vt:lpstr>
      <vt:lpstr>CF calcs</vt:lpstr>
      <vt:lpstr>Electricity Generation</vt:lpstr>
      <vt:lpstr>CEF CER Electricity Generation</vt:lpstr>
      <vt:lpstr>LCOE</vt:lpstr>
      <vt:lpstr>Pre-ret calculations 2021</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Olivia Ashmoore</cp:lastModifiedBy>
  <cp:revision/>
  <dcterms:created xsi:type="dcterms:W3CDTF">2016-02-26T23:43:24Z</dcterms:created>
  <dcterms:modified xsi:type="dcterms:W3CDTF">2022-10-12T19:00:58Z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