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12"/>
  <workbookPr hidePivotFieldList="1"/>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elec/BECF/"/>
    </mc:Choice>
  </mc:AlternateContent>
  <xr:revisionPtr revIDLastSave="942" documentId="8_{FD057898-9573-B141-8FA3-53B549A075A8}" xr6:coauthVersionLast="47" xr6:coauthVersionMax="47" xr10:uidLastSave="{841413C9-82C0-4B24-87CE-7E2311B52629}"/>
  <bookViews>
    <workbookView xWindow="0" yWindow="500" windowWidth="25600" windowHeight="14480" firstSheet="4" activeTab="7" xr2:uid="{00000000-000D-0000-FFFF-FFFF00000000}"/>
  </bookViews>
  <sheets>
    <sheet name="About" sheetId="1" r:id="rId1"/>
    <sheet name="CER CEF Electricity Capacity" sheetId="11" r:id="rId2"/>
    <sheet name="CEF CER Electricity Generation" sheetId="13" r:id="rId3"/>
    <sheet name="LCOE" sheetId="16" r:id="rId4"/>
    <sheet name="Pre-ret calculations 2021" sheetId="14" r:id="rId5"/>
    <sheet name="BECF-pre-ret" sheetId="4" r:id="rId6"/>
    <sheet name="BECF-pre-nonret" sheetId="5" r:id="rId7"/>
    <sheet name="BECF-new" sheetId="6" r:id="rId8"/>
  </sheets>
  <calcPr calcId="191028"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6" l="1"/>
  <c r="B4" i="6"/>
  <c r="B5" i="6"/>
  <c r="B6" i="6"/>
  <c r="B7" i="6"/>
  <c r="B8" i="6"/>
  <c r="B9" i="6"/>
  <c r="B10" i="6"/>
  <c r="B11" i="6"/>
  <c r="B12" i="6"/>
  <c r="B13" i="6"/>
  <c r="B14" i="6"/>
  <c r="B2" i="6"/>
  <c r="B3" i="4"/>
  <c r="B4" i="4"/>
  <c r="B5" i="4"/>
  <c r="B6" i="4"/>
  <c r="B7" i="4"/>
  <c r="B8" i="4"/>
  <c r="B9" i="4"/>
  <c r="B10" i="4"/>
  <c r="B11" i="4"/>
  <c r="B12" i="4"/>
  <c r="B13" i="4"/>
  <c r="B14" i="4"/>
  <c r="B15" i="4"/>
  <c r="B16" i="4"/>
  <c r="B17" i="4"/>
  <c r="B2" i="4"/>
  <c r="D19" i="14"/>
  <c r="L17" i="13"/>
  <c r="M17" i="13"/>
  <c r="N17" i="13"/>
  <c r="O17" i="13"/>
  <c r="P17" i="13"/>
  <c r="D13" i="14"/>
  <c r="E3" i="14"/>
  <c r="E13" i="14"/>
  <c r="E4" i="14"/>
  <c r="D3" i="14"/>
  <c r="D4" i="14"/>
  <c r="D5" i="14"/>
  <c r="D6" i="14"/>
  <c r="D7" i="14"/>
  <c r="D8" i="14"/>
  <c r="D10" i="14"/>
  <c r="D12" i="14"/>
  <c r="E12" i="14"/>
  <c r="G23" i="14"/>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17" i="6"/>
  <c r="A16" i="6"/>
  <c r="A14" i="6"/>
  <c r="A13" i="6"/>
  <c r="A12" i="6"/>
  <c r="A11" i="6"/>
  <c r="A10" i="6"/>
  <c r="A9" i="6"/>
  <c r="A8" i="6"/>
  <c r="A7" i="6"/>
  <c r="A6" i="6"/>
  <c r="A5" i="6"/>
  <c r="A4" i="6"/>
  <c r="A3" i="6"/>
  <c r="A2" i="6"/>
  <c r="A15" i="6"/>
  <c r="A17" i="4"/>
  <c r="A16" i="4"/>
  <c r="A15" i="4"/>
  <c r="A14" i="4"/>
  <c r="A13" i="4"/>
  <c r="C4" i="14"/>
  <c r="C3" i="4"/>
  <c r="C3" i="6"/>
  <c r="C13" i="14"/>
  <c r="C12" i="4"/>
  <c r="C12" i="6"/>
  <c r="E26" i="14"/>
  <c r="D5" i="16"/>
  <c r="D14" i="16"/>
  <c r="D13" i="16"/>
  <c r="D12" i="16"/>
  <c r="D10" i="16"/>
  <c r="D6" i="16"/>
  <c r="D4" i="16"/>
  <c r="D3" i="16"/>
  <c r="C14" i="6"/>
  <c r="C10" i="6"/>
  <c r="C8" i="6"/>
  <c r="C7" i="6"/>
  <c r="C6" i="6"/>
  <c r="D15" i="16"/>
  <c r="D11" i="16"/>
  <c r="D8" i="16"/>
  <c r="D7" i="16"/>
  <c r="D9" i="16"/>
  <c r="C13" i="6"/>
  <c r="A12" i="4"/>
  <c r="A11" i="4"/>
  <c r="A10" i="4"/>
  <c r="A9" i="4"/>
  <c r="A8" i="4"/>
  <c r="A7" i="4"/>
  <c r="A6" i="4"/>
  <c r="A5" i="4"/>
  <c r="A4" i="4"/>
  <c r="A3" i="4"/>
  <c r="A2" i="4"/>
  <c r="C3" i="14"/>
  <c r="C2" i="4"/>
  <c r="C2" i="6"/>
  <c r="C5" i="14"/>
  <c r="C4" i="4"/>
  <c r="C4" i="6"/>
  <c r="C6" i="14"/>
  <c r="C5" i="4"/>
  <c r="C5" i="6"/>
  <c r="C7" i="14"/>
  <c r="C6" i="4"/>
  <c r="C8" i="14"/>
  <c r="C7" i="4"/>
  <c r="C10" i="14"/>
  <c r="C9" i="4"/>
  <c r="C9" i="6"/>
  <c r="C12" i="14"/>
  <c r="C11" i="4"/>
  <c r="C11" i="6"/>
  <c r="K30" i="14"/>
  <c r="J30" i="14"/>
  <c r="I30" i="14"/>
  <c r="H30" i="14"/>
  <c r="G30" i="14"/>
  <c r="F30" i="14"/>
  <c r="E30" i="14"/>
  <c r="D30" i="14"/>
  <c r="C30" i="14"/>
  <c r="B30" i="14"/>
  <c r="E10" i="14"/>
  <c r="E7" i="14"/>
  <c r="E6" i="14"/>
  <c r="E8" i="14"/>
  <c r="E5" i="14"/>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D3" i="5"/>
  <c r="D4" i="5"/>
  <c r="D5" i="5"/>
  <c r="D6" i="5"/>
  <c r="D7" i="5"/>
  <c r="D8" i="5"/>
  <c r="D9" i="5"/>
  <c r="D10" i="5"/>
  <c r="D11" i="5"/>
  <c r="D12" i="5"/>
  <c r="D2" i="5"/>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G24" i="14"/>
  <c r="I23" i="14"/>
  <c r="I24" i="14"/>
  <c r="G26" i="14"/>
  <c r="I25" i="14"/>
  <c r="E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<sst xmlns="http://schemas.openxmlformats.org/spreadsheetml/2006/main" count="1733" uniqueCount="169">
  <si>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</si>
  <si>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</si>
  <si>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</si>
  <si>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</si>
  <si>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</si>
  <si>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</si>
  <si>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</si>
  <si>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</si>
  <si>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</si>
  <si>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</si>
  <si>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</si>
  <si>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</si>
  <si>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</si>
  <si>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</si>
  <si>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</si>
  <si>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</si>
  <si>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</si>
  <si>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</si>
  <si>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</si>
  <si>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</si>
  <si>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</si>
  <si>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</si>
  <si>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</si>
  <si>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</si>
  <si>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</si>
  <si>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</si>
  <si>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</si>
  <si>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</si>
  <si>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</si>
  <si>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</si>
  <si>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</si>
  <si>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</si>
  <si>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</si>
  <si>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</si>
  <si>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</si>
  <si>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</si>
  <si>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</si>
  <si>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</si>
  <si>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</si>
  <si>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</si>
  <si>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</si>
  <si>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</si>
  <si>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Placeholder values were highlighted in csv tabs, needed for the model to run but not used for outputs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</si>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</sst>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F2CC"/>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1">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0" fontId="10" fillId="0" borderId="0" xfId="0" applyFont="1" applyAlignment="1">
      <alignment wrapText="1"/>
    </xf>
    <xf numFmtId="43" fontId="0" fillId="5" borderId="0" xfId="2" applyFont="1" applyFill="1"/>
    <xf numFmtId="0" fontId="0" fillId="5" borderId="0" xfId="0" applyFill="1"/>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8">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7"/>
    <tableColumn id="2" xr3:uid="{00000000-0010-0000-0000-000002000000}" name="2005" totalsRowDxfId="46"/>
    <tableColumn id="3" xr3:uid="{00000000-0010-0000-0000-000003000000}" name="2006" totalsRowDxfId="45"/>
    <tableColumn id="4" xr3:uid="{00000000-0010-0000-0000-000004000000}" name="2007" totalsRowDxfId="44"/>
    <tableColumn id="5" xr3:uid="{00000000-0010-0000-0000-000005000000}" name="2008" totalsRowDxfId="43"/>
    <tableColumn id="6" xr3:uid="{00000000-0010-0000-0000-000006000000}" name="2009" totalsRowDxfId="42"/>
    <tableColumn id="7" xr3:uid="{00000000-0010-0000-0000-000007000000}" name="2010" totalsRowDxfId="41"/>
    <tableColumn id="8" xr3:uid="{00000000-0010-0000-0000-000008000000}" name="2011" totalsRowDxfId="40"/>
    <tableColumn id="9" xr3:uid="{00000000-0010-0000-0000-000009000000}" name="2012" totalsRowDxfId="39"/>
    <tableColumn id="10" xr3:uid="{00000000-0010-0000-0000-00000A000000}" name="2013" totalsRowDxfId="38"/>
    <tableColumn id="11" xr3:uid="{00000000-0010-0000-0000-00000B000000}" name="2014" totalsRowDxfId="37" dataCellStyle="Normal 3"/>
    <tableColumn id="12" xr3:uid="{00000000-0010-0000-0000-00000C000000}" name="2015" totalsRowFunction="custom" totalsRowDxfId="36" dataCellStyle="Normal 3">
      <totalsRowFormula>SUBTOTAL(109,Table158[2015])</totalsRowFormula>
    </tableColumn>
    <tableColumn id="13" xr3:uid="{00000000-0010-0000-0000-00000D000000}" name="2016" totalsRowFunction="custom" totalsRowDxfId="35" dataCellStyle="Normal 3">
      <totalsRowFormula>SUBTOTAL(109,Table158[2016])</totalsRowFormula>
    </tableColumn>
    <tableColumn id="14" xr3:uid="{00000000-0010-0000-0000-00000E000000}" name="2017" totalsRowFunction="custom" totalsRowDxfId="34" dataCellStyle="Normal 3">
      <totalsRowFormula>SUBTOTAL(109,Table158[2017])</totalsRowFormula>
    </tableColumn>
    <tableColumn id="15" xr3:uid="{00000000-0010-0000-0000-00000F000000}" name="2018" totalsRowFunction="custom" totalsRowDxfId="33" dataCellStyle="Normal 3">
      <totalsRowFormula>SUBTOTAL(109,Table158[2018])</totalsRowFormula>
    </tableColumn>
    <tableColumn id="16" xr3:uid="{00000000-0010-0000-0000-000010000000}" name="2019" totalsRowFunction="sum" dataDxfId="31" totalsRowDxfId="32" dataCellStyle="Normal 3"/>
    <tableColumn id="17" xr3:uid="{00000000-0010-0000-0000-000011000000}" name="2020" totalsRowDxfId="30"/>
    <tableColumn id="18" xr3:uid="{00000000-0010-0000-0000-000012000000}" name="2021" totalsRowDxfId="29"/>
    <tableColumn id="19" xr3:uid="{00000000-0010-0000-0000-000013000000}" name="2022" totalsRowDxfId="28"/>
    <tableColumn id="20" xr3:uid="{00000000-0010-0000-0000-000014000000}" name="2023" totalsRowDxfId="27"/>
    <tableColumn id="21" xr3:uid="{00000000-0010-0000-0000-000015000000}" name="2024" totalsRowDxfId="26"/>
    <tableColumn id="22" xr3:uid="{00000000-0010-0000-0000-000016000000}" name="2025" totalsRowDxfId="25"/>
    <tableColumn id="23" xr3:uid="{00000000-0010-0000-0000-000017000000}" name="2026" totalsRowDxfId="24"/>
    <tableColumn id="24" xr3:uid="{00000000-0010-0000-0000-000018000000}" name="2027" totalsRowDxfId="23"/>
    <tableColumn id="25" xr3:uid="{00000000-0010-0000-0000-000019000000}" name="2028" totalsRowDxfId="22"/>
    <tableColumn id="26" xr3:uid="{00000000-0010-0000-0000-00001A000000}" name="2029" totalsRowDxfId="21"/>
    <tableColumn id="27" xr3:uid="{00000000-0010-0000-0000-00001B000000}" name="2030" totalsRowDxfId="20"/>
    <tableColumn id="28" xr3:uid="{00000000-0010-0000-0000-00001C000000}" name="2031" totalsRowDxfId="19"/>
    <tableColumn id="29" xr3:uid="{00000000-0010-0000-0000-00001D000000}" name="2032" totalsRowDxfId="18"/>
    <tableColumn id="30" xr3:uid="{00000000-0010-0000-0000-00001E000000}" name="2033" totalsRowDxfId="17"/>
    <tableColumn id="31" xr3:uid="{00000000-0010-0000-0000-00001F000000}" name="2034" totalsRowDxfId="16"/>
    <tableColumn id="32" xr3:uid="{00000000-0010-0000-0000-000020000000}" name="2035" totalsRowDxfId="15"/>
    <tableColumn id="33" xr3:uid="{00000000-0010-0000-0000-000021000000}" name="2036" totalsRowDxfId="14"/>
    <tableColumn id="34" xr3:uid="{00000000-0010-0000-0000-000022000000}" name="2037" totalsRowDxfId="13"/>
    <tableColumn id="35" xr3:uid="{00000000-0010-0000-0000-000023000000}" name="2038" totalsRowDxfId="12"/>
    <tableColumn id="36" xr3:uid="{00000000-0010-0000-0000-000024000000}" name="2039" totalsRowDxfId="11"/>
    <tableColumn id="37" xr3:uid="{00000000-0010-0000-0000-000025000000}" name="2040" totalsRowDxfId="10"/>
    <tableColumn id="38" xr3:uid="{00000000-0010-0000-0000-000026000000}" name="2041" totalsRowDxfId="9"/>
    <tableColumn id="39" xr3:uid="{00000000-0010-0000-0000-000027000000}" name="2042" totalsRowDxfId="8"/>
    <tableColumn id="40" xr3:uid="{00000000-0010-0000-0000-000028000000}" name="2043" totalsRowDxfId="7"/>
    <tableColumn id="41" xr3:uid="{00000000-0010-0000-0000-000029000000}" name="2044" totalsRowDxfId="6"/>
    <tableColumn id="42" xr3:uid="{00000000-0010-0000-0000-00002A000000}" name="2045" totalsRowDxfId="5"/>
    <tableColumn id="43" xr3:uid="{00000000-0010-0000-0000-00002B000000}" name="2046" totalsRowDxfId="4"/>
    <tableColumn id="44" xr3:uid="{00000000-0010-0000-0000-00002C000000}" name="2047" totalsRowDxfId="3"/>
    <tableColumn id="45" xr3:uid="{00000000-0010-0000-0000-00002D000000}" name="2048" totalsRowDxfId="2"/>
    <tableColumn id="46" xr3:uid="{00000000-0010-0000-0000-00002E000000}" name="2049" totalsRowDxfId="1"/>
    <tableColumn id="47" xr3:uid="{00000000-0010-0000-0000-00002F000000}" name="2050" totalsRowDxfId="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topLeftCell="A43" workbookViewId="0">
      <selection activeCell="B55" sqref="B55"/>
    </sheetView>
  </sheetViews>
  <sheetFormatPr defaultColWidth="8.85546875" defaultRowHeight="15"/>
  <cols>
    <col min="1" max="1" width="24.85546875" customWidth="1"/>
    <col min="2" max="2" width="82.42578125" bestFit="1" customWidth="1"/>
  </cols>
  <sheetData>
    <row r="1" spans="1:2">
      <c r="A1" s="1" t="s">
        <v>0</v>
      </c>
    </row>
    <row r="3" spans="1:2">
      <c r="A3" s="1" t="s">
        <v>1</v>
      </c>
      <c r="B3" s="2" t="s">
        <v>2</v>
      </c>
    </row>
    <row r="4" spans="1:2">
      <c r="B4" s="3" t="s">
        <v>3</v>
      </c>
    </row>
    <row r="5" spans="1:2">
      <c r="B5" s="3">
        <v>2021</v>
      </c>
    </row>
    <row r="6" spans="1:2">
      <c r="B6" s="3" t="s">
        <v>4</v>
      </c>
    </row>
    <row r="7" spans="1:2">
      <c r="B7" s="13" t="s">
        <v>5</v>
      </c>
    </row>
    <row r="8" spans="1:2">
      <c r="B8" s="3" t="s">
        <v>6</v>
      </c>
    </row>
    <row r="11" spans="1:2">
      <c r="B11" s="2" t="s">
        <v>7</v>
      </c>
    </row>
    <row r="12" spans="1:2">
      <c r="B12" t="s">
        <v>8</v>
      </c>
    </row>
    <row r="13" spans="1:2">
      <c r="B13" s="3">
        <v>2021</v>
      </c>
    </row>
    <row r="14" spans="1:2">
      <c r="B14" t="s">
        <v>9</v>
      </c>
    </row>
    <row r="15" spans="1:2" ht="15.95">
      <c r="B15" s="5" t="s">
        <v>10</v>
      </c>
    </row>
    <row r="16" spans="1:2">
      <c r="B16" t="s">
        <v>11</v>
      </c>
    </row>
    <row r="18" spans="1:2">
      <c r="A18" s="1" t="s">
        <v>12</v>
      </c>
    </row>
    <row r="19" spans="1:2">
      <c r="A19" s="12" t="s">
        <v>13</v>
      </c>
      <c r="B19" s="12"/>
    </row>
    <row r="20" spans="1:2">
      <c r="A20" s="12" t="s">
        <v>14</v>
      </c>
      <c r="B20" s="12"/>
    </row>
    <row r="21" spans="1:2">
      <c r="A21" s="12" t="s">
        <v>15</v>
      </c>
      <c r="B21" s="12"/>
    </row>
    <row r="22" spans="1:2">
      <c r="A22" s="32"/>
      <c r="B22" s="12"/>
    </row>
    <row r="23" spans="1:2">
      <c r="A23" s="33" t="s">
        <v>16</v>
      </c>
    </row>
    <row r="24" spans="1:2">
      <c r="A24" t="s">
        <v>17</v>
      </c>
      <c r="B24">
        <v>2019</v>
      </c>
    </row>
    <row r="25" spans="1:2">
      <c r="A25" t="s">
        <v>18</v>
      </c>
    </row>
    <row r="26" spans="1:2">
      <c r="A26" s="1"/>
    </row>
    <row r="27" spans="1:2">
      <c r="A27" s="33" t="s">
        <v>19</v>
      </c>
    </row>
    <row r="28" spans="1:2" ht="60.95" customHeight="1">
      <c r="A28" s="38" t="s">
        <v>20</v>
      </c>
      <c r="B28" s="38"/>
    </row>
    <row r="29" spans="1:2">
      <c r="A29" s="33"/>
    </row>
    <row r="30" spans="1:2">
      <c r="A30" s="33" t="s">
        <v>21</v>
      </c>
    </row>
    <row r="31" spans="1:2">
      <c r="A31" t="s">
        <v>22</v>
      </c>
    </row>
    <row r="32" spans="1:2">
      <c r="A32" t="s">
        <v>23</v>
      </c>
    </row>
    <row r="33" spans="1:3">
      <c r="A33" t="s">
        <v>24</v>
      </c>
    </row>
    <row r="34" spans="1:3">
      <c r="A34" t="s">
        <v>25</v>
      </c>
    </row>
    <row r="35" spans="1:3">
      <c r="A35" t="s">
        <v>26</v>
      </c>
    </row>
    <row r="36" spans="1:3">
      <c r="A36" s="1" t="s">
        <v>27</v>
      </c>
      <c r="B36" s="24">
        <v>1.1000000000000001</v>
      </c>
    </row>
    <row r="37" spans="1:3">
      <c r="A37" t="s">
        <v>28</v>
      </c>
    </row>
    <row r="38" spans="1:3">
      <c r="A38" t="s">
        <v>29</v>
      </c>
    </row>
    <row r="39" spans="1:3">
      <c r="A39" s="1" t="s">
        <v>30</v>
      </c>
    </row>
    <row r="40" spans="1:3">
      <c r="A40" t="s">
        <v>31</v>
      </c>
    </row>
    <row r="41" spans="1:3">
      <c r="A41" t="s">
        <v>32</v>
      </c>
    </row>
    <row r="42" spans="1:3">
      <c r="A42" t="s">
        <v>33</v>
      </c>
    </row>
    <row r="43" spans="1:3">
      <c r="A43" s="1" t="s">
        <v>27</v>
      </c>
      <c r="B43" s="24">
        <v>1</v>
      </c>
    </row>
    <row r="45" spans="1:3">
      <c r="A45" s="1" t="s">
        <v>34</v>
      </c>
    </row>
    <row r="46" spans="1:3" ht="15.95" customHeight="1">
      <c r="A46" t="s">
        <v>35</v>
      </c>
      <c r="B46" t="s">
        <v>36</v>
      </c>
    </row>
    <row r="47" spans="1:3" ht="15.95" customHeight="1">
      <c r="B47" s="34" t="s">
        <v>37</v>
      </c>
      <c r="C47" s="34"/>
    </row>
    <row r="48" spans="1:3">
      <c r="A48" t="s">
        <v>38</v>
      </c>
      <c r="B48" t="s">
        <v>39</v>
      </c>
    </row>
    <row r="49" spans="1:2">
      <c r="A49" t="s">
        <v>40</v>
      </c>
      <c r="B49" t="s">
        <v>41</v>
      </c>
    </row>
    <row r="51" spans="1:2">
      <c r="A51" t="s">
        <v>42</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topLeftCell="A7" workbookViewId="0">
      <selection activeCell="O16" sqref="O16"/>
    </sheetView>
  </sheetViews>
  <sheetFormatPr defaultColWidth="8.85546875" defaultRowHeight="15"/>
  <cols>
    <col min="1" max="16384" width="8.85546875" style="14"/>
  </cols>
  <sheetData>
    <row r="1" spans="1:47" ht="21">
      <c r="A1" s="16" t="s">
        <v>43</v>
      </c>
    </row>
    <row r="2" spans="1:47" ht="21">
      <c r="A2" s="16" t="s">
        <v>44</v>
      </c>
    </row>
    <row r="3" spans="1:47" ht="21">
      <c r="A3" s="16" t="s">
        <v>45</v>
      </c>
    </row>
    <row r="4" spans="1:47" ht="21">
      <c r="A4" s="16" t="s">
        <v>46</v>
      </c>
    </row>
    <row r="5" spans="1:47" ht="21">
      <c r="A5" s="17" t="s">
        <v>47</v>
      </c>
      <c r="B5" s="17" t="s">
        <v>48</v>
      </c>
    </row>
    <row r="7" spans="1:47" ht="18.95">
      <c r="A7" s="15" t="s">
        <v>49</v>
      </c>
    </row>
    <row r="8" spans="1:47">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c r="A9" s="14" t="s">
        <v>97</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c r="A10" s="14" t="s">
        <v>98</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c r="A11" s="14" t="s">
        <v>99</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c r="A12" s="14" t="s">
        <v>100</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c r="A13" s="14" t="s">
        <v>101</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c r="A14" s="14" t="s">
        <v>102</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c r="A15" s="14" t="s">
        <v>103</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c r="A16" s="14" t="s">
        <v>104</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95">
      <c r="A18" s="15" t="s">
        <v>105</v>
      </c>
    </row>
    <row r="19" spans="1:47">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c r="A20" s="14" t="s">
        <v>97</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c r="A21" s="14" t="s">
        <v>98</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c r="A22" s="14" t="s">
        <v>99</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c r="A23" s="14" t="s">
        <v>100</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c r="A26" s="14" t="s">
        <v>103</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c r="A27" s="14" t="s">
        <v>104</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95">
      <c r="A29" s="15" t="s">
        <v>106</v>
      </c>
    </row>
    <row r="30" spans="1:47">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c r="A32" s="14" t="s">
        <v>98</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c r="A33" s="14" t="s">
        <v>99</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c r="A38" s="14" t="s">
        <v>104</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95">
      <c r="A40" s="15" t="s">
        <v>107</v>
      </c>
    </row>
    <row r="41" spans="1:47">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c r="A42" s="14" t="s">
        <v>97</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c r="A43" s="14" t="s">
        <v>98</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c r="A44" s="14" t="s">
        <v>99</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c r="A45" s="14" t="s">
        <v>100</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c r="A47" s="14" t="s">
        <v>102</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c r="A48" s="14" t="s">
        <v>103</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c r="A49" s="14" t="s">
        <v>104</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95">
      <c r="A51" s="15" t="s">
        <v>108</v>
      </c>
    </row>
    <row r="52" spans="1:47">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c r="A53" s="14" t="s">
        <v>97</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c r="A54" s="14" t="s">
        <v>98</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c r="A55" s="14" t="s">
        <v>99</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c r="A56" s="14" t="s">
        <v>100</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c r="A57" s="14" t="s">
        <v>101</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c r="A58" s="14" t="s">
        <v>102</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c r="A59" s="14" t="s">
        <v>103</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c r="A60" s="14" t="s">
        <v>104</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95">
      <c r="A62" s="15" t="s">
        <v>109</v>
      </c>
    </row>
    <row r="63" spans="1:47">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c r="A64" s="14" t="s">
        <v>97</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c r="A65" s="14" t="s">
        <v>98</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c r="A66" s="14" t="s">
        <v>99</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c r="A67" s="14" t="s">
        <v>100</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c r="A68" s="14" t="s">
        <v>101</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c r="A70" s="14" t="s">
        <v>103</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c r="A71" s="14" t="s">
        <v>104</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95">
      <c r="A73" s="15" t="s">
        <v>110</v>
      </c>
    </row>
    <row r="74" spans="1:47">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c r="A75" s="14" t="s">
        <v>97</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c r="A76" s="14" t="s">
        <v>98</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c r="A77" s="14" t="s">
        <v>99</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c r="A78" s="14" t="s">
        <v>100</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c r="A79" s="14" t="s">
        <v>101</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c r="A80" s="14" t="s">
        <v>102</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c r="A81" s="14" t="s">
        <v>103</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c r="A82" s="14" t="s">
        <v>104</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95">
      <c r="A84" s="15" t="s">
        <v>111</v>
      </c>
    </row>
    <row r="85" spans="1:47">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c r="A86" s="14" t="s">
        <v>97</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c r="A87" s="14" t="s">
        <v>98</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c r="A88" s="14" t="s">
        <v>99</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c r="A89" s="14" t="s">
        <v>100</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c r="A91" s="14" t="s">
        <v>102</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c r="A92" s="14" t="s">
        <v>103</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c r="A93" s="14" t="s">
        <v>104</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95">
      <c r="A95" s="15" t="s">
        <v>112</v>
      </c>
    </row>
    <row r="96" spans="1:47">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c r="A97" s="14" t="s">
        <v>97</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c r="A98" s="14" t="s">
        <v>98</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c r="A99" s="14" t="s">
        <v>99</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c r="A100" s="14" t="s">
        <v>100</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c r="A102" s="14" t="s">
        <v>102</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c r="A103" s="14" t="s">
        <v>103</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c r="A104" s="14" t="s">
        <v>104</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95">
      <c r="A106" s="15" t="s">
        <v>113</v>
      </c>
    </row>
    <row r="107" spans="1:47">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c r="A108" s="14" t="s">
        <v>97</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c r="A109" s="14" t="s">
        <v>98</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c r="A110" s="14" t="s">
        <v>99</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c r="A111" s="14" t="s">
        <v>100</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c r="A114" s="14" t="s">
        <v>103</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c r="A115" s="14" t="s">
        <v>104</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95">
      <c r="A117" s="15" t="s">
        <v>114</v>
      </c>
    </row>
    <row r="118" spans="1:47">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c r="A119" s="14" t="s">
        <v>97</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c r="A120" s="14" t="s">
        <v>98</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c r="A121" s="14" t="s">
        <v>99</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c r="A122" s="14" t="s">
        <v>100</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c r="A124" s="14" t="s">
        <v>102</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c r="A125" s="14" t="s">
        <v>103</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c r="A126" s="14" t="s">
        <v>104</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95">
      <c r="A128" s="15" t="s">
        <v>115</v>
      </c>
    </row>
    <row r="129" spans="1:47">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c r="A130" s="14" t="s">
        <v>97</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c r="A131" s="14" t="s">
        <v>98</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c r="A133" s="14" t="s">
        <v>100</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c r="A136" s="14" t="s">
        <v>103</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c r="A137" s="14" t="s">
        <v>104</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95">
      <c r="A139" s="15" t="s">
        <v>116</v>
      </c>
    </row>
    <row r="140" spans="1:47">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c r="A141" s="14" t="s">
        <v>97</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c r="A142" s="14" t="s">
        <v>98</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c r="A144" s="14" t="s">
        <v>100</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c r="A147" s="14" t="s">
        <v>103</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c r="A148" s="14" t="s">
        <v>104</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95">
      <c r="A150" s="15" t="s">
        <v>117</v>
      </c>
    </row>
    <row r="151" spans="1:47">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c r="A155" s="14" t="s">
        <v>100</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c r="A159" s="14" t="s">
        <v>104</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E5" workbookViewId="0">
      <selection activeCell="L9" sqref="L9:P16"/>
    </sheetView>
  </sheetViews>
  <sheetFormatPr defaultColWidth="8.85546875" defaultRowHeight="15"/>
  <cols>
    <col min="1" max="11" width="8.85546875" style="14"/>
    <col min="12" max="15" width="9.140625" style="14" bestFit="1" customWidth="1"/>
    <col min="16" max="16" width="11.85546875" style="14" bestFit="1" customWidth="1"/>
    <col min="17" max="16384" width="8.85546875" style="14"/>
  </cols>
  <sheetData>
    <row r="1" spans="1:47" ht="21">
      <c r="A1" s="16" t="s">
        <v>43</v>
      </c>
    </row>
    <row r="2" spans="1:47" ht="21">
      <c r="A2" s="16" t="s">
        <v>118</v>
      </c>
    </row>
    <row r="3" spans="1:47" ht="21">
      <c r="A3" s="16" t="s">
        <v>45</v>
      </c>
    </row>
    <row r="4" spans="1:47" ht="21">
      <c r="A4" s="16" t="s">
        <v>46</v>
      </c>
    </row>
    <row r="5" spans="1:47" ht="21">
      <c r="A5" s="17" t="s">
        <v>47</v>
      </c>
      <c r="B5" s="17" t="s">
        <v>48</v>
      </c>
    </row>
    <row r="7" spans="1:47" ht="18.95">
      <c r="A7" s="15" t="s">
        <v>49</v>
      </c>
    </row>
    <row r="8" spans="1:47">
      <c r="A8" s="14" t="s">
        <v>50</v>
      </c>
      <c r="B8" s="14" t="s">
        <v>51</v>
      </c>
      <c r="C8" s="14" t="s">
        <v>52</v>
      </c>
      <c r="D8" s="14" t="s">
        <v>53</v>
      </c>
      <c r="E8" s="14" t="s">
        <v>54</v>
      </c>
      <c r="F8" s="14" t="s">
        <v>55</v>
      </c>
      <c r="G8" s="14" t="s">
        <v>56</v>
      </c>
      <c r="H8" s="14" t="s">
        <v>57</v>
      </c>
      <c r="I8" s="14" t="s">
        <v>58</v>
      </c>
      <c r="J8" s="14" t="s">
        <v>59</v>
      </c>
      <c r="K8" s="14" t="s">
        <v>60</v>
      </c>
      <c r="L8" s="14" t="s">
        <v>61</v>
      </c>
      <c r="M8" s="14" t="s">
        <v>62</v>
      </c>
      <c r="N8" s="14" t="s">
        <v>63</v>
      </c>
      <c r="O8" s="14" t="s">
        <v>64</v>
      </c>
      <c r="P8" s="14" t="s">
        <v>65</v>
      </c>
      <c r="Q8" s="14" t="s">
        <v>66</v>
      </c>
      <c r="R8" s="14" t="s">
        <v>67</v>
      </c>
      <c r="S8" s="14" t="s">
        <v>68</v>
      </c>
      <c r="T8" s="14" t="s">
        <v>69</v>
      </c>
      <c r="U8" s="14" t="s">
        <v>70</v>
      </c>
      <c r="V8" s="14" t="s">
        <v>71</v>
      </c>
      <c r="W8" s="14" t="s">
        <v>72</v>
      </c>
      <c r="X8" s="14" t="s">
        <v>73</v>
      </c>
      <c r="Y8" s="14" t="s">
        <v>74</v>
      </c>
      <c r="Z8" s="14" t="s">
        <v>75</v>
      </c>
      <c r="AA8" s="14" t="s">
        <v>76</v>
      </c>
      <c r="AB8" s="14" t="s">
        <v>77</v>
      </c>
      <c r="AC8" s="14" t="s">
        <v>78</v>
      </c>
      <c r="AD8" s="14" t="s">
        <v>79</v>
      </c>
      <c r="AE8" s="14" t="s">
        <v>80</v>
      </c>
      <c r="AF8" s="14" t="s">
        <v>81</v>
      </c>
      <c r="AG8" s="14" t="s">
        <v>82</v>
      </c>
      <c r="AH8" s="14" t="s">
        <v>83</v>
      </c>
      <c r="AI8" s="14" t="s">
        <v>84</v>
      </c>
      <c r="AJ8" s="14" t="s">
        <v>85</v>
      </c>
      <c r="AK8" s="14" t="s">
        <v>86</v>
      </c>
      <c r="AL8" s="14" t="s">
        <v>87</v>
      </c>
      <c r="AM8" s="14" t="s">
        <v>88</v>
      </c>
      <c r="AN8" s="14" t="s">
        <v>89</v>
      </c>
      <c r="AO8" s="14" t="s">
        <v>90</v>
      </c>
      <c r="AP8" s="14" t="s">
        <v>91</v>
      </c>
      <c r="AQ8" s="14" t="s">
        <v>92</v>
      </c>
      <c r="AR8" s="14" t="s">
        <v>93</v>
      </c>
      <c r="AS8" s="14" t="s">
        <v>94</v>
      </c>
      <c r="AT8" s="14" t="s">
        <v>95</v>
      </c>
      <c r="AU8" s="14" t="s">
        <v>96</v>
      </c>
    </row>
    <row r="9" spans="1:47">
      <c r="A9" s="14" t="s">
        <v>97</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c r="A10" s="14" t="s">
        <v>98</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c r="A11" s="14" t="s">
        <v>99</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c r="A12" s="14" t="s">
        <v>100</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c r="A13" s="14" t="s">
        <v>101</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c r="A14" s="14" t="s">
        <v>102</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c r="A15" s="14" t="s">
        <v>103</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c r="A16" s="14" t="s">
        <v>104</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95">
      <c r="A18" s="15" t="s">
        <v>105</v>
      </c>
    </row>
    <row r="19" spans="1:47">
      <c r="A19" s="14" t="s">
        <v>50</v>
      </c>
      <c r="B19" s="14" t="s">
        <v>51</v>
      </c>
      <c r="C19" s="14" t="s">
        <v>52</v>
      </c>
      <c r="D19" s="14" t="s">
        <v>53</v>
      </c>
      <c r="E19" s="14" t="s">
        <v>54</v>
      </c>
      <c r="F19" s="14" t="s">
        <v>55</v>
      </c>
      <c r="G19" s="14" t="s">
        <v>56</v>
      </c>
      <c r="H19" s="14" t="s">
        <v>57</v>
      </c>
      <c r="I19" s="14" t="s">
        <v>58</v>
      </c>
      <c r="J19" s="14" t="s">
        <v>59</v>
      </c>
      <c r="K19" s="14" t="s">
        <v>60</v>
      </c>
      <c r="L19" s="14" t="s">
        <v>61</v>
      </c>
      <c r="M19" s="14" t="s">
        <v>62</v>
      </c>
      <c r="N19" s="14" t="s">
        <v>63</v>
      </c>
      <c r="O19" s="14" t="s">
        <v>64</v>
      </c>
      <c r="P19" s="14" t="s">
        <v>65</v>
      </c>
      <c r="Q19" s="14" t="s">
        <v>66</v>
      </c>
      <c r="R19" s="14" t="s">
        <v>67</v>
      </c>
      <c r="S19" s="14" t="s">
        <v>68</v>
      </c>
      <c r="T19" s="14" t="s">
        <v>69</v>
      </c>
      <c r="U19" s="14" t="s">
        <v>70</v>
      </c>
      <c r="V19" s="14" t="s">
        <v>71</v>
      </c>
      <c r="W19" s="14" t="s">
        <v>72</v>
      </c>
      <c r="X19" s="14" t="s">
        <v>73</v>
      </c>
      <c r="Y19" s="14" t="s">
        <v>74</v>
      </c>
      <c r="Z19" s="14" t="s">
        <v>75</v>
      </c>
      <c r="AA19" s="14" t="s">
        <v>76</v>
      </c>
      <c r="AB19" s="14" t="s">
        <v>77</v>
      </c>
      <c r="AC19" s="14" t="s">
        <v>78</v>
      </c>
      <c r="AD19" s="14" t="s">
        <v>79</v>
      </c>
      <c r="AE19" s="14" t="s">
        <v>80</v>
      </c>
      <c r="AF19" s="14" t="s">
        <v>81</v>
      </c>
      <c r="AG19" s="14" t="s">
        <v>82</v>
      </c>
      <c r="AH19" s="14" t="s">
        <v>83</v>
      </c>
      <c r="AI19" s="14" t="s">
        <v>84</v>
      </c>
      <c r="AJ19" s="14" t="s">
        <v>85</v>
      </c>
      <c r="AK19" s="14" t="s">
        <v>86</v>
      </c>
      <c r="AL19" s="14" t="s">
        <v>87</v>
      </c>
      <c r="AM19" s="14" t="s">
        <v>88</v>
      </c>
      <c r="AN19" s="14" t="s">
        <v>89</v>
      </c>
      <c r="AO19" s="14" t="s">
        <v>90</v>
      </c>
      <c r="AP19" s="14" t="s">
        <v>91</v>
      </c>
      <c r="AQ19" s="14" t="s">
        <v>92</v>
      </c>
      <c r="AR19" s="14" t="s">
        <v>93</v>
      </c>
      <c r="AS19" s="14" t="s">
        <v>94</v>
      </c>
      <c r="AT19" s="14" t="s">
        <v>95</v>
      </c>
      <c r="AU19" s="14" t="s">
        <v>96</v>
      </c>
    </row>
    <row r="20" spans="1:47">
      <c r="A20" s="14" t="s">
        <v>97</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c r="A21" s="14" t="s">
        <v>98</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c r="A22" s="14" t="s">
        <v>99</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c r="A23" s="14" t="s">
        <v>100</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c r="A24" s="14" t="s">
        <v>101</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c r="A25" s="14" t="s">
        <v>102</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c r="A26" s="14" t="s">
        <v>103</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c r="A27" s="14" t="s">
        <v>104</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95">
      <c r="A29" s="15" t="s">
        <v>106</v>
      </c>
    </row>
    <row r="30" spans="1:47">
      <c r="A30" s="14" t="s">
        <v>50</v>
      </c>
      <c r="B30" s="14" t="s">
        <v>51</v>
      </c>
      <c r="C30" s="14" t="s">
        <v>52</v>
      </c>
      <c r="D30" s="14" t="s">
        <v>53</v>
      </c>
      <c r="E30" s="14" t="s">
        <v>54</v>
      </c>
      <c r="F30" s="14" t="s">
        <v>55</v>
      </c>
      <c r="G30" s="14" t="s">
        <v>56</v>
      </c>
      <c r="H30" s="14" t="s">
        <v>57</v>
      </c>
      <c r="I30" s="14" t="s">
        <v>58</v>
      </c>
      <c r="J30" s="14" t="s">
        <v>59</v>
      </c>
      <c r="K30" s="14" t="s">
        <v>60</v>
      </c>
      <c r="L30" s="14" t="s">
        <v>61</v>
      </c>
      <c r="M30" s="14" t="s">
        <v>62</v>
      </c>
      <c r="N30" s="14" t="s">
        <v>63</v>
      </c>
      <c r="O30" s="14" t="s">
        <v>64</v>
      </c>
      <c r="P30" s="14" t="s">
        <v>65</v>
      </c>
      <c r="Q30" s="14" t="s">
        <v>66</v>
      </c>
      <c r="R30" s="14" t="s">
        <v>67</v>
      </c>
      <c r="S30" s="14" t="s">
        <v>68</v>
      </c>
      <c r="T30" s="14" t="s">
        <v>69</v>
      </c>
      <c r="U30" s="14" t="s">
        <v>70</v>
      </c>
      <c r="V30" s="14" t="s">
        <v>71</v>
      </c>
      <c r="W30" s="14" t="s">
        <v>72</v>
      </c>
      <c r="X30" s="14" t="s">
        <v>73</v>
      </c>
      <c r="Y30" s="14" t="s">
        <v>74</v>
      </c>
      <c r="Z30" s="14" t="s">
        <v>75</v>
      </c>
      <c r="AA30" s="14" t="s">
        <v>76</v>
      </c>
      <c r="AB30" s="14" t="s">
        <v>77</v>
      </c>
      <c r="AC30" s="14" t="s">
        <v>78</v>
      </c>
      <c r="AD30" s="14" t="s">
        <v>79</v>
      </c>
      <c r="AE30" s="14" t="s">
        <v>80</v>
      </c>
      <c r="AF30" s="14" t="s">
        <v>81</v>
      </c>
      <c r="AG30" s="14" t="s">
        <v>82</v>
      </c>
      <c r="AH30" s="14" t="s">
        <v>83</v>
      </c>
      <c r="AI30" s="14" t="s">
        <v>84</v>
      </c>
      <c r="AJ30" s="14" t="s">
        <v>85</v>
      </c>
      <c r="AK30" s="14" t="s">
        <v>86</v>
      </c>
      <c r="AL30" s="14" t="s">
        <v>87</v>
      </c>
      <c r="AM30" s="14" t="s">
        <v>88</v>
      </c>
      <c r="AN30" s="14" t="s">
        <v>89</v>
      </c>
      <c r="AO30" s="14" t="s">
        <v>90</v>
      </c>
      <c r="AP30" s="14" t="s">
        <v>91</v>
      </c>
      <c r="AQ30" s="14" t="s">
        <v>92</v>
      </c>
      <c r="AR30" s="14" t="s">
        <v>93</v>
      </c>
      <c r="AS30" s="14" t="s">
        <v>94</v>
      </c>
      <c r="AT30" s="14" t="s">
        <v>95</v>
      </c>
      <c r="AU30" s="14" t="s">
        <v>96</v>
      </c>
    </row>
    <row r="31" spans="1:47">
      <c r="A31" s="14" t="s">
        <v>97</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c r="A32" s="14" t="s">
        <v>98</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c r="A33" s="14" t="s">
        <v>99</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c r="A34" s="14" t="s">
        <v>100</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c r="A35" s="14" t="s">
        <v>101</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c r="A36" s="14" t="s">
        <v>102</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c r="A37" s="14" t="s">
        <v>103</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c r="A38" s="14" t="s">
        <v>104</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95">
      <c r="A40" s="15" t="s">
        <v>107</v>
      </c>
    </row>
    <row r="41" spans="1:47">
      <c r="A41" s="14" t="s">
        <v>50</v>
      </c>
      <c r="B41" s="14" t="s">
        <v>51</v>
      </c>
      <c r="C41" s="14" t="s">
        <v>52</v>
      </c>
      <c r="D41" s="14" t="s">
        <v>53</v>
      </c>
      <c r="E41" s="14" t="s">
        <v>54</v>
      </c>
      <c r="F41" s="14" t="s">
        <v>55</v>
      </c>
      <c r="G41" s="14" t="s">
        <v>56</v>
      </c>
      <c r="H41" s="14" t="s">
        <v>57</v>
      </c>
      <c r="I41" s="14" t="s">
        <v>58</v>
      </c>
      <c r="J41" s="14" t="s">
        <v>59</v>
      </c>
      <c r="K41" s="14" t="s">
        <v>60</v>
      </c>
      <c r="L41" s="14" t="s">
        <v>61</v>
      </c>
      <c r="M41" s="14" t="s">
        <v>62</v>
      </c>
      <c r="N41" s="14" t="s">
        <v>63</v>
      </c>
      <c r="O41" s="14" t="s">
        <v>64</v>
      </c>
      <c r="P41" s="14" t="s">
        <v>65</v>
      </c>
      <c r="Q41" s="14" t="s">
        <v>66</v>
      </c>
      <c r="R41" s="14" t="s">
        <v>67</v>
      </c>
      <c r="S41" s="14" t="s">
        <v>68</v>
      </c>
      <c r="T41" s="14" t="s">
        <v>69</v>
      </c>
      <c r="U41" s="14" t="s">
        <v>70</v>
      </c>
      <c r="V41" s="14" t="s">
        <v>71</v>
      </c>
      <c r="W41" s="14" t="s">
        <v>72</v>
      </c>
      <c r="X41" s="14" t="s">
        <v>73</v>
      </c>
      <c r="Y41" s="14" t="s">
        <v>74</v>
      </c>
      <c r="Z41" s="14" t="s">
        <v>75</v>
      </c>
      <c r="AA41" s="14" t="s">
        <v>76</v>
      </c>
      <c r="AB41" s="14" t="s">
        <v>77</v>
      </c>
      <c r="AC41" s="14" t="s">
        <v>78</v>
      </c>
      <c r="AD41" s="14" t="s">
        <v>79</v>
      </c>
      <c r="AE41" s="14" t="s">
        <v>80</v>
      </c>
      <c r="AF41" s="14" t="s">
        <v>81</v>
      </c>
      <c r="AG41" s="14" t="s">
        <v>82</v>
      </c>
      <c r="AH41" s="14" t="s">
        <v>83</v>
      </c>
      <c r="AI41" s="14" t="s">
        <v>84</v>
      </c>
      <c r="AJ41" s="14" t="s">
        <v>85</v>
      </c>
      <c r="AK41" s="14" t="s">
        <v>86</v>
      </c>
      <c r="AL41" s="14" t="s">
        <v>87</v>
      </c>
      <c r="AM41" s="14" t="s">
        <v>88</v>
      </c>
      <c r="AN41" s="14" t="s">
        <v>89</v>
      </c>
      <c r="AO41" s="14" t="s">
        <v>90</v>
      </c>
      <c r="AP41" s="14" t="s">
        <v>91</v>
      </c>
      <c r="AQ41" s="14" t="s">
        <v>92</v>
      </c>
      <c r="AR41" s="14" t="s">
        <v>93</v>
      </c>
      <c r="AS41" s="14" t="s">
        <v>94</v>
      </c>
      <c r="AT41" s="14" t="s">
        <v>95</v>
      </c>
      <c r="AU41" s="14" t="s">
        <v>96</v>
      </c>
    </row>
    <row r="42" spans="1:47">
      <c r="A42" s="14" t="s">
        <v>97</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c r="A43" s="14" t="s">
        <v>98</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c r="A44" s="14" t="s">
        <v>99</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c r="A45" s="14" t="s">
        <v>100</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c r="A46" s="14" t="s">
        <v>101</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c r="A47" s="14" t="s">
        <v>102</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c r="A48" s="14" t="s">
        <v>103</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c r="A49" s="14" t="s">
        <v>104</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95">
      <c r="A51" s="15" t="s">
        <v>108</v>
      </c>
    </row>
    <row r="52" spans="1:47">
      <c r="A52" s="14" t="s">
        <v>50</v>
      </c>
      <c r="B52" s="14" t="s">
        <v>51</v>
      </c>
      <c r="C52" s="14" t="s">
        <v>52</v>
      </c>
      <c r="D52" s="14" t="s">
        <v>53</v>
      </c>
      <c r="E52" s="14" t="s">
        <v>54</v>
      </c>
      <c r="F52" s="14" t="s">
        <v>55</v>
      </c>
      <c r="G52" s="14" t="s">
        <v>56</v>
      </c>
      <c r="H52" s="14" t="s">
        <v>57</v>
      </c>
      <c r="I52" s="14" t="s">
        <v>58</v>
      </c>
      <c r="J52" s="14" t="s">
        <v>59</v>
      </c>
      <c r="K52" s="14" t="s">
        <v>60</v>
      </c>
      <c r="L52" s="14" t="s">
        <v>61</v>
      </c>
      <c r="M52" s="14" t="s">
        <v>62</v>
      </c>
      <c r="N52" s="14" t="s">
        <v>63</v>
      </c>
      <c r="O52" s="14" t="s">
        <v>64</v>
      </c>
      <c r="P52" s="14" t="s">
        <v>65</v>
      </c>
      <c r="Q52" s="14" t="s">
        <v>66</v>
      </c>
      <c r="R52" s="14" t="s">
        <v>67</v>
      </c>
      <c r="S52" s="14" t="s">
        <v>68</v>
      </c>
      <c r="T52" s="14" t="s">
        <v>69</v>
      </c>
      <c r="U52" s="14" t="s">
        <v>70</v>
      </c>
      <c r="V52" s="14" t="s">
        <v>71</v>
      </c>
      <c r="W52" s="14" t="s">
        <v>72</v>
      </c>
      <c r="X52" s="14" t="s">
        <v>73</v>
      </c>
      <c r="Y52" s="14" t="s">
        <v>74</v>
      </c>
      <c r="Z52" s="14" t="s">
        <v>75</v>
      </c>
      <c r="AA52" s="14" t="s">
        <v>76</v>
      </c>
      <c r="AB52" s="14" t="s">
        <v>77</v>
      </c>
      <c r="AC52" s="14" t="s">
        <v>78</v>
      </c>
      <c r="AD52" s="14" t="s">
        <v>79</v>
      </c>
      <c r="AE52" s="14" t="s">
        <v>80</v>
      </c>
      <c r="AF52" s="14" t="s">
        <v>81</v>
      </c>
      <c r="AG52" s="14" t="s">
        <v>82</v>
      </c>
      <c r="AH52" s="14" t="s">
        <v>83</v>
      </c>
      <c r="AI52" s="14" t="s">
        <v>84</v>
      </c>
      <c r="AJ52" s="14" t="s">
        <v>85</v>
      </c>
      <c r="AK52" s="14" t="s">
        <v>86</v>
      </c>
      <c r="AL52" s="14" t="s">
        <v>87</v>
      </c>
      <c r="AM52" s="14" t="s">
        <v>88</v>
      </c>
      <c r="AN52" s="14" t="s">
        <v>89</v>
      </c>
      <c r="AO52" s="14" t="s">
        <v>90</v>
      </c>
      <c r="AP52" s="14" t="s">
        <v>91</v>
      </c>
      <c r="AQ52" s="14" t="s">
        <v>92</v>
      </c>
      <c r="AR52" s="14" t="s">
        <v>93</v>
      </c>
      <c r="AS52" s="14" t="s">
        <v>94</v>
      </c>
      <c r="AT52" s="14" t="s">
        <v>95</v>
      </c>
      <c r="AU52" s="14" t="s">
        <v>96</v>
      </c>
    </row>
    <row r="53" spans="1:47">
      <c r="A53" s="14" t="s">
        <v>97</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c r="A54" s="14" t="s">
        <v>98</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c r="A55" s="14" t="s">
        <v>99</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c r="A56" s="14" t="s">
        <v>100</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c r="A57" s="14" t="s">
        <v>101</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c r="A58" s="14" t="s">
        <v>102</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c r="A59" s="14" t="s">
        <v>103</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c r="A60" s="14" t="s">
        <v>104</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95">
      <c r="A62" s="15" t="s">
        <v>109</v>
      </c>
    </row>
    <row r="63" spans="1:47">
      <c r="A63" s="14" t="s">
        <v>50</v>
      </c>
      <c r="B63" s="14" t="s">
        <v>51</v>
      </c>
      <c r="C63" s="14" t="s">
        <v>52</v>
      </c>
      <c r="D63" s="14" t="s">
        <v>53</v>
      </c>
      <c r="E63" s="14" t="s">
        <v>54</v>
      </c>
      <c r="F63" s="14" t="s">
        <v>55</v>
      </c>
      <c r="G63" s="14" t="s">
        <v>56</v>
      </c>
      <c r="H63" s="14" t="s">
        <v>57</v>
      </c>
      <c r="I63" s="14" t="s">
        <v>58</v>
      </c>
      <c r="J63" s="14" t="s">
        <v>59</v>
      </c>
      <c r="K63" s="14" t="s">
        <v>60</v>
      </c>
      <c r="L63" s="14" t="s">
        <v>61</v>
      </c>
      <c r="M63" s="14" t="s">
        <v>62</v>
      </c>
      <c r="N63" s="14" t="s">
        <v>63</v>
      </c>
      <c r="O63" s="14" t="s">
        <v>64</v>
      </c>
      <c r="P63" s="14" t="s">
        <v>65</v>
      </c>
      <c r="Q63" s="14" t="s">
        <v>66</v>
      </c>
      <c r="R63" s="14" t="s">
        <v>67</v>
      </c>
      <c r="S63" s="14" t="s">
        <v>68</v>
      </c>
      <c r="T63" s="14" t="s">
        <v>69</v>
      </c>
      <c r="U63" s="14" t="s">
        <v>70</v>
      </c>
      <c r="V63" s="14" t="s">
        <v>71</v>
      </c>
      <c r="W63" s="14" t="s">
        <v>72</v>
      </c>
      <c r="X63" s="14" t="s">
        <v>73</v>
      </c>
      <c r="Y63" s="14" t="s">
        <v>74</v>
      </c>
      <c r="Z63" s="14" t="s">
        <v>75</v>
      </c>
      <c r="AA63" s="14" t="s">
        <v>76</v>
      </c>
      <c r="AB63" s="14" t="s">
        <v>77</v>
      </c>
      <c r="AC63" s="14" t="s">
        <v>78</v>
      </c>
      <c r="AD63" s="14" t="s">
        <v>79</v>
      </c>
      <c r="AE63" s="14" t="s">
        <v>80</v>
      </c>
      <c r="AF63" s="14" t="s">
        <v>81</v>
      </c>
      <c r="AG63" s="14" t="s">
        <v>82</v>
      </c>
      <c r="AH63" s="14" t="s">
        <v>83</v>
      </c>
      <c r="AI63" s="14" t="s">
        <v>84</v>
      </c>
      <c r="AJ63" s="14" t="s">
        <v>85</v>
      </c>
      <c r="AK63" s="14" t="s">
        <v>86</v>
      </c>
      <c r="AL63" s="14" t="s">
        <v>87</v>
      </c>
      <c r="AM63" s="14" t="s">
        <v>88</v>
      </c>
      <c r="AN63" s="14" t="s">
        <v>89</v>
      </c>
      <c r="AO63" s="14" t="s">
        <v>90</v>
      </c>
      <c r="AP63" s="14" t="s">
        <v>91</v>
      </c>
      <c r="AQ63" s="14" t="s">
        <v>92</v>
      </c>
      <c r="AR63" s="14" t="s">
        <v>93</v>
      </c>
      <c r="AS63" s="14" t="s">
        <v>94</v>
      </c>
      <c r="AT63" s="14" t="s">
        <v>95</v>
      </c>
      <c r="AU63" s="14" t="s">
        <v>96</v>
      </c>
    </row>
    <row r="64" spans="1:47">
      <c r="A64" s="14" t="s">
        <v>97</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c r="A65" s="14" t="s">
        <v>98</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c r="A66" s="14" t="s">
        <v>99</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c r="A67" s="14" t="s">
        <v>100</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c r="A68" s="14" t="s">
        <v>101</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c r="A69" s="14" t="s">
        <v>102</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c r="A70" s="14" t="s">
        <v>103</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c r="A71" s="14" t="s">
        <v>104</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95">
      <c r="A73" s="15" t="s">
        <v>110</v>
      </c>
    </row>
    <row r="74" spans="1:47">
      <c r="A74" s="14" t="s">
        <v>50</v>
      </c>
      <c r="B74" s="14" t="s">
        <v>51</v>
      </c>
      <c r="C74" s="14" t="s">
        <v>52</v>
      </c>
      <c r="D74" s="14" t="s">
        <v>53</v>
      </c>
      <c r="E74" s="14" t="s">
        <v>54</v>
      </c>
      <c r="F74" s="14" t="s">
        <v>55</v>
      </c>
      <c r="G74" s="14" t="s">
        <v>56</v>
      </c>
      <c r="H74" s="14" t="s">
        <v>57</v>
      </c>
      <c r="I74" s="14" t="s">
        <v>58</v>
      </c>
      <c r="J74" s="14" t="s">
        <v>59</v>
      </c>
      <c r="K74" s="14" t="s">
        <v>60</v>
      </c>
      <c r="L74" s="14" t="s">
        <v>61</v>
      </c>
      <c r="M74" s="14" t="s">
        <v>62</v>
      </c>
      <c r="N74" s="14" t="s">
        <v>63</v>
      </c>
      <c r="O74" s="14" t="s">
        <v>64</v>
      </c>
      <c r="P74" s="14" t="s">
        <v>65</v>
      </c>
      <c r="Q74" s="14" t="s">
        <v>66</v>
      </c>
      <c r="R74" s="14" t="s">
        <v>67</v>
      </c>
      <c r="S74" s="14" t="s">
        <v>68</v>
      </c>
      <c r="T74" s="14" t="s">
        <v>69</v>
      </c>
      <c r="U74" s="14" t="s">
        <v>70</v>
      </c>
      <c r="V74" s="14" t="s">
        <v>71</v>
      </c>
      <c r="W74" s="14" t="s">
        <v>72</v>
      </c>
      <c r="X74" s="14" t="s">
        <v>73</v>
      </c>
      <c r="Y74" s="14" t="s">
        <v>74</v>
      </c>
      <c r="Z74" s="14" t="s">
        <v>75</v>
      </c>
      <c r="AA74" s="14" t="s">
        <v>76</v>
      </c>
      <c r="AB74" s="14" t="s">
        <v>77</v>
      </c>
      <c r="AC74" s="14" t="s">
        <v>78</v>
      </c>
      <c r="AD74" s="14" t="s">
        <v>79</v>
      </c>
      <c r="AE74" s="14" t="s">
        <v>80</v>
      </c>
      <c r="AF74" s="14" t="s">
        <v>81</v>
      </c>
      <c r="AG74" s="14" t="s">
        <v>82</v>
      </c>
      <c r="AH74" s="14" t="s">
        <v>83</v>
      </c>
      <c r="AI74" s="14" t="s">
        <v>84</v>
      </c>
      <c r="AJ74" s="14" t="s">
        <v>85</v>
      </c>
      <c r="AK74" s="14" t="s">
        <v>86</v>
      </c>
      <c r="AL74" s="14" t="s">
        <v>87</v>
      </c>
      <c r="AM74" s="14" t="s">
        <v>88</v>
      </c>
      <c r="AN74" s="14" t="s">
        <v>89</v>
      </c>
      <c r="AO74" s="14" t="s">
        <v>90</v>
      </c>
      <c r="AP74" s="14" t="s">
        <v>91</v>
      </c>
      <c r="AQ74" s="14" t="s">
        <v>92</v>
      </c>
      <c r="AR74" s="14" t="s">
        <v>93</v>
      </c>
      <c r="AS74" s="14" t="s">
        <v>94</v>
      </c>
      <c r="AT74" s="14" t="s">
        <v>95</v>
      </c>
      <c r="AU74" s="14" t="s">
        <v>96</v>
      </c>
    </row>
    <row r="75" spans="1:47">
      <c r="A75" s="14" t="s">
        <v>97</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c r="A76" s="14" t="s">
        <v>98</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c r="A77" s="14" t="s">
        <v>99</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c r="A78" s="14" t="s">
        <v>100</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c r="A79" s="14" t="s">
        <v>101</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c r="A80" s="14" t="s">
        <v>102</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c r="A81" s="14" t="s">
        <v>103</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c r="A82" s="14" t="s">
        <v>104</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95">
      <c r="A84" s="15" t="s">
        <v>111</v>
      </c>
    </row>
    <row r="85" spans="1:47">
      <c r="A85" s="14" t="s">
        <v>50</v>
      </c>
      <c r="B85" s="14" t="s">
        <v>51</v>
      </c>
      <c r="C85" s="14" t="s">
        <v>52</v>
      </c>
      <c r="D85" s="14" t="s">
        <v>53</v>
      </c>
      <c r="E85" s="14" t="s">
        <v>54</v>
      </c>
      <c r="F85" s="14" t="s">
        <v>55</v>
      </c>
      <c r="G85" s="14" t="s">
        <v>56</v>
      </c>
      <c r="H85" s="14" t="s">
        <v>57</v>
      </c>
      <c r="I85" s="14" t="s">
        <v>58</v>
      </c>
      <c r="J85" s="14" t="s">
        <v>59</v>
      </c>
      <c r="K85" s="14" t="s">
        <v>60</v>
      </c>
      <c r="L85" s="14" t="s">
        <v>61</v>
      </c>
      <c r="M85" s="14" t="s">
        <v>62</v>
      </c>
      <c r="N85" s="14" t="s">
        <v>63</v>
      </c>
      <c r="O85" s="14" t="s">
        <v>64</v>
      </c>
      <c r="P85" s="14" t="s">
        <v>65</v>
      </c>
      <c r="Q85" s="14" t="s">
        <v>66</v>
      </c>
      <c r="R85" s="14" t="s">
        <v>67</v>
      </c>
      <c r="S85" s="14" t="s">
        <v>68</v>
      </c>
      <c r="T85" s="14" t="s">
        <v>69</v>
      </c>
      <c r="U85" s="14" t="s">
        <v>70</v>
      </c>
      <c r="V85" s="14" t="s">
        <v>71</v>
      </c>
      <c r="W85" s="14" t="s">
        <v>72</v>
      </c>
      <c r="X85" s="14" t="s">
        <v>73</v>
      </c>
      <c r="Y85" s="14" t="s">
        <v>74</v>
      </c>
      <c r="Z85" s="14" t="s">
        <v>75</v>
      </c>
      <c r="AA85" s="14" t="s">
        <v>76</v>
      </c>
      <c r="AB85" s="14" t="s">
        <v>77</v>
      </c>
      <c r="AC85" s="14" t="s">
        <v>78</v>
      </c>
      <c r="AD85" s="14" t="s">
        <v>79</v>
      </c>
      <c r="AE85" s="14" t="s">
        <v>80</v>
      </c>
      <c r="AF85" s="14" t="s">
        <v>81</v>
      </c>
      <c r="AG85" s="14" t="s">
        <v>82</v>
      </c>
      <c r="AH85" s="14" t="s">
        <v>83</v>
      </c>
      <c r="AI85" s="14" t="s">
        <v>84</v>
      </c>
      <c r="AJ85" s="14" t="s">
        <v>85</v>
      </c>
      <c r="AK85" s="14" t="s">
        <v>86</v>
      </c>
      <c r="AL85" s="14" t="s">
        <v>87</v>
      </c>
      <c r="AM85" s="14" t="s">
        <v>88</v>
      </c>
      <c r="AN85" s="14" t="s">
        <v>89</v>
      </c>
      <c r="AO85" s="14" t="s">
        <v>90</v>
      </c>
      <c r="AP85" s="14" t="s">
        <v>91</v>
      </c>
      <c r="AQ85" s="14" t="s">
        <v>92</v>
      </c>
      <c r="AR85" s="14" t="s">
        <v>93</v>
      </c>
      <c r="AS85" s="14" t="s">
        <v>94</v>
      </c>
      <c r="AT85" s="14" t="s">
        <v>95</v>
      </c>
      <c r="AU85" s="14" t="s">
        <v>96</v>
      </c>
    </row>
    <row r="86" spans="1:47">
      <c r="A86" s="14" t="s">
        <v>97</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c r="A87" s="14" t="s">
        <v>98</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c r="A88" s="14" t="s">
        <v>99</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c r="A89" s="14" t="s">
        <v>100</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c r="A90" s="14" t="s">
        <v>101</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c r="A91" s="14" t="s">
        <v>102</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c r="A92" s="14" t="s">
        <v>103</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c r="A93" s="14" t="s">
        <v>104</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95">
      <c r="A95" s="15" t="s">
        <v>112</v>
      </c>
    </row>
    <row r="96" spans="1:47">
      <c r="A96" s="14" t="s">
        <v>50</v>
      </c>
      <c r="B96" s="14" t="s">
        <v>51</v>
      </c>
      <c r="C96" s="14" t="s">
        <v>52</v>
      </c>
      <c r="D96" s="14" t="s">
        <v>53</v>
      </c>
      <c r="E96" s="14" t="s">
        <v>54</v>
      </c>
      <c r="F96" s="14" t="s">
        <v>55</v>
      </c>
      <c r="G96" s="14" t="s">
        <v>56</v>
      </c>
      <c r="H96" s="14" t="s">
        <v>57</v>
      </c>
      <c r="I96" s="14" t="s">
        <v>58</v>
      </c>
      <c r="J96" s="14" t="s">
        <v>59</v>
      </c>
      <c r="K96" s="14" t="s">
        <v>60</v>
      </c>
      <c r="L96" s="14" t="s">
        <v>61</v>
      </c>
      <c r="M96" s="14" t="s">
        <v>62</v>
      </c>
      <c r="N96" s="14" t="s">
        <v>63</v>
      </c>
      <c r="O96" s="14" t="s">
        <v>64</v>
      </c>
      <c r="P96" s="14" t="s">
        <v>65</v>
      </c>
      <c r="Q96" s="14" t="s">
        <v>66</v>
      </c>
      <c r="R96" s="14" t="s">
        <v>67</v>
      </c>
      <c r="S96" s="14" t="s">
        <v>68</v>
      </c>
      <c r="T96" s="14" t="s">
        <v>69</v>
      </c>
      <c r="U96" s="14" t="s">
        <v>70</v>
      </c>
      <c r="V96" s="14" t="s">
        <v>71</v>
      </c>
      <c r="W96" s="14" t="s">
        <v>72</v>
      </c>
      <c r="X96" s="14" t="s">
        <v>73</v>
      </c>
      <c r="Y96" s="14" t="s">
        <v>74</v>
      </c>
      <c r="Z96" s="14" t="s">
        <v>75</v>
      </c>
      <c r="AA96" s="14" t="s">
        <v>76</v>
      </c>
      <c r="AB96" s="14" t="s">
        <v>77</v>
      </c>
      <c r="AC96" s="14" t="s">
        <v>78</v>
      </c>
      <c r="AD96" s="14" t="s">
        <v>79</v>
      </c>
      <c r="AE96" s="14" t="s">
        <v>80</v>
      </c>
      <c r="AF96" s="14" t="s">
        <v>81</v>
      </c>
      <c r="AG96" s="14" t="s">
        <v>82</v>
      </c>
      <c r="AH96" s="14" t="s">
        <v>83</v>
      </c>
      <c r="AI96" s="14" t="s">
        <v>84</v>
      </c>
      <c r="AJ96" s="14" t="s">
        <v>85</v>
      </c>
      <c r="AK96" s="14" t="s">
        <v>86</v>
      </c>
      <c r="AL96" s="14" t="s">
        <v>87</v>
      </c>
      <c r="AM96" s="14" t="s">
        <v>88</v>
      </c>
      <c r="AN96" s="14" t="s">
        <v>89</v>
      </c>
      <c r="AO96" s="14" t="s">
        <v>90</v>
      </c>
      <c r="AP96" s="14" t="s">
        <v>91</v>
      </c>
      <c r="AQ96" s="14" t="s">
        <v>92</v>
      </c>
      <c r="AR96" s="14" t="s">
        <v>93</v>
      </c>
      <c r="AS96" s="14" t="s">
        <v>94</v>
      </c>
      <c r="AT96" s="14" t="s">
        <v>95</v>
      </c>
      <c r="AU96" s="14" t="s">
        <v>96</v>
      </c>
    </row>
    <row r="97" spans="1:47">
      <c r="A97" s="14" t="s">
        <v>97</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c r="A98" s="14" t="s">
        <v>98</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c r="A99" s="14" t="s">
        <v>99</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c r="A100" s="14" t="s">
        <v>100</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c r="A101" s="14" t="s">
        <v>101</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c r="A102" s="14" t="s">
        <v>102</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c r="A103" s="14" t="s">
        <v>103</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c r="A104" s="14" t="s">
        <v>104</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95">
      <c r="A106" s="15" t="s">
        <v>113</v>
      </c>
    </row>
    <row r="107" spans="1:47">
      <c r="A107" s="14" t="s">
        <v>50</v>
      </c>
      <c r="B107" s="14" t="s">
        <v>51</v>
      </c>
      <c r="C107" s="14" t="s">
        <v>52</v>
      </c>
      <c r="D107" s="14" t="s">
        <v>53</v>
      </c>
      <c r="E107" s="14" t="s">
        <v>54</v>
      </c>
      <c r="F107" s="14" t="s">
        <v>55</v>
      </c>
      <c r="G107" s="14" t="s">
        <v>56</v>
      </c>
      <c r="H107" s="14" t="s">
        <v>57</v>
      </c>
      <c r="I107" s="14" t="s">
        <v>58</v>
      </c>
      <c r="J107" s="14" t="s">
        <v>59</v>
      </c>
      <c r="K107" s="14" t="s">
        <v>60</v>
      </c>
      <c r="L107" s="14" t="s">
        <v>61</v>
      </c>
      <c r="M107" s="14" t="s">
        <v>62</v>
      </c>
      <c r="N107" s="14" t="s">
        <v>63</v>
      </c>
      <c r="O107" s="14" t="s">
        <v>64</v>
      </c>
      <c r="P107" s="14" t="s">
        <v>65</v>
      </c>
      <c r="Q107" s="14" t="s">
        <v>66</v>
      </c>
      <c r="R107" s="14" t="s">
        <v>67</v>
      </c>
      <c r="S107" s="14" t="s">
        <v>68</v>
      </c>
      <c r="T107" s="14" t="s">
        <v>69</v>
      </c>
      <c r="U107" s="14" t="s">
        <v>70</v>
      </c>
      <c r="V107" s="14" t="s">
        <v>71</v>
      </c>
      <c r="W107" s="14" t="s">
        <v>72</v>
      </c>
      <c r="X107" s="14" t="s">
        <v>73</v>
      </c>
      <c r="Y107" s="14" t="s">
        <v>74</v>
      </c>
      <c r="Z107" s="14" t="s">
        <v>75</v>
      </c>
      <c r="AA107" s="14" t="s">
        <v>76</v>
      </c>
      <c r="AB107" s="14" t="s">
        <v>77</v>
      </c>
      <c r="AC107" s="14" t="s">
        <v>78</v>
      </c>
      <c r="AD107" s="14" t="s">
        <v>79</v>
      </c>
      <c r="AE107" s="14" t="s">
        <v>80</v>
      </c>
      <c r="AF107" s="14" t="s">
        <v>81</v>
      </c>
      <c r="AG107" s="14" t="s">
        <v>82</v>
      </c>
      <c r="AH107" s="14" t="s">
        <v>83</v>
      </c>
      <c r="AI107" s="14" t="s">
        <v>84</v>
      </c>
      <c r="AJ107" s="14" t="s">
        <v>85</v>
      </c>
      <c r="AK107" s="14" t="s">
        <v>86</v>
      </c>
      <c r="AL107" s="14" t="s">
        <v>87</v>
      </c>
      <c r="AM107" s="14" t="s">
        <v>88</v>
      </c>
      <c r="AN107" s="14" t="s">
        <v>89</v>
      </c>
      <c r="AO107" s="14" t="s">
        <v>90</v>
      </c>
      <c r="AP107" s="14" t="s">
        <v>91</v>
      </c>
      <c r="AQ107" s="14" t="s">
        <v>92</v>
      </c>
      <c r="AR107" s="14" t="s">
        <v>93</v>
      </c>
      <c r="AS107" s="14" t="s">
        <v>94</v>
      </c>
      <c r="AT107" s="14" t="s">
        <v>95</v>
      </c>
      <c r="AU107" s="14" t="s">
        <v>96</v>
      </c>
    </row>
    <row r="108" spans="1:47">
      <c r="A108" s="14" t="s">
        <v>97</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c r="A109" s="14" t="s">
        <v>98</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c r="A110" s="14" t="s">
        <v>99</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c r="A111" s="14" t="s">
        <v>100</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c r="A112" s="14" t="s">
        <v>101</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c r="A113" s="14" t="s">
        <v>102</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c r="A114" s="14" t="s">
        <v>103</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c r="A115" s="14" t="s">
        <v>104</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95">
      <c r="A117" s="15" t="s">
        <v>114</v>
      </c>
    </row>
    <row r="118" spans="1:47">
      <c r="A118" s="14" t="s">
        <v>50</v>
      </c>
      <c r="B118" s="14" t="s">
        <v>51</v>
      </c>
      <c r="C118" s="14" t="s">
        <v>52</v>
      </c>
      <c r="D118" s="14" t="s">
        <v>53</v>
      </c>
      <c r="E118" s="14" t="s">
        <v>54</v>
      </c>
      <c r="F118" s="14" t="s">
        <v>55</v>
      </c>
      <c r="G118" s="14" t="s">
        <v>56</v>
      </c>
      <c r="H118" s="14" t="s">
        <v>57</v>
      </c>
      <c r="I118" s="14" t="s">
        <v>58</v>
      </c>
      <c r="J118" s="14" t="s">
        <v>59</v>
      </c>
      <c r="K118" s="14" t="s">
        <v>60</v>
      </c>
      <c r="L118" s="14" t="s">
        <v>61</v>
      </c>
      <c r="M118" s="14" t="s">
        <v>62</v>
      </c>
      <c r="N118" s="14" t="s">
        <v>63</v>
      </c>
      <c r="O118" s="14" t="s">
        <v>64</v>
      </c>
      <c r="P118" s="14" t="s">
        <v>65</v>
      </c>
      <c r="Q118" s="14" t="s">
        <v>66</v>
      </c>
      <c r="R118" s="14" t="s">
        <v>67</v>
      </c>
      <c r="S118" s="14" t="s">
        <v>68</v>
      </c>
      <c r="T118" s="14" t="s">
        <v>69</v>
      </c>
      <c r="U118" s="14" t="s">
        <v>70</v>
      </c>
      <c r="V118" s="14" t="s">
        <v>71</v>
      </c>
      <c r="W118" s="14" t="s">
        <v>72</v>
      </c>
      <c r="X118" s="14" t="s">
        <v>73</v>
      </c>
      <c r="Y118" s="14" t="s">
        <v>74</v>
      </c>
      <c r="Z118" s="14" t="s">
        <v>75</v>
      </c>
      <c r="AA118" s="14" t="s">
        <v>76</v>
      </c>
      <c r="AB118" s="14" t="s">
        <v>77</v>
      </c>
      <c r="AC118" s="14" t="s">
        <v>78</v>
      </c>
      <c r="AD118" s="14" t="s">
        <v>79</v>
      </c>
      <c r="AE118" s="14" t="s">
        <v>80</v>
      </c>
      <c r="AF118" s="14" t="s">
        <v>81</v>
      </c>
      <c r="AG118" s="14" t="s">
        <v>82</v>
      </c>
      <c r="AH118" s="14" t="s">
        <v>83</v>
      </c>
      <c r="AI118" s="14" t="s">
        <v>84</v>
      </c>
      <c r="AJ118" s="14" t="s">
        <v>85</v>
      </c>
      <c r="AK118" s="14" t="s">
        <v>86</v>
      </c>
      <c r="AL118" s="14" t="s">
        <v>87</v>
      </c>
      <c r="AM118" s="14" t="s">
        <v>88</v>
      </c>
      <c r="AN118" s="14" t="s">
        <v>89</v>
      </c>
      <c r="AO118" s="14" t="s">
        <v>90</v>
      </c>
      <c r="AP118" s="14" t="s">
        <v>91</v>
      </c>
      <c r="AQ118" s="14" t="s">
        <v>92</v>
      </c>
      <c r="AR118" s="14" t="s">
        <v>93</v>
      </c>
      <c r="AS118" s="14" t="s">
        <v>94</v>
      </c>
      <c r="AT118" s="14" t="s">
        <v>95</v>
      </c>
      <c r="AU118" s="14" t="s">
        <v>96</v>
      </c>
    </row>
    <row r="119" spans="1:47">
      <c r="A119" s="14" t="s">
        <v>97</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c r="A120" s="14" t="s">
        <v>98</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c r="A121" s="14" t="s">
        <v>99</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c r="A122" s="14" t="s">
        <v>100</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c r="A123" s="14" t="s">
        <v>101</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c r="A124" s="14" t="s">
        <v>102</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c r="A125" s="14" t="s">
        <v>103</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c r="A126" s="14" t="s">
        <v>104</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95">
      <c r="A128" s="15" t="s">
        <v>115</v>
      </c>
    </row>
    <row r="129" spans="1:47">
      <c r="A129" s="14" t="s">
        <v>50</v>
      </c>
      <c r="B129" s="14" t="s">
        <v>51</v>
      </c>
      <c r="C129" s="14" t="s">
        <v>52</v>
      </c>
      <c r="D129" s="14" t="s">
        <v>53</v>
      </c>
      <c r="E129" s="14" t="s">
        <v>54</v>
      </c>
      <c r="F129" s="14" t="s">
        <v>55</v>
      </c>
      <c r="G129" s="14" t="s">
        <v>56</v>
      </c>
      <c r="H129" s="14" t="s">
        <v>57</v>
      </c>
      <c r="I129" s="14" t="s">
        <v>58</v>
      </c>
      <c r="J129" s="14" t="s">
        <v>59</v>
      </c>
      <c r="K129" s="14" t="s">
        <v>60</v>
      </c>
      <c r="L129" s="14" t="s">
        <v>61</v>
      </c>
      <c r="M129" s="14" t="s">
        <v>62</v>
      </c>
      <c r="N129" s="14" t="s">
        <v>63</v>
      </c>
      <c r="O129" s="14" t="s">
        <v>64</v>
      </c>
      <c r="P129" s="14" t="s">
        <v>65</v>
      </c>
      <c r="Q129" s="14" t="s">
        <v>66</v>
      </c>
      <c r="R129" s="14" t="s">
        <v>67</v>
      </c>
      <c r="S129" s="14" t="s">
        <v>68</v>
      </c>
      <c r="T129" s="14" t="s">
        <v>69</v>
      </c>
      <c r="U129" s="14" t="s">
        <v>70</v>
      </c>
      <c r="V129" s="14" t="s">
        <v>71</v>
      </c>
      <c r="W129" s="14" t="s">
        <v>72</v>
      </c>
      <c r="X129" s="14" t="s">
        <v>73</v>
      </c>
      <c r="Y129" s="14" t="s">
        <v>74</v>
      </c>
      <c r="Z129" s="14" t="s">
        <v>75</v>
      </c>
      <c r="AA129" s="14" t="s">
        <v>76</v>
      </c>
      <c r="AB129" s="14" t="s">
        <v>77</v>
      </c>
      <c r="AC129" s="14" t="s">
        <v>78</v>
      </c>
      <c r="AD129" s="14" t="s">
        <v>79</v>
      </c>
      <c r="AE129" s="14" t="s">
        <v>80</v>
      </c>
      <c r="AF129" s="14" t="s">
        <v>81</v>
      </c>
      <c r="AG129" s="14" t="s">
        <v>82</v>
      </c>
      <c r="AH129" s="14" t="s">
        <v>83</v>
      </c>
      <c r="AI129" s="14" t="s">
        <v>84</v>
      </c>
      <c r="AJ129" s="14" t="s">
        <v>85</v>
      </c>
      <c r="AK129" s="14" t="s">
        <v>86</v>
      </c>
      <c r="AL129" s="14" t="s">
        <v>87</v>
      </c>
      <c r="AM129" s="14" t="s">
        <v>88</v>
      </c>
      <c r="AN129" s="14" t="s">
        <v>89</v>
      </c>
      <c r="AO129" s="14" t="s">
        <v>90</v>
      </c>
      <c r="AP129" s="14" t="s">
        <v>91</v>
      </c>
      <c r="AQ129" s="14" t="s">
        <v>92</v>
      </c>
      <c r="AR129" s="14" t="s">
        <v>93</v>
      </c>
      <c r="AS129" s="14" t="s">
        <v>94</v>
      </c>
      <c r="AT129" s="14" t="s">
        <v>95</v>
      </c>
      <c r="AU129" s="14" t="s">
        <v>96</v>
      </c>
    </row>
    <row r="130" spans="1:47">
      <c r="A130" s="14" t="s">
        <v>97</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c r="A131" s="14" t="s">
        <v>98</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c r="A132" s="14" t="s">
        <v>99</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c r="A133" s="14" t="s">
        <v>100</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c r="A134" s="14" t="s">
        <v>101</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c r="A135" s="14" t="s">
        <v>102</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c r="A136" s="14" t="s">
        <v>103</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c r="A137" s="14" t="s">
        <v>104</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95">
      <c r="A139" s="15" t="s">
        <v>116</v>
      </c>
    </row>
    <row r="140" spans="1:47">
      <c r="A140" s="14" t="s">
        <v>50</v>
      </c>
      <c r="B140" s="14" t="s">
        <v>51</v>
      </c>
      <c r="C140" s="14" t="s">
        <v>52</v>
      </c>
      <c r="D140" s="14" t="s">
        <v>53</v>
      </c>
      <c r="E140" s="14" t="s">
        <v>54</v>
      </c>
      <c r="F140" s="14" t="s">
        <v>55</v>
      </c>
      <c r="G140" s="14" t="s">
        <v>56</v>
      </c>
      <c r="H140" s="14" t="s">
        <v>57</v>
      </c>
      <c r="I140" s="14" t="s">
        <v>58</v>
      </c>
      <c r="J140" s="14" t="s">
        <v>59</v>
      </c>
      <c r="K140" s="14" t="s">
        <v>60</v>
      </c>
      <c r="L140" s="14" t="s">
        <v>61</v>
      </c>
      <c r="M140" s="14" t="s">
        <v>62</v>
      </c>
      <c r="N140" s="14" t="s">
        <v>63</v>
      </c>
      <c r="O140" s="14" t="s">
        <v>64</v>
      </c>
      <c r="P140" s="14" t="s">
        <v>65</v>
      </c>
      <c r="Q140" s="14" t="s">
        <v>66</v>
      </c>
      <c r="R140" s="14" t="s">
        <v>67</v>
      </c>
      <c r="S140" s="14" t="s">
        <v>68</v>
      </c>
      <c r="T140" s="14" t="s">
        <v>69</v>
      </c>
      <c r="U140" s="14" t="s">
        <v>70</v>
      </c>
      <c r="V140" s="14" t="s">
        <v>71</v>
      </c>
      <c r="W140" s="14" t="s">
        <v>72</v>
      </c>
      <c r="X140" s="14" t="s">
        <v>73</v>
      </c>
      <c r="Y140" s="14" t="s">
        <v>74</v>
      </c>
      <c r="Z140" s="14" t="s">
        <v>75</v>
      </c>
      <c r="AA140" s="14" t="s">
        <v>76</v>
      </c>
      <c r="AB140" s="14" t="s">
        <v>77</v>
      </c>
      <c r="AC140" s="14" t="s">
        <v>78</v>
      </c>
      <c r="AD140" s="14" t="s">
        <v>79</v>
      </c>
      <c r="AE140" s="14" t="s">
        <v>80</v>
      </c>
      <c r="AF140" s="14" t="s">
        <v>81</v>
      </c>
      <c r="AG140" s="14" t="s">
        <v>82</v>
      </c>
      <c r="AH140" s="14" t="s">
        <v>83</v>
      </c>
      <c r="AI140" s="14" t="s">
        <v>84</v>
      </c>
      <c r="AJ140" s="14" t="s">
        <v>85</v>
      </c>
      <c r="AK140" s="14" t="s">
        <v>86</v>
      </c>
      <c r="AL140" s="14" t="s">
        <v>87</v>
      </c>
      <c r="AM140" s="14" t="s">
        <v>88</v>
      </c>
      <c r="AN140" s="14" t="s">
        <v>89</v>
      </c>
      <c r="AO140" s="14" t="s">
        <v>90</v>
      </c>
      <c r="AP140" s="14" t="s">
        <v>91</v>
      </c>
      <c r="AQ140" s="14" t="s">
        <v>92</v>
      </c>
      <c r="AR140" s="14" t="s">
        <v>93</v>
      </c>
      <c r="AS140" s="14" t="s">
        <v>94</v>
      </c>
      <c r="AT140" s="14" t="s">
        <v>95</v>
      </c>
      <c r="AU140" s="14" t="s">
        <v>96</v>
      </c>
    </row>
    <row r="141" spans="1:47">
      <c r="A141" s="14" t="s">
        <v>97</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c r="A142" s="14" t="s">
        <v>98</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c r="A143" s="14" t="s">
        <v>99</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c r="A144" s="14" t="s">
        <v>100</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c r="A145" s="14" t="s">
        <v>101</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c r="A146" s="14" t="s">
        <v>102</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c r="A147" s="14" t="s">
        <v>103</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c r="A148" s="14" t="s">
        <v>104</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95">
      <c r="A150" s="15" t="s">
        <v>117</v>
      </c>
    </row>
    <row r="151" spans="1:47">
      <c r="A151" s="14" t="s">
        <v>50</v>
      </c>
      <c r="B151" s="14" t="s">
        <v>51</v>
      </c>
      <c r="C151" s="14" t="s">
        <v>52</v>
      </c>
      <c r="D151" s="14" t="s">
        <v>53</v>
      </c>
      <c r="E151" s="14" t="s">
        <v>54</v>
      </c>
      <c r="F151" s="14" t="s">
        <v>55</v>
      </c>
      <c r="G151" s="14" t="s">
        <v>56</v>
      </c>
      <c r="H151" s="14" t="s">
        <v>57</v>
      </c>
      <c r="I151" s="14" t="s">
        <v>58</v>
      </c>
      <c r="J151" s="14" t="s">
        <v>59</v>
      </c>
      <c r="K151" s="14" t="s">
        <v>60</v>
      </c>
      <c r="L151" s="14" t="s">
        <v>61</v>
      </c>
      <c r="M151" s="14" t="s">
        <v>62</v>
      </c>
      <c r="N151" s="14" t="s">
        <v>63</v>
      </c>
      <c r="O151" s="14" t="s">
        <v>64</v>
      </c>
      <c r="P151" s="14" t="s">
        <v>65</v>
      </c>
      <c r="Q151" s="14" t="s">
        <v>66</v>
      </c>
      <c r="R151" s="14" t="s">
        <v>67</v>
      </c>
      <c r="S151" s="14" t="s">
        <v>68</v>
      </c>
      <c r="T151" s="14" t="s">
        <v>69</v>
      </c>
      <c r="U151" s="14" t="s">
        <v>70</v>
      </c>
      <c r="V151" s="14" t="s">
        <v>71</v>
      </c>
      <c r="W151" s="14" t="s">
        <v>72</v>
      </c>
      <c r="X151" s="14" t="s">
        <v>73</v>
      </c>
      <c r="Y151" s="14" t="s">
        <v>74</v>
      </c>
      <c r="Z151" s="14" t="s">
        <v>75</v>
      </c>
      <c r="AA151" s="14" t="s">
        <v>76</v>
      </c>
      <c r="AB151" s="14" t="s">
        <v>77</v>
      </c>
      <c r="AC151" s="14" t="s">
        <v>78</v>
      </c>
      <c r="AD151" s="14" t="s">
        <v>79</v>
      </c>
      <c r="AE151" s="14" t="s">
        <v>80</v>
      </c>
      <c r="AF151" s="14" t="s">
        <v>81</v>
      </c>
      <c r="AG151" s="14" t="s">
        <v>82</v>
      </c>
      <c r="AH151" s="14" t="s">
        <v>83</v>
      </c>
      <c r="AI151" s="14" t="s">
        <v>84</v>
      </c>
      <c r="AJ151" s="14" t="s">
        <v>85</v>
      </c>
      <c r="AK151" s="14" t="s">
        <v>86</v>
      </c>
      <c r="AL151" s="14" t="s">
        <v>87</v>
      </c>
      <c r="AM151" s="14" t="s">
        <v>88</v>
      </c>
      <c r="AN151" s="14" t="s">
        <v>89</v>
      </c>
      <c r="AO151" s="14" t="s">
        <v>90</v>
      </c>
      <c r="AP151" s="14" t="s">
        <v>91</v>
      </c>
      <c r="AQ151" s="14" t="s">
        <v>92</v>
      </c>
      <c r="AR151" s="14" t="s">
        <v>93</v>
      </c>
      <c r="AS151" s="14" t="s">
        <v>94</v>
      </c>
      <c r="AT151" s="14" t="s">
        <v>95</v>
      </c>
      <c r="AU151" s="14" t="s">
        <v>96</v>
      </c>
    </row>
    <row r="152" spans="1:47">
      <c r="A152" s="14" t="s">
        <v>97</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c r="A153" s="14" t="s">
        <v>98</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c r="A154" s="14" t="s">
        <v>99</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c r="A155" s="14" t="s">
        <v>100</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c r="A156" s="14" t="s">
        <v>101</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c r="A157" s="14" t="s">
        <v>102</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c r="A158" s="14" t="s">
        <v>103</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c r="A159" s="14" t="s">
        <v>104</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2578125" defaultRowHeight="15"/>
  <cols>
    <col min="2" max="3" width="10.85546875" style="26"/>
  </cols>
  <sheetData>
    <row r="1" spans="1:5">
      <c r="A1" t="s">
        <v>28</v>
      </c>
    </row>
    <row r="2" spans="1:5">
      <c r="B2" s="26" t="s">
        <v>119</v>
      </c>
      <c r="C2" s="26" t="s">
        <v>120</v>
      </c>
      <c r="D2" t="s">
        <v>121</v>
      </c>
    </row>
    <row r="3" spans="1:5">
      <c r="A3" t="s">
        <v>122</v>
      </c>
      <c r="B3" s="26" t="s">
        <v>123</v>
      </c>
      <c r="C3" s="26" t="s">
        <v>123</v>
      </c>
      <c r="D3" s="25">
        <f>About!B$36</f>
        <v>1.1000000000000001</v>
      </c>
    </row>
    <row r="4" spans="1:5">
      <c r="A4" t="s">
        <v>124</v>
      </c>
      <c r="B4" s="26" t="s">
        <v>123</v>
      </c>
      <c r="C4" s="26" t="s">
        <v>123</v>
      </c>
      <c r="D4" s="25">
        <f>About!B$36</f>
        <v>1.1000000000000001</v>
      </c>
    </row>
    <row r="5" spans="1:5">
      <c r="A5" t="s">
        <v>125</v>
      </c>
      <c r="B5" s="26" t="s">
        <v>123</v>
      </c>
      <c r="C5" s="26" t="s">
        <v>123</v>
      </c>
      <c r="D5" s="25">
        <f>About!B43</f>
        <v>1</v>
      </c>
    </row>
    <row r="6" spans="1:5">
      <c r="A6" t="s">
        <v>126</v>
      </c>
      <c r="B6" s="26" t="s">
        <v>123</v>
      </c>
      <c r="C6" s="26" t="s">
        <v>123</v>
      </c>
      <c r="D6" s="25">
        <f>About!B$36</f>
        <v>1.1000000000000001</v>
      </c>
    </row>
    <row r="7" spans="1:5">
      <c r="A7" t="s">
        <v>127</v>
      </c>
      <c r="B7" s="26">
        <v>0.55000000000000004</v>
      </c>
      <c r="C7" s="26">
        <v>0.38</v>
      </c>
      <c r="D7" s="25">
        <f>AVERAGE(B7:C7)</f>
        <v>0.46500000000000002</v>
      </c>
    </row>
    <row r="8" spans="1:5">
      <c r="A8" t="s">
        <v>128</v>
      </c>
      <c r="B8" s="26">
        <v>0.36</v>
      </c>
      <c r="C8" s="26">
        <v>0.21</v>
      </c>
      <c r="D8" s="25">
        <f>AVERAGE(B8:C8)</f>
        <v>0.28499999999999998</v>
      </c>
      <c r="E8" t="s">
        <v>129</v>
      </c>
    </row>
    <row r="9" spans="1:5">
      <c r="A9" t="s">
        <v>130</v>
      </c>
      <c r="B9" s="26">
        <v>0.68</v>
      </c>
      <c r="C9" s="26">
        <v>0.39</v>
      </c>
      <c r="D9" s="25">
        <f>AVERAGE(B9:C9)</f>
        <v>0.53500000000000003</v>
      </c>
    </row>
    <row r="10" spans="1:5">
      <c r="A10" t="s">
        <v>131</v>
      </c>
      <c r="B10" s="26" t="s">
        <v>123</v>
      </c>
      <c r="C10" s="26" t="s">
        <v>123</v>
      </c>
      <c r="D10" s="25">
        <f>About!B$36</f>
        <v>1.1000000000000001</v>
      </c>
    </row>
    <row r="11" spans="1:5">
      <c r="A11" t="s">
        <v>132</v>
      </c>
      <c r="B11" s="26">
        <v>0.9</v>
      </c>
      <c r="C11" s="26">
        <v>0.8</v>
      </c>
      <c r="D11" s="25">
        <f t="shared" ref="D11:D15" si="0">AVERAGE(B11:C11)</f>
        <v>0.85000000000000009</v>
      </c>
    </row>
    <row r="12" spans="1:5">
      <c r="A12" t="s">
        <v>40</v>
      </c>
      <c r="B12" s="26" t="s">
        <v>123</v>
      </c>
      <c r="C12" s="26" t="s">
        <v>123</v>
      </c>
      <c r="D12" s="25">
        <f>About!B$36</f>
        <v>1.1000000000000001</v>
      </c>
    </row>
    <row r="13" spans="1:5">
      <c r="A13" t="s">
        <v>133</v>
      </c>
      <c r="B13" s="26" t="s">
        <v>123</v>
      </c>
      <c r="C13" s="26" t="s">
        <v>123</v>
      </c>
      <c r="D13" s="25">
        <f>About!B$36</f>
        <v>1.1000000000000001</v>
      </c>
    </row>
    <row r="14" spans="1:5">
      <c r="A14" t="s">
        <v>134</v>
      </c>
      <c r="B14" s="26" t="s">
        <v>123</v>
      </c>
      <c r="C14" s="26" t="s">
        <v>123</v>
      </c>
      <c r="D14" s="25">
        <f>About!B$36</f>
        <v>1.1000000000000001</v>
      </c>
    </row>
    <row r="15" spans="1:5">
      <c r="A15" t="s">
        <v>135</v>
      </c>
      <c r="B15" s="26">
        <v>0.53</v>
      </c>
      <c r="C15" s="26">
        <v>0.49</v>
      </c>
      <c r="D15" s="25">
        <f t="shared" si="0"/>
        <v>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16" sqref="C16"/>
    </sheetView>
  </sheetViews>
  <sheetFormatPr defaultColWidth="10.85546875" defaultRowHeight="15"/>
  <cols>
    <col min="1" max="1" width="36.28515625" customWidth="1"/>
    <col min="2" max="2" width="26.42578125" customWidth="1"/>
    <col min="3" max="5" width="21.42578125" customWidth="1"/>
    <col min="8" max="8" width="20.140625" bestFit="1" customWidth="1"/>
    <col min="9" max="9" width="20.85546875" customWidth="1"/>
    <col min="10" max="10" width="14.140625" customWidth="1"/>
  </cols>
  <sheetData>
    <row r="1" spans="1:10" ht="18.95">
      <c r="A1" s="7" t="s">
        <v>136</v>
      </c>
      <c r="B1" s="7"/>
    </row>
    <row r="2" spans="1:10" ht="51">
      <c r="A2" s="8" t="s">
        <v>137</v>
      </c>
      <c r="B2" s="8" t="s">
        <v>138</v>
      </c>
      <c r="C2" s="8" t="s">
        <v>139</v>
      </c>
      <c r="D2" s="8" t="s">
        <v>140</v>
      </c>
      <c r="E2" s="8" t="s">
        <v>141</v>
      </c>
      <c r="F2" s="8" t="s">
        <v>142</v>
      </c>
      <c r="G2" s="6" t="s">
        <v>12</v>
      </c>
      <c r="H2" s="6"/>
      <c r="I2" s="6"/>
      <c r="J2" s="6"/>
    </row>
    <row r="3" spans="1:10">
      <c r="A3" s="18" t="s">
        <v>102</v>
      </c>
      <c r="B3" t="s">
        <v>122</v>
      </c>
      <c r="C3" s="4">
        <f>ROUND(SUM('CEF CER Electricity Generation'!L14:P14)/SUM('CER CEF Electricity Capacity'!L14:P14)/365/24*1000,3)</f>
        <v>0.64</v>
      </c>
      <c r="D3" s="9">
        <f>AVERAGE('CEF CER Electricity Generation'!L14:P14)</f>
        <v>52042.072</v>
      </c>
      <c r="E3" s="10">
        <f>D3/$D$19</f>
        <v>8.1198703271515293E-2</v>
      </c>
      <c r="F3" s="10">
        <v>0.10930801376727699</v>
      </c>
    </row>
    <row r="4" spans="1:10">
      <c r="B4" t="s">
        <v>124</v>
      </c>
      <c r="C4" s="4">
        <f>ROUND(SUM('CEF CER Electricity Generation'!L15:P15)/SUM('CER CEF Electricity Capacity'!L15:P15)/365/24*1000,3)*0.4</f>
        <v>0.13560000000000003</v>
      </c>
      <c r="D4" s="9">
        <f>AVERAGE('CEF CER Electricity Generation'!L15:P15)</f>
        <v>65728.211999999985</v>
      </c>
      <c r="E4" s="10">
        <f>D13/$D$19*0.5</f>
        <v>5.1276259549727858E-2</v>
      </c>
      <c r="F4" s="10"/>
      <c r="G4" t="s">
        <v>143</v>
      </c>
    </row>
    <row r="5" spans="1:10">
      <c r="A5" s="18" t="s">
        <v>101</v>
      </c>
      <c r="B5" t="s">
        <v>125</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c r="A6" s="18" t="s">
        <v>97</v>
      </c>
      <c r="B6" t="s">
        <v>126</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c r="A7" s="18" t="s">
        <v>98</v>
      </c>
      <c r="B7" t="s">
        <v>127</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c r="A8" s="18" t="s">
        <v>100</v>
      </c>
      <c r="B8" t="s">
        <v>128</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c r="B9" t="s">
        <v>130</v>
      </c>
      <c r="C9" s="4"/>
      <c r="D9" s="9"/>
      <c r="E9" s="10"/>
      <c r="F9" s="10"/>
    </row>
    <row r="10" spans="1:10">
      <c r="A10" s="18" t="s">
        <v>99</v>
      </c>
      <c r="B10" t="s">
        <v>131</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144</v>
      </c>
    </row>
    <row r="11" spans="1:10">
      <c r="B11" t="s">
        <v>132</v>
      </c>
      <c r="C11" s="4"/>
      <c r="D11" s="9"/>
      <c r="E11" s="10"/>
      <c r="F11" s="10"/>
    </row>
    <row r="12" spans="1:10">
      <c r="A12" s="19" t="s">
        <v>104</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c r="A13" s="18" t="s">
        <v>103</v>
      </c>
      <c r="B13" t="s">
        <v>133</v>
      </c>
      <c r="C13" s="4">
        <f>ROUND(SUM('CEF CER Electricity Generation'!L15:P15)/SUM('CER CEF Electricity Capacity'!L15:P15)/365/24*1000,3)*0.6</f>
        <v>0.2034</v>
      </c>
      <c r="D13" s="9">
        <f>AVERAGE('CEF CER Electricity Generation'!L15:P15)</f>
        <v>65728.211999999985</v>
      </c>
      <c r="E13" s="10">
        <f>D13/$D$19*0.5</f>
        <v>5.1276259549727858E-2</v>
      </c>
      <c r="F13" s="10"/>
      <c r="G13" t="s">
        <v>143</v>
      </c>
    </row>
    <row r="14" spans="1:10">
      <c r="B14" t="s">
        <v>145</v>
      </c>
    </row>
    <row r="15" spans="1:10">
      <c r="B15" t="s">
        <v>135</v>
      </c>
    </row>
    <row r="16" spans="1:10">
      <c r="B16" t="s">
        <v>146</v>
      </c>
    </row>
    <row r="17" spans="1:11">
      <c r="B17" t="s">
        <v>147</v>
      </c>
    </row>
    <row r="18" spans="1:11">
      <c r="B18" t="s">
        <v>148</v>
      </c>
    </row>
    <row r="19" spans="1:11">
      <c r="C19" s="21" t="s">
        <v>149</v>
      </c>
      <c r="D19" s="11">
        <f>SUM(D3:D15)-D13</f>
        <v>640922.45199999993</v>
      </c>
      <c r="E19" s="22">
        <f>SUM(E3:E15)</f>
        <v>1.0000000000000002</v>
      </c>
      <c r="F19" s="30"/>
    </row>
    <row r="20" spans="1:11">
      <c r="C20" s="21"/>
      <c r="D20" s="11"/>
      <c r="F20" s="30"/>
    </row>
    <row r="21" spans="1:11">
      <c r="C21" s="21"/>
      <c r="D21" s="11"/>
      <c r="F21" s="30"/>
    </row>
    <row r="22" spans="1:11">
      <c r="A22" t="s">
        <v>150</v>
      </c>
      <c r="E22">
        <v>2015</v>
      </c>
      <c r="G22">
        <v>2020</v>
      </c>
      <c r="I22" t="s">
        <v>151</v>
      </c>
    </row>
    <row r="23" spans="1:11">
      <c r="A23" t="s">
        <v>152</v>
      </c>
      <c r="C23" t="s">
        <v>153</v>
      </c>
      <c r="D23" t="s">
        <v>154</v>
      </c>
      <c r="E23" s="31">
        <v>3.4274130584427388E-2</v>
      </c>
      <c r="F23" t="s">
        <v>155</v>
      </c>
      <c r="G23" s="31">
        <f>E12</f>
        <v>6.9940598679479561E-3</v>
      </c>
      <c r="H23" t="s">
        <v>153</v>
      </c>
      <c r="I23" s="31">
        <f>G$24*E23/E$26</f>
        <v>3.2995265173060395E-2</v>
      </c>
    </row>
    <row r="24" spans="1:11">
      <c r="A24" s="35" t="s">
        <v>156</v>
      </c>
      <c r="C24" t="s">
        <v>153</v>
      </c>
      <c r="D24" t="s">
        <v>157</v>
      </c>
      <c r="E24" s="31">
        <v>1.5938564366055216E-2</v>
      </c>
      <c r="F24" t="s">
        <v>158</v>
      </c>
      <c r="G24" s="25">
        <f>SUM(E4,E13)</f>
        <v>0.10255251909945572</v>
      </c>
      <c r="H24" t="s">
        <v>153</v>
      </c>
      <c r="I24" s="31">
        <f>G$24*E24/E$26</f>
        <v>1.5343851142786594E-2</v>
      </c>
      <c r="J24" s="31"/>
    </row>
    <row r="25" spans="1:11">
      <c r="A25" t="s">
        <v>159</v>
      </c>
      <c r="C25" t="s">
        <v>160</v>
      </c>
      <c r="D25" t="s">
        <v>161</v>
      </c>
      <c r="E25" s="31">
        <v>5.6314663230791664E-2</v>
      </c>
      <c r="H25" t="s">
        <v>160</v>
      </c>
      <c r="I25" s="31">
        <f>G$24*E25/E$26</f>
        <v>5.4213402783608734E-2</v>
      </c>
      <c r="J25" s="31"/>
    </row>
    <row r="26" spans="1:11">
      <c r="E26" s="30">
        <f>SUM(E23:E25)</f>
        <v>0.10652735818127426</v>
      </c>
      <c r="G26" s="30">
        <f>SUM(G23:G25)</f>
        <v>0.10954657896740368</v>
      </c>
    </row>
    <row r="29" spans="1:11">
      <c r="A29" s="23"/>
      <c r="B29" s="23">
        <v>2005</v>
      </c>
      <c r="C29" s="23">
        <v>2006</v>
      </c>
      <c r="D29" s="23">
        <v>2007</v>
      </c>
      <c r="E29" s="23">
        <v>2008</v>
      </c>
      <c r="F29" s="23">
        <v>2009</v>
      </c>
      <c r="G29" s="23">
        <v>2010</v>
      </c>
      <c r="H29" s="23">
        <v>2011</v>
      </c>
      <c r="I29" s="23">
        <v>2012</v>
      </c>
      <c r="J29" s="23">
        <v>2013</v>
      </c>
      <c r="K29" s="23">
        <v>2014</v>
      </c>
    </row>
    <row r="30" spans="1:11">
      <c r="A30" s="23" t="s">
        <v>162</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c r="A33" s="1" t="s">
        <v>163</v>
      </c>
    </row>
    <row r="34" spans="1:2">
      <c r="A34" t="s">
        <v>164</v>
      </c>
    </row>
    <row r="36" spans="1:2">
      <c r="A36" s="1" t="s">
        <v>165</v>
      </c>
    </row>
    <row r="37" spans="1:2">
      <c r="A37" s="23" t="s">
        <v>166</v>
      </c>
      <c r="B37" s="23">
        <v>6838.2918299999992</v>
      </c>
    </row>
    <row r="38" spans="1:2">
      <c r="A38" t="s">
        <v>167</v>
      </c>
    </row>
    <row r="39" spans="1:2">
      <c r="A39" t="s">
        <v>168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K17"/>
  <sheetViews>
    <sheetView zoomScaleNormal="100" workbookViewId="0">
      <selection activeCell="B13" sqref="B13:B17"/>
    </sheetView>
  </sheetViews>
  <sheetFormatPr defaultColWidth="8.85546875" defaultRowHeight="15"/>
  <cols>
    <col min="1" max="1" width="20.85546875" style="27" bestFit="1" customWidth="1"/>
    <col min="2" max="2" width="12.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c r="A2" s="27" t="str">
        <f>'Pre-ret calculations 2021'!B3</f>
        <v>hard coal</v>
      </c>
      <c r="B2" s="27">
        <f>C2</f>
        <v>0.64</v>
      </c>
      <c r="C2" s="27">
        <f>'Pre-ret calculations 2021'!C3</f>
        <v>0.64</v>
      </c>
      <c r="D2" s="27">
        <f>C2</f>
        <v>0.64</v>
      </c>
      <c r="E2" s="27">
        <f t="shared" ref="E2:AK10" si="1">D2</f>
        <v>0.64</v>
      </c>
      <c r="F2" s="27">
        <f t="shared" si="1"/>
        <v>0.64</v>
      </c>
      <c r="G2" s="27">
        <f t="shared" si="1"/>
        <v>0.64</v>
      </c>
      <c r="H2" s="27">
        <f t="shared" si="1"/>
        <v>0.64</v>
      </c>
      <c r="I2" s="27">
        <f t="shared" si="1"/>
        <v>0.64</v>
      </c>
      <c r="J2" s="27">
        <f t="shared" si="1"/>
        <v>0.64</v>
      </c>
      <c r="K2" s="27">
        <f t="shared" si="1"/>
        <v>0.64</v>
      </c>
      <c r="L2" s="27">
        <f t="shared" si="1"/>
        <v>0.64</v>
      </c>
      <c r="M2" s="27">
        <f t="shared" si="1"/>
        <v>0.64</v>
      </c>
      <c r="N2" s="27">
        <f t="shared" si="1"/>
        <v>0.64</v>
      </c>
      <c r="O2" s="27">
        <f t="shared" si="1"/>
        <v>0.64</v>
      </c>
      <c r="P2" s="27">
        <f t="shared" si="1"/>
        <v>0.64</v>
      </c>
      <c r="Q2" s="27">
        <f t="shared" si="1"/>
        <v>0.64</v>
      </c>
      <c r="R2" s="27">
        <f t="shared" si="1"/>
        <v>0.64</v>
      </c>
      <c r="S2" s="27">
        <f t="shared" si="1"/>
        <v>0.64</v>
      </c>
      <c r="T2" s="27">
        <f t="shared" si="1"/>
        <v>0.64</v>
      </c>
      <c r="U2" s="27">
        <f t="shared" si="1"/>
        <v>0.64</v>
      </c>
      <c r="V2" s="27">
        <f t="shared" si="1"/>
        <v>0.64</v>
      </c>
      <c r="W2" s="27">
        <f t="shared" si="1"/>
        <v>0.64</v>
      </c>
      <c r="X2" s="27">
        <f t="shared" si="1"/>
        <v>0.64</v>
      </c>
      <c r="Y2" s="27">
        <f t="shared" si="1"/>
        <v>0.64</v>
      </c>
      <c r="Z2" s="27">
        <f t="shared" si="1"/>
        <v>0.64</v>
      </c>
      <c r="AA2" s="27">
        <f t="shared" si="1"/>
        <v>0.64</v>
      </c>
      <c r="AB2" s="27">
        <f t="shared" si="1"/>
        <v>0.64</v>
      </c>
      <c r="AC2" s="27">
        <f t="shared" si="1"/>
        <v>0.64</v>
      </c>
      <c r="AD2" s="27">
        <f t="shared" si="1"/>
        <v>0.64</v>
      </c>
      <c r="AE2" s="27">
        <f t="shared" si="1"/>
        <v>0.64</v>
      </c>
      <c r="AF2" s="27">
        <f t="shared" si="1"/>
        <v>0.64</v>
      </c>
      <c r="AG2" s="27">
        <f t="shared" si="1"/>
        <v>0.64</v>
      </c>
      <c r="AH2" s="27">
        <f t="shared" si="1"/>
        <v>0.64</v>
      </c>
      <c r="AI2" s="27">
        <f t="shared" si="1"/>
        <v>0.64</v>
      </c>
      <c r="AJ2" s="27">
        <f t="shared" si="1"/>
        <v>0.64</v>
      </c>
      <c r="AK2" s="27">
        <f t="shared" si="1"/>
        <v>0.64</v>
      </c>
    </row>
    <row r="3" spans="1:37">
      <c r="A3" s="27" t="str">
        <f>'Pre-ret calculations 2021'!B4</f>
        <v>natural gas nonpeaker</v>
      </c>
      <c r="B3" s="27">
        <f t="shared" ref="B3:B17" si="2">C3</f>
        <v>0.13560000000000003</v>
      </c>
      <c r="C3" s="27">
        <f>'Pre-ret calculations 2021'!C4</f>
        <v>0.13560000000000003</v>
      </c>
      <c r="D3" s="27">
        <f t="shared" ref="D3:S14" si="3">C3</f>
        <v>0.13560000000000003</v>
      </c>
      <c r="E3" s="27">
        <f t="shared" si="3"/>
        <v>0.13560000000000003</v>
      </c>
      <c r="F3" s="27">
        <f t="shared" si="3"/>
        <v>0.13560000000000003</v>
      </c>
      <c r="G3" s="27">
        <f t="shared" si="3"/>
        <v>0.13560000000000003</v>
      </c>
      <c r="H3" s="27">
        <f t="shared" si="3"/>
        <v>0.13560000000000003</v>
      </c>
      <c r="I3" s="27">
        <f t="shared" si="3"/>
        <v>0.13560000000000003</v>
      </c>
      <c r="J3" s="27">
        <f t="shared" si="3"/>
        <v>0.13560000000000003</v>
      </c>
      <c r="K3" s="27">
        <f t="shared" si="3"/>
        <v>0.13560000000000003</v>
      </c>
      <c r="L3" s="27">
        <f t="shared" si="3"/>
        <v>0.13560000000000003</v>
      </c>
      <c r="M3" s="27">
        <f t="shared" si="3"/>
        <v>0.13560000000000003</v>
      </c>
      <c r="N3" s="27">
        <f t="shared" si="3"/>
        <v>0.13560000000000003</v>
      </c>
      <c r="O3" s="27">
        <f t="shared" si="3"/>
        <v>0.13560000000000003</v>
      </c>
      <c r="P3" s="27">
        <f t="shared" si="3"/>
        <v>0.13560000000000003</v>
      </c>
      <c r="Q3" s="27">
        <f t="shared" si="3"/>
        <v>0.13560000000000003</v>
      </c>
      <c r="R3" s="27">
        <f t="shared" si="3"/>
        <v>0.13560000000000003</v>
      </c>
      <c r="S3" s="27">
        <f t="shared" si="3"/>
        <v>0.13560000000000003</v>
      </c>
      <c r="T3" s="27">
        <f t="shared" si="1"/>
        <v>0.13560000000000003</v>
      </c>
      <c r="U3" s="27">
        <f t="shared" si="1"/>
        <v>0.13560000000000003</v>
      </c>
      <c r="V3" s="27">
        <f t="shared" si="1"/>
        <v>0.13560000000000003</v>
      </c>
      <c r="W3" s="27">
        <f t="shared" si="1"/>
        <v>0.13560000000000003</v>
      </c>
      <c r="X3" s="27">
        <f t="shared" si="1"/>
        <v>0.13560000000000003</v>
      </c>
      <c r="Y3" s="27">
        <f t="shared" si="1"/>
        <v>0.13560000000000003</v>
      </c>
      <c r="Z3" s="27">
        <f t="shared" si="1"/>
        <v>0.13560000000000003</v>
      </c>
      <c r="AA3" s="27">
        <f t="shared" si="1"/>
        <v>0.13560000000000003</v>
      </c>
      <c r="AB3" s="27">
        <f t="shared" si="1"/>
        <v>0.13560000000000003</v>
      </c>
      <c r="AC3" s="27">
        <f t="shared" si="1"/>
        <v>0.13560000000000003</v>
      </c>
      <c r="AD3" s="27">
        <f t="shared" si="1"/>
        <v>0.13560000000000003</v>
      </c>
      <c r="AE3" s="27">
        <f t="shared" si="1"/>
        <v>0.13560000000000003</v>
      </c>
      <c r="AF3" s="27">
        <f t="shared" si="1"/>
        <v>0.13560000000000003</v>
      </c>
      <c r="AG3" s="27">
        <f t="shared" si="1"/>
        <v>0.13560000000000003</v>
      </c>
      <c r="AH3" s="27">
        <f t="shared" si="1"/>
        <v>0.13560000000000003</v>
      </c>
      <c r="AI3" s="27">
        <f t="shared" si="1"/>
        <v>0.13560000000000003</v>
      </c>
      <c r="AJ3" s="27">
        <f t="shared" si="1"/>
        <v>0.13560000000000003</v>
      </c>
      <c r="AK3" s="27">
        <f t="shared" si="1"/>
        <v>0.13560000000000003</v>
      </c>
    </row>
    <row r="4" spans="1:37">
      <c r="A4" s="27" t="str">
        <f>'Pre-ret calculations 2021'!B5</f>
        <v>nuclear</v>
      </c>
      <c r="B4" s="27">
        <f t="shared" si="2"/>
        <v>0.79600000000000004</v>
      </c>
      <c r="C4" s="27">
        <f>'Pre-ret calculations 2021'!C5</f>
        <v>0.79600000000000004</v>
      </c>
      <c r="D4" s="27">
        <f t="shared" si="3"/>
        <v>0.79600000000000004</v>
      </c>
      <c r="E4" s="27">
        <f t="shared" si="1"/>
        <v>0.79600000000000004</v>
      </c>
      <c r="F4" s="27">
        <f t="shared" si="1"/>
        <v>0.79600000000000004</v>
      </c>
      <c r="G4" s="27">
        <f t="shared" si="1"/>
        <v>0.79600000000000004</v>
      </c>
      <c r="H4" s="27">
        <f t="shared" si="1"/>
        <v>0.79600000000000004</v>
      </c>
      <c r="I4" s="27">
        <f t="shared" si="1"/>
        <v>0.79600000000000004</v>
      </c>
      <c r="J4" s="27">
        <f t="shared" si="1"/>
        <v>0.79600000000000004</v>
      </c>
      <c r="K4" s="27">
        <f t="shared" si="1"/>
        <v>0.79600000000000004</v>
      </c>
      <c r="L4" s="27">
        <f t="shared" si="1"/>
        <v>0.79600000000000004</v>
      </c>
      <c r="M4" s="27">
        <f t="shared" si="1"/>
        <v>0.79600000000000004</v>
      </c>
      <c r="N4" s="27">
        <f t="shared" si="1"/>
        <v>0.79600000000000004</v>
      </c>
      <c r="O4" s="27">
        <f t="shared" si="1"/>
        <v>0.79600000000000004</v>
      </c>
      <c r="P4" s="27">
        <f t="shared" si="1"/>
        <v>0.79600000000000004</v>
      </c>
      <c r="Q4" s="27">
        <f t="shared" si="1"/>
        <v>0.79600000000000004</v>
      </c>
      <c r="R4" s="27">
        <f t="shared" si="1"/>
        <v>0.79600000000000004</v>
      </c>
      <c r="S4" s="27">
        <f t="shared" si="1"/>
        <v>0.79600000000000004</v>
      </c>
      <c r="T4" s="27">
        <f t="shared" si="1"/>
        <v>0.79600000000000004</v>
      </c>
      <c r="U4" s="27">
        <f t="shared" si="1"/>
        <v>0.79600000000000004</v>
      </c>
      <c r="V4" s="27">
        <f t="shared" si="1"/>
        <v>0.79600000000000004</v>
      </c>
      <c r="W4" s="27">
        <f t="shared" si="1"/>
        <v>0.79600000000000004</v>
      </c>
      <c r="X4" s="27">
        <f t="shared" si="1"/>
        <v>0.79600000000000004</v>
      </c>
      <c r="Y4" s="27">
        <f t="shared" si="1"/>
        <v>0.79600000000000004</v>
      </c>
      <c r="Z4" s="27">
        <f t="shared" si="1"/>
        <v>0.79600000000000004</v>
      </c>
      <c r="AA4" s="27">
        <f t="shared" si="1"/>
        <v>0.79600000000000004</v>
      </c>
      <c r="AB4" s="27">
        <f t="shared" si="1"/>
        <v>0.79600000000000004</v>
      </c>
      <c r="AC4" s="27">
        <f t="shared" si="1"/>
        <v>0.79600000000000004</v>
      </c>
      <c r="AD4" s="27">
        <f t="shared" si="1"/>
        <v>0.79600000000000004</v>
      </c>
      <c r="AE4" s="27">
        <f t="shared" si="1"/>
        <v>0.79600000000000004</v>
      </c>
      <c r="AF4" s="27">
        <f t="shared" si="1"/>
        <v>0.79600000000000004</v>
      </c>
      <c r="AG4" s="27">
        <f t="shared" si="1"/>
        <v>0.79600000000000004</v>
      </c>
      <c r="AH4" s="27">
        <f t="shared" si="1"/>
        <v>0.79600000000000004</v>
      </c>
      <c r="AI4" s="27">
        <f t="shared" si="1"/>
        <v>0.79600000000000004</v>
      </c>
      <c r="AJ4" s="27">
        <f t="shared" si="1"/>
        <v>0.79600000000000004</v>
      </c>
      <c r="AK4" s="27">
        <f t="shared" si="1"/>
        <v>0.79600000000000004</v>
      </c>
    </row>
    <row r="5" spans="1:37">
      <c r="A5" s="27" t="str">
        <f>'Pre-ret calculations 2021'!B6</f>
        <v>hydro</v>
      </c>
      <c r="B5" s="27">
        <f t="shared" si="2"/>
        <v>0.53900000000000003</v>
      </c>
      <c r="C5" s="27">
        <f>'Pre-ret calculations 2021'!C6</f>
        <v>0.53900000000000003</v>
      </c>
      <c r="D5" s="27">
        <f t="shared" si="3"/>
        <v>0.53900000000000003</v>
      </c>
      <c r="E5" s="27">
        <f t="shared" si="1"/>
        <v>0.53900000000000003</v>
      </c>
      <c r="F5" s="27">
        <f t="shared" si="1"/>
        <v>0.53900000000000003</v>
      </c>
      <c r="G5" s="27">
        <f t="shared" si="1"/>
        <v>0.53900000000000003</v>
      </c>
      <c r="H5" s="27">
        <f t="shared" si="1"/>
        <v>0.53900000000000003</v>
      </c>
      <c r="I5" s="27">
        <f t="shared" si="1"/>
        <v>0.53900000000000003</v>
      </c>
      <c r="J5" s="27">
        <f t="shared" si="1"/>
        <v>0.53900000000000003</v>
      </c>
      <c r="K5" s="27">
        <f t="shared" si="1"/>
        <v>0.53900000000000003</v>
      </c>
      <c r="L5" s="27">
        <f t="shared" si="1"/>
        <v>0.53900000000000003</v>
      </c>
      <c r="M5" s="27">
        <f t="shared" si="1"/>
        <v>0.53900000000000003</v>
      </c>
      <c r="N5" s="27">
        <f t="shared" si="1"/>
        <v>0.53900000000000003</v>
      </c>
      <c r="O5" s="27">
        <f t="shared" si="1"/>
        <v>0.53900000000000003</v>
      </c>
      <c r="P5" s="27">
        <f t="shared" si="1"/>
        <v>0.53900000000000003</v>
      </c>
      <c r="Q5" s="27">
        <f t="shared" si="1"/>
        <v>0.53900000000000003</v>
      </c>
      <c r="R5" s="27">
        <f t="shared" si="1"/>
        <v>0.53900000000000003</v>
      </c>
      <c r="S5" s="27">
        <f t="shared" si="1"/>
        <v>0.53900000000000003</v>
      </c>
      <c r="T5" s="27">
        <f t="shared" si="1"/>
        <v>0.53900000000000003</v>
      </c>
      <c r="U5" s="27">
        <f t="shared" si="1"/>
        <v>0.53900000000000003</v>
      </c>
      <c r="V5" s="27">
        <f t="shared" si="1"/>
        <v>0.53900000000000003</v>
      </c>
      <c r="W5" s="27">
        <f t="shared" si="1"/>
        <v>0.53900000000000003</v>
      </c>
      <c r="X5" s="27">
        <f t="shared" si="1"/>
        <v>0.53900000000000003</v>
      </c>
      <c r="Y5" s="27">
        <f t="shared" si="1"/>
        <v>0.53900000000000003</v>
      </c>
      <c r="Z5" s="27">
        <f t="shared" si="1"/>
        <v>0.53900000000000003</v>
      </c>
      <c r="AA5" s="27">
        <f t="shared" si="1"/>
        <v>0.53900000000000003</v>
      </c>
      <c r="AB5" s="27">
        <f t="shared" si="1"/>
        <v>0.53900000000000003</v>
      </c>
      <c r="AC5" s="27">
        <f t="shared" si="1"/>
        <v>0.53900000000000003</v>
      </c>
      <c r="AD5" s="27">
        <f t="shared" si="1"/>
        <v>0.53900000000000003</v>
      </c>
      <c r="AE5" s="27">
        <f t="shared" si="1"/>
        <v>0.53900000000000003</v>
      </c>
      <c r="AF5" s="27">
        <f t="shared" si="1"/>
        <v>0.53900000000000003</v>
      </c>
      <c r="AG5" s="27">
        <f t="shared" si="1"/>
        <v>0.53900000000000003</v>
      </c>
      <c r="AH5" s="27">
        <f t="shared" si="1"/>
        <v>0.53900000000000003</v>
      </c>
      <c r="AI5" s="27">
        <f t="shared" si="1"/>
        <v>0.53900000000000003</v>
      </c>
      <c r="AJ5" s="27">
        <f t="shared" si="1"/>
        <v>0.53900000000000003</v>
      </c>
      <c r="AK5" s="27">
        <f t="shared" si="1"/>
        <v>0.53900000000000003</v>
      </c>
    </row>
    <row r="6" spans="1:37">
      <c r="A6" s="27" t="str">
        <f>'Pre-ret calculations 2021'!B7</f>
        <v>onshore wind</v>
      </c>
      <c r="B6" s="27">
        <f t="shared" si="2"/>
        <v>0.28599999999999998</v>
      </c>
      <c r="C6" s="27">
        <f>'Pre-ret calculations 2021'!C7</f>
        <v>0.28599999999999998</v>
      </c>
      <c r="D6" s="27">
        <f t="shared" si="3"/>
        <v>0.28599999999999998</v>
      </c>
      <c r="E6" s="27">
        <f t="shared" si="1"/>
        <v>0.28599999999999998</v>
      </c>
      <c r="F6" s="27">
        <f t="shared" si="1"/>
        <v>0.28599999999999998</v>
      </c>
      <c r="G6" s="27">
        <f t="shared" si="1"/>
        <v>0.28599999999999998</v>
      </c>
      <c r="H6" s="27">
        <f t="shared" si="1"/>
        <v>0.28599999999999998</v>
      </c>
      <c r="I6" s="27">
        <f t="shared" si="1"/>
        <v>0.28599999999999998</v>
      </c>
      <c r="J6" s="27">
        <f t="shared" si="1"/>
        <v>0.28599999999999998</v>
      </c>
      <c r="K6" s="27">
        <f t="shared" si="1"/>
        <v>0.28599999999999998</v>
      </c>
      <c r="L6" s="27">
        <f t="shared" si="1"/>
        <v>0.28599999999999998</v>
      </c>
      <c r="M6" s="27">
        <f t="shared" si="1"/>
        <v>0.28599999999999998</v>
      </c>
      <c r="N6" s="27">
        <f t="shared" si="1"/>
        <v>0.28599999999999998</v>
      </c>
      <c r="O6" s="27">
        <f t="shared" si="1"/>
        <v>0.28599999999999998</v>
      </c>
      <c r="P6" s="27">
        <f t="shared" si="1"/>
        <v>0.28599999999999998</v>
      </c>
      <c r="Q6" s="27">
        <f t="shared" si="1"/>
        <v>0.28599999999999998</v>
      </c>
      <c r="R6" s="27">
        <f t="shared" si="1"/>
        <v>0.28599999999999998</v>
      </c>
      <c r="S6" s="27">
        <f t="shared" si="1"/>
        <v>0.28599999999999998</v>
      </c>
      <c r="T6" s="27">
        <f t="shared" si="1"/>
        <v>0.28599999999999998</v>
      </c>
      <c r="U6" s="27">
        <f t="shared" si="1"/>
        <v>0.28599999999999998</v>
      </c>
      <c r="V6" s="27">
        <f t="shared" si="1"/>
        <v>0.28599999999999998</v>
      </c>
      <c r="W6" s="27">
        <f t="shared" si="1"/>
        <v>0.28599999999999998</v>
      </c>
      <c r="X6" s="27">
        <f t="shared" si="1"/>
        <v>0.28599999999999998</v>
      </c>
      <c r="Y6" s="27">
        <f t="shared" si="1"/>
        <v>0.28599999999999998</v>
      </c>
      <c r="Z6" s="27">
        <f t="shared" si="1"/>
        <v>0.28599999999999998</v>
      </c>
      <c r="AA6" s="27">
        <f t="shared" si="1"/>
        <v>0.28599999999999998</v>
      </c>
      <c r="AB6" s="27">
        <f t="shared" si="1"/>
        <v>0.28599999999999998</v>
      </c>
      <c r="AC6" s="27">
        <f t="shared" si="1"/>
        <v>0.28599999999999998</v>
      </c>
      <c r="AD6" s="27">
        <f t="shared" si="1"/>
        <v>0.28599999999999998</v>
      </c>
      <c r="AE6" s="27">
        <f t="shared" si="1"/>
        <v>0.28599999999999998</v>
      </c>
      <c r="AF6" s="27">
        <f t="shared" si="1"/>
        <v>0.28599999999999998</v>
      </c>
      <c r="AG6" s="27">
        <f t="shared" si="1"/>
        <v>0.28599999999999998</v>
      </c>
      <c r="AH6" s="27">
        <f t="shared" si="1"/>
        <v>0.28599999999999998</v>
      </c>
      <c r="AI6" s="27">
        <f t="shared" si="1"/>
        <v>0.28599999999999998</v>
      </c>
      <c r="AJ6" s="27">
        <f t="shared" si="1"/>
        <v>0.28599999999999998</v>
      </c>
      <c r="AK6" s="27">
        <f t="shared" si="1"/>
        <v>0.28599999999999998</v>
      </c>
    </row>
    <row r="7" spans="1:37">
      <c r="A7" s="27" t="str">
        <f>'Pre-ret calculations 2021'!B8</f>
        <v>solar PV</v>
      </c>
      <c r="B7" s="27">
        <f t="shared" si="2"/>
        <v>8.6999999999999994E-2</v>
      </c>
      <c r="C7" s="27">
        <f>'Pre-ret calculations 2021'!C8</f>
        <v>8.6999999999999994E-2</v>
      </c>
      <c r="D7" s="27">
        <f t="shared" si="3"/>
        <v>8.6999999999999994E-2</v>
      </c>
      <c r="E7" s="27">
        <f t="shared" si="1"/>
        <v>8.6999999999999994E-2</v>
      </c>
      <c r="F7" s="27">
        <f t="shared" si="1"/>
        <v>8.6999999999999994E-2</v>
      </c>
      <c r="G7" s="27">
        <f t="shared" si="1"/>
        <v>8.6999999999999994E-2</v>
      </c>
      <c r="H7" s="27">
        <f t="shared" si="1"/>
        <v>8.6999999999999994E-2</v>
      </c>
      <c r="I7" s="27">
        <f t="shared" si="1"/>
        <v>8.6999999999999994E-2</v>
      </c>
      <c r="J7" s="27">
        <f t="shared" si="1"/>
        <v>8.6999999999999994E-2</v>
      </c>
      <c r="K7" s="27">
        <f t="shared" si="1"/>
        <v>8.6999999999999994E-2</v>
      </c>
      <c r="L7" s="27">
        <f t="shared" si="1"/>
        <v>8.6999999999999994E-2</v>
      </c>
      <c r="M7" s="27">
        <f t="shared" si="1"/>
        <v>8.6999999999999994E-2</v>
      </c>
      <c r="N7" s="27">
        <f t="shared" si="1"/>
        <v>8.6999999999999994E-2</v>
      </c>
      <c r="O7" s="27">
        <f t="shared" si="1"/>
        <v>8.6999999999999994E-2</v>
      </c>
      <c r="P7" s="27">
        <f t="shared" si="1"/>
        <v>8.6999999999999994E-2</v>
      </c>
      <c r="Q7" s="27">
        <f t="shared" si="1"/>
        <v>8.6999999999999994E-2</v>
      </c>
      <c r="R7" s="27">
        <f t="shared" si="1"/>
        <v>8.6999999999999994E-2</v>
      </c>
      <c r="S7" s="27">
        <f t="shared" si="1"/>
        <v>8.6999999999999994E-2</v>
      </c>
      <c r="T7" s="27">
        <f t="shared" si="1"/>
        <v>8.6999999999999994E-2</v>
      </c>
      <c r="U7" s="27">
        <f t="shared" si="1"/>
        <v>8.6999999999999994E-2</v>
      </c>
      <c r="V7" s="27">
        <f t="shared" si="1"/>
        <v>8.6999999999999994E-2</v>
      </c>
      <c r="W7" s="27">
        <f t="shared" si="1"/>
        <v>8.6999999999999994E-2</v>
      </c>
      <c r="X7" s="27">
        <f t="shared" si="1"/>
        <v>8.6999999999999994E-2</v>
      </c>
      <c r="Y7" s="27">
        <f t="shared" si="1"/>
        <v>8.6999999999999994E-2</v>
      </c>
      <c r="Z7" s="27">
        <f t="shared" si="1"/>
        <v>8.6999999999999994E-2</v>
      </c>
      <c r="AA7" s="27">
        <f t="shared" si="1"/>
        <v>8.6999999999999994E-2</v>
      </c>
      <c r="AB7" s="27">
        <f t="shared" si="1"/>
        <v>8.6999999999999994E-2</v>
      </c>
      <c r="AC7" s="27">
        <f t="shared" si="1"/>
        <v>8.6999999999999994E-2</v>
      </c>
      <c r="AD7" s="27">
        <f t="shared" si="1"/>
        <v>8.6999999999999994E-2</v>
      </c>
      <c r="AE7" s="27">
        <f t="shared" si="1"/>
        <v>8.6999999999999994E-2</v>
      </c>
      <c r="AF7" s="27">
        <f t="shared" si="1"/>
        <v>8.6999999999999994E-2</v>
      </c>
      <c r="AG7" s="27">
        <f t="shared" si="1"/>
        <v>8.6999999999999994E-2</v>
      </c>
      <c r="AH7" s="27">
        <f t="shared" si="1"/>
        <v>8.6999999999999994E-2</v>
      </c>
      <c r="AI7" s="27">
        <f t="shared" si="1"/>
        <v>8.6999999999999994E-2</v>
      </c>
      <c r="AJ7" s="27">
        <f t="shared" si="1"/>
        <v>8.6999999999999994E-2</v>
      </c>
      <c r="AK7" s="27">
        <f t="shared" si="1"/>
        <v>8.6999999999999994E-2</v>
      </c>
    </row>
    <row r="8" spans="1:37" s="39" customFormat="1">
      <c r="A8" s="39" t="str">
        <f>'Pre-ret calculations 2021'!B9</f>
        <v>solar thermal</v>
      </c>
      <c r="B8" s="39">
        <f t="shared" si="2"/>
        <v>0.01</v>
      </c>
      <c r="C8" s="39">
        <v>0.01</v>
      </c>
      <c r="D8" s="39">
        <f t="shared" si="3"/>
        <v>0.01</v>
      </c>
      <c r="E8" s="39">
        <f t="shared" si="1"/>
        <v>0.01</v>
      </c>
      <c r="F8" s="39">
        <f t="shared" si="1"/>
        <v>0.01</v>
      </c>
      <c r="G8" s="39">
        <f t="shared" si="1"/>
        <v>0.01</v>
      </c>
      <c r="H8" s="39">
        <f t="shared" si="1"/>
        <v>0.01</v>
      </c>
      <c r="I8" s="39">
        <f t="shared" si="1"/>
        <v>0.01</v>
      </c>
      <c r="J8" s="39">
        <f t="shared" si="1"/>
        <v>0.01</v>
      </c>
      <c r="K8" s="39">
        <f t="shared" si="1"/>
        <v>0.01</v>
      </c>
      <c r="L8" s="39">
        <f t="shared" si="1"/>
        <v>0.01</v>
      </c>
      <c r="M8" s="39">
        <f t="shared" si="1"/>
        <v>0.01</v>
      </c>
      <c r="N8" s="39">
        <f t="shared" si="1"/>
        <v>0.01</v>
      </c>
      <c r="O8" s="39">
        <f t="shared" si="1"/>
        <v>0.01</v>
      </c>
      <c r="P8" s="39">
        <f t="shared" si="1"/>
        <v>0.01</v>
      </c>
      <c r="Q8" s="39">
        <f t="shared" si="1"/>
        <v>0.01</v>
      </c>
      <c r="R8" s="39">
        <f t="shared" si="1"/>
        <v>0.01</v>
      </c>
      <c r="S8" s="39">
        <f t="shared" si="1"/>
        <v>0.01</v>
      </c>
      <c r="T8" s="39">
        <f t="shared" si="1"/>
        <v>0.01</v>
      </c>
      <c r="U8" s="39">
        <f t="shared" si="1"/>
        <v>0.01</v>
      </c>
      <c r="V8" s="39">
        <f t="shared" si="1"/>
        <v>0.01</v>
      </c>
      <c r="W8" s="39">
        <f t="shared" si="1"/>
        <v>0.01</v>
      </c>
      <c r="X8" s="39">
        <f t="shared" si="1"/>
        <v>0.01</v>
      </c>
      <c r="Y8" s="39">
        <f t="shared" si="1"/>
        <v>0.01</v>
      </c>
      <c r="Z8" s="39">
        <f t="shared" si="1"/>
        <v>0.01</v>
      </c>
      <c r="AA8" s="39">
        <f t="shared" si="1"/>
        <v>0.01</v>
      </c>
      <c r="AB8" s="39">
        <f t="shared" si="1"/>
        <v>0.01</v>
      </c>
      <c r="AC8" s="39">
        <f t="shared" si="1"/>
        <v>0.01</v>
      </c>
      <c r="AD8" s="39">
        <f t="shared" si="1"/>
        <v>0.01</v>
      </c>
      <c r="AE8" s="39">
        <f t="shared" si="1"/>
        <v>0.01</v>
      </c>
      <c r="AF8" s="39">
        <f t="shared" si="1"/>
        <v>0.01</v>
      </c>
      <c r="AG8" s="39">
        <f t="shared" si="1"/>
        <v>0.01</v>
      </c>
      <c r="AH8" s="39">
        <f t="shared" si="1"/>
        <v>0.01</v>
      </c>
      <c r="AI8" s="39">
        <f t="shared" si="1"/>
        <v>0.01</v>
      </c>
      <c r="AJ8" s="39">
        <f t="shared" si="1"/>
        <v>0.01</v>
      </c>
      <c r="AK8" s="39">
        <f t="shared" si="1"/>
        <v>0.01</v>
      </c>
    </row>
    <row r="9" spans="1:37">
      <c r="A9" s="27" t="str">
        <f>'Pre-ret calculations 2021'!B10</f>
        <v>biomass</v>
      </c>
      <c r="B9" s="27">
        <f t="shared" si="2"/>
        <v>0.41299999999999998</v>
      </c>
      <c r="C9" s="27">
        <f>'Pre-ret calculations 2021'!C10</f>
        <v>0.41299999999999998</v>
      </c>
      <c r="D9" s="27">
        <f t="shared" si="3"/>
        <v>0.41299999999999998</v>
      </c>
      <c r="E9" s="27">
        <f t="shared" si="1"/>
        <v>0.41299999999999998</v>
      </c>
      <c r="F9" s="27">
        <f t="shared" si="1"/>
        <v>0.41299999999999998</v>
      </c>
      <c r="G9" s="27">
        <f t="shared" si="1"/>
        <v>0.41299999999999998</v>
      </c>
      <c r="H9" s="27">
        <f t="shared" si="1"/>
        <v>0.41299999999999998</v>
      </c>
      <c r="I9" s="27">
        <f t="shared" si="1"/>
        <v>0.41299999999999998</v>
      </c>
      <c r="J9" s="27">
        <f t="shared" si="1"/>
        <v>0.41299999999999998</v>
      </c>
      <c r="K9" s="27">
        <f t="shared" si="1"/>
        <v>0.41299999999999998</v>
      </c>
      <c r="L9" s="27">
        <f t="shared" si="1"/>
        <v>0.41299999999999998</v>
      </c>
      <c r="M9" s="27">
        <f t="shared" si="1"/>
        <v>0.41299999999999998</v>
      </c>
      <c r="N9" s="27">
        <f t="shared" si="1"/>
        <v>0.41299999999999998</v>
      </c>
      <c r="O9" s="27">
        <f t="shared" si="1"/>
        <v>0.41299999999999998</v>
      </c>
      <c r="P9" s="27">
        <f t="shared" si="1"/>
        <v>0.41299999999999998</v>
      </c>
      <c r="Q9" s="27">
        <f t="shared" si="1"/>
        <v>0.41299999999999998</v>
      </c>
      <c r="R9" s="27">
        <f t="shared" si="1"/>
        <v>0.41299999999999998</v>
      </c>
      <c r="S9" s="27">
        <f t="shared" si="1"/>
        <v>0.41299999999999998</v>
      </c>
      <c r="T9" s="27">
        <f t="shared" si="1"/>
        <v>0.41299999999999998</v>
      </c>
      <c r="U9" s="27">
        <f t="shared" si="1"/>
        <v>0.41299999999999998</v>
      </c>
      <c r="V9" s="27">
        <f t="shared" si="1"/>
        <v>0.41299999999999998</v>
      </c>
      <c r="W9" s="27">
        <f t="shared" si="1"/>
        <v>0.41299999999999998</v>
      </c>
      <c r="X9" s="27">
        <f t="shared" si="1"/>
        <v>0.41299999999999998</v>
      </c>
      <c r="Y9" s="27">
        <f t="shared" si="1"/>
        <v>0.41299999999999998</v>
      </c>
      <c r="Z9" s="27">
        <f t="shared" si="1"/>
        <v>0.41299999999999998</v>
      </c>
      <c r="AA9" s="27">
        <f t="shared" si="1"/>
        <v>0.41299999999999998</v>
      </c>
      <c r="AB9" s="27">
        <f t="shared" si="1"/>
        <v>0.41299999999999998</v>
      </c>
      <c r="AC9" s="27">
        <f t="shared" si="1"/>
        <v>0.41299999999999998</v>
      </c>
      <c r="AD9" s="27">
        <f t="shared" si="1"/>
        <v>0.41299999999999998</v>
      </c>
      <c r="AE9" s="27">
        <f t="shared" si="1"/>
        <v>0.41299999999999998</v>
      </c>
      <c r="AF9" s="27">
        <f t="shared" si="1"/>
        <v>0.41299999999999998</v>
      </c>
      <c r="AG9" s="27">
        <f t="shared" si="1"/>
        <v>0.41299999999999998</v>
      </c>
      <c r="AH9" s="27">
        <f t="shared" si="1"/>
        <v>0.41299999999999998</v>
      </c>
      <c r="AI9" s="27">
        <f t="shared" si="1"/>
        <v>0.41299999999999998</v>
      </c>
      <c r="AJ9" s="27">
        <f t="shared" si="1"/>
        <v>0.41299999999999998</v>
      </c>
      <c r="AK9" s="27">
        <f t="shared" si="1"/>
        <v>0.41299999999999998</v>
      </c>
    </row>
    <row r="10" spans="1:37" s="39" customFormat="1">
      <c r="A10" s="39" t="str">
        <f>'Pre-ret calculations 2021'!B11</f>
        <v>geothermal</v>
      </c>
      <c r="B10" s="39">
        <f t="shared" si="2"/>
        <v>0.01</v>
      </c>
      <c r="C10" s="39">
        <v>0.01</v>
      </c>
      <c r="D10" s="39">
        <f t="shared" si="3"/>
        <v>0.01</v>
      </c>
      <c r="E10" s="39">
        <f t="shared" si="1"/>
        <v>0.01</v>
      </c>
      <c r="F10" s="39">
        <f t="shared" si="1"/>
        <v>0.01</v>
      </c>
      <c r="G10" s="39">
        <f t="shared" si="1"/>
        <v>0.01</v>
      </c>
      <c r="H10" s="39">
        <f t="shared" si="1"/>
        <v>0.01</v>
      </c>
      <c r="I10" s="39">
        <f t="shared" si="1"/>
        <v>0.01</v>
      </c>
      <c r="J10" s="39">
        <f t="shared" si="1"/>
        <v>0.01</v>
      </c>
      <c r="K10" s="39">
        <f t="shared" ref="E10:AK14" si="4">J10</f>
        <v>0.01</v>
      </c>
      <c r="L10" s="39">
        <f t="shared" si="4"/>
        <v>0.01</v>
      </c>
      <c r="M10" s="39">
        <f t="shared" si="4"/>
        <v>0.01</v>
      </c>
      <c r="N10" s="39">
        <f t="shared" si="4"/>
        <v>0.01</v>
      </c>
      <c r="O10" s="39">
        <f t="shared" si="4"/>
        <v>0.01</v>
      </c>
      <c r="P10" s="39">
        <f t="shared" si="4"/>
        <v>0.01</v>
      </c>
      <c r="Q10" s="39">
        <f t="shared" si="4"/>
        <v>0.01</v>
      </c>
      <c r="R10" s="39">
        <f t="shared" si="4"/>
        <v>0.01</v>
      </c>
      <c r="S10" s="39">
        <f t="shared" si="4"/>
        <v>0.01</v>
      </c>
      <c r="T10" s="39">
        <f t="shared" si="4"/>
        <v>0.01</v>
      </c>
      <c r="U10" s="39">
        <f t="shared" si="4"/>
        <v>0.01</v>
      </c>
      <c r="V10" s="39">
        <f t="shared" si="4"/>
        <v>0.01</v>
      </c>
      <c r="W10" s="39">
        <f t="shared" si="4"/>
        <v>0.01</v>
      </c>
      <c r="X10" s="39">
        <f t="shared" si="4"/>
        <v>0.01</v>
      </c>
      <c r="Y10" s="39">
        <f t="shared" si="4"/>
        <v>0.01</v>
      </c>
      <c r="Z10" s="39">
        <f t="shared" si="4"/>
        <v>0.01</v>
      </c>
      <c r="AA10" s="39">
        <f t="shared" si="4"/>
        <v>0.01</v>
      </c>
      <c r="AB10" s="39">
        <f t="shared" si="4"/>
        <v>0.01</v>
      </c>
      <c r="AC10" s="39">
        <f t="shared" si="4"/>
        <v>0.01</v>
      </c>
      <c r="AD10" s="39">
        <f t="shared" si="4"/>
        <v>0.01</v>
      </c>
      <c r="AE10" s="39">
        <f t="shared" si="4"/>
        <v>0.01</v>
      </c>
      <c r="AF10" s="39">
        <f t="shared" si="4"/>
        <v>0.01</v>
      </c>
      <c r="AG10" s="39">
        <f t="shared" si="4"/>
        <v>0.01</v>
      </c>
      <c r="AH10" s="39">
        <f t="shared" si="4"/>
        <v>0.01</v>
      </c>
      <c r="AI10" s="39">
        <f t="shared" si="4"/>
        <v>0.01</v>
      </c>
      <c r="AJ10" s="39">
        <f t="shared" si="4"/>
        <v>0.01</v>
      </c>
      <c r="AK10" s="39">
        <f t="shared" si="4"/>
        <v>0.01</v>
      </c>
    </row>
    <row r="11" spans="1:37">
      <c r="A11" s="27" t="str">
        <f>'Pre-ret calculations 2021'!B12</f>
        <v>petroleum</v>
      </c>
      <c r="B11" s="27">
        <f t="shared" si="2"/>
        <v>0.14299999999999999</v>
      </c>
      <c r="C11" s="27">
        <f>'Pre-ret calculations 2021'!C12</f>
        <v>0.14299999999999999</v>
      </c>
      <c r="D11" s="27">
        <f t="shared" si="3"/>
        <v>0.14299999999999999</v>
      </c>
      <c r="E11" s="27">
        <f t="shared" si="4"/>
        <v>0.14299999999999999</v>
      </c>
      <c r="F11" s="27">
        <f t="shared" si="4"/>
        <v>0.14299999999999999</v>
      </c>
      <c r="G11" s="27">
        <f t="shared" si="4"/>
        <v>0.14299999999999999</v>
      </c>
      <c r="H11" s="27">
        <f t="shared" si="4"/>
        <v>0.14299999999999999</v>
      </c>
      <c r="I11" s="27">
        <f t="shared" si="4"/>
        <v>0.14299999999999999</v>
      </c>
      <c r="J11" s="27">
        <f t="shared" si="4"/>
        <v>0.14299999999999999</v>
      </c>
      <c r="K11" s="27">
        <f t="shared" si="4"/>
        <v>0.14299999999999999</v>
      </c>
      <c r="L11" s="27">
        <f t="shared" si="4"/>
        <v>0.14299999999999999</v>
      </c>
      <c r="M11" s="27">
        <f t="shared" si="4"/>
        <v>0.14299999999999999</v>
      </c>
      <c r="N11" s="27">
        <f t="shared" si="4"/>
        <v>0.14299999999999999</v>
      </c>
      <c r="O11" s="27">
        <f t="shared" si="4"/>
        <v>0.14299999999999999</v>
      </c>
      <c r="P11" s="27">
        <f t="shared" si="4"/>
        <v>0.14299999999999999</v>
      </c>
      <c r="Q11" s="27">
        <f t="shared" si="4"/>
        <v>0.14299999999999999</v>
      </c>
      <c r="R11" s="27">
        <f t="shared" si="4"/>
        <v>0.14299999999999999</v>
      </c>
      <c r="S11" s="27">
        <f t="shared" si="4"/>
        <v>0.14299999999999999</v>
      </c>
      <c r="T11" s="27">
        <f t="shared" si="4"/>
        <v>0.14299999999999999</v>
      </c>
      <c r="U11" s="27">
        <f t="shared" si="4"/>
        <v>0.14299999999999999</v>
      </c>
      <c r="V11" s="27">
        <f t="shared" si="4"/>
        <v>0.14299999999999999</v>
      </c>
      <c r="W11" s="27">
        <f t="shared" si="4"/>
        <v>0.14299999999999999</v>
      </c>
      <c r="X11" s="27">
        <f t="shared" si="4"/>
        <v>0.14299999999999999</v>
      </c>
      <c r="Y11" s="27">
        <f t="shared" si="4"/>
        <v>0.14299999999999999</v>
      </c>
      <c r="Z11" s="27">
        <f t="shared" si="4"/>
        <v>0.14299999999999999</v>
      </c>
      <c r="AA11" s="27">
        <f t="shared" si="4"/>
        <v>0.14299999999999999</v>
      </c>
      <c r="AB11" s="27">
        <f t="shared" si="4"/>
        <v>0.14299999999999999</v>
      </c>
      <c r="AC11" s="27">
        <f t="shared" si="4"/>
        <v>0.14299999999999999</v>
      </c>
      <c r="AD11" s="27">
        <f t="shared" si="4"/>
        <v>0.14299999999999999</v>
      </c>
      <c r="AE11" s="27">
        <f t="shared" si="4"/>
        <v>0.14299999999999999</v>
      </c>
      <c r="AF11" s="27">
        <f t="shared" si="4"/>
        <v>0.14299999999999999</v>
      </c>
      <c r="AG11" s="27">
        <f t="shared" si="4"/>
        <v>0.14299999999999999</v>
      </c>
      <c r="AH11" s="27">
        <f t="shared" si="4"/>
        <v>0.14299999999999999</v>
      </c>
      <c r="AI11" s="27">
        <f t="shared" si="4"/>
        <v>0.14299999999999999</v>
      </c>
      <c r="AJ11" s="27">
        <f t="shared" si="4"/>
        <v>0.14299999999999999</v>
      </c>
      <c r="AK11" s="27">
        <f t="shared" si="4"/>
        <v>0.14299999999999999</v>
      </c>
    </row>
    <row r="12" spans="1:37">
      <c r="A12" s="27" t="str">
        <f>'Pre-ret calculations 2021'!B13</f>
        <v>natural gas peaker</v>
      </c>
      <c r="B12" s="27">
        <f t="shared" si="2"/>
        <v>0.2034</v>
      </c>
      <c r="C12" s="27">
        <f>'Pre-ret calculations 2021'!C13</f>
        <v>0.2034</v>
      </c>
      <c r="D12" s="27">
        <f t="shared" si="3"/>
        <v>0.2034</v>
      </c>
      <c r="E12" s="27">
        <f t="shared" si="4"/>
        <v>0.2034</v>
      </c>
      <c r="F12" s="27">
        <f t="shared" si="4"/>
        <v>0.2034</v>
      </c>
      <c r="G12" s="27">
        <f t="shared" si="4"/>
        <v>0.2034</v>
      </c>
      <c r="H12" s="27">
        <f t="shared" si="4"/>
        <v>0.2034</v>
      </c>
      <c r="I12" s="27">
        <f t="shared" si="4"/>
        <v>0.2034</v>
      </c>
      <c r="J12" s="27">
        <f t="shared" si="4"/>
        <v>0.2034</v>
      </c>
      <c r="K12" s="27">
        <f t="shared" si="4"/>
        <v>0.2034</v>
      </c>
      <c r="L12" s="27">
        <f t="shared" si="4"/>
        <v>0.2034</v>
      </c>
      <c r="M12" s="27">
        <f t="shared" si="4"/>
        <v>0.2034</v>
      </c>
      <c r="N12" s="27">
        <f t="shared" si="4"/>
        <v>0.2034</v>
      </c>
      <c r="O12" s="27">
        <f t="shared" si="4"/>
        <v>0.2034</v>
      </c>
      <c r="P12" s="27">
        <f t="shared" si="4"/>
        <v>0.2034</v>
      </c>
      <c r="Q12" s="27">
        <f t="shared" si="4"/>
        <v>0.2034</v>
      </c>
      <c r="R12" s="27">
        <f t="shared" si="4"/>
        <v>0.2034</v>
      </c>
      <c r="S12" s="27">
        <f t="shared" si="4"/>
        <v>0.2034</v>
      </c>
      <c r="T12" s="27">
        <f t="shared" si="4"/>
        <v>0.2034</v>
      </c>
      <c r="U12" s="27">
        <f t="shared" si="4"/>
        <v>0.2034</v>
      </c>
      <c r="V12" s="27">
        <f t="shared" si="4"/>
        <v>0.2034</v>
      </c>
      <c r="W12" s="27">
        <f t="shared" si="4"/>
        <v>0.2034</v>
      </c>
      <c r="X12" s="27">
        <f t="shared" si="4"/>
        <v>0.2034</v>
      </c>
      <c r="Y12" s="27">
        <f t="shared" si="4"/>
        <v>0.2034</v>
      </c>
      <c r="Z12" s="27">
        <f t="shared" si="4"/>
        <v>0.2034</v>
      </c>
      <c r="AA12" s="27">
        <f t="shared" si="4"/>
        <v>0.2034</v>
      </c>
      <c r="AB12" s="27">
        <f t="shared" si="4"/>
        <v>0.2034</v>
      </c>
      <c r="AC12" s="27">
        <f t="shared" si="4"/>
        <v>0.2034</v>
      </c>
      <c r="AD12" s="27">
        <f t="shared" si="4"/>
        <v>0.2034</v>
      </c>
      <c r="AE12" s="27">
        <f t="shared" si="4"/>
        <v>0.2034</v>
      </c>
      <c r="AF12" s="27">
        <f t="shared" si="4"/>
        <v>0.2034</v>
      </c>
      <c r="AG12" s="27">
        <f t="shared" si="4"/>
        <v>0.2034</v>
      </c>
      <c r="AH12" s="27">
        <f t="shared" si="4"/>
        <v>0.2034</v>
      </c>
      <c r="AI12" s="27">
        <f t="shared" si="4"/>
        <v>0.2034</v>
      </c>
      <c r="AJ12" s="27">
        <f t="shared" si="4"/>
        <v>0.2034</v>
      </c>
      <c r="AK12" s="27">
        <f t="shared" si="4"/>
        <v>0.2034</v>
      </c>
    </row>
    <row r="13" spans="1:37" s="39" customFormat="1">
      <c r="A13" s="39" t="str">
        <f>'Pre-ret calculations 2021'!B14</f>
        <v>lignite</v>
      </c>
      <c r="B13" s="39">
        <f t="shared" si="2"/>
        <v>0.01</v>
      </c>
      <c r="C13" s="39">
        <v>0.01</v>
      </c>
      <c r="D13" s="39">
        <f t="shared" si="3"/>
        <v>0.01</v>
      </c>
      <c r="E13" s="39">
        <f t="shared" si="4"/>
        <v>0.01</v>
      </c>
      <c r="F13" s="39">
        <f t="shared" si="4"/>
        <v>0.01</v>
      </c>
      <c r="G13" s="39">
        <f t="shared" si="4"/>
        <v>0.01</v>
      </c>
      <c r="H13" s="39">
        <f t="shared" si="4"/>
        <v>0.01</v>
      </c>
      <c r="I13" s="39">
        <f t="shared" si="4"/>
        <v>0.01</v>
      </c>
      <c r="J13" s="39">
        <f t="shared" si="4"/>
        <v>0.01</v>
      </c>
      <c r="K13" s="39">
        <f t="shared" si="4"/>
        <v>0.01</v>
      </c>
      <c r="L13" s="39">
        <f t="shared" si="4"/>
        <v>0.01</v>
      </c>
      <c r="M13" s="39">
        <f t="shared" si="4"/>
        <v>0.01</v>
      </c>
      <c r="N13" s="39">
        <f t="shared" si="4"/>
        <v>0.01</v>
      </c>
      <c r="O13" s="39">
        <f t="shared" si="4"/>
        <v>0.01</v>
      </c>
      <c r="P13" s="39">
        <f t="shared" si="4"/>
        <v>0.01</v>
      </c>
      <c r="Q13" s="39">
        <f t="shared" si="4"/>
        <v>0.01</v>
      </c>
      <c r="R13" s="39">
        <f t="shared" si="4"/>
        <v>0.01</v>
      </c>
      <c r="S13" s="39">
        <f t="shared" si="4"/>
        <v>0.01</v>
      </c>
      <c r="T13" s="39">
        <f t="shared" si="4"/>
        <v>0.01</v>
      </c>
      <c r="U13" s="39">
        <f t="shared" si="4"/>
        <v>0.01</v>
      </c>
      <c r="V13" s="39">
        <f t="shared" si="4"/>
        <v>0.01</v>
      </c>
      <c r="W13" s="39">
        <f t="shared" si="4"/>
        <v>0.01</v>
      </c>
      <c r="X13" s="39">
        <f t="shared" si="4"/>
        <v>0.01</v>
      </c>
      <c r="Y13" s="39">
        <f t="shared" si="4"/>
        <v>0.01</v>
      </c>
      <c r="Z13" s="39">
        <f t="shared" si="4"/>
        <v>0.01</v>
      </c>
      <c r="AA13" s="39">
        <f t="shared" si="4"/>
        <v>0.01</v>
      </c>
      <c r="AB13" s="39">
        <f t="shared" si="4"/>
        <v>0.01</v>
      </c>
      <c r="AC13" s="39">
        <f t="shared" si="4"/>
        <v>0.01</v>
      </c>
      <c r="AD13" s="39">
        <f t="shared" si="4"/>
        <v>0.01</v>
      </c>
      <c r="AE13" s="39">
        <f t="shared" si="4"/>
        <v>0.01</v>
      </c>
      <c r="AF13" s="39">
        <f t="shared" si="4"/>
        <v>0.01</v>
      </c>
      <c r="AG13" s="39">
        <f t="shared" si="4"/>
        <v>0.01</v>
      </c>
      <c r="AH13" s="39">
        <f t="shared" si="4"/>
        <v>0.01</v>
      </c>
      <c r="AI13" s="39">
        <f t="shared" si="4"/>
        <v>0.01</v>
      </c>
      <c r="AJ13" s="39">
        <f t="shared" si="4"/>
        <v>0.01</v>
      </c>
      <c r="AK13" s="39">
        <f t="shared" si="4"/>
        <v>0.01</v>
      </c>
    </row>
    <row r="14" spans="1:37" s="39" customFormat="1">
      <c r="A14" s="39" t="str">
        <f>'Pre-ret calculations 2021'!B15</f>
        <v>offshore wind</v>
      </c>
      <c r="B14" s="39">
        <f t="shared" si="2"/>
        <v>0.01</v>
      </c>
      <c r="C14" s="39">
        <v>0.01</v>
      </c>
      <c r="D14" s="39">
        <f t="shared" si="3"/>
        <v>0.01</v>
      </c>
      <c r="E14" s="39">
        <f t="shared" si="4"/>
        <v>0.01</v>
      </c>
      <c r="F14" s="39">
        <f t="shared" si="4"/>
        <v>0.01</v>
      </c>
      <c r="G14" s="39">
        <f t="shared" si="4"/>
        <v>0.01</v>
      </c>
      <c r="H14" s="39">
        <f t="shared" si="4"/>
        <v>0.01</v>
      </c>
      <c r="I14" s="39">
        <f t="shared" si="4"/>
        <v>0.01</v>
      </c>
      <c r="J14" s="39">
        <f t="shared" si="4"/>
        <v>0.01</v>
      </c>
      <c r="K14" s="39">
        <f t="shared" si="4"/>
        <v>0.01</v>
      </c>
      <c r="L14" s="39">
        <f t="shared" si="4"/>
        <v>0.01</v>
      </c>
      <c r="M14" s="39">
        <f t="shared" si="4"/>
        <v>0.01</v>
      </c>
      <c r="N14" s="39">
        <f t="shared" si="4"/>
        <v>0.01</v>
      </c>
      <c r="O14" s="39">
        <f t="shared" si="4"/>
        <v>0.01</v>
      </c>
      <c r="P14" s="39">
        <f t="shared" si="4"/>
        <v>0.01</v>
      </c>
      <c r="Q14" s="39">
        <f t="shared" si="4"/>
        <v>0.01</v>
      </c>
      <c r="R14" s="39">
        <f t="shared" si="4"/>
        <v>0.01</v>
      </c>
      <c r="S14" s="39">
        <f t="shared" si="4"/>
        <v>0.01</v>
      </c>
      <c r="T14" s="39">
        <f t="shared" si="4"/>
        <v>0.01</v>
      </c>
      <c r="U14" s="39">
        <f t="shared" si="4"/>
        <v>0.01</v>
      </c>
      <c r="V14" s="39">
        <f t="shared" si="4"/>
        <v>0.01</v>
      </c>
      <c r="W14" s="39">
        <f t="shared" si="4"/>
        <v>0.01</v>
      </c>
      <c r="X14" s="39">
        <f t="shared" si="4"/>
        <v>0.01</v>
      </c>
      <c r="Y14" s="39">
        <f t="shared" si="4"/>
        <v>0.01</v>
      </c>
      <c r="Z14" s="39">
        <f t="shared" si="4"/>
        <v>0.01</v>
      </c>
      <c r="AA14" s="39">
        <f t="shared" si="4"/>
        <v>0.01</v>
      </c>
      <c r="AB14" s="39">
        <f t="shared" si="4"/>
        <v>0.01</v>
      </c>
      <c r="AC14" s="39">
        <f t="shared" si="4"/>
        <v>0.01</v>
      </c>
      <c r="AD14" s="39">
        <f t="shared" si="4"/>
        <v>0.01</v>
      </c>
      <c r="AE14" s="39">
        <f t="shared" si="4"/>
        <v>0.01</v>
      </c>
      <c r="AF14" s="39">
        <f t="shared" si="4"/>
        <v>0.01</v>
      </c>
      <c r="AG14" s="39">
        <f t="shared" si="4"/>
        <v>0.01</v>
      </c>
      <c r="AH14" s="39">
        <f t="shared" si="4"/>
        <v>0.01</v>
      </c>
      <c r="AI14" s="39">
        <f t="shared" si="4"/>
        <v>0.01</v>
      </c>
      <c r="AJ14" s="39">
        <f t="shared" si="4"/>
        <v>0.01</v>
      </c>
      <c r="AK14" s="39">
        <f t="shared" si="4"/>
        <v>0.01</v>
      </c>
    </row>
    <row r="15" spans="1:37" s="39" customFormat="1">
      <c r="A15" s="39" t="str">
        <f>'Pre-ret calculations 2021'!B16</f>
        <v>crude oil</v>
      </c>
      <c r="B15" s="39">
        <f t="shared" si="2"/>
        <v>0.01</v>
      </c>
      <c r="C15" s="39">
        <v>0.01</v>
      </c>
      <c r="D15" s="39">
        <v>0.01</v>
      </c>
      <c r="E15" s="39">
        <v>0.01</v>
      </c>
      <c r="F15" s="39">
        <v>0.01</v>
      </c>
      <c r="G15" s="39">
        <v>0.01</v>
      </c>
      <c r="H15" s="39">
        <v>0.01</v>
      </c>
      <c r="I15" s="39">
        <v>0.01</v>
      </c>
      <c r="J15" s="39">
        <v>0.01</v>
      </c>
      <c r="K15" s="39">
        <v>0.01</v>
      </c>
      <c r="L15" s="39">
        <v>0.01</v>
      </c>
      <c r="M15" s="39">
        <v>0.01</v>
      </c>
      <c r="N15" s="39">
        <v>0.01</v>
      </c>
      <c r="O15" s="39">
        <v>0.01</v>
      </c>
      <c r="P15" s="39">
        <v>0.01</v>
      </c>
      <c r="Q15" s="39">
        <v>0.01</v>
      </c>
      <c r="R15" s="39">
        <v>0.01</v>
      </c>
      <c r="S15" s="39">
        <v>0.01</v>
      </c>
      <c r="T15" s="39">
        <v>0.01</v>
      </c>
      <c r="U15" s="39">
        <v>0.01</v>
      </c>
      <c r="V15" s="39">
        <v>0.01</v>
      </c>
      <c r="W15" s="39">
        <v>0.01</v>
      </c>
      <c r="X15" s="39">
        <v>0.01</v>
      </c>
      <c r="Y15" s="39">
        <v>0.01</v>
      </c>
      <c r="Z15" s="39">
        <v>0.01</v>
      </c>
      <c r="AA15" s="39">
        <v>0.01</v>
      </c>
      <c r="AB15" s="39">
        <v>0.01</v>
      </c>
      <c r="AC15" s="39">
        <v>0.01</v>
      </c>
      <c r="AD15" s="39">
        <v>0.01</v>
      </c>
      <c r="AE15" s="39">
        <v>0.01</v>
      </c>
      <c r="AF15" s="39">
        <v>0.01</v>
      </c>
      <c r="AG15" s="39">
        <v>0.01</v>
      </c>
      <c r="AH15" s="39">
        <v>0.01</v>
      </c>
      <c r="AI15" s="39">
        <v>0.01</v>
      </c>
      <c r="AJ15" s="39">
        <v>0.01</v>
      </c>
      <c r="AK15" s="39">
        <v>0.01</v>
      </c>
    </row>
    <row r="16" spans="1:37" s="39" customFormat="1">
      <c r="A16" s="39" t="str">
        <f>'Pre-ret calculations 2021'!B17</f>
        <v>heavy or residual fuel oil</v>
      </c>
      <c r="B16" s="39">
        <f t="shared" si="2"/>
        <v>0.01</v>
      </c>
      <c r="C16" s="39">
        <v>0.01</v>
      </c>
      <c r="D16" s="39">
        <v>0.01</v>
      </c>
      <c r="E16" s="39">
        <v>0.01</v>
      </c>
      <c r="F16" s="39">
        <v>0.01</v>
      </c>
      <c r="G16" s="39">
        <v>0.01</v>
      </c>
      <c r="H16" s="39">
        <v>0.01</v>
      </c>
      <c r="I16" s="39">
        <v>0.01</v>
      </c>
      <c r="J16" s="39">
        <v>0.01</v>
      </c>
      <c r="K16" s="39">
        <v>0.01</v>
      </c>
      <c r="L16" s="39">
        <v>0.01</v>
      </c>
      <c r="M16" s="39">
        <v>0.01</v>
      </c>
      <c r="N16" s="39">
        <v>0.01</v>
      </c>
      <c r="O16" s="39">
        <v>0.01</v>
      </c>
      <c r="P16" s="39">
        <v>0.01</v>
      </c>
      <c r="Q16" s="39">
        <v>0.01</v>
      </c>
      <c r="R16" s="39">
        <v>0.01</v>
      </c>
      <c r="S16" s="39">
        <v>0.01</v>
      </c>
      <c r="T16" s="39">
        <v>0.01</v>
      </c>
      <c r="U16" s="39">
        <v>0.01</v>
      </c>
      <c r="V16" s="39">
        <v>0.01</v>
      </c>
      <c r="W16" s="39">
        <v>0.01</v>
      </c>
      <c r="X16" s="39">
        <v>0.01</v>
      </c>
      <c r="Y16" s="39">
        <v>0.01</v>
      </c>
      <c r="Z16" s="39">
        <v>0.01</v>
      </c>
      <c r="AA16" s="39">
        <v>0.01</v>
      </c>
      <c r="AB16" s="39">
        <v>0.01</v>
      </c>
      <c r="AC16" s="39">
        <v>0.01</v>
      </c>
      <c r="AD16" s="39">
        <v>0.01</v>
      </c>
      <c r="AE16" s="39">
        <v>0.01</v>
      </c>
      <c r="AF16" s="39">
        <v>0.01</v>
      </c>
      <c r="AG16" s="39">
        <v>0.01</v>
      </c>
      <c r="AH16" s="39">
        <v>0.01</v>
      </c>
      <c r="AI16" s="39">
        <v>0.01</v>
      </c>
      <c r="AJ16" s="39">
        <v>0.01</v>
      </c>
      <c r="AK16" s="39">
        <v>0.01</v>
      </c>
    </row>
    <row r="17" spans="1:37" s="39" customFormat="1">
      <c r="A17" s="39" t="str">
        <f>'Pre-ret calculations 2021'!B18</f>
        <v>municipal solid waste</v>
      </c>
      <c r="B17" s="39">
        <f t="shared" si="2"/>
        <v>0.01</v>
      </c>
      <c r="C17" s="39">
        <v>0.01</v>
      </c>
      <c r="D17" s="39">
        <v>0.01</v>
      </c>
      <c r="E17" s="39">
        <v>0.01</v>
      </c>
      <c r="F17" s="39">
        <v>0.01</v>
      </c>
      <c r="G17" s="39">
        <v>0.01</v>
      </c>
      <c r="H17" s="39">
        <v>0.01</v>
      </c>
      <c r="I17" s="39">
        <v>0.01</v>
      </c>
      <c r="J17" s="39">
        <v>0.01</v>
      </c>
      <c r="K17" s="39">
        <v>0.01</v>
      </c>
      <c r="L17" s="39">
        <v>0.01</v>
      </c>
      <c r="M17" s="39">
        <v>0.01</v>
      </c>
      <c r="N17" s="39">
        <v>0.01</v>
      </c>
      <c r="O17" s="39">
        <v>0.01</v>
      </c>
      <c r="P17" s="39">
        <v>0.01</v>
      </c>
      <c r="Q17" s="39">
        <v>0.01</v>
      </c>
      <c r="R17" s="39">
        <v>0.01</v>
      </c>
      <c r="S17" s="39">
        <v>0.01</v>
      </c>
      <c r="T17" s="39">
        <v>0.01</v>
      </c>
      <c r="U17" s="39">
        <v>0.01</v>
      </c>
      <c r="V17" s="39">
        <v>0.01</v>
      </c>
      <c r="W17" s="39">
        <v>0.01</v>
      </c>
      <c r="X17" s="39">
        <v>0.01</v>
      </c>
      <c r="Y17" s="39">
        <v>0.01</v>
      </c>
      <c r="Z17" s="39">
        <v>0.01</v>
      </c>
      <c r="AA17" s="39">
        <v>0.01</v>
      </c>
      <c r="AB17" s="39">
        <v>0.01</v>
      </c>
      <c r="AC17" s="39">
        <v>0.01</v>
      </c>
      <c r="AD17" s="39">
        <v>0.01</v>
      </c>
      <c r="AE17" s="39">
        <v>0.01</v>
      </c>
      <c r="AF17" s="39">
        <v>0.01</v>
      </c>
      <c r="AG17" s="39">
        <v>0.01</v>
      </c>
      <c r="AH17" s="39">
        <v>0.01</v>
      </c>
      <c r="AI17" s="39">
        <v>0.01</v>
      </c>
      <c r="AJ17" s="39">
        <v>0.01</v>
      </c>
      <c r="AK17" s="39">
        <v>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K17"/>
  <sheetViews>
    <sheetView workbookViewId="0">
      <selection activeCell="F13" sqref="F13"/>
    </sheetView>
  </sheetViews>
  <sheetFormatPr defaultColWidth="8.85546875" defaultRowHeight="15"/>
  <cols>
    <col min="1" max="1" width="20.85546875" style="27" bestFit="1" customWidth="1"/>
    <col min="2" max="2" width="10.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s="39" customFormat="1">
      <c r="A2" s="39" t="s">
        <v>122</v>
      </c>
      <c r="B2" s="39">
        <v>0.01</v>
      </c>
      <c r="C2" s="39">
        <v>0.01</v>
      </c>
      <c r="D2" s="39">
        <f>$C2</f>
        <v>0.01</v>
      </c>
      <c r="E2" s="39">
        <f t="shared" ref="E2:AK10" si="1">$C2</f>
        <v>0.01</v>
      </c>
      <c r="F2" s="39">
        <f t="shared" si="1"/>
        <v>0.01</v>
      </c>
      <c r="G2" s="39">
        <f t="shared" si="1"/>
        <v>0.01</v>
      </c>
      <c r="H2" s="39">
        <f t="shared" si="1"/>
        <v>0.01</v>
      </c>
      <c r="I2" s="39">
        <f t="shared" si="1"/>
        <v>0.01</v>
      </c>
      <c r="J2" s="39">
        <f t="shared" si="1"/>
        <v>0.01</v>
      </c>
      <c r="K2" s="39">
        <f t="shared" si="1"/>
        <v>0.01</v>
      </c>
      <c r="L2" s="39">
        <f t="shared" si="1"/>
        <v>0.01</v>
      </c>
      <c r="M2" s="39">
        <f t="shared" si="1"/>
        <v>0.01</v>
      </c>
      <c r="N2" s="39">
        <f t="shared" si="1"/>
        <v>0.01</v>
      </c>
      <c r="O2" s="39">
        <f t="shared" si="1"/>
        <v>0.01</v>
      </c>
      <c r="P2" s="39">
        <f t="shared" si="1"/>
        <v>0.01</v>
      </c>
      <c r="Q2" s="39">
        <f t="shared" si="1"/>
        <v>0.01</v>
      </c>
      <c r="R2" s="39">
        <f t="shared" si="1"/>
        <v>0.01</v>
      </c>
      <c r="S2" s="39">
        <f t="shared" si="1"/>
        <v>0.01</v>
      </c>
      <c r="T2" s="39">
        <f t="shared" si="1"/>
        <v>0.01</v>
      </c>
      <c r="U2" s="39">
        <f t="shared" si="1"/>
        <v>0.01</v>
      </c>
      <c r="V2" s="39">
        <f t="shared" si="1"/>
        <v>0.01</v>
      </c>
      <c r="W2" s="39">
        <f t="shared" si="1"/>
        <v>0.01</v>
      </c>
      <c r="X2" s="39">
        <f t="shared" si="1"/>
        <v>0.01</v>
      </c>
      <c r="Y2" s="39">
        <f t="shared" si="1"/>
        <v>0.01</v>
      </c>
      <c r="Z2" s="39">
        <f t="shared" si="1"/>
        <v>0.01</v>
      </c>
      <c r="AA2" s="39">
        <f t="shared" si="1"/>
        <v>0.01</v>
      </c>
      <c r="AB2" s="39">
        <f t="shared" si="1"/>
        <v>0.01</v>
      </c>
      <c r="AC2" s="39">
        <f t="shared" si="1"/>
        <v>0.01</v>
      </c>
      <c r="AD2" s="39">
        <f t="shared" si="1"/>
        <v>0.01</v>
      </c>
      <c r="AE2" s="39">
        <f t="shared" si="1"/>
        <v>0.01</v>
      </c>
      <c r="AF2" s="39">
        <f t="shared" si="1"/>
        <v>0.01</v>
      </c>
      <c r="AG2" s="39">
        <f t="shared" si="1"/>
        <v>0.01</v>
      </c>
      <c r="AH2" s="39">
        <f t="shared" si="1"/>
        <v>0.01</v>
      </c>
      <c r="AI2" s="39">
        <f t="shared" si="1"/>
        <v>0.01</v>
      </c>
      <c r="AJ2" s="39">
        <f t="shared" si="1"/>
        <v>0.01</v>
      </c>
      <c r="AK2" s="39">
        <f t="shared" si="1"/>
        <v>0.01</v>
      </c>
    </row>
    <row r="3" spans="1:37" s="39" customFormat="1">
      <c r="A3" s="39" t="s">
        <v>124</v>
      </c>
      <c r="B3" s="39">
        <v>0.01</v>
      </c>
      <c r="C3" s="39">
        <v>0.01</v>
      </c>
      <c r="D3" s="39">
        <f t="shared" ref="D3:S14" si="2">$C3</f>
        <v>0.01</v>
      </c>
      <c r="E3" s="39">
        <f t="shared" si="2"/>
        <v>0.01</v>
      </c>
      <c r="F3" s="39">
        <f t="shared" si="2"/>
        <v>0.01</v>
      </c>
      <c r="G3" s="39">
        <f t="shared" si="2"/>
        <v>0.01</v>
      </c>
      <c r="H3" s="39">
        <f t="shared" si="2"/>
        <v>0.01</v>
      </c>
      <c r="I3" s="39">
        <f t="shared" si="2"/>
        <v>0.01</v>
      </c>
      <c r="J3" s="39">
        <f t="shared" si="2"/>
        <v>0.01</v>
      </c>
      <c r="K3" s="39">
        <f t="shared" si="2"/>
        <v>0.01</v>
      </c>
      <c r="L3" s="39">
        <f t="shared" si="2"/>
        <v>0.01</v>
      </c>
      <c r="M3" s="39">
        <f t="shared" si="2"/>
        <v>0.01</v>
      </c>
      <c r="N3" s="39">
        <f t="shared" si="2"/>
        <v>0.01</v>
      </c>
      <c r="O3" s="39">
        <f t="shared" si="2"/>
        <v>0.01</v>
      </c>
      <c r="P3" s="39">
        <f t="shared" si="2"/>
        <v>0.01</v>
      </c>
      <c r="Q3" s="39">
        <f t="shared" si="2"/>
        <v>0.01</v>
      </c>
      <c r="R3" s="39">
        <f t="shared" si="2"/>
        <v>0.01</v>
      </c>
      <c r="S3" s="39">
        <f t="shared" si="2"/>
        <v>0.01</v>
      </c>
      <c r="T3" s="39">
        <f t="shared" si="1"/>
        <v>0.01</v>
      </c>
      <c r="U3" s="39">
        <f t="shared" si="1"/>
        <v>0.01</v>
      </c>
      <c r="V3" s="39">
        <f t="shared" si="1"/>
        <v>0.01</v>
      </c>
      <c r="W3" s="39">
        <f t="shared" si="1"/>
        <v>0.01</v>
      </c>
      <c r="X3" s="39">
        <f t="shared" si="1"/>
        <v>0.01</v>
      </c>
      <c r="Y3" s="39">
        <f t="shared" si="1"/>
        <v>0.01</v>
      </c>
      <c r="Z3" s="39">
        <f t="shared" si="1"/>
        <v>0.01</v>
      </c>
      <c r="AA3" s="39">
        <f t="shared" si="1"/>
        <v>0.01</v>
      </c>
      <c r="AB3" s="39">
        <f t="shared" si="1"/>
        <v>0.01</v>
      </c>
      <c r="AC3" s="39">
        <f t="shared" si="1"/>
        <v>0.01</v>
      </c>
      <c r="AD3" s="39">
        <f t="shared" si="1"/>
        <v>0.01</v>
      </c>
      <c r="AE3" s="39">
        <f t="shared" si="1"/>
        <v>0.01</v>
      </c>
      <c r="AF3" s="39">
        <f t="shared" si="1"/>
        <v>0.01</v>
      </c>
      <c r="AG3" s="39">
        <f t="shared" si="1"/>
        <v>0.01</v>
      </c>
      <c r="AH3" s="39">
        <f t="shared" si="1"/>
        <v>0.01</v>
      </c>
      <c r="AI3" s="39">
        <f t="shared" si="1"/>
        <v>0.01</v>
      </c>
      <c r="AJ3" s="39">
        <f t="shared" si="1"/>
        <v>0.01</v>
      </c>
      <c r="AK3" s="39">
        <f t="shared" si="1"/>
        <v>0.01</v>
      </c>
    </row>
    <row r="4" spans="1:37" s="39" customFormat="1">
      <c r="A4" s="39" t="s">
        <v>125</v>
      </c>
      <c r="B4" s="39">
        <v>0.01</v>
      </c>
      <c r="C4" s="39">
        <v>0.01</v>
      </c>
      <c r="D4" s="39">
        <f t="shared" si="2"/>
        <v>0.01</v>
      </c>
      <c r="E4" s="39">
        <f t="shared" si="1"/>
        <v>0.01</v>
      </c>
      <c r="F4" s="39">
        <f t="shared" si="1"/>
        <v>0.01</v>
      </c>
      <c r="G4" s="39">
        <f t="shared" si="1"/>
        <v>0.01</v>
      </c>
      <c r="H4" s="39">
        <f t="shared" si="1"/>
        <v>0.01</v>
      </c>
      <c r="I4" s="39">
        <f t="shared" si="1"/>
        <v>0.01</v>
      </c>
      <c r="J4" s="39">
        <f t="shared" si="1"/>
        <v>0.01</v>
      </c>
      <c r="K4" s="39">
        <f t="shared" si="1"/>
        <v>0.01</v>
      </c>
      <c r="L4" s="39">
        <f t="shared" si="1"/>
        <v>0.01</v>
      </c>
      <c r="M4" s="39">
        <f t="shared" si="1"/>
        <v>0.01</v>
      </c>
      <c r="N4" s="39">
        <f t="shared" si="1"/>
        <v>0.01</v>
      </c>
      <c r="O4" s="39">
        <f t="shared" si="1"/>
        <v>0.01</v>
      </c>
      <c r="P4" s="39">
        <f t="shared" si="1"/>
        <v>0.01</v>
      </c>
      <c r="Q4" s="39">
        <f t="shared" si="1"/>
        <v>0.01</v>
      </c>
      <c r="R4" s="39">
        <f t="shared" si="1"/>
        <v>0.01</v>
      </c>
      <c r="S4" s="39">
        <f t="shared" si="1"/>
        <v>0.01</v>
      </c>
      <c r="T4" s="39">
        <f t="shared" si="1"/>
        <v>0.01</v>
      </c>
      <c r="U4" s="39">
        <f t="shared" si="1"/>
        <v>0.01</v>
      </c>
      <c r="V4" s="39">
        <f t="shared" si="1"/>
        <v>0.01</v>
      </c>
      <c r="W4" s="39">
        <f t="shared" si="1"/>
        <v>0.01</v>
      </c>
      <c r="X4" s="39">
        <f t="shared" si="1"/>
        <v>0.01</v>
      </c>
      <c r="Y4" s="39">
        <f t="shared" si="1"/>
        <v>0.01</v>
      </c>
      <c r="Z4" s="39">
        <f t="shared" si="1"/>
        <v>0.01</v>
      </c>
      <c r="AA4" s="39">
        <f t="shared" si="1"/>
        <v>0.01</v>
      </c>
      <c r="AB4" s="39">
        <f t="shared" si="1"/>
        <v>0.01</v>
      </c>
      <c r="AC4" s="39">
        <f t="shared" si="1"/>
        <v>0.01</v>
      </c>
      <c r="AD4" s="39">
        <f t="shared" si="1"/>
        <v>0.01</v>
      </c>
      <c r="AE4" s="39">
        <f t="shared" si="1"/>
        <v>0.01</v>
      </c>
      <c r="AF4" s="39">
        <f t="shared" si="1"/>
        <v>0.01</v>
      </c>
      <c r="AG4" s="39">
        <f t="shared" si="1"/>
        <v>0.01</v>
      </c>
      <c r="AH4" s="39">
        <f t="shared" si="1"/>
        <v>0.01</v>
      </c>
      <c r="AI4" s="39">
        <f t="shared" si="1"/>
        <v>0.01</v>
      </c>
      <c r="AJ4" s="39">
        <f t="shared" si="1"/>
        <v>0.01</v>
      </c>
      <c r="AK4" s="39">
        <f t="shared" si="1"/>
        <v>0.01</v>
      </c>
    </row>
    <row r="5" spans="1:37" s="39" customFormat="1">
      <c r="A5" s="39" t="s">
        <v>126</v>
      </c>
      <c r="B5" s="39">
        <v>0.01</v>
      </c>
      <c r="C5" s="39">
        <v>0.01</v>
      </c>
      <c r="D5" s="39">
        <f t="shared" si="2"/>
        <v>0.01</v>
      </c>
      <c r="E5" s="39">
        <f t="shared" si="1"/>
        <v>0.01</v>
      </c>
      <c r="F5" s="39">
        <f t="shared" si="1"/>
        <v>0.01</v>
      </c>
      <c r="G5" s="39">
        <f t="shared" si="1"/>
        <v>0.01</v>
      </c>
      <c r="H5" s="39">
        <f t="shared" si="1"/>
        <v>0.01</v>
      </c>
      <c r="I5" s="39">
        <f t="shared" si="1"/>
        <v>0.01</v>
      </c>
      <c r="J5" s="39">
        <f t="shared" si="1"/>
        <v>0.01</v>
      </c>
      <c r="K5" s="39">
        <f t="shared" si="1"/>
        <v>0.01</v>
      </c>
      <c r="L5" s="39">
        <f t="shared" si="1"/>
        <v>0.01</v>
      </c>
      <c r="M5" s="39">
        <f t="shared" si="1"/>
        <v>0.01</v>
      </c>
      <c r="N5" s="39">
        <f t="shared" si="1"/>
        <v>0.01</v>
      </c>
      <c r="O5" s="39">
        <f t="shared" si="1"/>
        <v>0.01</v>
      </c>
      <c r="P5" s="39">
        <f t="shared" si="1"/>
        <v>0.01</v>
      </c>
      <c r="Q5" s="39">
        <f t="shared" si="1"/>
        <v>0.01</v>
      </c>
      <c r="R5" s="39">
        <f t="shared" si="1"/>
        <v>0.01</v>
      </c>
      <c r="S5" s="39">
        <f t="shared" si="1"/>
        <v>0.01</v>
      </c>
      <c r="T5" s="39">
        <f t="shared" si="1"/>
        <v>0.01</v>
      </c>
      <c r="U5" s="39">
        <f t="shared" si="1"/>
        <v>0.01</v>
      </c>
      <c r="V5" s="39">
        <f t="shared" si="1"/>
        <v>0.01</v>
      </c>
      <c r="W5" s="39">
        <f t="shared" si="1"/>
        <v>0.01</v>
      </c>
      <c r="X5" s="39">
        <f t="shared" si="1"/>
        <v>0.01</v>
      </c>
      <c r="Y5" s="39">
        <f t="shared" si="1"/>
        <v>0.01</v>
      </c>
      <c r="Z5" s="39">
        <f t="shared" si="1"/>
        <v>0.01</v>
      </c>
      <c r="AA5" s="39">
        <f t="shared" si="1"/>
        <v>0.01</v>
      </c>
      <c r="AB5" s="39">
        <f t="shared" si="1"/>
        <v>0.01</v>
      </c>
      <c r="AC5" s="39">
        <f t="shared" si="1"/>
        <v>0.01</v>
      </c>
      <c r="AD5" s="39">
        <f t="shared" si="1"/>
        <v>0.01</v>
      </c>
      <c r="AE5" s="39">
        <f t="shared" si="1"/>
        <v>0.01</v>
      </c>
      <c r="AF5" s="39">
        <f t="shared" si="1"/>
        <v>0.01</v>
      </c>
      <c r="AG5" s="39">
        <f t="shared" si="1"/>
        <v>0.01</v>
      </c>
      <c r="AH5" s="39">
        <f t="shared" si="1"/>
        <v>0.01</v>
      </c>
      <c r="AI5" s="39">
        <f t="shared" si="1"/>
        <v>0.01</v>
      </c>
      <c r="AJ5" s="39">
        <f t="shared" si="1"/>
        <v>0.01</v>
      </c>
      <c r="AK5" s="39">
        <f t="shared" si="1"/>
        <v>0.01</v>
      </c>
    </row>
    <row r="6" spans="1:37" s="39" customFormat="1">
      <c r="A6" s="39" t="s">
        <v>127</v>
      </c>
      <c r="B6" s="39">
        <v>0.01</v>
      </c>
      <c r="C6" s="39">
        <v>0.01</v>
      </c>
      <c r="D6" s="39">
        <f t="shared" si="2"/>
        <v>0.01</v>
      </c>
      <c r="E6" s="39">
        <f t="shared" si="1"/>
        <v>0.01</v>
      </c>
      <c r="F6" s="39">
        <f t="shared" si="1"/>
        <v>0.01</v>
      </c>
      <c r="G6" s="39">
        <f t="shared" si="1"/>
        <v>0.01</v>
      </c>
      <c r="H6" s="39">
        <f t="shared" si="1"/>
        <v>0.01</v>
      </c>
      <c r="I6" s="39">
        <f t="shared" si="1"/>
        <v>0.01</v>
      </c>
      <c r="J6" s="39">
        <f t="shared" si="1"/>
        <v>0.01</v>
      </c>
      <c r="K6" s="39">
        <f t="shared" si="1"/>
        <v>0.01</v>
      </c>
      <c r="L6" s="39">
        <f t="shared" si="1"/>
        <v>0.01</v>
      </c>
      <c r="M6" s="39">
        <f t="shared" si="1"/>
        <v>0.01</v>
      </c>
      <c r="N6" s="39">
        <f t="shared" si="1"/>
        <v>0.01</v>
      </c>
      <c r="O6" s="39">
        <f t="shared" si="1"/>
        <v>0.01</v>
      </c>
      <c r="P6" s="39">
        <f t="shared" si="1"/>
        <v>0.01</v>
      </c>
      <c r="Q6" s="39">
        <f t="shared" si="1"/>
        <v>0.01</v>
      </c>
      <c r="R6" s="39">
        <f t="shared" si="1"/>
        <v>0.01</v>
      </c>
      <c r="S6" s="39">
        <f t="shared" si="1"/>
        <v>0.01</v>
      </c>
      <c r="T6" s="39">
        <f t="shared" si="1"/>
        <v>0.01</v>
      </c>
      <c r="U6" s="39">
        <f t="shared" si="1"/>
        <v>0.01</v>
      </c>
      <c r="V6" s="39">
        <f t="shared" si="1"/>
        <v>0.01</v>
      </c>
      <c r="W6" s="39">
        <f t="shared" si="1"/>
        <v>0.01</v>
      </c>
      <c r="X6" s="39">
        <f t="shared" si="1"/>
        <v>0.01</v>
      </c>
      <c r="Y6" s="39">
        <f t="shared" si="1"/>
        <v>0.01</v>
      </c>
      <c r="Z6" s="39">
        <f t="shared" si="1"/>
        <v>0.01</v>
      </c>
      <c r="AA6" s="39">
        <f t="shared" si="1"/>
        <v>0.01</v>
      </c>
      <c r="AB6" s="39">
        <f t="shared" si="1"/>
        <v>0.01</v>
      </c>
      <c r="AC6" s="39">
        <f t="shared" si="1"/>
        <v>0.01</v>
      </c>
      <c r="AD6" s="39">
        <f t="shared" si="1"/>
        <v>0.01</v>
      </c>
      <c r="AE6" s="39">
        <f t="shared" si="1"/>
        <v>0.01</v>
      </c>
      <c r="AF6" s="39">
        <f t="shared" si="1"/>
        <v>0.01</v>
      </c>
      <c r="AG6" s="39">
        <f t="shared" si="1"/>
        <v>0.01</v>
      </c>
      <c r="AH6" s="39">
        <f t="shared" si="1"/>
        <v>0.01</v>
      </c>
      <c r="AI6" s="39">
        <f t="shared" si="1"/>
        <v>0.01</v>
      </c>
      <c r="AJ6" s="39">
        <f t="shared" si="1"/>
        <v>0.01</v>
      </c>
      <c r="AK6" s="39">
        <f t="shared" si="1"/>
        <v>0.01</v>
      </c>
    </row>
    <row r="7" spans="1:37" s="39" customFormat="1">
      <c r="A7" s="39" t="s">
        <v>128</v>
      </c>
      <c r="B7" s="39">
        <v>0.01</v>
      </c>
      <c r="C7" s="39">
        <v>0.01</v>
      </c>
      <c r="D7" s="39">
        <f t="shared" si="2"/>
        <v>0.01</v>
      </c>
      <c r="E7" s="39">
        <f t="shared" si="1"/>
        <v>0.01</v>
      </c>
      <c r="F7" s="39">
        <f t="shared" si="1"/>
        <v>0.01</v>
      </c>
      <c r="G7" s="39">
        <f t="shared" si="1"/>
        <v>0.01</v>
      </c>
      <c r="H7" s="39">
        <f t="shared" si="1"/>
        <v>0.01</v>
      </c>
      <c r="I7" s="39">
        <f t="shared" si="1"/>
        <v>0.01</v>
      </c>
      <c r="J7" s="39">
        <f t="shared" si="1"/>
        <v>0.01</v>
      </c>
      <c r="K7" s="39">
        <f t="shared" si="1"/>
        <v>0.01</v>
      </c>
      <c r="L7" s="39">
        <f t="shared" si="1"/>
        <v>0.01</v>
      </c>
      <c r="M7" s="39">
        <f t="shared" si="1"/>
        <v>0.01</v>
      </c>
      <c r="N7" s="39">
        <f t="shared" si="1"/>
        <v>0.01</v>
      </c>
      <c r="O7" s="39">
        <f t="shared" si="1"/>
        <v>0.01</v>
      </c>
      <c r="P7" s="39">
        <f t="shared" si="1"/>
        <v>0.01</v>
      </c>
      <c r="Q7" s="39">
        <f t="shared" si="1"/>
        <v>0.01</v>
      </c>
      <c r="R7" s="39">
        <f t="shared" si="1"/>
        <v>0.01</v>
      </c>
      <c r="S7" s="39">
        <f t="shared" si="1"/>
        <v>0.01</v>
      </c>
      <c r="T7" s="39">
        <f t="shared" si="1"/>
        <v>0.01</v>
      </c>
      <c r="U7" s="39">
        <f t="shared" si="1"/>
        <v>0.01</v>
      </c>
      <c r="V7" s="39">
        <f t="shared" si="1"/>
        <v>0.01</v>
      </c>
      <c r="W7" s="39">
        <f t="shared" si="1"/>
        <v>0.01</v>
      </c>
      <c r="X7" s="39">
        <f t="shared" si="1"/>
        <v>0.01</v>
      </c>
      <c r="Y7" s="39">
        <f t="shared" si="1"/>
        <v>0.01</v>
      </c>
      <c r="Z7" s="39">
        <f t="shared" si="1"/>
        <v>0.01</v>
      </c>
      <c r="AA7" s="39">
        <f t="shared" si="1"/>
        <v>0.01</v>
      </c>
      <c r="AB7" s="39">
        <f t="shared" si="1"/>
        <v>0.01</v>
      </c>
      <c r="AC7" s="39">
        <f t="shared" si="1"/>
        <v>0.01</v>
      </c>
      <c r="AD7" s="39">
        <f t="shared" si="1"/>
        <v>0.01</v>
      </c>
      <c r="AE7" s="39">
        <f t="shared" si="1"/>
        <v>0.01</v>
      </c>
      <c r="AF7" s="39">
        <f t="shared" si="1"/>
        <v>0.01</v>
      </c>
      <c r="AG7" s="39">
        <f t="shared" si="1"/>
        <v>0.01</v>
      </c>
      <c r="AH7" s="39">
        <f t="shared" si="1"/>
        <v>0.01</v>
      </c>
      <c r="AI7" s="39">
        <f t="shared" si="1"/>
        <v>0.01</v>
      </c>
      <c r="AJ7" s="39">
        <f t="shared" si="1"/>
        <v>0.01</v>
      </c>
      <c r="AK7" s="39">
        <f t="shared" si="1"/>
        <v>0.01</v>
      </c>
    </row>
    <row r="8" spans="1:37" s="39" customFormat="1">
      <c r="A8" s="39" t="s">
        <v>130</v>
      </c>
      <c r="B8" s="39">
        <v>0.01</v>
      </c>
      <c r="C8" s="39">
        <v>0.01</v>
      </c>
      <c r="D8" s="39">
        <f t="shared" si="2"/>
        <v>0.01</v>
      </c>
      <c r="E8" s="39">
        <f t="shared" si="1"/>
        <v>0.01</v>
      </c>
      <c r="F8" s="39">
        <f t="shared" si="1"/>
        <v>0.01</v>
      </c>
      <c r="G8" s="39">
        <f t="shared" si="1"/>
        <v>0.01</v>
      </c>
      <c r="H8" s="39">
        <f t="shared" si="1"/>
        <v>0.01</v>
      </c>
      <c r="I8" s="39">
        <f t="shared" si="1"/>
        <v>0.01</v>
      </c>
      <c r="J8" s="39">
        <f t="shared" si="1"/>
        <v>0.01</v>
      </c>
      <c r="K8" s="39">
        <f t="shared" si="1"/>
        <v>0.01</v>
      </c>
      <c r="L8" s="39">
        <f t="shared" si="1"/>
        <v>0.01</v>
      </c>
      <c r="M8" s="39">
        <f t="shared" si="1"/>
        <v>0.01</v>
      </c>
      <c r="N8" s="39">
        <f t="shared" si="1"/>
        <v>0.01</v>
      </c>
      <c r="O8" s="39">
        <f t="shared" si="1"/>
        <v>0.01</v>
      </c>
      <c r="P8" s="39">
        <f t="shared" si="1"/>
        <v>0.01</v>
      </c>
      <c r="Q8" s="39">
        <f t="shared" si="1"/>
        <v>0.01</v>
      </c>
      <c r="R8" s="39">
        <f t="shared" si="1"/>
        <v>0.01</v>
      </c>
      <c r="S8" s="39">
        <f t="shared" si="1"/>
        <v>0.01</v>
      </c>
      <c r="T8" s="39">
        <f t="shared" si="1"/>
        <v>0.01</v>
      </c>
      <c r="U8" s="39">
        <f t="shared" si="1"/>
        <v>0.01</v>
      </c>
      <c r="V8" s="39">
        <f t="shared" si="1"/>
        <v>0.01</v>
      </c>
      <c r="W8" s="39">
        <f t="shared" si="1"/>
        <v>0.01</v>
      </c>
      <c r="X8" s="39">
        <f t="shared" si="1"/>
        <v>0.01</v>
      </c>
      <c r="Y8" s="39">
        <f t="shared" si="1"/>
        <v>0.01</v>
      </c>
      <c r="Z8" s="39">
        <f t="shared" si="1"/>
        <v>0.01</v>
      </c>
      <c r="AA8" s="39">
        <f t="shared" si="1"/>
        <v>0.01</v>
      </c>
      <c r="AB8" s="39">
        <f t="shared" si="1"/>
        <v>0.01</v>
      </c>
      <c r="AC8" s="39">
        <f t="shared" si="1"/>
        <v>0.01</v>
      </c>
      <c r="AD8" s="39">
        <f t="shared" si="1"/>
        <v>0.01</v>
      </c>
      <c r="AE8" s="39">
        <f t="shared" si="1"/>
        <v>0.01</v>
      </c>
      <c r="AF8" s="39">
        <f t="shared" si="1"/>
        <v>0.01</v>
      </c>
      <c r="AG8" s="39">
        <f t="shared" si="1"/>
        <v>0.01</v>
      </c>
      <c r="AH8" s="39">
        <f t="shared" si="1"/>
        <v>0.01</v>
      </c>
      <c r="AI8" s="39">
        <f t="shared" si="1"/>
        <v>0.01</v>
      </c>
      <c r="AJ8" s="39">
        <f t="shared" si="1"/>
        <v>0.01</v>
      </c>
      <c r="AK8" s="39">
        <f t="shared" si="1"/>
        <v>0.01</v>
      </c>
    </row>
    <row r="9" spans="1:37" s="39" customFormat="1">
      <c r="A9" s="39" t="s">
        <v>131</v>
      </c>
      <c r="B9" s="39">
        <v>0.01</v>
      </c>
      <c r="C9" s="39">
        <v>0.01</v>
      </c>
      <c r="D9" s="39">
        <f t="shared" si="2"/>
        <v>0.01</v>
      </c>
      <c r="E9" s="39">
        <f t="shared" si="1"/>
        <v>0.01</v>
      </c>
      <c r="F9" s="39">
        <f t="shared" si="1"/>
        <v>0.01</v>
      </c>
      <c r="G9" s="39">
        <f t="shared" si="1"/>
        <v>0.01</v>
      </c>
      <c r="H9" s="39">
        <f t="shared" si="1"/>
        <v>0.01</v>
      </c>
      <c r="I9" s="39">
        <f t="shared" si="1"/>
        <v>0.01</v>
      </c>
      <c r="J9" s="39">
        <f t="shared" si="1"/>
        <v>0.01</v>
      </c>
      <c r="K9" s="39">
        <f t="shared" si="1"/>
        <v>0.01</v>
      </c>
      <c r="L9" s="39">
        <f t="shared" si="1"/>
        <v>0.01</v>
      </c>
      <c r="M9" s="39">
        <f t="shared" si="1"/>
        <v>0.01</v>
      </c>
      <c r="N9" s="39">
        <f t="shared" si="1"/>
        <v>0.01</v>
      </c>
      <c r="O9" s="39">
        <f t="shared" si="1"/>
        <v>0.01</v>
      </c>
      <c r="P9" s="39">
        <f t="shared" si="1"/>
        <v>0.01</v>
      </c>
      <c r="Q9" s="39">
        <f t="shared" si="1"/>
        <v>0.01</v>
      </c>
      <c r="R9" s="39">
        <f t="shared" si="1"/>
        <v>0.01</v>
      </c>
      <c r="S9" s="39">
        <f t="shared" si="1"/>
        <v>0.01</v>
      </c>
      <c r="T9" s="39">
        <f t="shared" si="1"/>
        <v>0.01</v>
      </c>
      <c r="U9" s="39">
        <f t="shared" si="1"/>
        <v>0.01</v>
      </c>
      <c r="V9" s="39">
        <f t="shared" si="1"/>
        <v>0.01</v>
      </c>
      <c r="W9" s="39">
        <f t="shared" si="1"/>
        <v>0.01</v>
      </c>
      <c r="X9" s="39">
        <f t="shared" si="1"/>
        <v>0.01</v>
      </c>
      <c r="Y9" s="39">
        <f t="shared" si="1"/>
        <v>0.01</v>
      </c>
      <c r="Z9" s="39">
        <f t="shared" si="1"/>
        <v>0.01</v>
      </c>
      <c r="AA9" s="39">
        <f t="shared" si="1"/>
        <v>0.01</v>
      </c>
      <c r="AB9" s="39">
        <f t="shared" si="1"/>
        <v>0.01</v>
      </c>
      <c r="AC9" s="39">
        <f t="shared" si="1"/>
        <v>0.01</v>
      </c>
      <c r="AD9" s="39">
        <f t="shared" si="1"/>
        <v>0.01</v>
      </c>
      <c r="AE9" s="39">
        <f t="shared" si="1"/>
        <v>0.01</v>
      </c>
      <c r="AF9" s="39">
        <f t="shared" si="1"/>
        <v>0.01</v>
      </c>
      <c r="AG9" s="39">
        <f t="shared" si="1"/>
        <v>0.01</v>
      </c>
      <c r="AH9" s="39">
        <f t="shared" si="1"/>
        <v>0.01</v>
      </c>
      <c r="AI9" s="39">
        <f t="shared" si="1"/>
        <v>0.01</v>
      </c>
      <c r="AJ9" s="39">
        <f t="shared" si="1"/>
        <v>0.01</v>
      </c>
      <c r="AK9" s="39">
        <f t="shared" si="1"/>
        <v>0.01</v>
      </c>
    </row>
    <row r="10" spans="1:37" s="39" customFormat="1">
      <c r="A10" s="39" t="s">
        <v>132</v>
      </c>
      <c r="B10" s="39">
        <v>0.01</v>
      </c>
      <c r="C10" s="39">
        <v>0.01</v>
      </c>
      <c r="D10" s="39">
        <f t="shared" si="2"/>
        <v>0.01</v>
      </c>
      <c r="E10" s="39">
        <f t="shared" si="1"/>
        <v>0.01</v>
      </c>
      <c r="F10" s="39">
        <f t="shared" si="1"/>
        <v>0.01</v>
      </c>
      <c r="G10" s="39">
        <f t="shared" si="1"/>
        <v>0.01</v>
      </c>
      <c r="H10" s="39">
        <f t="shared" si="1"/>
        <v>0.01</v>
      </c>
      <c r="I10" s="39">
        <f t="shared" si="1"/>
        <v>0.01</v>
      </c>
      <c r="J10" s="39">
        <f t="shared" si="1"/>
        <v>0.01</v>
      </c>
      <c r="K10" s="39">
        <f t="shared" ref="E10:AK14" si="3">$C10</f>
        <v>0.01</v>
      </c>
      <c r="L10" s="39">
        <f t="shared" si="3"/>
        <v>0.01</v>
      </c>
      <c r="M10" s="39">
        <f t="shared" si="3"/>
        <v>0.01</v>
      </c>
      <c r="N10" s="39">
        <f t="shared" si="3"/>
        <v>0.01</v>
      </c>
      <c r="O10" s="39">
        <f t="shared" si="3"/>
        <v>0.01</v>
      </c>
      <c r="P10" s="39">
        <f t="shared" si="3"/>
        <v>0.01</v>
      </c>
      <c r="Q10" s="39">
        <f t="shared" si="3"/>
        <v>0.01</v>
      </c>
      <c r="R10" s="39">
        <f t="shared" si="3"/>
        <v>0.01</v>
      </c>
      <c r="S10" s="39">
        <f t="shared" si="3"/>
        <v>0.01</v>
      </c>
      <c r="T10" s="39">
        <f t="shared" si="3"/>
        <v>0.01</v>
      </c>
      <c r="U10" s="39">
        <f t="shared" si="3"/>
        <v>0.01</v>
      </c>
      <c r="V10" s="39">
        <f t="shared" si="3"/>
        <v>0.01</v>
      </c>
      <c r="W10" s="39">
        <f t="shared" si="3"/>
        <v>0.01</v>
      </c>
      <c r="X10" s="39">
        <f t="shared" si="3"/>
        <v>0.01</v>
      </c>
      <c r="Y10" s="39">
        <f t="shared" si="3"/>
        <v>0.01</v>
      </c>
      <c r="Z10" s="39">
        <f t="shared" si="3"/>
        <v>0.01</v>
      </c>
      <c r="AA10" s="39">
        <f t="shared" si="3"/>
        <v>0.01</v>
      </c>
      <c r="AB10" s="39">
        <f t="shared" si="3"/>
        <v>0.01</v>
      </c>
      <c r="AC10" s="39">
        <f t="shared" si="3"/>
        <v>0.01</v>
      </c>
      <c r="AD10" s="39">
        <f t="shared" si="3"/>
        <v>0.01</v>
      </c>
      <c r="AE10" s="39">
        <f t="shared" si="3"/>
        <v>0.01</v>
      </c>
      <c r="AF10" s="39">
        <f t="shared" si="3"/>
        <v>0.01</v>
      </c>
      <c r="AG10" s="39">
        <f t="shared" si="3"/>
        <v>0.01</v>
      </c>
      <c r="AH10" s="39">
        <f t="shared" si="3"/>
        <v>0.01</v>
      </c>
      <c r="AI10" s="39">
        <f t="shared" si="3"/>
        <v>0.01</v>
      </c>
      <c r="AJ10" s="39">
        <f t="shared" si="3"/>
        <v>0.01</v>
      </c>
      <c r="AK10" s="39">
        <f t="shared" si="3"/>
        <v>0.01</v>
      </c>
    </row>
    <row r="11" spans="1:37" s="39" customFormat="1">
      <c r="A11" s="39" t="s">
        <v>40</v>
      </c>
      <c r="B11" s="39">
        <v>0.01</v>
      </c>
      <c r="C11" s="39">
        <v>0.01</v>
      </c>
      <c r="D11" s="39">
        <f t="shared" si="2"/>
        <v>0.01</v>
      </c>
      <c r="E11" s="39">
        <f t="shared" si="3"/>
        <v>0.01</v>
      </c>
      <c r="F11" s="39">
        <f t="shared" si="3"/>
        <v>0.01</v>
      </c>
      <c r="G11" s="39">
        <f t="shared" si="3"/>
        <v>0.01</v>
      </c>
      <c r="H11" s="39">
        <f t="shared" si="3"/>
        <v>0.01</v>
      </c>
      <c r="I11" s="39">
        <f t="shared" si="3"/>
        <v>0.01</v>
      </c>
      <c r="J11" s="39">
        <f t="shared" si="3"/>
        <v>0.01</v>
      </c>
      <c r="K11" s="39">
        <f t="shared" si="3"/>
        <v>0.01</v>
      </c>
      <c r="L11" s="39">
        <f t="shared" si="3"/>
        <v>0.01</v>
      </c>
      <c r="M11" s="39">
        <f t="shared" si="3"/>
        <v>0.01</v>
      </c>
      <c r="N11" s="39">
        <f t="shared" si="3"/>
        <v>0.01</v>
      </c>
      <c r="O11" s="39">
        <f t="shared" si="3"/>
        <v>0.01</v>
      </c>
      <c r="P11" s="39">
        <f t="shared" si="3"/>
        <v>0.01</v>
      </c>
      <c r="Q11" s="39">
        <f t="shared" si="3"/>
        <v>0.01</v>
      </c>
      <c r="R11" s="39">
        <f t="shared" si="3"/>
        <v>0.01</v>
      </c>
      <c r="S11" s="39">
        <f t="shared" si="3"/>
        <v>0.01</v>
      </c>
      <c r="T11" s="39">
        <f t="shared" si="3"/>
        <v>0.01</v>
      </c>
      <c r="U11" s="39">
        <f t="shared" si="3"/>
        <v>0.01</v>
      </c>
      <c r="V11" s="39">
        <f t="shared" si="3"/>
        <v>0.01</v>
      </c>
      <c r="W11" s="39">
        <f t="shared" si="3"/>
        <v>0.01</v>
      </c>
      <c r="X11" s="39">
        <f t="shared" si="3"/>
        <v>0.01</v>
      </c>
      <c r="Y11" s="39">
        <f t="shared" si="3"/>
        <v>0.01</v>
      </c>
      <c r="Z11" s="39">
        <f t="shared" si="3"/>
        <v>0.01</v>
      </c>
      <c r="AA11" s="39">
        <f t="shared" si="3"/>
        <v>0.01</v>
      </c>
      <c r="AB11" s="39">
        <f t="shared" si="3"/>
        <v>0.01</v>
      </c>
      <c r="AC11" s="39">
        <f t="shared" si="3"/>
        <v>0.01</v>
      </c>
      <c r="AD11" s="39">
        <f t="shared" si="3"/>
        <v>0.01</v>
      </c>
      <c r="AE11" s="39">
        <f t="shared" si="3"/>
        <v>0.01</v>
      </c>
      <c r="AF11" s="39">
        <f t="shared" si="3"/>
        <v>0.01</v>
      </c>
      <c r="AG11" s="39">
        <f t="shared" si="3"/>
        <v>0.01</v>
      </c>
      <c r="AH11" s="39">
        <f t="shared" si="3"/>
        <v>0.01</v>
      </c>
      <c r="AI11" s="39">
        <f t="shared" si="3"/>
        <v>0.01</v>
      </c>
      <c r="AJ11" s="39">
        <f t="shared" si="3"/>
        <v>0.01</v>
      </c>
      <c r="AK11" s="39">
        <f t="shared" si="3"/>
        <v>0.01</v>
      </c>
    </row>
    <row r="12" spans="1:37" s="39" customFormat="1">
      <c r="A12" s="39" t="s">
        <v>133</v>
      </c>
      <c r="B12" s="39">
        <v>0.01</v>
      </c>
      <c r="C12" s="39">
        <v>0.01</v>
      </c>
      <c r="D12" s="39">
        <f t="shared" si="2"/>
        <v>0.01</v>
      </c>
      <c r="E12" s="39">
        <f t="shared" si="3"/>
        <v>0.01</v>
      </c>
      <c r="F12" s="39">
        <f t="shared" si="3"/>
        <v>0.01</v>
      </c>
      <c r="G12" s="39">
        <f t="shared" si="3"/>
        <v>0.01</v>
      </c>
      <c r="H12" s="39">
        <f t="shared" si="3"/>
        <v>0.01</v>
      </c>
      <c r="I12" s="39">
        <f t="shared" si="3"/>
        <v>0.01</v>
      </c>
      <c r="J12" s="39">
        <f t="shared" si="3"/>
        <v>0.01</v>
      </c>
      <c r="K12" s="39">
        <f t="shared" si="3"/>
        <v>0.01</v>
      </c>
      <c r="L12" s="39">
        <f t="shared" si="3"/>
        <v>0.01</v>
      </c>
      <c r="M12" s="39">
        <f t="shared" si="3"/>
        <v>0.01</v>
      </c>
      <c r="N12" s="39">
        <f t="shared" si="3"/>
        <v>0.01</v>
      </c>
      <c r="O12" s="39">
        <f t="shared" si="3"/>
        <v>0.01</v>
      </c>
      <c r="P12" s="39">
        <f t="shared" si="3"/>
        <v>0.01</v>
      </c>
      <c r="Q12" s="39">
        <f t="shared" si="3"/>
        <v>0.01</v>
      </c>
      <c r="R12" s="39">
        <f t="shared" si="3"/>
        <v>0.01</v>
      </c>
      <c r="S12" s="39">
        <f t="shared" si="3"/>
        <v>0.01</v>
      </c>
      <c r="T12" s="39">
        <f t="shared" si="3"/>
        <v>0.01</v>
      </c>
      <c r="U12" s="39">
        <f t="shared" si="3"/>
        <v>0.01</v>
      </c>
      <c r="V12" s="39">
        <f t="shared" si="3"/>
        <v>0.01</v>
      </c>
      <c r="W12" s="39">
        <f t="shared" si="3"/>
        <v>0.01</v>
      </c>
      <c r="X12" s="39">
        <f t="shared" si="3"/>
        <v>0.01</v>
      </c>
      <c r="Y12" s="39">
        <f t="shared" si="3"/>
        <v>0.01</v>
      </c>
      <c r="Z12" s="39">
        <f t="shared" si="3"/>
        <v>0.01</v>
      </c>
      <c r="AA12" s="39">
        <f t="shared" si="3"/>
        <v>0.01</v>
      </c>
      <c r="AB12" s="39">
        <f t="shared" si="3"/>
        <v>0.01</v>
      </c>
      <c r="AC12" s="39">
        <f t="shared" si="3"/>
        <v>0.01</v>
      </c>
      <c r="AD12" s="39">
        <f t="shared" si="3"/>
        <v>0.01</v>
      </c>
      <c r="AE12" s="39">
        <f t="shared" si="3"/>
        <v>0.01</v>
      </c>
      <c r="AF12" s="39">
        <f t="shared" si="3"/>
        <v>0.01</v>
      </c>
      <c r="AG12" s="39">
        <f t="shared" si="3"/>
        <v>0.01</v>
      </c>
      <c r="AH12" s="39">
        <f t="shared" si="3"/>
        <v>0.01</v>
      </c>
      <c r="AI12" s="39">
        <f t="shared" si="3"/>
        <v>0.01</v>
      </c>
      <c r="AJ12" s="39">
        <f t="shared" si="3"/>
        <v>0.01</v>
      </c>
      <c r="AK12" s="39">
        <f t="shared" si="3"/>
        <v>0.01</v>
      </c>
    </row>
    <row r="13" spans="1:37" s="39" customFormat="1">
      <c r="A13" s="39" t="s">
        <v>145</v>
      </c>
      <c r="B13" s="39">
        <v>0.01</v>
      </c>
      <c r="C13" s="39">
        <v>0.01</v>
      </c>
      <c r="D13" s="39">
        <f t="shared" si="2"/>
        <v>0.01</v>
      </c>
      <c r="E13" s="39">
        <f t="shared" si="3"/>
        <v>0.01</v>
      </c>
      <c r="F13" s="39">
        <f t="shared" si="3"/>
        <v>0.01</v>
      </c>
      <c r="G13" s="39">
        <f t="shared" si="3"/>
        <v>0.01</v>
      </c>
      <c r="H13" s="39">
        <f t="shared" si="3"/>
        <v>0.01</v>
      </c>
      <c r="I13" s="39">
        <f t="shared" si="3"/>
        <v>0.01</v>
      </c>
      <c r="J13" s="39">
        <f t="shared" si="3"/>
        <v>0.01</v>
      </c>
      <c r="K13" s="39">
        <f t="shared" si="3"/>
        <v>0.01</v>
      </c>
      <c r="L13" s="39">
        <f t="shared" si="3"/>
        <v>0.01</v>
      </c>
      <c r="M13" s="39">
        <f t="shared" si="3"/>
        <v>0.01</v>
      </c>
      <c r="N13" s="39">
        <f t="shared" si="3"/>
        <v>0.01</v>
      </c>
      <c r="O13" s="39">
        <f t="shared" si="3"/>
        <v>0.01</v>
      </c>
      <c r="P13" s="39">
        <f t="shared" si="3"/>
        <v>0.01</v>
      </c>
      <c r="Q13" s="39">
        <f t="shared" si="3"/>
        <v>0.01</v>
      </c>
      <c r="R13" s="39">
        <f t="shared" si="3"/>
        <v>0.01</v>
      </c>
      <c r="S13" s="39">
        <f t="shared" si="3"/>
        <v>0.01</v>
      </c>
      <c r="T13" s="39">
        <f t="shared" si="3"/>
        <v>0.01</v>
      </c>
      <c r="U13" s="39">
        <f t="shared" si="3"/>
        <v>0.01</v>
      </c>
      <c r="V13" s="39">
        <f t="shared" si="3"/>
        <v>0.01</v>
      </c>
      <c r="W13" s="39">
        <f t="shared" si="3"/>
        <v>0.01</v>
      </c>
      <c r="X13" s="39">
        <f t="shared" si="3"/>
        <v>0.01</v>
      </c>
      <c r="Y13" s="39">
        <f t="shared" si="3"/>
        <v>0.01</v>
      </c>
      <c r="Z13" s="39">
        <f t="shared" si="3"/>
        <v>0.01</v>
      </c>
      <c r="AA13" s="39">
        <f t="shared" si="3"/>
        <v>0.01</v>
      </c>
      <c r="AB13" s="39">
        <f t="shared" si="3"/>
        <v>0.01</v>
      </c>
      <c r="AC13" s="39">
        <f t="shared" si="3"/>
        <v>0.01</v>
      </c>
      <c r="AD13" s="39">
        <f t="shared" si="3"/>
        <v>0.01</v>
      </c>
      <c r="AE13" s="39">
        <f t="shared" si="3"/>
        <v>0.01</v>
      </c>
      <c r="AF13" s="39">
        <f t="shared" si="3"/>
        <v>0.01</v>
      </c>
      <c r="AG13" s="39">
        <f t="shared" si="3"/>
        <v>0.01</v>
      </c>
      <c r="AH13" s="39">
        <f t="shared" si="3"/>
        <v>0.01</v>
      </c>
      <c r="AI13" s="39">
        <f t="shared" si="3"/>
        <v>0.01</v>
      </c>
      <c r="AJ13" s="39">
        <f t="shared" si="3"/>
        <v>0.01</v>
      </c>
      <c r="AK13" s="39">
        <f t="shared" si="3"/>
        <v>0.01</v>
      </c>
    </row>
    <row r="14" spans="1:37" s="39" customFormat="1">
      <c r="A14" s="39" t="s">
        <v>135</v>
      </c>
      <c r="B14" s="39">
        <v>0.01</v>
      </c>
      <c r="C14" s="39">
        <v>0.01</v>
      </c>
      <c r="D14" s="39">
        <f t="shared" si="2"/>
        <v>0.01</v>
      </c>
      <c r="E14" s="39">
        <f t="shared" si="3"/>
        <v>0.01</v>
      </c>
      <c r="F14" s="39">
        <f t="shared" si="3"/>
        <v>0.01</v>
      </c>
      <c r="G14" s="39">
        <f t="shared" si="3"/>
        <v>0.01</v>
      </c>
      <c r="H14" s="39">
        <f t="shared" si="3"/>
        <v>0.01</v>
      </c>
      <c r="I14" s="39">
        <f t="shared" si="3"/>
        <v>0.01</v>
      </c>
      <c r="J14" s="39">
        <f t="shared" si="3"/>
        <v>0.01</v>
      </c>
      <c r="K14" s="39">
        <f t="shared" si="3"/>
        <v>0.01</v>
      </c>
      <c r="L14" s="39">
        <f t="shared" si="3"/>
        <v>0.01</v>
      </c>
      <c r="M14" s="39">
        <f t="shared" si="3"/>
        <v>0.01</v>
      </c>
      <c r="N14" s="39">
        <f t="shared" si="3"/>
        <v>0.01</v>
      </c>
      <c r="O14" s="39">
        <f t="shared" si="3"/>
        <v>0.01</v>
      </c>
      <c r="P14" s="39">
        <f t="shared" si="3"/>
        <v>0.01</v>
      </c>
      <c r="Q14" s="39">
        <f t="shared" si="3"/>
        <v>0.01</v>
      </c>
      <c r="R14" s="39">
        <f t="shared" si="3"/>
        <v>0.01</v>
      </c>
      <c r="S14" s="39">
        <f t="shared" si="3"/>
        <v>0.01</v>
      </c>
      <c r="T14" s="39">
        <f t="shared" si="3"/>
        <v>0.01</v>
      </c>
      <c r="U14" s="39">
        <f t="shared" si="3"/>
        <v>0.01</v>
      </c>
      <c r="V14" s="39">
        <f t="shared" si="3"/>
        <v>0.01</v>
      </c>
      <c r="W14" s="39">
        <f t="shared" si="3"/>
        <v>0.01</v>
      </c>
      <c r="X14" s="39">
        <f t="shared" si="3"/>
        <v>0.01</v>
      </c>
      <c r="Y14" s="39">
        <f t="shared" si="3"/>
        <v>0.01</v>
      </c>
      <c r="Z14" s="39">
        <f t="shared" si="3"/>
        <v>0.01</v>
      </c>
      <c r="AA14" s="39">
        <f t="shared" si="3"/>
        <v>0.01</v>
      </c>
      <c r="AB14" s="39">
        <f t="shared" si="3"/>
        <v>0.01</v>
      </c>
      <c r="AC14" s="39">
        <f t="shared" si="3"/>
        <v>0.01</v>
      </c>
      <c r="AD14" s="39">
        <f t="shared" si="3"/>
        <v>0.01</v>
      </c>
      <c r="AE14" s="39">
        <f t="shared" si="3"/>
        <v>0.01</v>
      </c>
      <c r="AF14" s="39">
        <f t="shared" si="3"/>
        <v>0.01</v>
      </c>
      <c r="AG14" s="39">
        <f t="shared" si="3"/>
        <v>0.01</v>
      </c>
      <c r="AH14" s="39">
        <f t="shared" si="3"/>
        <v>0.01</v>
      </c>
      <c r="AI14" s="39">
        <f t="shared" si="3"/>
        <v>0.01</v>
      </c>
      <c r="AJ14" s="39">
        <f t="shared" si="3"/>
        <v>0.01</v>
      </c>
      <c r="AK14" s="39">
        <f t="shared" si="3"/>
        <v>0.01</v>
      </c>
    </row>
    <row r="15" spans="1:37" s="39" customFormat="1">
      <c r="A15" s="40" t="s">
        <v>146</v>
      </c>
      <c r="B15" s="39">
        <v>0.01</v>
      </c>
      <c r="C15" s="39">
        <v>0.01</v>
      </c>
      <c r="D15" s="39">
        <v>0.01</v>
      </c>
      <c r="E15" s="39">
        <v>0.01</v>
      </c>
      <c r="F15" s="39">
        <v>0.01</v>
      </c>
      <c r="G15" s="39">
        <v>0.01</v>
      </c>
      <c r="H15" s="39">
        <v>0.01</v>
      </c>
      <c r="I15" s="39">
        <v>0.01</v>
      </c>
      <c r="J15" s="39">
        <v>0.01</v>
      </c>
      <c r="K15" s="39">
        <v>0.01</v>
      </c>
      <c r="L15" s="39">
        <v>0.01</v>
      </c>
      <c r="M15" s="39">
        <v>0.01</v>
      </c>
      <c r="N15" s="39">
        <v>0.01</v>
      </c>
      <c r="O15" s="39">
        <v>0.01</v>
      </c>
      <c r="P15" s="39">
        <v>0.01</v>
      </c>
      <c r="Q15" s="39">
        <v>0.01</v>
      </c>
      <c r="R15" s="39">
        <v>0.01</v>
      </c>
      <c r="S15" s="39">
        <v>0.01</v>
      </c>
      <c r="T15" s="39">
        <v>0.01</v>
      </c>
      <c r="U15" s="39">
        <v>0.01</v>
      </c>
      <c r="V15" s="39">
        <v>0.01</v>
      </c>
      <c r="W15" s="39">
        <v>0.01</v>
      </c>
      <c r="X15" s="39">
        <v>0.01</v>
      </c>
      <c r="Y15" s="39">
        <v>0.01</v>
      </c>
      <c r="Z15" s="39">
        <v>0.01</v>
      </c>
      <c r="AA15" s="39">
        <v>0.01</v>
      </c>
      <c r="AB15" s="39">
        <v>0.01</v>
      </c>
      <c r="AC15" s="39">
        <v>0.01</v>
      </c>
      <c r="AD15" s="39">
        <v>0.01</v>
      </c>
      <c r="AE15" s="39">
        <v>0.01</v>
      </c>
      <c r="AF15" s="39">
        <v>0.01</v>
      </c>
      <c r="AG15" s="39">
        <v>0.01</v>
      </c>
      <c r="AH15" s="39">
        <v>0.01</v>
      </c>
      <c r="AI15" s="39">
        <v>0.01</v>
      </c>
      <c r="AJ15" s="39">
        <v>0.01</v>
      </c>
      <c r="AK15" s="39">
        <v>0.01</v>
      </c>
    </row>
    <row r="16" spans="1:37" s="39" customFormat="1">
      <c r="A16" s="40" t="s">
        <v>147</v>
      </c>
      <c r="B16" s="39">
        <v>0.01</v>
      </c>
      <c r="C16" s="39">
        <v>0.01</v>
      </c>
      <c r="D16" s="39">
        <v>0.01</v>
      </c>
      <c r="E16" s="39">
        <v>0.01</v>
      </c>
      <c r="F16" s="39">
        <v>0.01</v>
      </c>
      <c r="G16" s="39">
        <v>0.01</v>
      </c>
      <c r="H16" s="39">
        <v>0.01</v>
      </c>
      <c r="I16" s="39">
        <v>0.01</v>
      </c>
      <c r="J16" s="39">
        <v>0.01</v>
      </c>
      <c r="K16" s="39">
        <v>0.01</v>
      </c>
      <c r="L16" s="39">
        <v>0.01</v>
      </c>
      <c r="M16" s="39">
        <v>0.01</v>
      </c>
      <c r="N16" s="39">
        <v>0.01</v>
      </c>
      <c r="O16" s="39">
        <v>0.01</v>
      </c>
      <c r="P16" s="39">
        <v>0.01</v>
      </c>
      <c r="Q16" s="39">
        <v>0.01</v>
      </c>
      <c r="R16" s="39">
        <v>0.01</v>
      </c>
      <c r="S16" s="39">
        <v>0.01</v>
      </c>
      <c r="T16" s="39">
        <v>0.01</v>
      </c>
      <c r="U16" s="39">
        <v>0.01</v>
      </c>
      <c r="V16" s="39">
        <v>0.01</v>
      </c>
      <c r="W16" s="39">
        <v>0.01</v>
      </c>
      <c r="X16" s="39">
        <v>0.01</v>
      </c>
      <c r="Y16" s="39">
        <v>0.01</v>
      </c>
      <c r="Z16" s="39">
        <v>0.01</v>
      </c>
      <c r="AA16" s="39">
        <v>0.01</v>
      </c>
      <c r="AB16" s="39">
        <v>0.01</v>
      </c>
      <c r="AC16" s="39">
        <v>0.01</v>
      </c>
      <c r="AD16" s="39">
        <v>0.01</v>
      </c>
      <c r="AE16" s="39">
        <v>0.01</v>
      </c>
      <c r="AF16" s="39">
        <v>0.01</v>
      </c>
      <c r="AG16" s="39">
        <v>0.01</v>
      </c>
      <c r="AH16" s="39">
        <v>0.01</v>
      </c>
      <c r="AI16" s="39">
        <v>0.01</v>
      </c>
      <c r="AJ16" s="39">
        <v>0.01</v>
      </c>
      <c r="AK16" s="39">
        <v>0.01</v>
      </c>
    </row>
    <row r="17" spans="1:37" s="39" customFormat="1">
      <c r="A17" s="40" t="s">
        <v>148</v>
      </c>
      <c r="B17" s="39">
        <v>0.01</v>
      </c>
      <c r="C17" s="39">
        <v>0.01</v>
      </c>
      <c r="D17" s="39">
        <v>0.01</v>
      </c>
      <c r="E17" s="39">
        <v>0.01</v>
      </c>
      <c r="F17" s="39">
        <v>0.01</v>
      </c>
      <c r="G17" s="39">
        <v>0.01</v>
      </c>
      <c r="H17" s="39">
        <v>0.01</v>
      </c>
      <c r="I17" s="39">
        <v>0.01</v>
      </c>
      <c r="J17" s="39">
        <v>0.01</v>
      </c>
      <c r="K17" s="39">
        <v>0.01</v>
      </c>
      <c r="L17" s="39">
        <v>0.01</v>
      </c>
      <c r="M17" s="39">
        <v>0.01</v>
      </c>
      <c r="N17" s="39">
        <v>0.01</v>
      </c>
      <c r="O17" s="39">
        <v>0.01</v>
      </c>
      <c r="P17" s="39">
        <v>0.01</v>
      </c>
      <c r="Q17" s="39">
        <v>0.01</v>
      </c>
      <c r="R17" s="39">
        <v>0.01</v>
      </c>
      <c r="S17" s="39">
        <v>0.01</v>
      </c>
      <c r="T17" s="39">
        <v>0.01</v>
      </c>
      <c r="U17" s="39">
        <v>0.01</v>
      </c>
      <c r="V17" s="39">
        <v>0.01</v>
      </c>
      <c r="W17" s="39">
        <v>0.01</v>
      </c>
      <c r="X17" s="39">
        <v>0.01</v>
      </c>
      <c r="Y17" s="39">
        <v>0.01</v>
      </c>
      <c r="Z17" s="39">
        <v>0.01</v>
      </c>
      <c r="AA17" s="39">
        <v>0.01</v>
      </c>
      <c r="AB17" s="39">
        <v>0.01</v>
      </c>
      <c r="AC17" s="39">
        <v>0.01</v>
      </c>
      <c r="AD17" s="39">
        <v>0.01</v>
      </c>
      <c r="AE17" s="39">
        <v>0.01</v>
      </c>
      <c r="AF17" s="39">
        <v>0.01</v>
      </c>
      <c r="AG17" s="39">
        <v>0.01</v>
      </c>
      <c r="AH17" s="39">
        <v>0.01</v>
      </c>
      <c r="AI17" s="39">
        <v>0.01</v>
      </c>
      <c r="AJ17" s="39">
        <v>0.01</v>
      </c>
      <c r="AK17" s="39">
        <v>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K17"/>
  <sheetViews>
    <sheetView tabSelected="1" workbookViewId="0">
      <selection activeCell="C21" sqref="C21"/>
    </sheetView>
  </sheetViews>
  <sheetFormatPr defaultColWidth="8.85546875" defaultRowHeight="15"/>
  <cols>
    <col min="1" max="1" width="20.85546875" style="27" bestFit="1" customWidth="1"/>
    <col min="2" max="2" width="11.140625" style="27" customWidth="1"/>
    <col min="3" max="5" width="9.140625" style="27" customWidth="1"/>
    <col min="6" max="6" width="9" style="27" bestFit="1" customWidth="1"/>
    <col min="7" max="7" width="9.140625" style="27" bestFit="1" customWidth="1"/>
    <col min="8" max="8" width="9" style="27" bestFit="1" customWidth="1"/>
    <col min="9" max="9" width="9.140625" style="27" bestFit="1" customWidth="1"/>
    <col min="10" max="10" width="9" style="27" bestFit="1" customWidth="1"/>
    <col min="11" max="11" width="9.140625" style="27" bestFit="1" customWidth="1"/>
    <col min="12" max="12" width="9" style="27" bestFit="1" customWidth="1"/>
    <col min="13" max="13" width="9.140625" style="27" bestFit="1" customWidth="1"/>
    <col min="14" max="14" width="9" style="27" bestFit="1" customWidth="1"/>
    <col min="15" max="15" width="9.140625" style="27" bestFit="1" customWidth="1"/>
    <col min="16" max="16" width="9" style="27" bestFit="1" customWidth="1"/>
    <col min="17" max="17" width="9.140625" style="27" bestFit="1" customWidth="1"/>
    <col min="18" max="18" width="9" style="27" bestFit="1" customWidth="1"/>
    <col min="19" max="19" width="9.140625" style="27" bestFit="1" customWidth="1"/>
    <col min="20" max="20" width="9" style="27" bestFit="1" customWidth="1"/>
    <col min="21" max="21" width="9.140625" style="27" bestFit="1" customWidth="1"/>
    <col min="22" max="22" width="9" style="27" bestFit="1" customWidth="1"/>
    <col min="23" max="23" width="9.140625" style="27" bestFit="1" customWidth="1"/>
    <col min="24" max="24" width="9" style="27" bestFit="1" customWidth="1"/>
    <col min="25" max="25" width="9.140625" style="27" bestFit="1" customWidth="1"/>
    <col min="26" max="26" width="9" style="27" bestFit="1" customWidth="1"/>
    <col min="27" max="27" width="9.140625" style="27" bestFit="1" customWidth="1"/>
    <col min="28" max="28" width="9" style="27" bestFit="1" customWidth="1"/>
    <col min="29" max="29" width="9.140625" style="27" bestFit="1" customWidth="1"/>
    <col min="30" max="30" width="9" style="27" bestFit="1" customWidth="1"/>
    <col min="31" max="31" width="9.140625" style="27" bestFit="1" customWidth="1"/>
    <col min="32" max="32" width="9" style="27" bestFit="1" customWidth="1"/>
    <col min="33" max="33" width="9.140625" style="27" bestFit="1" customWidth="1"/>
    <col min="34" max="34" width="9" style="27" bestFit="1" customWidth="1"/>
    <col min="35" max="35" width="9.140625" style="27" bestFit="1" customWidth="1"/>
    <col min="36" max="36" width="9" style="27" bestFit="1" customWidth="1"/>
    <col min="37" max="37" width="9.140625" style="27" bestFit="1" customWidth="1"/>
    <col min="38" max="16384" width="8.85546875" style="27"/>
  </cols>
  <sheetData>
    <row r="1" spans="1:37" s="28" customFormat="1">
      <c r="B1" s="28">
        <v>2018</v>
      </c>
      <c r="C1" s="28">
        <f>About!B24</f>
        <v>2019</v>
      </c>
      <c r="D1" s="29">
        <f>C1+1</f>
        <v>2020</v>
      </c>
      <c r="E1" s="29">
        <f t="shared" ref="E1:AK1" si="0">D1+1</f>
        <v>2021</v>
      </c>
      <c r="F1" s="29">
        <f t="shared" si="0"/>
        <v>2022</v>
      </c>
      <c r="G1" s="29">
        <f t="shared" si="0"/>
        <v>2023</v>
      </c>
      <c r="H1" s="29">
        <f t="shared" si="0"/>
        <v>2024</v>
      </c>
      <c r="I1" s="29">
        <f t="shared" si="0"/>
        <v>2025</v>
      </c>
      <c r="J1" s="29">
        <f t="shared" si="0"/>
        <v>2026</v>
      </c>
      <c r="K1" s="29">
        <f t="shared" si="0"/>
        <v>2027</v>
      </c>
      <c r="L1" s="29">
        <f t="shared" si="0"/>
        <v>2028</v>
      </c>
      <c r="M1" s="29">
        <f t="shared" si="0"/>
        <v>2029</v>
      </c>
      <c r="N1" s="29">
        <f t="shared" si="0"/>
        <v>2030</v>
      </c>
      <c r="O1" s="29">
        <f t="shared" si="0"/>
        <v>2031</v>
      </c>
      <c r="P1" s="29">
        <f t="shared" si="0"/>
        <v>2032</v>
      </c>
      <c r="Q1" s="29">
        <f t="shared" si="0"/>
        <v>2033</v>
      </c>
      <c r="R1" s="29">
        <f t="shared" si="0"/>
        <v>2034</v>
      </c>
      <c r="S1" s="29">
        <f t="shared" si="0"/>
        <v>2035</v>
      </c>
      <c r="T1" s="29">
        <f t="shared" si="0"/>
        <v>2036</v>
      </c>
      <c r="U1" s="29">
        <f t="shared" si="0"/>
        <v>2037</v>
      </c>
      <c r="V1" s="29">
        <f t="shared" si="0"/>
        <v>2038</v>
      </c>
      <c r="W1" s="29">
        <f t="shared" si="0"/>
        <v>2039</v>
      </c>
      <c r="X1" s="29">
        <f t="shared" si="0"/>
        <v>2040</v>
      </c>
      <c r="Y1" s="29">
        <f t="shared" si="0"/>
        <v>2041</v>
      </c>
      <c r="Z1" s="29">
        <f t="shared" si="0"/>
        <v>2042</v>
      </c>
      <c r="AA1" s="29">
        <f t="shared" si="0"/>
        <v>2043</v>
      </c>
      <c r="AB1" s="29">
        <f t="shared" si="0"/>
        <v>2044</v>
      </c>
      <c r="AC1" s="29">
        <f t="shared" si="0"/>
        <v>2045</v>
      </c>
      <c r="AD1" s="29">
        <f t="shared" si="0"/>
        <v>2046</v>
      </c>
      <c r="AE1" s="29">
        <f t="shared" si="0"/>
        <v>2047</v>
      </c>
      <c r="AF1" s="29">
        <f t="shared" si="0"/>
        <v>2048</v>
      </c>
      <c r="AG1" s="29">
        <f t="shared" si="0"/>
        <v>2049</v>
      </c>
      <c r="AH1" s="29">
        <f t="shared" si="0"/>
        <v>2050</v>
      </c>
      <c r="AI1" s="29">
        <f t="shared" si="0"/>
        <v>2051</v>
      </c>
      <c r="AJ1" s="29">
        <f t="shared" si="0"/>
        <v>2052</v>
      </c>
      <c r="AK1" s="29">
        <f t="shared" si="0"/>
        <v>2053</v>
      </c>
    </row>
    <row r="2" spans="1:37">
      <c r="A2" s="27" t="str">
        <f>'Pre-ret calculations 2021'!B3</f>
        <v>hard coal</v>
      </c>
      <c r="B2" s="27">
        <f>C2</f>
        <v>0.70400000000000007</v>
      </c>
      <c r="C2" s="27">
        <f>'BECF-pre-ret'!C2*About!B$36</f>
        <v>0.70400000000000007</v>
      </c>
      <c r="D2" s="27">
        <f>C2</f>
        <v>0.70400000000000007</v>
      </c>
      <c r="E2" s="27">
        <f t="shared" ref="E2:AK10" si="1">D2</f>
        <v>0.70400000000000007</v>
      </c>
      <c r="F2" s="27">
        <f t="shared" si="1"/>
        <v>0.70400000000000007</v>
      </c>
      <c r="G2" s="27">
        <f t="shared" si="1"/>
        <v>0.70400000000000007</v>
      </c>
      <c r="H2" s="27">
        <f t="shared" si="1"/>
        <v>0.70400000000000007</v>
      </c>
      <c r="I2" s="27">
        <f t="shared" si="1"/>
        <v>0.70400000000000007</v>
      </c>
      <c r="J2" s="27">
        <f t="shared" si="1"/>
        <v>0.70400000000000007</v>
      </c>
      <c r="K2" s="27">
        <f t="shared" si="1"/>
        <v>0.70400000000000007</v>
      </c>
      <c r="L2" s="27">
        <f t="shared" si="1"/>
        <v>0.70400000000000007</v>
      </c>
      <c r="M2" s="27">
        <f t="shared" si="1"/>
        <v>0.70400000000000007</v>
      </c>
      <c r="N2" s="27">
        <f t="shared" si="1"/>
        <v>0.70400000000000007</v>
      </c>
      <c r="O2" s="27">
        <f t="shared" si="1"/>
        <v>0.70400000000000007</v>
      </c>
      <c r="P2" s="27">
        <f t="shared" si="1"/>
        <v>0.70400000000000007</v>
      </c>
      <c r="Q2" s="27">
        <f t="shared" si="1"/>
        <v>0.70400000000000007</v>
      </c>
      <c r="R2" s="27">
        <f t="shared" si="1"/>
        <v>0.70400000000000007</v>
      </c>
      <c r="S2" s="27">
        <f t="shared" si="1"/>
        <v>0.70400000000000007</v>
      </c>
      <c r="T2" s="27">
        <f t="shared" si="1"/>
        <v>0.70400000000000007</v>
      </c>
      <c r="U2" s="27">
        <f t="shared" si="1"/>
        <v>0.70400000000000007</v>
      </c>
      <c r="V2" s="27">
        <f t="shared" si="1"/>
        <v>0.70400000000000007</v>
      </c>
      <c r="W2" s="27">
        <f t="shared" si="1"/>
        <v>0.70400000000000007</v>
      </c>
      <c r="X2" s="27">
        <f t="shared" si="1"/>
        <v>0.70400000000000007</v>
      </c>
      <c r="Y2" s="27">
        <f t="shared" si="1"/>
        <v>0.70400000000000007</v>
      </c>
      <c r="Z2" s="27">
        <f t="shared" si="1"/>
        <v>0.70400000000000007</v>
      </c>
      <c r="AA2" s="27">
        <f t="shared" si="1"/>
        <v>0.70400000000000007</v>
      </c>
      <c r="AB2" s="27">
        <f t="shared" si="1"/>
        <v>0.70400000000000007</v>
      </c>
      <c r="AC2" s="27">
        <f t="shared" si="1"/>
        <v>0.70400000000000007</v>
      </c>
      <c r="AD2" s="27">
        <f t="shared" si="1"/>
        <v>0.70400000000000007</v>
      </c>
      <c r="AE2" s="27">
        <f t="shared" si="1"/>
        <v>0.70400000000000007</v>
      </c>
      <c r="AF2" s="27">
        <f t="shared" si="1"/>
        <v>0.70400000000000007</v>
      </c>
      <c r="AG2" s="27">
        <f t="shared" si="1"/>
        <v>0.70400000000000007</v>
      </c>
      <c r="AH2" s="27">
        <f t="shared" si="1"/>
        <v>0.70400000000000007</v>
      </c>
      <c r="AI2" s="27">
        <f t="shared" si="1"/>
        <v>0.70400000000000007</v>
      </c>
      <c r="AJ2" s="27">
        <f t="shared" si="1"/>
        <v>0.70400000000000007</v>
      </c>
      <c r="AK2" s="27">
        <f t="shared" si="1"/>
        <v>0.70400000000000007</v>
      </c>
    </row>
    <row r="3" spans="1:37">
      <c r="A3" s="27" t="str">
        <f>'Pre-ret calculations 2021'!B4</f>
        <v>natural gas nonpeaker</v>
      </c>
      <c r="B3" s="27">
        <f t="shared" ref="B3:B14" si="2">C3</f>
        <v>0.14916000000000004</v>
      </c>
      <c r="C3" s="27">
        <f>'BECF-pre-ret'!C3*About!B$36</f>
        <v>0.14916000000000004</v>
      </c>
      <c r="D3" s="27">
        <f t="shared" ref="D3:S16" si="3">C3</f>
        <v>0.14916000000000004</v>
      </c>
      <c r="E3" s="27">
        <f t="shared" si="3"/>
        <v>0.14916000000000004</v>
      </c>
      <c r="F3" s="27">
        <f t="shared" si="3"/>
        <v>0.14916000000000004</v>
      </c>
      <c r="G3" s="27">
        <f t="shared" si="3"/>
        <v>0.14916000000000004</v>
      </c>
      <c r="H3" s="27">
        <f t="shared" si="3"/>
        <v>0.14916000000000004</v>
      </c>
      <c r="I3" s="27">
        <f t="shared" si="3"/>
        <v>0.14916000000000004</v>
      </c>
      <c r="J3" s="27">
        <f t="shared" si="3"/>
        <v>0.14916000000000004</v>
      </c>
      <c r="K3" s="27">
        <f t="shared" si="3"/>
        <v>0.14916000000000004</v>
      </c>
      <c r="L3" s="27">
        <f t="shared" si="3"/>
        <v>0.14916000000000004</v>
      </c>
      <c r="M3" s="27">
        <f t="shared" si="3"/>
        <v>0.14916000000000004</v>
      </c>
      <c r="N3" s="27">
        <f t="shared" si="3"/>
        <v>0.14916000000000004</v>
      </c>
      <c r="O3" s="27">
        <f t="shared" si="3"/>
        <v>0.14916000000000004</v>
      </c>
      <c r="P3" s="27">
        <f t="shared" si="3"/>
        <v>0.14916000000000004</v>
      </c>
      <c r="Q3" s="27">
        <f t="shared" si="3"/>
        <v>0.14916000000000004</v>
      </c>
      <c r="R3" s="27">
        <f t="shared" si="3"/>
        <v>0.14916000000000004</v>
      </c>
      <c r="S3" s="27">
        <f t="shared" si="3"/>
        <v>0.14916000000000004</v>
      </c>
      <c r="T3" s="27">
        <f t="shared" si="1"/>
        <v>0.14916000000000004</v>
      </c>
      <c r="U3" s="27">
        <f t="shared" si="1"/>
        <v>0.14916000000000004</v>
      </c>
      <c r="V3" s="27">
        <f t="shared" si="1"/>
        <v>0.14916000000000004</v>
      </c>
      <c r="W3" s="27">
        <f t="shared" si="1"/>
        <v>0.14916000000000004</v>
      </c>
      <c r="X3" s="27">
        <f t="shared" si="1"/>
        <v>0.14916000000000004</v>
      </c>
      <c r="Y3" s="27">
        <f t="shared" si="1"/>
        <v>0.14916000000000004</v>
      </c>
      <c r="Z3" s="27">
        <f t="shared" si="1"/>
        <v>0.14916000000000004</v>
      </c>
      <c r="AA3" s="27">
        <f t="shared" si="1"/>
        <v>0.14916000000000004</v>
      </c>
      <c r="AB3" s="27">
        <f t="shared" si="1"/>
        <v>0.14916000000000004</v>
      </c>
      <c r="AC3" s="27">
        <f t="shared" si="1"/>
        <v>0.14916000000000004</v>
      </c>
      <c r="AD3" s="27">
        <f t="shared" si="1"/>
        <v>0.14916000000000004</v>
      </c>
      <c r="AE3" s="27">
        <f t="shared" si="1"/>
        <v>0.14916000000000004</v>
      </c>
      <c r="AF3" s="27">
        <f t="shared" si="1"/>
        <v>0.14916000000000004</v>
      </c>
      <c r="AG3" s="27">
        <f t="shared" si="1"/>
        <v>0.14916000000000004</v>
      </c>
      <c r="AH3" s="27">
        <f t="shared" si="1"/>
        <v>0.14916000000000004</v>
      </c>
      <c r="AI3" s="27">
        <f t="shared" si="1"/>
        <v>0.14916000000000004</v>
      </c>
      <c r="AJ3" s="27">
        <f t="shared" si="1"/>
        <v>0.14916000000000004</v>
      </c>
      <c r="AK3" s="27">
        <f t="shared" si="1"/>
        <v>0.14916000000000004</v>
      </c>
    </row>
    <row r="4" spans="1:37">
      <c r="A4" s="27" t="str">
        <f>'Pre-ret calculations 2021'!B5</f>
        <v>nuclear</v>
      </c>
      <c r="B4" s="27">
        <f t="shared" si="2"/>
        <v>0.79600000000000004</v>
      </c>
      <c r="C4" s="27">
        <f>'BECF-pre-ret'!C4*About!B43</f>
        <v>0.79600000000000004</v>
      </c>
      <c r="D4" s="27">
        <f t="shared" si="3"/>
        <v>0.79600000000000004</v>
      </c>
      <c r="E4" s="27">
        <f t="shared" si="1"/>
        <v>0.79600000000000004</v>
      </c>
      <c r="F4" s="27">
        <f t="shared" si="1"/>
        <v>0.79600000000000004</v>
      </c>
      <c r="G4" s="27">
        <f t="shared" si="1"/>
        <v>0.79600000000000004</v>
      </c>
      <c r="H4" s="27">
        <f t="shared" si="1"/>
        <v>0.79600000000000004</v>
      </c>
      <c r="I4" s="27">
        <f t="shared" si="1"/>
        <v>0.79600000000000004</v>
      </c>
      <c r="J4" s="27">
        <f t="shared" si="1"/>
        <v>0.79600000000000004</v>
      </c>
      <c r="K4" s="27">
        <f t="shared" si="1"/>
        <v>0.79600000000000004</v>
      </c>
      <c r="L4" s="27">
        <f t="shared" si="1"/>
        <v>0.79600000000000004</v>
      </c>
      <c r="M4" s="27">
        <f t="shared" si="1"/>
        <v>0.79600000000000004</v>
      </c>
      <c r="N4" s="27">
        <f t="shared" si="1"/>
        <v>0.79600000000000004</v>
      </c>
      <c r="O4" s="27">
        <f t="shared" si="1"/>
        <v>0.79600000000000004</v>
      </c>
      <c r="P4" s="27">
        <f t="shared" si="1"/>
        <v>0.79600000000000004</v>
      </c>
      <c r="Q4" s="27">
        <f t="shared" si="1"/>
        <v>0.79600000000000004</v>
      </c>
      <c r="R4" s="27">
        <f t="shared" si="1"/>
        <v>0.79600000000000004</v>
      </c>
      <c r="S4" s="27">
        <f t="shared" si="1"/>
        <v>0.79600000000000004</v>
      </c>
      <c r="T4" s="27">
        <f t="shared" si="1"/>
        <v>0.79600000000000004</v>
      </c>
      <c r="U4" s="27">
        <f t="shared" si="1"/>
        <v>0.79600000000000004</v>
      </c>
      <c r="V4" s="27">
        <f t="shared" si="1"/>
        <v>0.79600000000000004</v>
      </c>
      <c r="W4" s="27">
        <f t="shared" si="1"/>
        <v>0.79600000000000004</v>
      </c>
      <c r="X4" s="27">
        <f t="shared" si="1"/>
        <v>0.79600000000000004</v>
      </c>
      <c r="Y4" s="27">
        <f t="shared" si="1"/>
        <v>0.79600000000000004</v>
      </c>
      <c r="Z4" s="27">
        <f t="shared" si="1"/>
        <v>0.79600000000000004</v>
      </c>
      <c r="AA4" s="27">
        <f t="shared" si="1"/>
        <v>0.79600000000000004</v>
      </c>
      <c r="AB4" s="27">
        <f t="shared" si="1"/>
        <v>0.79600000000000004</v>
      </c>
      <c r="AC4" s="27">
        <f t="shared" si="1"/>
        <v>0.79600000000000004</v>
      </c>
      <c r="AD4" s="27">
        <f t="shared" si="1"/>
        <v>0.79600000000000004</v>
      </c>
      <c r="AE4" s="27">
        <f t="shared" si="1"/>
        <v>0.79600000000000004</v>
      </c>
      <c r="AF4" s="27">
        <f t="shared" si="1"/>
        <v>0.79600000000000004</v>
      </c>
      <c r="AG4" s="27">
        <f t="shared" si="1"/>
        <v>0.79600000000000004</v>
      </c>
      <c r="AH4" s="27">
        <f t="shared" si="1"/>
        <v>0.79600000000000004</v>
      </c>
      <c r="AI4" s="27">
        <f t="shared" si="1"/>
        <v>0.79600000000000004</v>
      </c>
      <c r="AJ4" s="27">
        <f t="shared" si="1"/>
        <v>0.79600000000000004</v>
      </c>
      <c r="AK4" s="27">
        <f t="shared" si="1"/>
        <v>0.79600000000000004</v>
      </c>
    </row>
    <row r="5" spans="1:37">
      <c r="A5" s="27" t="str">
        <f>'Pre-ret calculations 2021'!B6</f>
        <v>hydro</v>
      </c>
      <c r="B5" s="27">
        <f t="shared" si="2"/>
        <v>0.59290000000000009</v>
      </c>
      <c r="C5" s="27">
        <f>'BECF-pre-ret'!C5*About!B$36</f>
        <v>0.59290000000000009</v>
      </c>
      <c r="D5" s="27">
        <f t="shared" si="3"/>
        <v>0.59290000000000009</v>
      </c>
      <c r="E5" s="27">
        <f t="shared" si="1"/>
        <v>0.59290000000000009</v>
      </c>
      <c r="F5" s="27">
        <f t="shared" si="1"/>
        <v>0.59290000000000009</v>
      </c>
      <c r="G5" s="27">
        <f t="shared" si="1"/>
        <v>0.59290000000000009</v>
      </c>
      <c r="H5" s="27">
        <f t="shared" si="1"/>
        <v>0.59290000000000009</v>
      </c>
      <c r="I5" s="27">
        <f t="shared" si="1"/>
        <v>0.59290000000000009</v>
      </c>
      <c r="J5" s="27">
        <f t="shared" si="1"/>
        <v>0.59290000000000009</v>
      </c>
      <c r="K5" s="27">
        <f t="shared" si="1"/>
        <v>0.59290000000000009</v>
      </c>
      <c r="L5" s="27">
        <f t="shared" si="1"/>
        <v>0.59290000000000009</v>
      </c>
      <c r="M5" s="27">
        <f t="shared" si="1"/>
        <v>0.59290000000000009</v>
      </c>
      <c r="N5" s="27">
        <f t="shared" si="1"/>
        <v>0.59290000000000009</v>
      </c>
      <c r="O5" s="27">
        <f t="shared" si="1"/>
        <v>0.59290000000000009</v>
      </c>
      <c r="P5" s="27">
        <f t="shared" si="1"/>
        <v>0.59290000000000009</v>
      </c>
      <c r="Q5" s="27">
        <f t="shared" si="1"/>
        <v>0.59290000000000009</v>
      </c>
      <c r="R5" s="27">
        <f t="shared" si="1"/>
        <v>0.59290000000000009</v>
      </c>
      <c r="S5" s="27">
        <f t="shared" si="1"/>
        <v>0.59290000000000009</v>
      </c>
      <c r="T5" s="27">
        <f t="shared" si="1"/>
        <v>0.59290000000000009</v>
      </c>
      <c r="U5" s="27">
        <f t="shared" si="1"/>
        <v>0.59290000000000009</v>
      </c>
      <c r="V5" s="27">
        <f t="shared" si="1"/>
        <v>0.59290000000000009</v>
      </c>
      <c r="W5" s="27">
        <f t="shared" si="1"/>
        <v>0.59290000000000009</v>
      </c>
      <c r="X5" s="27">
        <f t="shared" si="1"/>
        <v>0.59290000000000009</v>
      </c>
      <c r="Y5" s="27">
        <f t="shared" si="1"/>
        <v>0.59290000000000009</v>
      </c>
      <c r="Z5" s="27">
        <f t="shared" si="1"/>
        <v>0.59290000000000009</v>
      </c>
      <c r="AA5" s="27">
        <f t="shared" si="1"/>
        <v>0.59290000000000009</v>
      </c>
      <c r="AB5" s="27">
        <f t="shared" si="1"/>
        <v>0.59290000000000009</v>
      </c>
      <c r="AC5" s="27">
        <f t="shared" si="1"/>
        <v>0.59290000000000009</v>
      </c>
      <c r="AD5" s="27">
        <f t="shared" si="1"/>
        <v>0.59290000000000009</v>
      </c>
      <c r="AE5" s="27">
        <f t="shared" si="1"/>
        <v>0.59290000000000009</v>
      </c>
      <c r="AF5" s="27">
        <f t="shared" si="1"/>
        <v>0.59290000000000009</v>
      </c>
      <c r="AG5" s="27">
        <f t="shared" si="1"/>
        <v>0.59290000000000009</v>
      </c>
      <c r="AH5" s="27">
        <f t="shared" si="1"/>
        <v>0.59290000000000009</v>
      </c>
      <c r="AI5" s="27">
        <f t="shared" si="1"/>
        <v>0.59290000000000009</v>
      </c>
      <c r="AJ5" s="27">
        <f t="shared" si="1"/>
        <v>0.59290000000000009</v>
      </c>
      <c r="AK5" s="27">
        <f t="shared" si="1"/>
        <v>0.59290000000000009</v>
      </c>
    </row>
    <row r="6" spans="1:37">
      <c r="A6" s="27" t="str">
        <f>'Pre-ret calculations 2021'!B7</f>
        <v>onshore wind</v>
      </c>
      <c r="B6" s="27">
        <f t="shared" si="2"/>
        <v>0.46500000000000002</v>
      </c>
      <c r="C6" s="27">
        <f>LCOE!D7</f>
        <v>0.46500000000000002</v>
      </c>
      <c r="D6" s="27">
        <f t="shared" si="3"/>
        <v>0.46500000000000002</v>
      </c>
      <c r="E6" s="27">
        <f t="shared" si="1"/>
        <v>0.46500000000000002</v>
      </c>
      <c r="F6" s="27">
        <f t="shared" si="1"/>
        <v>0.46500000000000002</v>
      </c>
      <c r="G6" s="27">
        <f t="shared" si="1"/>
        <v>0.46500000000000002</v>
      </c>
      <c r="H6" s="27">
        <f t="shared" si="1"/>
        <v>0.46500000000000002</v>
      </c>
      <c r="I6" s="27">
        <f t="shared" si="1"/>
        <v>0.46500000000000002</v>
      </c>
      <c r="J6" s="27">
        <f t="shared" si="1"/>
        <v>0.46500000000000002</v>
      </c>
      <c r="K6" s="27">
        <f t="shared" si="1"/>
        <v>0.46500000000000002</v>
      </c>
      <c r="L6" s="27">
        <f t="shared" si="1"/>
        <v>0.46500000000000002</v>
      </c>
      <c r="M6" s="27">
        <f t="shared" si="1"/>
        <v>0.46500000000000002</v>
      </c>
      <c r="N6" s="27">
        <f t="shared" si="1"/>
        <v>0.46500000000000002</v>
      </c>
      <c r="O6" s="27">
        <f t="shared" si="1"/>
        <v>0.46500000000000002</v>
      </c>
      <c r="P6" s="27">
        <f t="shared" si="1"/>
        <v>0.46500000000000002</v>
      </c>
      <c r="Q6" s="27">
        <f t="shared" si="1"/>
        <v>0.46500000000000002</v>
      </c>
      <c r="R6" s="27">
        <f t="shared" si="1"/>
        <v>0.46500000000000002</v>
      </c>
      <c r="S6" s="27">
        <f t="shared" si="1"/>
        <v>0.46500000000000002</v>
      </c>
      <c r="T6" s="27">
        <f t="shared" si="1"/>
        <v>0.46500000000000002</v>
      </c>
      <c r="U6" s="27">
        <f t="shared" si="1"/>
        <v>0.46500000000000002</v>
      </c>
      <c r="V6" s="27">
        <f t="shared" si="1"/>
        <v>0.46500000000000002</v>
      </c>
      <c r="W6" s="27">
        <f t="shared" si="1"/>
        <v>0.46500000000000002</v>
      </c>
      <c r="X6" s="27">
        <f t="shared" si="1"/>
        <v>0.46500000000000002</v>
      </c>
      <c r="Y6" s="27">
        <f t="shared" si="1"/>
        <v>0.46500000000000002</v>
      </c>
      <c r="Z6" s="27">
        <f t="shared" si="1"/>
        <v>0.46500000000000002</v>
      </c>
      <c r="AA6" s="27">
        <f t="shared" si="1"/>
        <v>0.46500000000000002</v>
      </c>
      <c r="AB6" s="27">
        <f t="shared" si="1"/>
        <v>0.46500000000000002</v>
      </c>
      <c r="AC6" s="27">
        <f t="shared" si="1"/>
        <v>0.46500000000000002</v>
      </c>
      <c r="AD6" s="27">
        <f t="shared" si="1"/>
        <v>0.46500000000000002</v>
      </c>
      <c r="AE6" s="27">
        <f t="shared" si="1"/>
        <v>0.46500000000000002</v>
      </c>
      <c r="AF6" s="27">
        <f t="shared" si="1"/>
        <v>0.46500000000000002</v>
      </c>
      <c r="AG6" s="27">
        <f t="shared" si="1"/>
        <v>0.46500000000000002</v>
      </c>
      <c r="AH6" s="27">
        <f t="shared" si="1"/>
        <v>0.46500000000000002</v>
      </c>
      <c r="AI6" s="27">
        <f t="shared" si="1"/>
        <v>0.46500000000000002</v>
      </c>
      <c r="AJ6" s="27">
        <f t="shared" si="1"/>
        <v>0.46500000000000002</v>
      </c>
      <c r="AK6" s="27">
        <f t="shared" si="1"/>
        <v>0.46500000000000002</v>
      </c>
    </row>
    <row r="7" spans="1:37">
      <c r="A7" s="27" t="str">
        <f>'Pre-ret calculations 2021'!B8</f>
        <v>solar PV</v>
      </c>
      <c r="B7" s="27">
        <f t="shared" si="2"/>
        <v>0.28499999999999998</v>
      </c>
      <c r="C7" s="27">
        <f>LCOE!D8</f>
        <v>0.28499999999999998</v>
      </c>
      <c r="D7" s="27">
        <f t="shared" si="3"/>
        <v>0.28499999999999998</v>
      </c>
      <c r="E7" s="27">
        <f t="shared" si="1"/>
        <v>0.28499999999999998</v>
      </c>
      <c r="F7" s="27">
        <f t="shared" si="1"/>
        <v>0.28499999999999998</v>
      </c>
      <c r="G7" s="27">
        <f t="shared" si="1"/>
        <v>0.28499999999999998</v>
      </c>
      <c r="H7" s="27">
        <f t="shared" si="1"/>
        <v>0.28499999999999998</v>
      </c>
      <c r="I7" s="27">
        <f t="shared" si="1"/>
        <v>0.28499999999999998</v>
      </c>
      <c r="J7" s="27">
        <f t="shared" si="1"/>
        <v>0.28499999999999998</v>
      </c>
      <c r="K7" s="27">
        <f t="shared" si="1"/>
        <v>0.28499999999999998</v>
      </c>
      <c r="L7" s="27">
        <f t="shared" si="1"/>
        <v>0.28499999999999998</v>
      </c>
      <c r="M7" s="27">
        <f t="shared" si="1"/>
        <v>0.28499999999999998</v>
      </c>
      <c r="N7" s="27">
        <f t="shared" si="1"/>
        <v>0.28499999999999998</v>
      </c>
      <c r="O7" s="27">
        <f t="shared" si="1"/>
        <v>0.28499999999999998</v>
      </c>
      <c r="P7" s="27">
        <f t="shared" si="1"/>
        <v>0.28499999999999998</v>
      </c>
      <c r="Q7" s="27">
        <f t="shared" si="1"/>
        <v>0.28499999999999998</v>
      </c>
      <c r="R7" s="27">
        <f t="shared" si="1"/>
        <v>0.28499999999999998</v>
      </c>
      <c r="S7" s="27">
        <f t="shared" si="1"/>
        <v>0.28499999999999998</v>
      </c>
      <c r="T7" s="27">
        <f t="shared" si="1"/>
        <v>0.28499999999999998</v>
      </c>
      <c r="U7" s="27">
        <f t="shared" si="1"/>
        <v>0.28499999999999998</v>
      </c>
      <c r="V7" s="27">
        <f t="shared" si="1"/>
        <v>0.28499999999999998</v>
      </c>
      <c r="W7" s="27">
        <f t="shared" si="1"/>
        <v>0.28499999999999998</v>
      </c>
      <c r="X7" s="27">
        <f t="shared" si="1"/>
        <v>0.28499999999999998</v>
      </c>
      <c r="Y7" s="27">
        <f t="shared" si="1"/>
        <v>0.28499999999999998</v>
      </c>
      <c r="Z7" s="27">
        <f t="shared" si="1"/>
        <v>0.28499999999999998</v>
      </c>
      <c r="AA7" s="27">
        <f t="shared" si="1"/>
        <v>0.28499999999999998</v>
      </c>
      <c r="AB7" s="27">
        <f t="shared" si="1"/>
        <v>0.28499999999999998</v>
      </c>
      <c r="AC7" s="27">
        <f t="shared" si="1"/>
        <v>0.28499999999999998</v>
      </c>
      <c r="AD7" s="27">
        <f t="shared" si="1"/>
        <v>0.28499999999999998</v>
      </c>
      <c r="AE7" s="27">
        <f t="shared" si="1"/>
        <v>0.28499999999999998</v>
      </c>
      <c r="AF7" s="27">
        <f t="shared" si="1"/>
        <v>0.28499999999999998</v>
      </c>
      <c r="AG7" s="27">
        <f t="shared" si="1"/>
        <v>0.28499999999999998</v>
      </c>
      <c r="AH7" s="27">
        <f t="shared" si="1"/>
        <v>0.28499999999999998</v>
      </c>
      <c r="AI7" s="27">
        <f t="shared" si="1"/>
        <v>0.28499999999999998</v>
      </c>
      <c r="AJ7" s="27">
        <f t="shared" si="1"/>
        <v>0.28499999999999998</v>
      </c>
      <c r="AK7" s="27">
        <f t="shared" si="1"/>
        <v>0.28499999999999998</v>
      </c>
    </row>
    <row r="8" spans="1:37">
      <c r="A8" s="27" t="str">
        <f>'Pre-ret calculations 2021'!B9</f>
        <v>solar thermal</v>
      </c>
      <c r="B8" s="27">
        <f t="shared" si="2"/>
        <v>0.53500000000000003</v>
      </c>
      <c r="C8" s="27">
        <f>LCOE!D9</f>
        <v>0.53500000000000003</v>
      </c>
      <c r="D8" s="27">
        <f t="shared" si="3"/>
        <v>0.53500000000000003</v>
      </c>
      <c r="E8" s="27">
        <f t="shared" si="1"/>
        <v>0.53500000000000003</v>
      </c>
      <c r="F8" s="27">
        <f t="shared" si="1"/>
        <v>0.53500000000000003</v>
      </c>
      <c r="G8" s="27">
        <f t="shared" si="1"/>
        <v>0.53500000000000003</v>
      </c>
      <c r="H8" s="27">
        <f t="shared" si="1"/>
        <v>0.53500000000000003</v>
      </c>
      <c r="I8" s="27">
        <f t="shared" si="1"/>
        <v>0.53500000000000003</v>
      </c>
      <c r="J8" s="27">
        <f t="shared" si="1"/>
        <v>0.53500000000000003</v>
      </c>
      <c r="K8" s="27">
        <f t="shared" si="1"/>
        <v>0.53500000000000003</v>
      </c>
      <c r="L8" s="27">
        <f t="shared" si="1"/>
        <v>0.53500000000000003</v>
      </c>
      <c r="M8" s="27">
        <f t="shared" si="1"/>
        <v>0.53500000000000003</v>
      </c>
      <c r="N8" s="27">
        <f t="shared" si="1"/>
        <v>0.53500000000000003</v>
      </c>
      <c r="O8" s="27">
        <f t="shared" si="1"/>
        <v>0.53500000000000003</v>
      </c>
      <c r="P8" s="27">
        <f t="shared" si="1"/>
        <v>0.53500000000000003</v>
      </c>
      <c r="Q8" s="27">
        <f t="shared" si="1"/>
        <v>0.53500000000000003</v>
      </c>
      <c r="R8" s="27">
        <f t="shared" si="1"/>
        <v>0.53500000000000003</v>
      </c>
      <c r="S8" s="27">
        <f t="shared" si="1"/>
        <v>0.53500000000000003</v>
      </c>
      <c r="T8" s="27">
        <f t="shared" si="1"/>
        <v>0.53500000000000003</v>
      </c>
      <c r="U8" s="27">
        <f t="shared" si="1"/>
        <v>0.53500000000000003</v>
      </c>
      <c r="V8" s="27">
        <f t="shared" si="1"/>
        <v>0.53500000000000003</v>
      </c>
      <c r="W8" s="27">
        <f t="shared" si="1"/>
        <v>0.53500000000000003</v>
      </c>
      <c r="X8" s="27">
        <f t="shared" si="1"/>
        <v>0.53500000000000003</v>
      </c>
      <c r="Y8" s="27">
        <f t="shared" si="1"/>
        <v>0.53500000000000003</v>
      </c>
      <c r="Z8" s="27">
        <f t="shared" si="1"/>
        <v>0.53500000000000003</v>
      </c>
      <c r="AA8" s="27">
        <f t="shared" si="1"/>
        <v>0.53500000000000003</v>
      </c>
      <c r="AB8" s="27">
        <f t="shared" si="1"/>
        <v>0.53500000000000003</v>
      </c>
      <c r="AC8" s="27">
        <f t="shared" si="1"/>
        <v>0.53500000000000003</v>
      </c>
      <c r="AD8" s="27">
        <f t="shared" si="1"/>
        <v>0.53500000000000003</v>
      </c>
      <c r="AE8" s="27">
        <f t="shared" si="1"/>
        <v>0.53500000000000003</v>
      </c>
      <c r="AF8" s="27">
        <f t="shared" si="1"/>
        <v>0.53500000000000003</v>
      </c>
      <c r="AG8" s="27">
        <f t="shared" si="1"/>
        <v>0.53500000000000003</v>
      </c>
      <c r="AH8" s="27">
        <f t="shared" si="1"/>
        <v>0.53500000000000003</v>
      </c>
      <c r="AI8" s="27">
        <f t="shared" si="1"/>
        <v>0.53500000000000003</v>
      </c>
      <c r="AJ8" s="27">
        <f t="shared" si="1"/>
        <v>0.53500000000000003</v>
      </c>
      <c r="AK8" s="27">
        <f t="shared" si="1"/>
        <v>0.53500000000000003</v>
      </c>
    </row>
    <row r="9" spans="1:37">
      <c r="A9" s="27" t="str">
        <f>'Pre-ret calculations 2021'!B10</f>
        <v>biomass</v>
      </c>
      <c r="B9" s="27">
        <f t="shared" si="2"/>
        <v>0.45430000000000004</v>
      </c>
      <c r="C9" s="27">
        <f>'BECF-pre-ret'!C9*About!B$36</f>
        <v>0.45430000000000004</v>
      </c>
      <c r="D9" s="27">
        <f t="shared" si="3"/>
        <v>0.45430000000000004</v>
      </c>
      <c r="E9" s="27">
        <f t="shared" si="1"/>
        <v>0.45430000000000004</v>
      </c>
      <c r="F9" s="27">
        <f t="shared" si="1"/>
        <v>0.45430000000000004</v>
      </c>
      <c r="G9" s="27">
        <f t="shared" si="1"/>
        <v>0.45430000000000004</v>
      </c>
      <c r="H9" s="27">
        <f t="shared" si="1"/>
        <v>0.45430000000000004</v>
      </c>
      <c r="I9" s="27">
        <f t="shared" si="1"/>
        <v>0.45430000000000004</v>
      </c>
      <c r="J9" s="27">
        <f t="shared" si="1"/>
        <v>0.45430000000000004</v>
      </c>
      <c r="K9" s="27">
        <f t="shared" si="1"/>
        <v>0.45430000000000004</v>
      </c>
      <c r="L9" s="27">
        <f t="shared" si="1"/>
        <v>0.45430000000000004</v>
      </c>
      <c r="M9" s="27">
        <f t="shared" si="1"/>
        <v>0.45430000000000004</v>
      </c>
      <c r="N9" s="27">
        <f t="shared" si="1"/>
        <v>0.45430000000000004</v>
      </c>
      <c r="O9" s="27">
        <f t="shared" si="1"/>
        <v>0.45430000000000004</v>
      </c>
      <c r="P9" s="27">
        <f t="shared" si="1"/>
        <v>0.45430000000000004</v>
      </c>
      <c r="Q9" s="27">
        <f t="shared" si="1"/>
        <v>0.45430000000000004</v>
      </c>
      <c r="R9" s="27">
        <f t="shared" si="1"/>
        <v>0.45430000000000004</v>
      </c>
      <c r="S9" s="27">
        <f t="shared" si="1"/>
        <v>0.45430000000000004</v>
      </c>
      <c r="T9" s="27">
        <f t="shared" si="1"/>
        <v>0.45430000000000004</v>
      </c>
      <c r="U9" s="27">
        <f t="shared" si="1"/>
        <v>0.45430000000000004</v>
      </c>
      <c r="V9" s="27">
        <f t="shared" si="1"/>
        <v>0.45430000000000004</v>
      </c>
      <c r="W9" s="27">
        <f t="shared" si="1"/>
        <v>0.45430000000000004</v>
      </c>
      <c r="X9" s="27">
        <f t="shared" si="1"/>
        <v>0.45430000000000004</v>
      </c>
      <c r="Y9" s="27">
        <f t="shared" si="1"/>
        <v>0.45430000000000004</v>
      </c>
      <c r="Z9" s="27">
        <f t="shared" si="1"/>
        <v>0.45430000000000004</v>
      </c>
      <c r="AA9" s="27">
        <f t="shared" si="1"/>
        <v>0.45430000000000004</v>
      </c>
      <c r="AB9" s="27">
        <f t="shared" si="1"/>
        <v>0.45430000000000004</v>
      </c>
      <c r="AC9" s="27">
        <f t="shared" si="1"/>
        <v>0.45430000000000004</v>
      </c>
      <c r="AD9" s="27">
        <f t="shared" si="1"/>
        <v>0.45430000000000004</v>
      </c>
      <c r="AE9" s="27">
        <f t="shared" si="1"/>
        <v>0.45430000000000004</v>
      </c>
      <c r="AF9" s="27">
        <f t="shared" si="1"/>
        <v>0.45430000000000004</v>
      </c>
      <c r="AG9" s="27">
        <f t="shared" si="1"/>
        <v>0.45430000000000004</v>
      </c>
      <c r="AH9" s="27">
        <f t="shared" si="1"/>
        <v>0.45430000000000004</v>
      </c>
      <c r="AI9" s="27">
        <f t="shared" si="1"/>
        <v>0.45430000000000004</v>
      </c>
      <c r="AJ9" s="27">
        <f t="shared" si="1"/>
        <v>0.45430000000000004</v>
      </c>
      <c r="AK9" s="27">
        <f t="shared" si="1"/>
        <v>0.45430000000000004</v>
      </c>
    </row>
    <row r="10" spans="1:37">
      <c r="A10" s="27" t="str">
        <f>'Pre-ret calculations 2021'!B11</f>
        <v>geothermal</v>
      </c>
      <c r="B10" s="27">
        <f t="shared" si="2"/>
        <v>0.85000000000000009</v>
      </c>
      <c r="C10" s="27">
        <f>LCOE!D11</f>
        <v>0.85000000000000009</v>
      </c>
      <c r="D10" s="27">
        <f t="shared" si="3"/>
        <v>0.85000000000000009</v>
      </c>
      <c r="E10" s="27">
        <f t="shared" si="1"/>
        <v>0.85000000000000009</v>
      </c>
      <c r="F10" s="27">
        <f t="shared" si="1"/>
        <v>0.85000000000000009</v>
      </c>
      <c r="G10" s="27">
        <f t="shared" si="1"/>
        <v>0.85000000000000009</v>
      </c>
      <c r="H10" s="27">
        <f t="shared" si="1"/>
        <v>0.85000000000000009</v>
      </c>
      <c r="I10" s="27">
        <f t="shared" si="1"/>
        <v>0.85000000000000009</v>
      </c>
      <c r="J10" s="27">
        <f t="shared" si="1"/>
        <v>0.85000000000000009</v>
      </c>
      <c r="K10" s="27">
        <f t="shared" ref="E10:AK15" si="4">J10</f>
        <v>0.85000000000000009</v>
      </c>
      <c r="L10" s="27">
        <f t="shared" si="4"/>
        <v>0.85000000000000009</v>
      </c>
      <c r="M10" s="27">
        <f t="shared" si="4"/>
        <v>0.85000000000000009</v>
      </c>
      <c r="N10" s="27">
        <f t="shared" si="4"/>
        <v>0.85000000000000009</v>
      </c>
      <c r="O10" s="27">
        <f t="shared" si="4"/>
        <v>0.85000000000000009</v>
      </c>
      <c r="P10" s="27">
        <f t="shared" si="4"/>
        <v>0.85000000000000009</v>
      </c>
      <c r="Q10" s="27">
        <f t="shared" si="4"/>
        <v>0.85000000000000009</v>
      </c>
      <c r="R10" s="27">
        <f t="shared" si="4"/>
        <v>0.85000000000000009</v>
      </c>
      <c r="S10" s="27">
        <f t="shared" si="4"/>
        <v>0.85000000000000009</v>
      </c>
      <c r="T10" s="27">
        <f t="shared" si="4"/>
        <v>0.85000000000000009</v>
      </c>
      <c r="U10" s="27">
        <f t="shared" si="4"/>
        <v>0.85000000000000009</v>
      </c>
      <c r="V10" s="27">
        <f t="shared" si="4"/>
        <v>0.85000000000000009</v>
      </c>
      <c r="W10" s="27">
        <f t="shared" si="4"/>
        <v>0.85000000000000009</v>
      </c>
      <c r="X10" s="27">
        <f t="shared" si="4"/>
        <v>0.85000000000000009</v>
      </c>
      <c r="Y10" s="27">
        <f t="shared" si="4"/>
        <v>0.85000000000000009</v>
      </c>
      <c r="Z10" s="27">
        <f t="shared" si="4"/>
        <v>0.85000000000000009</v>
      </c>
      <c r="AA10" s="27">
        <f t="shared" si="4"/>
        <v>0.85000000000000009</v>
      </c>
      <c r="AB10" s="27">
        <f t="shared" si="4"/>
        <v>0.85000000000000009</v>
      </c>
      <c r="AC10" s="27">
        <f t="shared" si="4"/>
        <v>0.85000000000000009</v>
      </c>
      <c r="AD10" s="27">
        <f t="shared" si="4"/>
        <v>0.85000000000000009</v>
      </c>
      <c r="AE10" s="27">
        <f t="shared" si="4"/>
        <v>0.85000000000000009</v>
      </c>
      <c r="AF10" s="27">
        <f t="shared" si="4"/>
        <v>0.85000000000000009</v>
      </c>
      <c r="AG10" s="27">
        <f t="shared" si="4"/>
        <v>0.85000000000000009</v>
      </c>
      <c r="AH10" s="27">
        <f t="shared" si="4"/>
        <v>0.85000000000000009</v>
      </c>
      <c r="AI10" s="27">
        <f t="shared" si="4"/>
        <v>0.85000000000000009</v>
      </c>
      <c r="AJ10" s="27">
        <f t="shared" si="4"/>
        <v>0.85000000000000009</v>
      </c>
      <c r="AK10" s="27">
        <f t="shared" si="4"/>
        <v>0.85000000000000009</v>
      </c>
    </row>
    <row r="11" spans="1:37">
      <c r="A11" s="27" t="str">
        <f>'Pre-ret calculations 2021'!B12</f>
        <v>petroleum</v>
      </c>
      <c r="B11" s="27">
        <f t="shared" si="2"/>
        <v>0.1573</v>
      </c>
      <c r="C11" s="27">
        <f>'BECF-pre-ret'!C11*About!B$36</f>
        <v>0.1573</v>
      </c>
      <c r="D11" s="27">
        <f t="shared" si="3"/>
        <v>0.1573</v>
      </c>
      <c r="E11" s="27">
        <f t="shared" si="4"/>
        <v>0.1573</v>
      </c>
      <c r="F11" s="27">
        <f t="shared" si="4"/>
        <v>0.1573</v>
      </c>
      <c r="G11" s="27">
        <f t="shared" si="4"/>
        <v>0.1573</v>
      </c>
      <c r="H11" s="27">
        <f t="shared" si="4"/>
        <v>0.1573</v>
      </c>
      <c r="I11" s="27">
        <f t="shared" si="4"/>
        <v>0.1573</v>
      </c>
      <c r="J11" s="27">
        <f t="shared" si="4"/>
        <v>0.1573</v>
      </c>
      <c r="K11" s="27">
        <f t="shared" si="4"/>
        <v>0.1573</v>
      </c>
      <c r="L11" s="27">
        <f t="shared" si="4"/>
        <v>0.1573</v>
      </c>
      <c r="M11" s="27">
        <f t="shared" si="4"/>
        <v>0.1573</v>
      </c>
      <c r="N11" s="27">
        <f t="shared" si="4"/>
        <v>0.1573</v>
      </c>
      <c r="O11" s="27">
        <f t="shared" si="4"/>
        <v>0.1573</v>
      </c>
      <c r="P11" s="27">
        <f t="shared" si="4"/>
        <v>0.1573</v>
      </c>
      <c r="Q11" s="27">
        <f t="shared" si="4"/>
        <v>0.1573</v>
      </c>
      <c r="R11" s="27">
        <f t="shared" si="4"/>
        <v>0.1573</v>
      </c>
      <c r="S11" s="27">
        <f t="shared" si="4"/>
        <v>0.1573</v>
      </c>
      <c r="T11" s="27">
        <f t="shared" si="4"/>
        <v>0.1573</v>
      </c>
      <c r="U11" s="27">
        <f t="shared" si="4"/>
        <v>0.1573</v>
      </c>
      <c r="V11" s="27">
        <f t="shared" si="4"/>
        <v>0.1573</v>
      </c>
      <c r="W11" s="27">
        <f t="shared" si="4"/>
        <v>0.1573</v>
      </c>
      <c r="X11" s="27">
        <f t="shared" si="4"/>
        <v>0.1573</v>
      </c>
      <c r="Y11" s="27">
        <f t="shared" si="4"/>
        <v>0.1573</v>
      </c>
      <c r="Z11" s="27">
        <f t="shared" si="4"/>
        <v>0.1573</v>
      </c>
      <c r="AA11" s="27">
        <f t="shared" si="4"/>
        <v>0.1573</v>
      </c>
      <c r="AB11" s="27">
        <f t="shared" si="4"/>
        <v>0.1573</v>
      </c>
      <c r="AC11" s="27">
        <f t="shared" si="4"/>
        <v>0.1573</v>
      </c>
      <c r="AD11" s="27">
        <f t="shared" si="4"/>
        <v>0.1573</v>
      </c>
      <c r="AE11" s="27">
        <f t="shared" si="4"/>
        <v>0.1573</v>
      </c>
      <c r="AF11" s="27">
        <f t="shared" si="4"/>
        <v>0.1573</v>
      </c>
      <c r="AG11" s="27">
        <f t="shared" si="4"/>
        <v>0.1573</v>
      </c>
      <c r="AH11" s="27">
        <f t="shared" si="4"/>
        <v>0.1573</v>
      </c>
      <c r="AI11" s="27">
        <f t="shared" si="4"/>
        <v>0.1573</v>
      </c>
      <c r="AJ11" s="27">
        <f t="shared" si="4"/>
        <v>0.1573</v>
      </c>
      <c r="AK11" s="27">
        <f t="shared" si="4"/>
        <v>0.1573</v>
      </c>
    </row>
    <row r="12" spans="1:37">
      <c r="A12" s="27" t="str">
        <f>'Pre-ret calculations 2021'!B13</f>
        <v>natural gas peaker</v>
      </c>
      <c r="B12" s="27">
        <f t="shared" si="2"/>
        <v>0.22374000000000002</v>
      </c>
      <c r="C12" s="27">
        <f>'BECF-pre-ret'!C12*About!B$36</f>
        <v>0.22374000000000002</v>
      </c>
      <c r="D12" s="27">
        <f t="shared" si="3"/>
        <v>0.22374000000000002</v>
      </c>
      <c r="E12" s="27">
        <f t="shared" si="4"/>
        <v>0.22374000000000002</v>
      </c>
      <c r="F12" s="27">
        <f t="shared" si="4"/>
        <v>0.22374000000000002</v>
      </c>
      <c r="G12" s="27">
        <f t="shared" si="4"/>
        <v>0.22374000000000002</v>
      </c>
      <c r="H12" s="27">
        <f t="shared" si="4"/>
        <v>0.22374000000000002</v>
      </c>
      <c r="I12" s="27">
        <f t="shared" si="4"/>
        <v>0.22374000000000002</v>
      </c>
      <c r="J12" s="27">
        <f t="shared" si="4"/>
        <v>0.22374000000000002</v>
      </c>
      <c r="K12" s="27">
        <f t="shared" si="4"/>
        <v>0.22374000000000002</v>
      </c>
      <c r="L12" s="27">
        <f t="shared" si="4"/>
        <v>0.22374000000000002</v>
      </c>
      <c r="M12" s="27">
        <f t="shared" si="4"/>
        <v>0.22374000000000002</v>
      </c>
      <c r="N12" s="27">
        <f t="shared" si="4"/>
        <v>0.22374000000000002</v>
      </c>
      <c r="O12" s="27">
        <f t="shared" si="4"/>
        <v>0.22374000000000002</v>
      </c>
      <c r="P12" s="27">
        <f t="shared" si="4"/>
        <v>0.22374000000000002</v>
      </c>
      <c r="Q12" s="27">
        <f t="shared" si="4"/>
        <v>0.22374000000000002</v>
      </c>
      <c r="R12" s="27">
        <f t="shared" si="4"/>
        <v>0.22374000000000002</v>
      </c>
      <c r="S12" s="27">
        <f t="shared" si="4"/>
        <v>0.22374000000000002</v>
      </c>
      <c r="T12" s="27">
        <f t="shared" si="4"/>
        <v>0.22374000000000002</v>
      </c>
      <c r="U12" s="27">
        <f t="shared" si="4"/>
        <v>0.22374000000000002</v>
      </c>
      <c r="V12" s="27">
        <f t="shared" si="4"/>
        <v>0.22374000000000002</v>
      </c>
      <c r="W12" s="27">
        <f t="shared" si="4"/>
        <v>0.22374000000000002</v>
      </c>
      <c r="X12" s="27">
        <f t="shared" si="4"/>
        <v>0.22374000000000002</v>
      </c>
      <c r="Y12" s="27">
        <f t="shared" si="4"/>
        <v>0.22374000000000002</v>
      </c>
      <c r="Z12" s="27">
        <f t="shared" si="4"/>
        <v>0.22374000000000002</v>
      </c>
      <c r="AA12" s="27">
        <f t="shared" si="4"/>
        <v>0.22374000000000002</v>
      </c>
      <c r="AB12" s="27">
        <f t="shared" si="4"/>
        <v>0.22374000000000002</v>
      </c>
      <c r="AC12" s="27">
        <f t="shared" si="4"/>
        <v>0.22374000000000002</v>
      </c>
      <c r="AD12" s="27">
        <f t="shared" si="4"/>
        <v>0.22374000000000002</v>
      </c>
      <c r="AE12" s="27">
        <f t="shared" si="4"/>
        <v>0.22374000000000002</v>
      </c>
      <c r="AF12" s="27">
        <f t="shared" si="4"/>
        <v>0.22374000000000002</v>
      </c>
      <c r="AG12" s="27">
        <f t="shared" si="4"/>
        <v>0.22374000000000002</v>
      </c>
      <c r="AH12" s="27">
        <f t="shared" si="4"/>
        <v>0.22374000000000002</v>
      </c>
      <c r="AI12" s="27">
        <f t="shared" si="4"/>
        <v>0.22374000000000002</v>
      </c>
      <c r="AJ12" s="27">
        <f t="shared" si="4"/>
        <v>0.22374000000000002</v>
      </c>
      <c r="AK12" s="27">
        <f t="shared" si="4"/>
        <v>0.22374000000000002</v>
      </c>
    </row>
    <row r="13" spans="1:37">
      <c r="A13" s="27" t="str">
        <f>'Pre-ret calculations 2021'!B14</f>
        <v>lignite</v>
      </c>
      <c r="B13" s="27">
        <f t="shared" si="2"/>
        <v>1.1000000000000001E-2</v>
      </c>
      <c r="C13" s="27">
        <f>'BECF-pre-ret'!C13*About!B$36</f>
        <v>1.1000000000000001E-2</v>
      </c>
      <c r="D13" s="27">
        <f t="shared" si="3"/>
        <v>1.1000000000000001E-2</v>
      </c>
      <c r="E13" s="27">
        <f t="shared" si="4"/>
        <v>1.1000000000000001E-2</v>
      </c>
      <c r="F13" s="27">
        <f t="shared" si="4"/>
        <v>1.1000000000000001E-2</v>
      </c>
      <c r="G13" s="27">
        <f t="shared" si="4"/>
        <v>1.1000000000000001E-2</v>
      </c>
      <c r="H13" s="27">
        <f t="shared" si="4"/>
        <v>1.1000000000000001E-2</v>
      </c>
      <c r="I13" s="27">
        <f t="shared" si="4"/>
        <v>1.1000000000000001E-2</v>
      </c>
      <c r="J13" s="27">
        <f t="shared" si="4"/>
        <v>1.1000000000000001E-2</v>
      </c>
      <c r="K13" s="27">
        <f t="shared" si="4"/>
        <v>1.1000000000000001E-2</v>
      </c>
      <c r="L13" s="27">
        <f t="shared" si="4"/>
        <v>1.1000000000000001E-2</v>
      </c>
      <c r="M13" s="27">
        <f t="shared" si="4"/>
        <v>1.1000000000000001E-2</v>
      </c>
      <c r="N13" s="27">
        <f t="shared" si="4"/>
        <v>1.1000000000000001E-2</v>
      </c>
      <c r="O13" s="27">
        <f t="shared" si="4"/>
        <v>1.1000000000000001E-2</v>
      </c>
      <c r="P13" s="27">
        <f t="shared" si="4"/>
        <v>1.1000000000000001E-2</v>
      </c>
      <c r="Q13" s="27">
        <f t="shared" si="4"/>
        <v>1.1000000000000001E-2</v>
      </c>
      <c r="R13" s="27">
        <f t="shared" si="4"/>
        <v>1.1000000000000001E-2</v>
      </c>
      <c r="S13" s="27">
        <f t="shared" si="4"/>
        <v>1.1000000000000001E-2</v>
      </c>
      <c r="T13" s="27">
        <f t="shared" si="4"/>
        <v>1.1000000000000001E-2</v>
      </c>
      <c r="U13" s="27">
        <f t="shared" si="4"/>
        <v>1.1000000000000001E-2</v>
      </c>
      <c r="V13" s="27">
        <f t="shared" si="4"/>
        <v>1.1000000000000001E-2</v>
      </c>
      <c r="W13" s="27">
        <f t="shared" si="4"/>
        <v>1.1000000000000001E-2</v>
      </c>
      <c r="X13" s="27">
        <f t="shared" si="4"/>
        <v>1.1000000000000001E-2</v>
      </c>
      <c r="Y13" s="27">
        <f t="shared" si="4"/>
        <v>1.1000000000000001E-2</v>
      </c>
      <c r="Z13" s="27">
        <f t="shared" si="4"/>
        <v>1.1000000000000001E-2</v>
      </c>
      <c r="AA13" s="27">
        <f t="shared" si="4"/>
        <v>1.1000000000000001E-2</v>
      </c>
      <c r="AB13" s="27">
        <f t="shared" si="4"/>
        <v>1.1000000000000001E-2</v>
      </c>
      <c r="AC13" s="27">
        <f t="shared" si="4"/>
        <v>1.1000000000000001E-2</v>
      </c>
      <c r="AD13" s="27">
        <f t="shared" si="4"/>
        <v>1.1000000000000001E-2</v>
      </c>
      <c r="AE13" s="27">
        <f t="shared" si="4"/>
        <v>1.1000000000000001E-2</v>
      </c>
      <c r="AF13" s="27">
        <f t="shared" si="4"/>
        <v>1.1000000000000001E-2</v>
      </c>
      <c r="AG13" s="27">
        <f t="shared" si="4"/>
        <v>1.1000000000000001E-2</v>
      </c>
      <c r="AH13" s="27">
        <f t="shared" si="4"/>
        <v>1.1000000000000001E-2</v>
      </c>
      <c r="AI13" s="27">
        <f t="shared" si="4"/>
        <v>1.1000000000000001E-2</v>
      </c>
      <c r="AJ13" s="27">
        <f t="shared" si="4"/>
        <v>1.1000000000000001E-2</v>
      </c>
      <c r="AK13" s="27">
        <f t="shared" si="4"/>
        <v>1.1000000000000001E-2</v>
      </c>
    </row>
    <row r="14" spans="1:37">
      <c r="A14" s="27" t="str">
        <f>'Pre-ret calculations 2021'!B15</f>
        <v>offshore wind</v>
      </c>
      <c r="B14" s="27">
        <f t="shared" si="2"/>
        <v>0.51</v>
      </c>
      <c r="C14" s="27">
        <f>LCOE!D15</f>
        <v>0.51</v>
      </c>
      <c r="D14" s="27">
        <f t="shared" si="3"/>
        <v>0.51</v>
      </c>
      <c r="E14" s="27">
        <f t="shared" si="4"/>
        <v>0.51</v>
      </c>
      <c r="F14" s="27">
        <f t="shared" si="4"/>
        <v>0.51</v>
      </c>
      <c r="G14" s="27">
        <f t="shared" si="4"/>
        <v>0.51</v>
      </c>
      <c r="H14" s="27">
        <f t="shared" si="4"/>
        <v>0.51</v>
      </c>
      <c r="I14" s="27">
        <f t="shared" si="4"/>
        <v>0.51</v>
      </c>
      <c r="J14" s="27">
        <f t="shared" si="4"/>
        <v>0.51</v>
      </c>
      <c r="K14" s="27">
        <f t="shared" si="4"/>
        <v>0.51</v>
      </c>
      <c r="L14" s="27">
        <f t="shared" si="4"/>
        <v>0.51</v>
      </c>
      <c r="M14" s="27">
        <f t="shared" si="4"/>
        <v>0.51</v>
      </c>
      <c r="N14" s="27">
        <f t="shared" si="4"/>
        <v>0.51</v>
      </c>
      <c r="O14" s="27">
        <f t="shared" si="4"/>
        <v>0.51</v>
      </c>
      <c r="P14" s="27">
        <f t="shared" si="4"/>
        <v>0.51</v>
      </c>
      <c r="Q14" s="27">
        <f t="shared" si="4"/>
        <v>0.51</v>
      </c>
      <c r="R14" s="27">
        <f t="shared" si="4"/>
        <v>0.51</v>
      </c>
      <c r="S14" s="27">
        <f t="shared" si="4"/>
        <v>0.51</v>
      </c>
      <c r="T14" s="27">
        <f t="shared" si="4"/>
        <v>0.51</v>
      </c>
      <c r="U14" s="27">
        <f t="shared" si="4"/>
        <v>0.51</v>
      </c>
      <c r="V14" s="27">
        <f t="shared" si="4"/>
        <v>0.51</v>
      </c>
      <c r="W14" s="27">
        <f t="shared" si="4"/>
        <v>0.51</v>
      </c>
      <c r="X14" s="27">
        <f t="shared" si="4"/>
        <v>0.51</v>
      </c>
      <c r="Y14" s="27">
        <f t="shared" si="4"/>
        <v>0.51</v>
      </c>
      <c r="Z14" s="27">
        <f t="shared" si="4"/>
        <v>0.51</v>
      </c>
      <c r="AA14" s="27">
        <f t="shared" si="4"/>
        <v>0.51</v>
      </c>
      <c r="AB14" s="27">
        <f t="shared" si="4"/>
        <v>0.51</v>
      </c>
      <c r="AC14" s="27">
        <f t="shared" si="4"/>
        <v>0.51</v>
      </c>
      <c r="AD14" s="27">
        <f t="shared" si="4"/>
        <v>0.51</v>
      </c>
      <c r="AE14" s="27">
        <f t="shared" si="4"/>
        <v>0.51</v>
      </c>
      <c r="AF14" s="27">
        <f t="shared" si="4"/>
        <v>0.51</v>
      </c>
      <c r="AG14" s="27">
        <f t="shared" si="4"/>
        <v>0.51</v>
      </c>
      <c r="AH14" s="27">
        <f t="shared" si="4"/>
        <v>0.51</v>
      </c>
      <c r="AI14" s="27">
        <f t="shared" si="4"/>
        <v>0.51</v>
      </c>
      <c r="AJ14" s="27">
        <f t="shared" si="4"/>
        <v>0.51</v>
      </c>
      <c r="AK14" s="27">
        <f t="shared" si="4"/>
        <v>0.51</v>
      </c>
    </row>
    <row r="15" spans="1:37" s="39" customFormat="1">
      <c r="A15" s="39" t="str">
        <f>'Pre-ret calculations 2021'!B16</f>
        <v>crude oil</v>
      </c>
      <c r="B15" s="39">
        <v>0.01</v>
      </c>
      <c r="C15" s="39">
        <v>0.01</v>
      </c>
      <c r="D15" s="39">
        <v>0.01</v>
      </c>
      <c r="E15" s="39">
        <v>0.01</v>
      </c>
      <c r="F15" s="39">
        <v>0.01</v>
      </c>
      <c r="G15" s="39">
        <v>0.01</v>
      </c>
      <c r="H15" s="39">
        <v>0.01</v>
      </c>
      <c r="I15" s="39">
        <v>0.01</v>
      </c>
      <c r="J15" s="39">
        <v>0.01</v>
      </c>
      <c r="K15" s="39">
        <v>0.01</v>
      </c>
      <c r="L15" s="39">
        <v>0.01</v>
      </c>
      <c r="M15" s="39">
        <v>0.01</v>
      </c>
      <c r="N15" s="39">
        <v>0.01</v>
      </c>
      <c r="O15" s="39">
        <v>0.01</v>
      </c>
      <c r="P15" s="39">
        <v>0.01</v>
      </c>
      <c r="Q15" s="39">
        <v>0.01</v>
      </c>
      <c r="R15" s="39">
        <v>0.01</v>
      </c>
      <c r="S15" s="39">
        <v>0.01</v>
      </c>
      <c r="T15" s="39">
        <v>0.01</v>
      </c>
      <c r="U15" s="39">
        <v>0.01</v>
      </c>
      <c r="V15" s="39">
        <v>0.01</v>
      </c>
      <c r="W15" s="39">
        <v>0.01</v>
      </c>
      <c r="X15" s="39">
        <v>0.01</v>
      </c>
      <c r="Y15" s="39">
        <v>0.01</v>
      </c>
      <c r="Z15" s="39">
        <v>0.01</v>
      </c>
      <c r="AA15" s="39">
        <v>0.01</v>
      </c>
      <c r="AB15" s="39">
        <v>0.01</v>
      </c>
      <c r="AC15" s="39">
        <v>0.01</v>
      </c>
      <c r="AD15" s="39">
        <v>0.01</v>
      </c>
      <c r="AE15" s="39">
        <v>0.01</v>
      </c>
      <c r="AF15" s="39">
        <v>0.01</v>
      </c>
      <c r="AG15" s="39">
        <v>0.01</v>
      </c>
      <c r="AH15" s="39">
        <v>0.01</v>
      </c>
      <c r="AI15" s="39">
        <v>0.01</v>
      </c>
      <c r="AJ15" s="39">
        <v>0.01</v>
      </c>
      <c r="AK15" s="39">
        <v>0.01</v>
      </c>
    </row>
    <row r="16" spans="1:37" s="39" customFormat="1">
      <c r="A16" s="39" t="str">
        <f>'Pre-ret calculations 2021'!B17</f>
        <v>heavy or residual fuel oil</v>
      </c>
      <c r="B16" s="39">
        <v>0.01</v>
      </c>
      <c r="C16" s="39">
        <v>0.01</v>
      </c>
      <c r="D16" s="39">
        <v>0.01</v>
      </c>
      <c r="E16" s="39">
        <v>0.01</v>
      </c>
      <c r="F16" s="39">
        <v>0.01</v>
      </c>
      <c r="G16" s="39">
        <v>0.01</v>
      </c>
      <c r="H16" s="39">
        <v>0.01</v>
      </c>
      <c r="I16" s="39">
        <v>0.01</v>
      </c>
      <c r="J16" s="39">
        <v>0.01</v>
      </c>
      <c r="K16" s="39">
        <v>0.01</v>
      </c>
      <c r="L16" s="39">
        <v>0.01</v>
      </c>
      <c r="M16" s="39">
        <v>0.01</v>
      </c>
      <c r="N16" s="39">
        <v>0.01</v>
      </c>
      <c r="O16" s="39">
        <v>0.01</v>
      </c>
      <c r="P16" s="39">
        <v>0.01</v>
      </c>
      <c r="Q16" s="39">
        <v>0.01</v>
      </c>
      <c r="R16" s="39">
        <v>0.01</v>
      </c>
      <c r="S16" s="39">
        <v>0.01</v>
      </c>
      <c r="T16" s="39">
        <v>0.01</v>
      </c>
      <c r="U16" s="39">
        <v>0.01</v>
      </c>
      <c r="V16" s="39">
        <v>0.01</v>
      </c>
      <c r="W16" s="39">
        <v>0.01</v>
      </c>
      <c r="X16" s="39">
        <v>0.01</v>
      </c>
      <c r="Y16" s="39">
        <v>0.01</v>
      </c>
      <c r="Z16" s="39">
        <v>0.01</v>
      </c>
      <c r="AA16" s="39">
        <v>0.01</v>
      </c>
      <c r="AB16" s="39">
        <v>0.01</v>
      </c>
      <c r="AC16" s="39">
        <v>0.01</v>
      </c>
      <c r="AD16" s="39">
        <v>0.01</v>
      </c>
      <c r="AE16" s="39">
        <v>0.01</v>
      </c>
      <c r="AF16" s="39">
        <v>0.01</v>
      </c>
      <c r="AG16" s="39">
        <v>0.01</v>
      </c>
      <c r="AH16" s="39">
        <v>0.01</v>
      </c>
      <c r="AI16" s="39">
        <v>0.01</v>
      </c>
      <c r="AJ16" s="39">
        <v>0.01</v>
      </c>
      <c r="AK16" s="39">
        <v>0.01</v>
      </c>
    </row>
    <row r="17" spans="1:37" s="39" customFormat="1">
      <c r="A17" s="39" t="str">
        <f>'Pre-ret calculations 2021'!B18</f>
        <v>municipal solid waste</v>
      </c>
      <c r="B17" s="39">
        <v>0.01</v>
      </c>
      <c r="C17" s="39">
        <v>0.01</v>
      </c>
      <c r="D17" s="39">
        <v>0.01</v>
      </c>
      <c r="E17" s="39">
        <v>0.01</v>
      </c>
      <c r="F17" s="39">
        <v>0.01</v>
      </c>
      <c r="G17" s="39">
        <v>0.01</v>
      </c>
      <c r="H17" s="39">
        <v>0.01</v>
      </c>
      <c r="I17" s="39">
        <v>0.01</v>
      </c>
      <c r="J17" s="39">
        <v>0.01</v>
      </c>
      <c r="K17" s="39">
        <v>0.01</v>
      </c>
      <c r="L17" s="39">
        <v>0.01</v>
      </c>
      <c r="M17" s="39">
        <v>0.01</v>
      </c>
      <c r="N17" s="39">
        <v>0.01</v>
      </c>
      <c r="O17" s="39">
        <v>0.01</v>
      </c>
      <c r="P17" s="39">
        <v>0.01</v>
      </c>
      <c r="Q17" s="39">
        <v>0.01</v>
      </c>
      <c r="R17" s="39">
        <v>0.01</v>
      </c>
      <c r="S17" s="39">
        <v>0.01</v>
      </c>
      <c r="T17" s="39">
        <v>0.01</v>
      </c>
      <c r="U17" s="39">
        <v>0.01</v>
      </c>
      <c r="V17" s="39">
        <v>0.01</v>
      </c>
      <c r="W17" s="39">
        <v>0.01</v>
      </c>
      <c r="X17" s="39">
        <v>0.01</v>
      </c>
      <c r="Y17" s="39">
        <v>0.01</v>
      </c>
      <c r="Z17" s="39">
        <v>0.01</v>
      </c>
      <c r="AA17" s="39">
        <v>0.01</v>
      </c>
      <c r="AB17" s="39">
        <v>0.01</v>
      </c>
      <c r="AC17" s="39">
        <v>0.01</v>
      </c>
      <c r="AD17" s="39">
        <v>0.01</v>
      </c>
      <c r="AE17" s="39">
        <v>0.01</v>
      </c>
      <c r="AF17" s="39">
        <v>0.01</v>
      </c>
      <c r="AG17" s="39">
        <v>0.01</v>
      </c>
      <c r="AH17" s="39">
        <v>0.01</v>
      </c>
      <c r="AI17" s="39">
        <v>0.01</v>
      </c>
      <c r="AJ17" s="39">
        <v>0.01</v>
      </c>
      <c r="AK17" s="39">
        <v>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209414-7AAC-4756-A165-17A53274AF22}"/>
</file>

<file path=customXml/itemProps2.xml><?xml version="1.0" encoding="utf-8"?>
<ds:datastoreItem xmlns:ds="http://schemas.openxmlformats.org/officeDocument/2006/customXml" ds:itemID="{21BE083A-8560-4254-BAB6-CA854611691B}"/>
</file>

<file path=customXml/itemProps3.xml><?xml version="1.0" encoding="utf-8"?>
<ds:datastoreItem xmlns:ds="http://schemas.openxmlformats.org/officeDocument/2006/customXml" ds:itemID="{6E8ACCC4-7696-48F6-99F0-D269CC54560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Jared Connoy</cp:lastModifiedBy>
  <cp:revision/>
  <dcterms:created xsi:type="dcterms:W3CDTF">2016-02-26T23:43:24Z</dcterms:created>
  <dcterms:modified xsi:type="dcterms:W3CDTF">2022-06-23T21:21:13Z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