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tco\Desktop\"/>
    </mc:Choice>
  </mc:AlternateContent>
  <xr:revisionPtr revIDLastSave="0" documentId="8_{00552465-F339-43FC-907A-C8B521C229FE}" xr6:coauthVersionLast="47" xr6:coauthVersionMax="47" xr10:uidLastSave="{00000000-0000-0000-0000-000000000000}"/>
  <bookViews>
    <workbookView xWindow="-28920" yWindow="-900" windowWidth="29040" windowHeight="15840" tabRatio="720" firstSheet="4" activeTab="12" xr2:uid="{00000000-000D-0000-FFFF-FFFF00000000}"/>
  </bookViews>
  <sheets>
    <sheet name="About" sheetId="1" r:id="rId1"/>
    <sheet name="AVLo" sheetId="22" r:id="rId2"/>
    <sheet name="Passenger Cars" sheetId="15" r:id="rId3"/>
    <sheet name="Passenger Motorcyles" sheetId="20" r:id="rId4"/>
    <sheet name="Passenger HDVs" sheetId="18" r:id="rId5"/>
    <sheet name="Trucks" sheetId="14" r:id="rId6"/>
    <sheet name="Aircraft" sheetId="16" r:id="rId7"/>
    <sheet name="Aircraft_Stock_Active_Canada_Re" sheetId="21" r:id="rId8"/>
    <sheet name="Rail Passengers" sheetId="17" r:id="rId9"/>
    <sheet name="Rail Freight" sheetId="24" r:id="rId10"/>
    <sheet name="Rail fleet " sheetId="23" r:id="rId11"/>
    <sheet name="BAADTbVT-passengers" sheetId="6" r:id="rId12"/>
    <sheet name="BAADTbVT-freight" sheetId="12" r:id="rId13"/>
  </sheets>
  <externalReferences>
    <externalReference r:id="rId14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2" l="1"/>
  <c r="B4" i="12"/>
  <c r="B6" i="12" l="1"/>
  <c r="B36" i="24"/>
  <c r="B5" i="6"/>
  <c r="B6" i="6" s="1"/>
  <c r="C54" i="23"/>
  <c r="C50" i="23"/>
  <c r="C53" i="23"/>
  <c r="C49" i="23"/>
  <c r="D30" i="17"/>
  <c r="B4" i="6" l="1"/>
  <c r="B7" i="6" l="1"/>
  <c r="E22" i="16" l="1"/>
  <c r="E21" i="16"/>
  <c r="B3" i="6"/>
  <c r="D3" i="6" s="1"/>
  <c r="B2" i="6"/>
  <c r="B2" i="12"/>
  <c r="B3" i="12"/>
  <c r="C4" i="6" l="1"/>
  <c r="C7" i="12" l="1"/>
  <c r="R7" i="6" l="1"/>
  <c r="S2" i="6"/>
  <c r="D7" i="12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D4" i="6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J5" i="6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L3" i="6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P7" i="6" l="1"/>
  <c r="AH7" i="6"/>
  <c r="AD7" i="6"/>
  <c r="E7" i="6"/>
  <c r="Y7" i="6"/>
  <c r="AF7" i="6"/>
  <c r="Z7" i="6"/>
  <c r="X7" i="6"/>
  <c r="H7" i="6"/>
  <c r="AE7" i="6"/>
  <c r="Q7" i="6"/>
  <c r="G7" i="6"/>
  <c r="D7" i="6"/>
  <c r="W7" i="6"/>
  <c r="AA7" i="6"/>
  <c r="I7" i="6"/>
  <c r="V7" i="6"/>
  <c r="AC7" i="6"/>
  <c r="AB7" i="6"/>
  <c r="S7" i="6"/>
  <c r="J7" i="6"/>
  <c r="N7" i="6"/>
  <c r="U7" i="6"/>
  <c r="T7" i="6"/>
  <c r="K7" i="6"/>
  <c r="O7" i="6"/>
  <c r="F7" i="6"/>
  <c r="M7" i="6"/>
  <c r="L7" i="6"/>
  <c r="C7" i="6"/>
  <c r="AG7" i="6"/>
  <c r="P5" i="6"/>
  <c r="S5" i="6"/>
  <c r="L2" i="6"/>
  <c r="AH2" i="6"/>
  <c r="K2" i="6"/>
  <c r="C5" i="6"/>
  <c r="AE2" i="6"/>
  <c r="C2" i="6"/>
  <c r="V5" i="6"/>
  <c r="V2" i="6"/>
  <c r="AC5" i="6"/>
  <c r="M2" i="6"/>
  <c r="T2" i="6"/>
  <c r="W2" i="6"/>
  <c r="AG5" i="6"/>
  <c r="U2" i="6"/>
  <c r="AB5" i="6"/>
  <c r="U3" i="6"/>
  <c r="V3" i="6"/>
  <c r="T3" i="6"/>
  <c r="AG3" i="6"/>
  <c r="AE3" i="6"/>
  <c r="Z3" i="6"/>
  <c r="Q2" i="6"/>
  <c r="AF5" i="6"/>
  <c r="F5" i="6"/>
  <c r="R4" i="6"/>
  <c r="M4" i="6"/>
  <c r="AE5" i="6"/>
  <c r="Y4" i="6"/>
  <c r="H2" i="6"/>
  <c r="Z2" i="6"/>
  <c r="O3" i="6"/>
  <c r="AF3" i="6"/>
  <c r="Q4" i="6"/>
  <c r="P2" i="6"/>
  <c r="F2" i="6"/>
  <c r="Y2" i="6"/>
  <c r="S3" i="6"/>
  <c r="I3" i="6"/>
  <c r="R2" i="6"/>
  <c r="I2" i="6"/>
  <c r="AA2" i="6"/>
  <c r="C3" i="6"/>
  <c r="X3" i="6"/>
  <c r="AF4" i="6"/>
  <c r="O2" i="6"/>
  <c r="E2" i="6"/>
  <c r="J3" i="6"/>
  <c r="AG4" i="6"/>
  <c r="AH3" i="6"/>
  <c r="E3" i="6"/>
  <c r="O4" i="6"/>
  <c r="N4" i="6"/>
  <c r="X4" i="6"/>
  <c r="W3" i="6"/>
  <c r="F3" i="6"/>
  <c r="H3" i="6"/>
  <c r="AE4" i="6"/>
  <c r="W4" i="6"/>
  <c r="F4" i="6"/>
  <c r="K4" i="6"/>
  <c r="G4" i="6"/>
  <c r="L4" i="6"/>
  <c r="AF2" i="6"/>
  <c r="AD2" i="6"/>
  <c r="AB2" i="6"/>
  <c r="Q5" i="6"/>
  <c r="AH5" i="6"/>
  <c r="G3" i="6"/>
  <c r="Y3" i="6"/>
  <c r="U4" i="6"/>
  <c r="D4" i="6"/>
  <c r="Y5" i="6"/>
  <c r="X5" i="6"/>
  <c r="AA5" i="6"/>
  <c r="AD5" i="6"/>
  <c r="AH4" i="6"/>
  <c r="AA4" i="6"/>
  <c r="X2" i="6"/>
  <c r="G2" i="6"/>
  <c r="AC2" i="6"/>
  <c r="D2" i="6"/>
  <c r="U5" i="6"/>
  <c r="T5" i="6"/>
  <c r="W5" i="6"/>
  <c r="Z5" i="6"/>
  <c r="AA3" i="6"/>
  <c r="AD3" i="6"/>
  <c r="AC3" i="6"/>
  <c r="AB3" i="6"/>
  <c r="AC4" i="6"/>
  <c r="V4" i="6"/>
  <c r="J4" i="6"/>
  <c r="S4" i="6"/>
  <c r="M5" i="6"/>
  <c r="O5" i="6"/>
  <c r="R5" i="6"/>
  <c r="N5" i="6"/>
  <c r="I4" i="6"/>
  <c r="E4" i="6"/>
  <c r="AB4" i="6"/>
  <c r="H4" i="6"/>
  <c r="L5" i="6"/>
  <c r="I5" i="6"/>
  <c r="H5" i="6"/>
  <c r="K5" i="6"/>
  <c r="R3" i="6"/>
  <c r="Q3" i="6"/>
  <c r="P3" i="6"/>
  <c r="AG2" i="6"/>
  <c r="N2" i="6"/>
  <c r="J2" i="6"/>
  <c r="E5" i="6"/>
  <c r="D5" i="6"/>
  <c r="G5" i="6"/>
  <c r="K3" i="6"/>
  <c r="N3" i="6"/>
  <c r="M3" i="6"/>
  <c r="P4" i="6"/>
  <c r="Z4" i="6"/>
  <c r="T4" i="6"/>
</calcChain>
</file>

<file path=xl/sharedStrings.xml><?xml version="1.0" encoding="utf-8"?>
<sst xmlns="http://schemas.openxmlformats.org/spreadsheetml/2006/main" count="225" uniqueCount="118">
  <si>
    <t>LDVs</t>
  </si>
  <si>
    <t>HDVs</t>
  </si>
  <si>
    <t>aircraft</t>
  </si>
  <si>
    <t>rail</t>
  </si>
  <si>
    <t>ships</t>
  </si>
  <si>
    <t>motorbikes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</si>
  <si>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</si>
  <si>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</si>
  <si>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</si>
  <si>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</si>
  <si>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passenger ships</t>
  </si>
  <si>
    <t>BAADTbVT BAU Average Annual Dist Traveled by Vehicle Type</t>
  </si>
  <si>
    <t>Annual Distance (miles/vehicle)</t>
  </si>
  <si>
    <t>Transportation Sector</t>
  </si>
  <si>
    <t>Historical Database – November 2020</t>
  </si>
  <si>
    <t>Canada</t>
  </si>
  <si>
    <t>Table 60: Truck Explanatory Variables</t>
  </si>
  <si>
    <t>Sales (thousands)</t>
  </si>
  <si>
    <t>Passenger Light Trucks</t>
  </si>
  <si>
    <t>Freight Light Trucks</t>
  </si>
  <si>
    <t>Medium Trucks</t>
  </si>
  <si>
    <t>Heavy Trucks</t>
  </si>
  <si>
    <t>Shares (%)</t>
  </si>
  <si>
    <t>Stock (thousands)</t>
  </si>
  <si>
    <t>Average Distance Travelled per Year (km)</t>
  </si>
  <si>
    <t>Passenger Light Truck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</si>
  <si>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</si>
  <si>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</si>
  <si>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</si>
  <si>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</si>
  <si>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</si>
  <si>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</si>
  <si>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</si>
  <si>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1) Includes Ethanol</t>
  </si>
  <si>
    <t>2) Includes Biodiesel</t>
  </si>
  <si>
    <t xml:space="preserve">Table 32: Car Explanatory Variables </t>
  </si>
  <si>
    <t>Cars</t>
  </si>
  <si>
    <t>Cars On-Road Average Fuel Consumption (L/100 km)</t>
  </si>
  <si>
    <t>Passengers</t>
  </si>
  <si>
    <t>passenger kms</t>
  </si>
  <si>
    <t>freight</t>
  </si>
  <si>
    <t>freight km</t>
  </si>
  <si>
    <t>Table 49: Bus Explanatory Variables</t>
  </si>
  <si>
    <t>School Buses</t>
  </si>
  <si>
    <t>Urban Transit</t>
  </si>
  <si>
    <t>Inter-City Buses</t>
  </si>
  <si>
    <t>Source: U.S. Energy Information Administration</t>
  </si>
  <si>
    <t>Aircraft Stock</t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</si>
  <si>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</si>
  <si>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</si>
  <si>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</si>
  <si>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</si>
  <si>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</si>
  <si>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</si>
  <si>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</si>
  <si>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</si>
  <si>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</si>
  <si>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</si>
  <si>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</si>
  <si>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</si>
  <si>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</si>
  <si>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</si>
  <si>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</si>
  <si>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</si>
  <si>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</si>
  <si>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</si>
  <si>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</si>
  <si>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Motorcycle Explanatory Variables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</si>
  <si>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</si>
  <si>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1) Motorcycles consume only motor gasoline (including ethanol).</t>
  </si>
  <si>
    <t>Series ID: AEO.2018.REF2018.STK_AIRC_ACTV_NA_NA_NA_CAN_UNIT.A units</t>
  </si>
  <si>
    <t>Year</t>
  </si>
  <si>
    <t>13:03:27 GMT-0800 (Pacific Standard Time)</t>
  </si>
  <si>
    <t>https://www.eia.gov/opendata/qb.php?category=2642023&amp;sdid=AEO.2018.REF2018.STK_AIRC_ACTV_NA_NA_NA_CAN_UNIT.A</t>
  </si>
  <si>
    <t>Aircraft Stock Active Canada Reference AEO2018</t>
  </si>
  <si>
    <t>Vehicle Loading (passengers)</t>
  </si>
  <si>
    <t>KMs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</si>
  <si>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</si>
  <si>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</si>
  <si>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</si>
  <si>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</si>
  <si>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Est. trains by type</t>
  </si>
  <si>
    <t>passengers</t>
  </si>
  <si>
    <t>Est. locomotives by type</t>
  </si>
  <si>
    <t>Aircraft Stock Cargo Canada Reference AEO2018</t>
  </si>
  <si>
    <t>https://www.eia.gov/opendata/qb.php?category=2642023&amp;sdid=AEO.2018.REF2018.STK_AIRC_CARG_NA_NA_NA_CAN_UNIT.A</t>
  </si>
  <si>
    <t>14:13:13 GMT-0800 (Pacific Standard Time)</t>
  </si>
  <si>
    <t>Series ID: AEO.2018.REF2018.STK_AIRC_CARG_NA_NA_NA_CAN_UNIT.A units</t>
  </si>
  <si>
    <t>Vehicle Loading (tons)</t>
  </si>
  <si>
    <t>Sources:</t>
  </si>
  <si>
    <t>Nonroad, annual cargo-distance and cargo</t>
  </si>
  <si>
    <t>Transport Canada</t>
  </si>
  <si>
    <t>Table A16, RA6, M9 [TC SA AvRaMa &amp; TCSA Rail]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</si>
  <si>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</si>
  <si>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</si>
  <si>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</si>
  <si>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</si>
  <si>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</si>
  <si>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U.S. Energy Information Administration (EIA)</t>
  </si>
  <si>
    <t>Table 49, "Canada" rows</t>
  </si>
  <si>
    <t>All on road</t>
  </si>
  <si>
    <t>We calculate on road loadings based on data from NRCan on cargo-distance, vehicles, and annual average distance traveled.</t>
  </si>
  <si>
    <t>passenger &amp; freight rail</t>
  </si>
  <si>
    <t>For each, we then divide by the relevant vehicle loading factor.</t>
  </si>
  <si>
    <t>Finally, we divide each of those results by estimates of the number of passenger and freight trains,  (calculations in TCSA rail, derived from RA3 &amp; RO16).</t>
  </si>
  <si>
    <t>We take total passenger-km from StatCan and divide this by loading factors from AVLo (from the US model)</t>
  </si>
  <si>
    <t>We then divide by the number of active aircraft in Canada (AEO 49) in order to determine average annual distance traveled.</t>
  </si>
  <si>
    <t>We do not have reliable data for passenger ships, so we use passenger rail data as a proxy.</t>
  </si>
  <si>
    <t>freight ships</t>
  </si>
  <si>
    <t>We do not have reliable data for freight ships, so we use freight rail as a proxy.</t>
  </si>
  <si>
    <t>miles_per_km</t>
  </si>
  <si>
    <t>Annual Energy Outlook 2018</t>
  </si>
  <si>
    <t>U.S. Energy Information Administration (EIA) - Qb</t>
  </si>
  <si>
    <t xml:space="preserve">Transportation in Canada 2020 Statistical Addendum (TC SA) </t>
  </si>
  <si>
    <t>transportation_in_canada_statistical_addendum.pdf</t>
  </si>
  <si>
    <t>For passenger rail, we take total passenger-kms of VIA and Class II carriers in 2018 (available directly in TC SA - AvRaMa - RA16).</t>
  </si>
  <si>
    <t>For freight rail, we take total domestic tonne-kilometres in 2018 (TCSA - RA6).</t>
  </si>
  <si>
    <t>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</si>
</sst>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"/>
    <numFmt numFmtId="167" formatCode="#,##0.0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4" fillId="0" borderId="6" applyNumberFormat="0" applyFill="0">
      <alignment horizontal="right"/>
    </xf>
    <xf numFmtId="164" fontId="15" fillId="0" borderId="6" applyNumberFormat="0" applyFill="0">
      <alignment horizontal="right"/>
    </xf>
    <xf numFmtId="165" fontId="16" fillId="0" borderId="6">
      <alignment horizontal="right" vertical="center"/>
    </xf>
    <xf numFmtId="49" fontId="17" fillId="0" borderId="6">
      <alignment horizontal="left" vertical="center"/>
    </xf>
    <xf numFmtId="164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4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 applyFill="1" applyAlignment="1"/>
    <xf numFmtId="0" fontId="42" fillId="0" borderId="0" xfId="0" applyFont="1"/>
    <xf numFmtId="0" fontId="0" fillId="0" borderId="0" xfId="0" applyAlignment="1">
      <alignment horizontal="right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5" fillId="0" borderId="1" xfId="0" applyFont="1" applyBorder="1"/>
    <xf numFmtId="0" fontId="45" fillId="0" borderId="0" xfId="0" applyFont="1" applyAlignment="1">
      <alignment horizontal="left"/>
    </xf>
    <xf numFmtId="0" fontId="0" fillId="0" borderId="0" xfId="0" applyAlignment="1">
      <alignment horizontal="left" indent="2"/>
    </xf>
    <xf numFmtId="1" fontId="0" fillId="0" borderId="0" xfId="0" applyNumberFormat="1"/>
    <xf numFmtId="166" fontId="0" fillId="0" borderId="0" xfId="0" applyNumberFormat="1"/>
    <xf numFmtId="0" fontId="0" fillId="28" borderId="0" xfId="0" applyFill="1" applyAlignment="1">
      <alignment horizontal="left" indent="2"/>
    </xf>
    <xf numFmtId="3" fontId="0" fillId="28" borderId="0" xfId="0" applyNumberFormat="1" applyFill="1"/>
    <xf numFmtId="3" fontId="0" fillId="0" borderId="0" xfId="0" applyNumberFormat="1"/>
    <xf numFmtId="0" fontId="0" fillId="0" borderId="0" xfId="0" applyAlignment="1">
      <alignment wrapText="1"/>
    </xf>
    <xf numFmtId="0" fontId="45" fillId="0" borderId="0" xfId="0" applyFont="1" applyAlignment="1">
      <alignment horizontal="left" wrapText="1"/>
    </xf>
    <xf numFmtId="2" fontId="46" fillId="0" borderId="0" xfId="0" applyNumberFormat="1" applyFont="1" applyAlignment="1">
      <alignment horizontal="left" indent="2"/>
    </xf>
    <xf numFmtId="2" fontId="46" fillId="0" borderId="0" xfId="0" applyNumberFormat="1" applyFont="1" applyAlignment="1">
      <alignment horizontal="right"/>
    </xf>
    <xf numFmtId="0" fontId="47" fillId="0" borderId="0" xfId="0" applyFont="1"/>
    <xf numFmtId="167" fontId="0" fillId="0" borderId="0" xfId="0" applyNumberFormat="1"/>
    <xf numFmtId="0" fontId="45" fillId="0" borderId="0" xfId="0" applyFont="1" applyAlignment="1">
      <alignment horizontal="right"/>
    </xf>
    <xf numFmtId="0" fontId="45" fillId="0" borderId="0" xfId="0" applyFont="1"/>
    <xf numFmtId="166" fontId="45" fillId="0" borderId="0" xfId="0" applyNumberFormat="1" applyFont="1"/>
    <xf numFmtId="0" fontId="49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/>
    </xf>
    <xf numFmtId="2" fontId="50" fillId="0" borderId="0" xfId="0" applyNumberFormat="1" applyFont="1" applyAlignment="1">
      <alignment horizontal="left"/>
    </xf>
    <xf numFmtId="1" fontId="51" fillId="0" borderId="0" xfId="0" applyNumberFormat="1" applyFont="1" applyAlignment="1">
      <alignment horizontal="left" indent="2"/>
    </xf>
    <xf numFmtId="2" fontId="45" fillId="0" borderId="0" xfId="0" applyNumberFormat="1" applyFont="1"/>
    <xf numFmtId="0" fontId="49" fillId="0" borderId="0" xfId="0" applyFont="1" applyAlignment="1">
      <alignment horizontal="left" wrapText="1" indent="1"/>
    </xf>
    <xf numFmtId="0" fontId="3" fillId="0" borderId="0" xfId="0" applyFont="1"/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3" fillId="0" borderId="0" xfId="0" applyFont="1" applyAlignment="1">
      <alignment horizontal="left" wrapText="1" indent="1"/>
    </xf>
    <xf numFmtId="166" fontId="3" fillId="0" borderId="0" xfId="0" applyNumberFormat="1" applyFont="1"/>
    <xf numFmtId="0" fontId="0" fillId="28" borderId="0" xfId="0" applyFill="1"/>
    <xf numFmtId="2" fontId="0" fillId="0" borderId="0" xfId="0" applyNumberFormat="1"/>
    <xf numFmtId="1" fontId="0" fillId="29" borderId="0" xfId="0" applyNumberFormat="1" applyFill="1"/>
    <xf numFmtId="0" fontId="55" fillId="0" borderId="0" xfId="0" applyFont="1"/>
    <xf numFmtId="0" fontId="55" fillId="0" borderId="0" xfId="0" applyFont="1" applyAlignment="1">
      <alignment horizontal="left"/>
    </xf>
    <xf numFmtId="0" fontId="2" fillId="0" borderId="0" xfId="1" applyAlignment="1"/>
    <xf numFmtId="0" fontId="28" fillId="0" borderId="0" xfId="72" applyAlignment="1" applyProtection="1"/>
    <xf numFmtId="17" fontId="0" fillId="0" borderId="0" xfId="0" applyNumberFormat="1" applyAlignment="1">
      <alignment horizontal="left"/>
    </xf>
  </cellXfs>
  <cellStyles count="154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0</xdr:rowOff>
    </xdr:from>
    <xdr:to>
      <xdr:col>12</xdr:col>
      <xdr:colOff>494367</xdr:colOff>
      <xdr:row>17</xdr:row>
      <xdr:rowOff>60636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DC6DEC-99CC-446F-B8E6-D2281F6D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542925"/>
          <a:ext cx="7466667" cy="259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178177</xdr:colOff>
      <xdr:row>25</xdr:row>
      <xdr:rowOff>174717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52AF-E8E3-411F-8193-629F2407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7142857" cy="4342857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11</xdr:row>
      <xdr:rowOff>81915</xdr:rowOff>
    </xdr:from>
    <xdr:to>
      <xdr:col>12</xdr:col>
      <xdr:colOff>601980</xdr:colOff>
      <xdr:row>11</xdr:row>
      <xdr:rowOff>116205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96EA31-6A3E-4A1B-BD28-249D191B8A6F}"/>
            </a:ext>
          </a:extLst>
        </xdr:cNvPr>
        <xdr:cNvCxnSpPr/>
      </xdr:nvCxnSpPr>
      <xdr:spPr>
        <a:xfrm flipV="1">
          <a:off x="1009650" y="2072640"/>
          <a:ext cx="6907530" cy="34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453390</xdr:colOff>
      <xdr:row>20</xdr:row>
      <xdr:rowOff>74295</xdr:rowOff>
    </xdr:from>
    <xdr:to>
      <xdr:col>13</xdr:col>
      <xdr:colOff>49530</xdr:colOff>
      <xdr:row>20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7F590E6-87C7-4890-A907-333F8B67049F}"/>
            </a:ext>
          </a:extLst>
        </xdr:cNvPr>
        <xdr:cNvCxnSpPr/>
      </xdr:nvCxnSpPr>
      <xdr:spPr>
        <a:xfrm flipV="1">
          <a:off x="1062990" y="3693795"/>
          <a:ext cx="69113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54221</xdr:colOff>
      <xdr:row>33</xdr:row>
      <xdr:rowOff>130683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DF5B-5367-4EAC-80CE-69122030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90476" cy="6095238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20</xdr:row>
      <xdr:rowOff>161925</xdr:rowOff>
    </xdr:from>
    <xdr:to>
      <xdr:col>10</xdr:col>
      <xdr:colOff>523875</xdr:colOff>
      <xdr:row>20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9AB43B-AF13-4251-8FF4-7EE098C01D6C}"/>
            </a:ext>
          </a:extLst>
        </xdr:cNvPr>
        <xdr:cNvCxnSpPr/>
      </xdr:nvCxnSpPr>
      <xdr:spPr>
        <a:xfrm>
          <a:off x="6010275" y="3781425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511438</xdr:colOff>
      <xdr:row>40</xdr:row>
      <xdr:rowOff>113381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F64D8-41BD-464F-99B8-F8D437AA0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57143" cy="7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c.canada.ca/sites/default/files/2021-06/transportation_in_canada_statistical_addendum.pdf" TargetMode="External"/><Relationship Id="rId2" Type="http://schemas.openxmlformats.org/officeDocument/2006/relationships/hyperlink" Target="https://www.eia.gov/opendata/qb.php?category=2642023" TargetMode="External"/><Relationship Id="rId1" Type="http://schemas.openxmlformats.org/officeDocument/2006/relationships/hyperlink" Target="http://oee.nrcan.gc.ca/corporate/statistics/neud/dpa/menus/trends/comprehensive/trends_tran_ca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19" workbookViewId="0">
      <selection activeCell="B29" sqref="B29"/>
    </sheetView>
  </sheetViews>
  <sheetFormatPr defaultRowHeight="14.4"/>
  <cols>
    <col min="2" max="2" width="51.5546875" customWidth="1"/>
  </cols>
  <sheetData>
    <row r="1" spans="1:2">
      <c r="A1" s="1" t="s">
        <v>11</v>
      </c>
    </row>
    <row r="3" spans="1:2">
      <c r="A3" s="1" t="s">
        <v>89</v>
      </c>
      <c r="B3" s="4" t="s">
        <v>90</v>
      </c>
    </row>
    <row r="4" spans="1:2">
      <c r="B4" s="48" t="s">
        <v>91</v>
      </c>
    </row>
    <row r="5" spans="1:2">
      <c r="B5" s="49">
        <v>2018</v>
      </c>
    </row>
    <row r="6" spans="1:2">
      <c r="B6" s="48" t="s">
        <v>113</v>
      </c>
    </row>
    <row r="7" spans="1:2">
      <c r="B7" s="3" t="s">
        <v>114</v>
      </c>
    </row>
    <row r="8" spans="1:2">
      <c r="B8" s="50"/>
    </row>
    <row r="9" spans="1:2">
      <c r="B9" s="48" t="s">
        <v>92</v>
      </c>
    </row>
    <row r="11" spans="1:2">
      <c r="B11" s="4" t="s">
        <v>93</v>
      </c>
    </row>
    <row r="12" spans="1:2">
      <c r="B12" t="s">
        <v>94</v>
      </c>
    </row>
    <row r="13" spans="1:2">
      <c r="B13" s="2">
        <v>2019</v>
      </c>
    </row>
    <row r="14" spans="1:2">
      <c r="B14" t="s">
        <v>95</v>
      </c>
    </row>
    <row r="15" spans="1:2">
      <c r="B15" s="51" t="s">
        <v>96</v>
      </c>
    </row>
    <row r="16" spans="1:2">
      <c r="B16" t="s">
        <v>97</v>
      </c>
    </row>
    <row r="18" spans="1:2">
      <c r="B18" s="4" t="s">
        <v>47</v>
      </c>
    </row>
    <row r="19" spans="1:2">
      <c r="B19" t="s">
        <v>98</v>
      </c>
    </row>
    <row r="20" spans="1:2">
      <c r="B20" s="52">
        <v>42736</v>
      </c>
    </row>
    <row r="21" spans="1:2">
      <c r="B21" t="s">
        <v>111</v>
      </c>
    </row>
    <row r="22" spans="1:2">
      <c r="B22" s="3" t="s">
        <v>112</v>
      </c>
    </row>
    <row r="23" spans="1:2">
      <c r="B23" t="s">
        <v>99</v>
      </c>
    </row>
    <row r="25" spans="1:2">
      <c r="A25" s="1" t="s">
        <v>6</v>
      </c>
    </row>
    <row r="26" spans="1:2">
      <c r="A26" s="48" t="s">
        <v>7</v>
      </c>
    </row>
    <row r="27" spans="1:2">
      <c r="A27" s="48" t="s">
        <v>8</v>
      </c>
    </row>
    <row r="28" spans="1:2">
      <c r="A28" s="48" t="s">
        <v>9</v>
      </c>
    </row>
    <row r="29" spans="1:2">
      <c r="A29" s="48"/>
    </row>
    <row r="30" spans="1:2">
      <c r="A30" s="1" t="s">
        <v>100</v>
      </c>
    </row>
    <row r="31" spans="1:2">
      <c r="A31" t="s">
        <v>101</v>
      </c>
    </row>
    <row r="33" spans="1:1">
      <c r="A33" s="1" t="s">
        <v>102</v>
      </c>
    </row>
    <row r="34" spans="1:1">
      <c r="A34" t="s">
        <v>115</v>
      </c>
    </row>
    <row r="35" spans="1:1">
      <c r="A35" t="s">
        <v>116</v>
      </c>
    </row>
    <row r="36" spans="1:1">
      <c r="A36" t="s">
        <v>103</v>
      </c>
    </row>
    <row r="37" spans="1:1">
      <c r="A37" t="s">
        <v>104</v>
      </c>
    </row>
    <row r="39" spans="1:1">
      <c r="A39" s="1" t="s">
        <v>2</v>
      </c>
    </row>
    <row r="40" spans="1:1">
      <c r="A40" t="s">
        <v>105</v>
      </c>
    </row>
    <row r="41" spans="1:1">
      <c r="A41" t="s">
        <v>106</v>
      </c>
    </row>
    <row r="42" spans="1:1">
      <c r="A42" s="1"/>
    </row>
    <row r="43" spans="1:1">
      <c r="A43" s="1" t="s">
        <v>10</v>
      </c>
    </row>
    <row r="44" spans="1:1">
      <c r="A44" t="s">
        <v>107</v>
      </c>
    </row>
    <row r="46" spans="1:1">
      <c r="A46" s="1" t="s">
        <v>108</v>
      </c>
    </row>
    <row r="47" spans="1:1">
      <c r="A47" t="s">
        <v>109</v>
      </c>
    </row>
    <row r="49" spans="1:2">
      <c r="A49" s="1"/>
    </row>
    <row r="50" spans="1:2">
      <c r="A50" s="1" t="s">
        <v>117</v>
      </c>
      <c r="B50" t="s">
        <v>110</v>
      </c>
    </row>
  </sheetData>
  <hyperlinks>
    <hyperlink ref="B15" r:id="rId1" xr:uid="{C0AA0060-9DB0-4C02-8118-22321C00EBFE}"/>
    <hyperlink ref="B22" r:id="rId2" display="https://www.eia.gov/opendata/qb.php?category=2642023" xr:uid="{4ACB9F70-B65E-4801-8782-6CB92E468ED3}"/>
    <hyperlink ref="B7" r:id="rId3" display="https://tc.canada.ca/sites/default/files/2021-06/transportation_in_canada_statistical_addendum.pdf" xr:uid="{1A6BA1B3-8966-41ED-B1B7-C507B6F69728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A0FC-7912-4B81-B4AB-4D22697A621A}">
  <dimension ref="B36"/>
  <sheetViews>
    <sheetView topLeftCell="A7" workbookViewId="0">
      <selection activeCell="B37" sqref="B37"/>
    </sheetView>
  </sheetViews>
  <sheetFormatPr defaultRowHeight="14.4"/>
  <cols>
    <col min="2" max="2" width="11.88671875" customWidth="1"/>
  </cols>
  <sheetData>
    <row r="36" spans="2:2">
      <c r="B36">
        <f>298944</f>
        <v>298944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B04B-3634-4F4C-9A47-C504FCD075FB}">
  <dimension ref="B43:C54"/>
  <sheetViews>
    <sheetView topLeftCell="A28" workbookViewId="0">
      <selection activeCell="C55" sqref="C55"/>
    </sheetView>
  </sheetViews>
  <sheetFormatPr defaultRowHeight="14.4"/>
  <cols>
    <col min="2" max="2" width="30.109375" customWidth="1"/>
  </cols>
  <sheetData>
    <row r="43" spans="2:3">
      <c r="B43" t="s">
        <v>77</v>
      </c>
    </row>
    <row r="44" spans="2:3">
      <c r="B44" t="s">
        <v>78</v>
      </c>
    </row>
    <row r="45" spans="2:3">
      <c r="B45" t="s">
        <v>79</v>
      </c>
      <c r="C45" s="45">
        <v>5</v>
      </c>
    </row>
    <row r="46" spans="2:3">
      <c r="B46" t="s">
        <v>80</v>
      </c>
      <c r="C46" s="45">
        <v>50</v>
      </c>
    </row>
    <row r="48" spans="2:3">
      <c r="B48" s="1" t="s">
        <v>81</v>
      </c>
    </row>
    <row r="49" spans="2:3">
      <c r="B49" t="s">
        <v>82</v>
      </c>
      <c r="C49">
        <f>628/C45</f>
        <v>125.6</v>
      </c>
    </row>
    <row r="50" spans="2:3">
      <c r="B50" t="s">
        <v>40</v>
      </c>
      <c r="C50" s="19">
        <f>58065/C46</f>
        <v>1161.3</v>
      </c>
    </row>
    <row r="52" spans="2:3">
      <c r="B52" s="1" t="s">
        <v>83</v>
      </c>
    </row>
    <row r="53" spans="2:3">
      <c r="B53" t="s">
        <v>82</v>
      </c>
      <c r="C53" s="47">
        <f>2863*C49/SUM(C49:C50)</f>
        <v>279.42559639443624</v>
      </c>
    </row>
    <row r="54" spans="2:3">
      <c r="B54" t="s">
        <v>40</v>
      </c>
      <c r="C54" s="19">
        <f>2863*C50/SUM(C49:C50)</f>
        <v>2583.5744036055639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B14" sqref="B14"/>
    </sheetView>
  </sheetViews>
  <sheetFormatPr defaultColWidth="9.109375" defaultRowHeight="14.4"/>
  <cols>
    <col min="1" max="1" width="16.5546875" style="8" customWidth="1"/>
    <col min="2" max="2" width="18.21875" style="8" bestFit="1" customWidth="1"/>
    <col min="3" max="16384" width="9.109375" style="8"/>
  </cols>
  <sheetData>
    <row r="1" spans="1:34" ht="28.8">
      <c r="A1" s="6" t="s">
        <v>12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4">
      <c r="A2" s="8" t="s">
        <v>0</v>
      </c>
      <c r="B2" s="9">
        <f>CONVERT((('Passenger Cars'!U13*'Passenger Cars'!U16)+(Trucks!U23*Trucks!U35))/('Passenger Cars'!U13+Trucks!U23),"km","mi")</f>
        <v>9554.1234147952946</v>
      </c>
      <c r="C2" s="9">
        <f t="shared" ref="C2:AH7" si="0">$B2</f>
        <v>9554.1234147952946</v>
      </c>
      <c r="D2" s="9">
        <f t="shared" si="0"/>
        <v>9554.1234147952946</v>
      </c>
      <c r="E2" s="9">
        <f t="shared" si="0"/>
        <v>9554.1234147952946</v>
      </c>
      <c r="F2" s="9">
        <f t="shared" si="0"/>
        <v>9554.1234147952946</v>
      </c>
      <c r="G2" s="9">
        <f t="shared" si="0"/>
        <v>9554.1234147952946</v>
      </c>
      <c r="H2" s="9">
        <f t="shared" si="0"/>
        <v>9554.1234147952946</v>
      </c>
      <c r="I2" s="9">
        <f t="shared" si="0"/>
        <v>9554.1234147952946</v>
      </c>
      <c r="J2" s="9">
        <f t="shared" si="0"/>
        <v>9554.1234147952946</v>
      </c>
      <c r="K2" s="9">
        <f t="shared" si="0"/>
        <v>9554.1234147952946</v>
      </c>
      <c r="L2" s="9">
        <f t="shared" si="0"/>
        <v>9554.1234147952946</v>
      </c>
      <c r="M2" s="9">
        <f t="shared" si="0"/>
        <v>9554.1234147952946</v>
      </c>
      <c r="N2" s="9">
        <f t="shared" si="0"/>
        <v>9554.1234147952946</v>
      </c>
      <c r="O2" s="9">
        <f t="shared" si="0"/>
        <v>9554.1234147952946</v>
      </c>
      <c r="P2" s="9">
        <f t="shared" si="0"/>
        <v>9554.1234147952946</v>
      </c>
      <c r="Q2" s="9">
        <f t="shared" si="0"/>
        <v>9554.1234147952946</v>
      </c>
      <c r="R2" s="9">
        <f t="shared" si="0"/>
        <v>9554.1234147952946</v>
      </c>
      <c r="S2" s="9">
        <f t="shared" si="0"/>
        <v>9554.1234147952946</v>
      </c>
      <c r="T2" s="9">
        <f t="shared" si="0"/>
        <v>9554.1234147952946</v>
      </c>
      <c r="U2" s="9">
        <f t="shared" si="0"/>
        <v>9554.1234147952946</v>
      </c>
      <c r="V2" s="9">
        <f t="shared" si="0"/>
        <v>9554.1234147952946</v>
      </c>
      <c r="W2" s="9">
        <f t="shared" si="0"/>
        <v>9554.1234147952946</v>
      </c>
      <c r="X2" s="9">
        <f t="shared" si="0"/>
        <v>9554.1234147952946</v>
      </c>
      <c r="Y2" s="9">
        <f t="shared" si="0"/>
        <v>9554.1234147952946</v>
      </c>
      <c r="Z2" s="9">
        <f t="shared" si="0"/>
        <v>9554.1234147952946</v>
      </c>
      <c r="AA2" s="9">
        <f t="shared" si="0"/>
        <v>9554.1234147952946</v>
      </c>
      <c r="AB2" s="9">
        <f t="shared" si="0"/>
        <v>9554.1234147952946</v>
      </c>
      <c r="AC2" s="9">
        <f t="shared" si="0"/>
        <v>9554.1234147952946</v>
      </c>
      <c r="AD2" s="9">
        <f t="shared" si="0"/>
        <v>9554.1234147952946</v>
      </c>
      <c r="AE2" s="9">
        <f t="shared" si="0"/>
        <v>9554.1234147952946</v>
      </c>
      <c r="AF2" s="9">
        <f t="shared" si="0"/>
        <v>9554.1234147952946</v>
      </c>
      <c r="AG2" s="9">
        <f t="shared" si="0"/>
        <v>9554.1234147952946</v>
      </c>
      <c r="AH2" s="9">
        <f t="shared" si="0"/>
        <v>9554.1234147952946</v>
      </c>
    </row>
    <row r="3" spans="1:34">
      <c r="A3" s="8" t="s">
        <v>1</v>
      </c>
      <c r="B3" s="9">
        <f>CONVERT((('Passenger HDVs'!U10*'Passenger HDVs'!U20)+('Passenger HDVs'!U11*'Passenger HDVs'!U21)+('Passenger HDVs'!U12*'Passenger HDVs'!U22))/('Passenger HDVs'!U10+'Passenger HDVs'!U11+'Passenger HDVs'!U12),"km","mi")</f>
        <v>25324.227647595919</v>
      </c>
      <c r="C3" s="9">
        <f t="shared" ref="C3:Q3" si="1">$B3</f>
        <v>25324.227647595919</v>
      </c>
      <c r="D3" s="9">
        <f t="shared" si="1"/>
        <v>25324.227647595919</v>
      </c>
      <c r="E3" s="9">
        <f t="shared" si="1"/>
        <v>25324.227647595919</v>
      </c>
      <c r="F3" s="9">
        <f t="shared" si="1"/>
        <v>25324.227647595919</v>
      </c>
      <c r="G3" s="9">
        <f t="shared" si="1"/>
        <v>25324.227647595919</v>
      </c>
      <c r="H3" s="9">
        <f t="shared" si="1"/>
        <v>25324.227647595919</v>
      </c>
      <c r="I3" s="9">
        <f t="shared" si="1"/>
        <v>25324.227647595919</v>
      </c>
      <c r="J3" s="9">
        <f t="shared" si="1"/>
        <v>25324.227647595919</v>
      </c>
      <c r="K3" s="9">
        <f t="shared" si="1"/>
        <v>25324.227647595919</v>
      </c>
      <c r="L3" s="9">
        <f t="shared" si="1"/>
        <v>25324.227647595919</v>
      </c>
      <c r="M3" s="9">
        <f t="shared" si="1"/>
        <v>25324.227647595919</v>
      </c>
      <c r="N3" s="9">
        <f t="shared" si="1"/>
        <v>25324.227647595919</v>
      </c>
      <c r="O3" s="9">
        <f t="shared" si="1"/>
        <v>25324.227647595919</v>
      </c>
      <c r="P3" s="9">
        <f t="shared" si="1"/>
        <v>25324.227647595919</v>
      </c>
      <c r="Q3" s="9">
        <f t="shared" si="1"/>
        <v>25324.227647595919</v>
      </c>
      <c r="R3" s="9">
        <f t="shared" si="0"/>
        <v>25324.227647595919</v>
      </c>
      <c r="S3" s="9">
        <f t="shared" si="0"/>
        <v>25324.227647595919</v>
      </c>
      <c r="T3" s="9">
        <f t="shared" si="0"/>
        <v>25324.227647595919</v>
      </c>
      <c r="U3" s="9">
        <f t="shared" si="0"/>
        <v>25324.227647595919</v>
      </c>
      <c r="V3" s="9">
        <f t="shared" si="0"/>
        <v>25324.227647595919</v>
      </c>
      <c r="W3" s="9">
        <f t="shared" si="0"/>
        <v>25324.227647595919</v>
      </c>
      <c r="X3" s="9">
        <f t="shared" si="0"/>
        <v>25324.227647595919</v>
      </c>
      <c r="Y3" s="9">
        <f t="shared" si="0"/>
        <v>25324.227647595919</v>
      </c>
      <c r="Z3" s="9">
        <f t="shared" si="0"/>
        <v>25324.227647595919</v>
      </c>
      <c r="AA3" s="9">
        <f t="shared" si="0"/>
        <v>25324.227647595919</v>
      </c>
      <c r="AB3" s="9">
        <f t="shared" si="0"/>
        <v>25324.227647595919</v>
      </c>
      <c r="AC3" s="9">
        <f t="shared" si="0"/>
        <v>25324.227647595919</v>
      </c>
      <c r="AD3" s="9">
        <f t="shared" si="0"/>
        <v>25324.227647595919</v>
      </c>
      <c r="AE3" s="9">
        <f t="shared" si="0"/>
        <v>25324.227647595919</v>
      </c>
      <c r="AF3" s="9">
        <f t="shared" si="0"/>
        <v>25324.227647595919</v>
      </c>
      <c r="AG3" s="9">
        <f t="shared" si="0"/>
        <v>25324.227647595919</v>
      </c>
      <c r="AH3" s="9">
        <f t="shared" si="0"/>
        <v>25324.227647595919</v>
      </c>
    </row>
    <row r="4" spans="1:34">
      <c r="A4" s="8" t="s">
        <v>2</v>
      </c>
      <c r="B4" s="9">
        <f>CONVERT(Aircraft!D21*10^6/AVLo!B4,"km","mi")/Aircraft_Stock_Active_Canada_Re!B38</f>
        <v>1485182.7840096201</v>
      </c>
      <c r="C4" s="9">
        <f>$B$4</f>
        <v>1485182.7840096201</v>
      </c>
      <c r="D4" s="9">
        <f t="shared" ref="D4:AH4" si="2">$B$4</f>
        <v>1485182.7840096201</v>
      </c>
      <c r="E4" s="9">
        <f t="shared" si="2"/>
        <v>1485182.7840096201</v>
      </c>
      <c r="F4" s="9">
        <f t="shared" si="2"/>
        <v>1485182.7840096201</v>
      </c>
      <c r="G4" s="9">
        <f t="shared" si="2"/>
        <v>1485182.7840096201</v>
      </c>
      <c r="H4" s="9">
        <f t="shared" si="2"/>
        <v>1485182.7840096201</v>
      </c>
      <c r="I4" s="9">
        <f t="shared" si="2"/>
        <v>1485182.7840096201</v>
      </c>
      <c r="J4" s="9">
        <f t="shared" si="2"/>
        <v>1485182.7840096201</v>
      </c>
      <c r="K4" s="9">
        <f t="shared" si="2"/>
        <v>1485182.7840096201</v>
      </c>
      <c r="L4" s="9">
        <f t="shared" si="2"/>
        <v>1485182.7840096201</v>
      </c>
      <c r="M4" s="9">
        <f t="shared" si="2"/>
        <v>1485182.7840096201</v>
      </c>
      <c r="N4" s="9">
        <f t="shared" si="2"/>
        <v>1485182.7840096201</v>
      </c>
      <c r="O4" s="9">
        <f t="shared" si="2"/>
        <v>1485182.7840096201</v>
      </c>
      <c r="P4" s="9">
        <f t="shared" si="2"/>
        <v>1485182.7840096201</v>
      </c>
      <c r="Q4" s="9">
        <f t="shared" si="2"/>
        <v>1485182.7840096201</v>
      </c>
      <c r="R4" s="9">
        <f t="shared" si="2"/>
        <v>1485182.7840096201</v>
      </c>
      <c r="S4" s="9">
        <f t="shared" si="2"/>
        <v>1485182.7840096201</v>
      </c>
      <c r="T4" s="9">
        <f t="shared" si="2"/>
        <v>1485182.7840096201</v>
      </c>
      <c r="U4" s="9">
        <f t="shared" si="2"/>
        <v>1485182.7840096201</v>
      </c>
      <c r="V4" s="9">
        <f t="shared" si="2"/>
        <v>1485182.7840096201</v>
      </c>
      <c r="W4" s="9">
        <f t="shared" si="2"/>
        <v>1485182.7840096201</v>
      </c>
      <c r="X4" s="9">
        <f t="shared" si="2"/>
        <v>1485182.7840096201</v>
      </c>
      <c r="Y4" s="9">
        <f t="shared" si="2"/>
        <v>1485182.7840096201</v>
      </c>
      <c r="Z4" s="9">
        <f t="shared" si="2"/>
        <v>1485182.7840096201</v>
      </c>
      <c r="AA4" s="9">
        <f t="shared" si="2"/>
        <v>1485182.7840096201</v>
      </c>
      <c r="AB4" s="9">
        <f t="shared" si="2"/>
        <v>1485182.7840096201</v>
      </c>
      <c r="AC4" s="9">
        <f t="shared" si="2"/>
        <v>1485182.7840096201</v>
      </c>
      <c r="AD4" s="9">
        <f t="shared" si="2"/>
        <v>1485182.7840096201</v>
      </c>
      <c r="AE4" s="9">
        <f t="shared" si="2"/>
        <v>1485182.7840096201</v>
      </c>
      <c r="AF4" s="9">
        <f t="shared" si="2"/>
        <v>1485182.7840096201</v>
      </c>
      <c r="AG4" s="9">
        <f t="shared" si="2"/>
        <v>1485182.7840096201</v>
      </c>
      <c r="AH4" s="9">
        <f t="shared" si="2"/>
        <v>1485182.7840096201</v>
      </c>
    </row>
    <row r="5" spans="1:34">
      <c r="A5" s="8" t="s">
        <v>3</v>
      </c>
      <c r="B5" s="9">
        <f>CONVERT(('Rail Passengers'!D30/AVLo!B5)/'Rail fleet '!C53,"km","mi")</f>
        <v>74125.23247371272</v>
      </c>
      <c r="C5" s="9">
        <f t="shared" si="0"/>
        <v>74125.23247371272</v>
      </c>
      <c r="D5" s="9">
        <f t="shared" si="0"/>
        <v>74125.23247371272</v>
      </c>
      <c r="E5" s="9">
        <f t="shared" si="0"/>
        <v>74125.23247371272</v>
      </c>
      <c r="F5" s="9">
        <f t="shared" si="0"/>
        <v>74125.23247371272</v>
      </c>
      <c r="G5" s="9">
        <f t="shared" si="0"/>
        <v>74125.23247371272</v>
      </c>
      <c r="H5" s="9">
        <f t="shared" si="0"/>
        <v>74125.23247371272</v>
      </c>
      <c r="I5" s="9">
        <f t="shared" si="0"/>
        <v>74125.23247371272</v>
      </c>
      <c r="J5" s="9">
        <f t="shared" si="0"/>
        <v>74125.23247371272</v>
      </c>
      <c r="K5" s="9">
        <f t="shared" si="0"/>
        <v>74125.23247371272</v>
      </c>
      <c r="L5" s="9">
        <f t="shared" si="0"/>
        <v>74125.23247371272</v>
      </c>
      <c r="M5" s="9">
        <f t="shared" si="0"/>
        <v>74125.23247371272</v>
      </c>
      <c r="N5" s="9">
        <f t="shared" si="0"/>
        <v>74125.23247371272</v>
      </c>
      <c r="O5" s="9">
        <f t="shared" si="0"/>
        <v>74125.23247371272</v>
      </c>
      <c r="P5" s="9">
        <f t="shared" si="0"/>
        <v>74125.23247371272</v>
      </c>
      <c r="Q5" s="9">
        <f t="shared" si="0"/>
        <v>74125.23247371272</v>
      </c>
      <c r="R5" s="9">
        <f t="shared" si="0"/>
        <v>74125.23247371272</v>
      </c>
      <c r="S5" s="9">
        <f t="shared" si="0"/>
        <v>74125.23247371272</v>
      </c>
      <c r="T5" s="9">
        <f t="shared" si="0"/>
        <v>74125.23247371272</v>
      </c>
      <c r="U5" s="9">
        <f t="shared" si="0"/>
        <v>74125.23247371272</v>
      </c>
      <c r="V5" s="9">
        <f t="shared" si="0"/>
        <v>74125.23247371272</v>
      </c>
      <c r="W5" s="9">
        <f t="shared" si="0"/>
        <v>74125.23247371272</v>
      </c>
      <c r="X5" s="9">
        <f t="shared" si="0"/>
        <v>74125.23247371272</v>
      </c>
      <c r="Y5" s="9">
        <f t="shared" si="0"/>
        <v>74125.23247371272</v>
      </c>
      <c r="Z5" s="9">
        <f t="shared" si="0"/>
        <v>74125.23247371272</v>
      </c>
      <c r="AA5" s="9">
        <f t="shared" si="0"/>
        <v>74125.23247371272</v>
      </c>
      <c r="AB5" s="9">
        <f t="shared" si="0"/>
        <v>74125.23247371272</v>
      </c>
      <c r="AC5" s="9">
        <f t="shared" si="0"/>
        <v>74125.23247371272</v>
      </c>
      <c r="AD5" s="9">
        <f t="shared" si="0"/>
        <v>74125.23247371272</v>
      </c>
      <c r="AE5" s="9">
        <f t="shared" si="0"/>
        <v>74125.23247371272</v>
      </c>
      <c r="AF5" s="9">
        <f t="shared" si="0"/>
        <v>74125.23247371272</v>
      </c>
      <c r="AG5" s="9">
        <f t="shared" si="0"/>
        <v>74125.23247371272</v>
      </c>
      <c r="AH5" s="9">
        <f t="shared" si="0"/>
        <v>74125.23247371272</v>
      </c>
    </row>
    <row r="6" spans="1:34">
      <c r="A6" s="8" t="s">
        <v>4</v>
      </c>
      <c r="B6" s="9">
        <f>B5</f>
        <v>74125.23247371272</v>
      </c>
      <c r="C6" s="9">
        <f t="shared" si="0"/>
        <v>74125.23247371272</v>
      </c>
      <c r="D6" s="9">
        <f t="shared" si="0"/>
        <v>74125.23247371272</v>
      </c>
      <c r="E6" s="9">
        <f t="shared" si="0"/>
        <v>74125.23247371272</v>
      </c>
      <c r="F6" s="9">
        <f t="shared" si="0"/>
        <v>74125.23247371272</v>
      </c>
      <c r="G6" s="9">
        <f t="shared" si="0"/>
        <v>74125.23247371272</v>
      </c>
      <c r="H6" s="9">
        <f t="shared" si="0"/>
        <v>74125.23247371272</v>
      </c>
      <c r="I6" s="9">
        <f t="shared" si="0"/>
        <v>74125.23247371272</v>
      </c>
      <c r="J6" s="9">
        <f t="shared" si="0"/>
        <v>74125.23247371272</v>
      </c>
      <c r="K6" s="9">
        <f t="shared" si="0"/>
        <v>74125.23247371272</v>
      </c>
      <c r="L6" s="9">
        <f t="shared" si="0"/>
        <v>74125.23247371272</v>
      </c>
      <c r="M6" s="9">
        <f t="shared" si="0"/>
        <v>74125.23247371272</v>
      </c>
      <c r="N6" s="9">
        <f t="shared" si="0"/>
        <v>74125.23247371272</v>
      </c>
      <c r="O6" s="9">
        <f t="shared" si="0"/>
        <v>74125.23247371272</v>
      </c>
      <c r="P6" s="9">
        <f t="shared" si="0"/>
        <v>74125.23247371272</v>
      </c>
      <c r="Q6" s="9">
        <f t="shared" si="0"/>
        <v>74125.23247371272</v>
      </c>
      <c r="R6" s="9">
        <f t="shared" si="0"/>
        <v>74125.23247371272</v>
      </c>
      <c r="S6" s="9">
        <f t="shared" si="0"/>
        <v>74125.23247371272</v>
      </c>
      <c r="T6" s="9">
        <f t="shared" si="0"/>
        <v>74125.23247371272</v>
      </c>
      <c r="U6" s="9">
        <f t="shared" si="0"/>
        <v>74125.23247371272</v>
      </c>
      <c r="V6" s="9">
        <f t="shared" si="0"/>
        <v>74125.23247371272</v>
      </c>
      <c r="W6" s="9">
        <f t="shared" si="0"/>
        <v>74125.23247371272</v>
      </c>
      <c r="X6" s="9">
        <f t="shared" si="0"/>
        <v>74125.23247371272</v>
      </c>
      <c r="Y6" s="9">
        <f t="shared" si="0"/>
        <v>74125.23247371272</v>
      </c>
      <c r="Z6" s="9">
        <f t="shared" si="0"/>
        <v>74125.23247371272</v>
      </c>
      <c r="AA6" s="9">
        <f t="shared" si="0"/>
        <v>74125.23247371272</v>
      </c>
      <c r="AB6" s="9">
        <f t="shared" si="0"/>
        <v>74125.23247371272</v>
      </c>
      <c r="AC6" s="9">
        <f t="shared" si="0"/>
        <v>74125.23247371272</v>
      </c>
      <c r="AD6" s="9">
        <f t="shared" si="0"/>
        <v>74125.23247371272</v>
      </c>
      <c r="AE6" s="9">
        <f t="shared" si="0"/>
        <v>74125.23247371272</v>
      </c>
      <c r="AF6" s="9">
        <f t="shared" si="0"/>
        <v>74125.23247371272</v>
      </c>
      <c r="AG6" s="9">
        <f t="shared" si="0"/>
        <v>74125.23247371272</v>
      </c>
      <c r="AH6" s="9">
        <f t="shared" si="0"/>
        <v>74125.23247371272</v>
      </c>
    </row>
    <row r="7" spans="1:34">
      <c r="A7" s="8" t="s">
        <v>5</v>
      </c>
      <c r="B7" s="9">
        <f>CONVERT('Passenger Motorcyles'!U72,"km","mi")</f>
        <v>2681.3344716853576</v>
      </c>
      <c r="C7" s="9">
        <f t="shared" si="0"/>
        <v>2681.3344716853576</v>
      </c>
      <c r="D7" s="9">
        <f t="shared" si="0"/>
        <v>2681.3344716853576</v>
      </c>
      <c r="E7" s="9">
        <f t="shared" si="0"/>
        <v>2681.3344716853576</v>
      </c>
      <c r="F7" s="9">
        <f t="shared" si="0"/>
        <v>2681.3344716853576</v>
      </c>
      <c r="G7" s="9">
        <f t="shared" si="0"/>
        <v>2681.3344716853576</v>
      </c>
      <c r="H7" s="9">
        <f t="shared" si="0"/>
        <v>2681.3344716853576</v>
      </c>
      <c r="I7" s="9">
        <f t="shared" si="0"/>
        <v>2681.3344716853576</v>
      </c>
      <c r="J7" s="9">
        <f t="shared" si="0"/>
        <v>2681.3344716853576</v>
      </c>
      <c r="K7" s="9">
        <f t="shared" si="0"/>
        <v>2681.3344716853576</v>
      </c>
      <c r="L7" s="9">
        <f t="shared" si="0"/>
        <v>2681.3344716853576</v>
      </c>
      <c r="M7" s="9">
        <f t="shared" si="0"/>
        <v>2681.3344716853576</v>
      </c>
      <c r="N7" s="9">
        <f t="shared" si="0"/>
        <v>2681.3344716853576</v>
      </c>
      <c r="O7" s="9">
        <f t="shared" si="0"/>
        <v>2681.3344716853576</v>
      </c>
      <c r="P7" s="9">
        <f t="shared" si="0"/>
        <v>2681.3344716853576</v>
      </c>
      <c r="Q7" s="9">
        <f t="shared" si="0"/>
        <v>2681.3344716853576</v>
      </c>
      <c r="R7" s="9">
        <f t="shared" si="0"/>
        <v>2681.3344716853576</v>
      </c>
      <c r="S7" s="9">
        <f t="shared" si="0"/>
        <v>2681.3344716853576</v>
      </c>
      <c r="T7" s="9">
        <f t="shared" si="0"/>
        <v>2681.3344716853576</v>
      </c>
      <c r="U7" s="9">
        <f t="shared" si="0"/>
        <v>2681.3344716853576</v>
      </c>
      <c r="V7" s="9">
        <f t="shared" si="0"/>
        <v>2681.3344716853576</v>
      </c>
      <c r="W7" s="9">
        <f t="shared" si="0"/>
        <v>2681.3344716853576</v>
      </c>
      <c r="X7" s="9">
        <f t="shared" si="0"/>
        <v>2681.3344716853576</v>
      </c>
      <c r="Y7" s="9">
        <f t="shared" si="0"/>
        <v>2681.3344716853576</v>
      </c>
      <c r="Z7" s="9">
        <f t="shared" si="0"/>
        <v>2681.3344716853576</v>
      </c>
      <c r="AA7" s="9">
        <f t="shared" si="0"/>
        <v>2681.3344716853576</v>
      </c>
      <c r="AB7" s="9">
        <f t="shared" si="0"/>
        <v>2681.3344716853576</v>
      </c>
      <c r="AC7" s="9">
        <f t="shared" si="0"/>
        <v>2681.3344716853576</v>
      </c>
      <c r="AD7" s="9">
        <f t="shared" si="0"/>
        <v>2681.3344716853576</v>
      </c>
      <c r="AE7" s="9">
        <f t="shared" si="0"/>
        <v>2681.3344716853576</v>
      </c>
      <c r="AF7" s="9">
        <f t="shared" si="0"/>
        <v>2681.3344716853576</v>
      </c>
      <c r="AG7" s="9">
        <f t="shared" si="0"/>
        <v>2681.3344716853576</v>
      </c>
      <c r="AH7" s="9">
        <f t="shared" si="0"/>
        <v>2681.3344716853576</v>
      </c>
    </row>
    <row r="9" spans="1:34">
      <c r="B9" s="9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tabSelected="1" workbookViewId="0">
      <selection activeCell="B5" sqref="B5"/>
    </sheetView>
  </sheetViews>
  <sheetFormatPr defaultColWidth="9.109375" defaultRowHeight="14.4"/>
  <cols>
    <col min="1" max="1" width="16.5546875" style="8" customWidth="1"/>
    <col min="2" max="16384" width="9.109375" style="8"/>
  </cols>
  <sheetData>
    <row r="1" spans="1:33" ht="28.8">
      <c r="A1" s="6" t="s">
        <v>12</v>
      </c>
      <c r="B1" s="7">
        <v>2019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3">
      <c r="A2" s="8" t="s">
        <v>0</v>
      </c>
      <c r="B2" s="10">
        <f>CONVERT((Trucks!U36),"km","mi")</f>
        <v>11455.768780944287</v>
      </c>
      <c r="C2" s="9">
        <f t="shared" ref="C2:C7" si="0">B2</f>
        <v>11455.768780944287</v>
      </c>
      <c r="D2" s="9">
        <f t="shared" ref="D2:AG7" si="1">C2</f>
        <v>11455.768780944287</v>
      </c>
      <c r="E2" s="9">
        <f t="shared" si="1"/>
        <v>11455.768780944287</v>
      </c>
      <c r="F2" s="9">
        <f t="shared" si="1"/>
        <v>11455.768780944287</v>
      </c>
      <c r="G2" s="9">
        <f t="shared" si="1"/>
        <v>11455.768780944287</v>
      </c>
      <c r="H2" s="9">
        <f t="shared" si="1"/>
        <v>11455.768780944287</v>
      </c>
      <c r="I2" s="9">
        <f t="shared" si="1"/>
        <v>11455.768780944287</v>
      </c>
      <c r="J2" s="9">
        <f t="shared" si="1"/>
        <v>11455.768780944287</v>
      </c>
      <c r="K2" s="9">
        <f t="shared" si="1"/>
        <v>11455.768780944287</v>
      </c>
      <c r="L2" s="9">
        <f t="shared" si="1"/>
        <v>11455.768780944287</v>
      </c>
      <c r="M2" s="9">
        <f t="shared" si="1"/>
        <v>11455.768780944287</v>
      </c>
      <c r="N2" s="9">
        <f t="shared" si="1"/>
        <v>11455.768780944287</v>
      </c>
      <c r="O2" s="9">
        <f t="shared" si="1"/>
        <v>11455.768780944287</v>
      </c>
      <c r="P2" s="9">
        <f t="shared" si="1"/>
        <v>11455.768780944287</v>
      </c>
      <c r="Q2" s="9">
        <f t="shared" si="1"/>
        <v>11455.768780944287</v>
      </c>
      <c r="R2" s="9">
        <f t="shared" si="1"/>
        <v>11455.768780944287</v>
      </c>
      <c r="S2" s="9">
        <f t="shared" si="1"/>
        <v>11455.768780944287</v>
      </c>
      <c r="T2" s="9">
        <f t="shared" si="1"/>
        <v>11455.768780944287</v>
      </c>
      <c r="U2" s="9">
        <f t="shared" si="1"/>
        <v>11455.768780944287</v>
      </c>
      <c r="V2" s="9">
        <f t="shared" si="1"/>
        <v>11455.768780944287</v>
      </c>
      <c r="W2" s="9">
        <f t="shared" si="1"/>
        <v>11455.768780944287</v>
      </c>
      <c r="X2" s="9">
        <f t="shared" si="1"/>
        <v>11455.768780944287</v>
      </c>
      <c r="Y2" s="9">
        <f t="shared" si="1"/>
        <v>11455.768780944287</v>
      </c>
      <c r="Z2" s="9">
        <f t="shared" si="1"/>
        <v>11455.768780944287</v>
      </c>
      <c r="AA2" s="9">
        <f t="shared" si="1"/>
        <v>11455.768780944287</v>
      </c>
      <c r="AB2" s="9">
        <f t="shared" si="1"/>
        <v>11455.768780944287</v>
      </c>
      <c r="AC2" s="9">
        <f t="shared" si="1"/>
        <v>11455.768780944287</v>
      </c>
      <c r="AD2" s="9">
        <f t="shared" si="1"/>
        <v>11455.768780944287</v>
      </c>
      <c r="AE2" s="9">
        <f t="shared" si="1"/>
        <v>11455.768780944287</v>
      </c>
      <c r="AF2" s="9">
        <f t="shared" si="1"/>
        <v>11455.768780944287</v>
      </c>
      <c r="AG2" s="9">
        <f t="shared" si="1"/>
        <v>11455.768780944287</v>
      </c>
    </row>
    <row r="3" spans="1:33">
      <c r="A3" s="8" t="s">
        <v>1</v>
      </c>
      <c r="B3" s="9">
        <f>CONVERT((((Trucks!U25*Trucks!U37)+(Trucks!U26*Trucks!U38))/(Trucks!U25+Trucks!U26)),"km","mi")</f>
        <v>23911.917962031235</v>
      </c>
      <c r="C3" s="9">
        <f t="shared" si="0"/>
        <v>23911.917962031235</v>
      </c>
      <c r="D3" s="9">
        <f t="shared" ref="D3:Q3" si="2">C3</f>
        <v>23911.917962031235</v>
      </c>
      <c r="E3" s="9">
        <f t="shared" si="2"/>
        <v>23911.917962031235</v>
      </c>
      <c r="F3" s="9">
        <f t="shared" si="2"/>
        <v>23911.917962031235</v>
      </c>
      <c r="G3" s="9">
        <f t="shared" si="2"/>
        <v>23911.917962031235</v>
      </c>
      <c r="H3" s="9">
        <f t="shared" si="2"/>
        <v>23911.917962031235</v>
      </c>
      <c r="I3" s="9">
        <f t="shared" si="2"/>
        <v>23911.917962031235</v>
      </c>
      <c r="J3" s="9">
        <f t="shared" si="2"/>
        <v>23911.917962031235</v>
      </c>
      <c r="K3" s="9">
        <f t="shared" si="2"/>
        <v>23911.917962031235</v>
      </c>
      <c r="L3" s="9">
        <f t="shared" si="2"/>
        <v>23911.917962031235</v>
      </c>
      <c r="M3" s="9">
        <f t="shared" si="2"/>
        <v>23911.917962031235</v>
      </c>
      <c r="N3" s="9">
        <f t="shared" si="2"/>
        <v>23911.917962031235</v>
      </c>
      <c r="O3" s="9">
        <f t="shared" si="2"/>
        <v>23911.917962031235</v>
      </c>
      <c r="P3" s="9">
        <f t="shared" si="2"/>
        <v>23911.917962031235</v>
      </c>
      <c r="Q3" s="9">
        <f t="shared" si="2"/>
        <v>23911.917962031235</v>
      </c>
      <c r="R3" s="9">
        <f t="shared" si="1"/>
        <v>23911.917962031235</v>
      </c>
      <c r="S3" s="9">
        <f t="shared" si="1"/>
        <v>23911.917962031235</v>
      </c>
      <c r="T3" s="9">
        <f t="shared" si="1"/>
        <v>23911.917962031235</v>
      </c>
      <c r="U3" s="9">
        <f t="shared" si="1"/>
        <v>23911.917962031235</v>
      </c>
      <c r="V3" s="9">
        <f t="shared" si="1"/>
        <v>23911.917962031235</v>
      </c>
      <c r="W3" s="9">
        <f t="shared" si="1"/>
        <v>23911.917962031235</v>
      </c>
      <c r="X3" s="9">
        <f t="shared" si="1"/>
        <v>23911.917962031235</v>
      </c>
      <c r="Y3" s="9">
        <f t="shared" si="1"/>
        <v>23911.917962031235</v>
      </c>
      <c r="Z3" s="9">
        <f t="shared" si="1"/>
        <v>23911.917962031235</v>
      </c>
      <c r="AA3" s="9">
        <f t="shared" si="1"/>
        <v>23911.917962031235</v>
      </c>
      <c r="AB3" s="9">
        <f t="shared" si="1"/>
        <v>23911.917962031235</v>
      </c>
      <c r="AC3" s="9">
        <f t="shared" si="1"/>
        <v>23911.917962031235</v>
      </c>
      <c r="AD3" s="9">
        <f t="shared" si="1"/>
        <v>23911.917962031235</v>
      </c>
      <c r="AE3" s="9">
        <f t="shared" si="1"/>
        <v>23911.917962031235</v>
      </c>
      <c r="AF3" s="9">
        <f t="shared" si="1"/>
        <v>23911.917962031235</v>
      </c>
      <c r="AG3" s="9">
        <f t="shared" si="1"/>
        <v>23911.917962031235</v>
      </c>
    </row>
    <row r="4" spans="1:33">
      <c r="A4" s="8" t="s">
        <v>2</v>
      </c>
      <c r="B4" s="9">
        <f>CONVERT(Aircraft!I21*10^6/AVLo!B13/Aircraft_Stock_Active_Canada_Re!B84,"km","mi")</f>
        <v>914424.70637909963</v>
      </c>
      <c r="C4" s="9">
        <f t="shared" si="0"/>
        <v>914424.70637909963</v>
      </c>
      <c r="D4" s="9">
        <f t="shared" si="1"/>
        <v>914424.70637909963</v>
      </c>
      <c r="E4" s="9">
        <f t="shared" si="1"/>
        <v>914424.70637909963</v>
      </c>
      <c r="F4" s="9">
        <f t="shared" si="1"/>
        <v>914424.70637909963</v>
      </c>
      <c r="G4" s="9">
        <f t="shared" si="1"/>
        <v>914424.70637909963</v>
      </c>
      <c r="H4" s="9">
        <f t="shared" si="1"/>
        <v>914424.70637909963</v>
      </c>
      <c r="I4" s="9">
        <f t="shared" si="1"/>
        <v>914424.70637909963</v>
      </c>
      <c r="J4" s="9">
        <f t="shared" si="1"/>
        <v>914424.70637909963</v>
      </c>
      <c r="K4" s="9">
        <f t="shared" si="1"/>
        <v>914424.70637909963</v>
      </c>
      <c r="L4" s="9">
        <f t="shared" si="1"/>
        <v>914424.70637909963</v>
      </c>
      <c r="M4" s="9">
        <f t="shared" si="1"/>
        <v>914424.70637909963</v>
      </c>
      <c r="N4" s="9">
        <f t="shared" si="1"/>
        <v>914424.70637909963</v>
      </c>
      <c r="O4" s="9">
        <f t="shared" si="1"/>
        <v>914424.70637909963</v>
      </c>
      <c r="P4" s="9">
        <f t="shared" si="1"/>
        <v>914424.70637909963</v>
      </c>
      <c r="Q4" s="9">
        <f t="shared" si="1"/>
        <v>914424.70637909963</v>
      </c>
      <c r="R4" s="9">
        <f t="shared" si="1"/>
        <v>914424.70637909963</v>
      </c>
      <c r="S4" s="9">
        <f t="shared" si="1"/>
        <v>914424.70637909963</v>
      </c>
      <c r="T4" s="9">
        <f t="shared" si="1"/>
        <v>914424.70637909963</v>
      </c>
      <c r="U4" s="9">
        <f t="shared" si="1"/>
        <v>914424.70637909963</v>
      </c>
      <c r="V4" s="9">
        <f t="shared" si="1"/>
        <v>914424.70637909963</v>
      </c>
      <c r="W4" s="9">
        <f t="shared" si="1"/>
        <v>914424.70637909963</v>
      </c>
      <c r="X4" s="9">
        <f t="shared" si="1"/>
        <v>914424.70637909963</v>
      </c>
      <c r="Y4" s="9">
        <f t="shared" si="1"/>
        <v>914424.70637909963</v>
      </c>
      <c r="Z4" s="9">
        <f t="shared" si="1"/>
        <v>914424.70637909963</v>
      </c>
      <c r="AA4" s="9">
        <f t="shared" si="1"/>
        <v>914424.70637909963</v>
      </c>
      <c r="AB4" s="9">
        <f t="shared" si="1"/>
        <v>914424.70637909963</v>
      </c>
      <c r="AC4" s="9">
        <f t="shared" si="1"/>
        <v>914424.70637909963</v>
      </c>
      <c r="AD4" s="9">
        <f t="shared" si="1"/>
        <v>914424.70637909963</v>
      </c>
      <c r="AE4" s="9">
        <f t="shared" si="1"/>
        <v>914424.70637909963</v>
      </c>
      <c r="AF4" s="9">
        <f t="shared" si="1"/>
        <v>914424.70637909963</v>
      </c>
      <c r="AG4" s="9">
        <f t="shared" si="1"/>
        <v>914424.70637909963</v>
      </c>
    </row>
    <row r="5" spans="1:33">
      <c r="A5" s="8" t="s">
        <v>3</v>
      </c>
      <c r="B5" s="9">
        <f>CONVERT(('Rail Freight'!B36*10^6/AVLo!B14)/'Rail fleet '!C54,"km","mi")</f>
        <v>40944.490505207716</v>
      </c>
      <c r="C5" s="9">
        <f t="shared" si="0"/>
        <v>40944.490505207716</v>
      </c>
      <c r="D5" s="9">
        <f t="shared" si="1"/>
        <v>40944.490505207716</v>
      </c>
      <c r="E5" s="9">
        <f t="shared" si="1"/>
        <v>40944.490505207716</v>
      </c>
      <c r="F5" s="9">
        <f t="shared" si="1"/>
        <v>40944.490505207716</v>
      </c>
      <c r="G5" s="9">
        <f t="shared" si="1"/>
        <v>40944.490505207716</v>
      </c>
      <c r="H5" s="9">
        <f t="shared" si="1"/>
        <v>40944.490505207716</v>
      </c>
      <c r="I5" s="9">
        <f t="shared" si="1"/>
        <v>40944.490505207716</v>
      </c>
      <c r="J5" s="9">
        <f t="shared" si="1"/>
        <v>40944.490505207716</v>
      </c>
      <c r="K5" s="9">
        <f t="shared" si="1"/>
        <v>40944.490505207716</v>
      </c>
      <c r="L5" s="9">
        <f t="shared" si="1"/>
        <v>40944.490505207716</v>
      </c>
      <c r="M5" s="9">
        <f t="shared" si="1"/>
        <v>40944.490505207716</v>
      </c>
      <c r="N5" s="9">
        <f t="shared" si="1"/>
        <v>40944.490505207716</v>
      </c>
      <c r="O5" s="9">
        <f t="shared" si="1"/>
        <v>40944.490505207716</v>
      </c>
      <c r="P5" s="9">
        <f t="shared" si="1"/>
        <v>40944.490505207716</v>
      </c>
      <c r="Q5" s="9">
        <f t="shared" si="1"/>
        <v>40944.490505207716</v>
      </c>
      <c r="R5" s="9">
        <f t="shared" si="1"/>
        <v>40944.490505207716</v>
      </c>
      <c r="S5" s="9">
        <f t="shared" si="1"/>
        <v>40944.490505207716</v>
      </c>
      <c r="T5" s="9">
        <f t="shared" si="1"/>
        <v>40944.490505207716</v>
      </c>
      <c r="U5" s="9">
        <f t="shared" si="1"/>
        <v>40944.490505207716</v>
      </c>
      <c r="V5" s="9">
        <f t="shared" si="1"/>
        <v>40944.490505207716</v>
      </c>
      <c r="W5" s="9">
        <f t="shared" si="1"/>
        <v>40944.490505207716</v>
      </c>
      <c r="X5" s="9">
        <f t="shared" si="1"/>
        <v>40944.490505207716</v>
      </c>
      <c r="Y5" s="9">
        <f t="shared" si="1"/>
        <v>40944.490505207716</v>
      </c>
      <c r="Z5" s="9">
        <f t="shared" si="1"/>
        <v>40944.490505207716</v>
      </c>
      <c r="AA5" s="9">
        <f t="shared" si="1"/>
        <v>40944.490505207716</v>
      </c>
      <c r="AB5" s="9">
        <f t="shared" si="1"/>
        <v>40944.490505207716</v>
      </c>
      <c r="AC5" s="9">
        <f t="shared" si="1"/>
        <v>40944.490505207716</v>
      </c>
      <c r="AD5" s="9">
        <f t="shared" si="1"/>
        <v>40944.490505207716</v>
      </c>
      <c r="AE5" s="9">
        <f t="shared" si="1"/>
        <v>40944.490505207716</v>
      </c>
      <c r="AF5" s="9">
        <f t="shared" si="1"/>
        <v>40944.490505207716</v>
      </c>
      <c r="AG5" s="9">
        <f t="shared" si="1"/>
        <v>40944.490505207716</v>
      </c>
    </row>
    <row r="6" spans="1:33">
      <c r="A6" s="8" t="s">
        <v>4</v>
      </c>
      <c r="B6" s="9">
        <f>B5</f>
        <v>40944.490505207716</v>
      </c>
      <c r="C6" s="9">
        <f t="shared" si="0"/>
        <v>40944.490505207716</v>
      </c>
      <c r="D6" s="9">
        <f t="shared" si="1"/>
        <v>40944.490505207716</v>
      </c>
      <c r="E6" s="9">
        <f t="shared" si="1"/>
        <v>40944.490505207716</v>
      </c>
      <c r="F6" s="9">
        <f t="shared" si="1"/>
        <v>40944.490505207716</v>
      </c>
      <c r="G6" s="9">
        <f t="shared" si="1"/>
        <v>40944.490505207716</v>
      </c>
      <c r="H6" s="9">
        <f t="shared" si="1"/>
        <v>40944.490505207716</v>
      </c>
      <c r="I6" s="9">
        <f t="shared" si="1"/>
        <v>40944.490505207716</v>
      </c>
      <c r="J6" s="9">
        <f t="shared" si="1"/>
        <v>40944.490505207716</v>
      </c>
      <c r="K6" s="9">
        <f t="shared" si="1"/>
        <v>40944.490505207716</v>
      </c>
      <c r="L6" s="9">
        <f t="shared" si="1"/>
        <v>40944.490505207716</v>
      </c>
      <c r="M6" s="9">
        <f t="shared" si="1"/>
        <v>40944.490505207716</v>
      </c>
      <c r="N6" s="9">
        <f t="shared" si="1"/>
        <v>40944.490505207716</v>
      </c>
      <c r="O6" s="9">
        <f t="shared" si="1"/>
        <v>40944.490505207716</v>
      </c>
      <c r="P6" s="9">
        <f t="shared" si="1"/>
        <v>40944.490505207716</v>
      </c>
      <c r="Q6" s="9">
        <f t="shared" si="1"/>
        <v>40944.490505207716</v>
      </c>
      <c r="R6" s="9">
        <f t="shared" si="1"/>
        <v>40944.490505207716</v>
      </c>
      <c r="S6" s="9">
        <f t="shared" si="1"/>
        <v>40944.490505207716</v>
      </c>
      <c r="T6" s="9">
        <f t="shared" si="1"/>
        <v>40944.490505207716</v>
      </c>
      <c r="U6" s="9">
        <f t="shared" si="1"/>
        <v>40944.490505207716</v>
      </c>
      <c r="V6" s="9">
        <f t="shared" si="1"/>
        <v>40944.490505207716</v>
      </c>
      <c r="W6" s="9">
        <f t="shared" si="1"/>
        <v>40944.490505207716</v>
      </c>
      <c r="X6" s="9">
        <f t="shared" si="1"/>
        <v>40944.490505207716</v>
      </c>
      <c r="Y6" s="9">
        <f t="shared" si="1"/>
        <v>40944.490505207716</v>
      </c>
      <c r="Z6" s="9">
        <f t="shared" si="1"/>
        <v>40944.490505207716</v>
      </c>
      <c r="AA6" s="9">
        <f t="shared" si="1"/>
        <v>40944.490505207716</v>
      </c>
      <c r="AB6" s="9">
        <f t="shared" si="1"/>
        <v>40944.490505207716</v>
      </c>
      <c r="AC6" s="9">
        <f t="shared" si="1"/>
        <v>40944.490505207716</v>
      </c>
      <c r="AD6" s="9">
        <f t="shared" si="1"/>
        <v>40944.490505207716</v>
      </c>
      <c r="AE6" s="9">
        <f t="shared" si="1"/>
        <v>40944.490505207716</v>
      </c>
      <c r="AF6" s="9">
        <f t="shared" si="1"/>
        <v>40944.490505207716</v>
      </c>
      <c r="AG6" s="9">
        <f t="shared" si="1"/>
        <v>40944.490505207716</v>
      </c>
    </row>
    <row r="7" spans="1:33">
      <c r="A7" s="8" t="s">
        <v>5</v>
      </c>
      <c r="B7" s="9">
        <v>0</v>
      </c>
      <c r="C7" s="9">
        <f t="shared" si="0"/>
        <v>0</v>
      </c>
      <c r="D7" s="9">
        <f t="shared" si="1"/>
        <v>0</v>
      </c>
      <c r="E7" s="9">
        <f t="shared" si="1"/>
        <v>0</v>
      </c>
      <c r="F7" s="9">
        <f t="shared" si="1"/>
        <v>0</v>
      </c>
      <c r="G7" s="9">
        <f t="shared" si="1"/>
        <v>0</v>
      </c>
      <c r="H7" s="9">
        <f t="shared" si="1"/>
        <v>0</v>
      </c>
      <c r="I7" s="9">
        <f t="shared" si="1"/>
        <v>0</v>
      </c>
      <c r="J7" s="9">
        <f t="shared" si="1"/>
        <v>0</v>
      </c>
      <c r="K7" s="9">
        <f t="shared" si="1"/>
        <v>0</v>
      </c>
      <c r="L7" s="9">
        <f t="shared" si="1"/>
        <v>0</v>
      </c>
      <c r="M7" s="9">
        <f t="shared" si="1"/>
        <v>0</v>
      </c>
      <c r="N7" s="9">
        <f t="shared" si="1"/>
        <v>0</v>
      </c>
      <c r="O7" s="9">
        <f t="shared" si="1"/>
        <v>0</v>
      </c>
      <c r="P7" s="9">
        <f t="shared" si="1"/>
        <v>0</v>
      </c>
      <c r="Q7" s="9">
        <f t="shared" si="1"/>
        <v>0</v>
      </c>
      <c r="R7" s="9">
        <f t="shared" si="1"/>
        <v>0</v>
      </c>
      <c r="S7" s="9">
        <f t="shared" si="1"/>
        <v>0</v>
      </c>
      <c r="T7" s="9">
        <f t="shared" si="1"/>
        <v>0</v>
      </c>
      <c r="U7" s="9">
        <f t="shared" si="1"/>
        <v>0</v>
      </c>
      <c r="V7" s="9">
        <f t="shared" si="1"/>
        <v>0</v>
      </c>
      <c r="W7" s="9">
        <f t="shared" si="1"/>
        <v>0</v>
      </c>
      <c r="X7" s="9">
        <f t="shared" si="1"/>
        <v>0</v>
      </c>
      <c r="Y7" s="9">
        <f t="shared" si="1"/>
        <v>0</v>
      </c>
      <c r="Z7" s="9">
        <f t="shared" si="1"/>
        <v>0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B052-265B-4A58-87F2-FF47219FDF23}">
  <dimension ref="A1:B16"/>
  <sheetViews>
    <sheetView workbookViewId="0">
      <selection activeCell="B15" sqref="B15"/>
    </sheetView>
  </sheetViews>
  <sheetFormatPr defaultRowHeight="14.4"/>
  <cols>
    <col min="1" max="1" width="15.6640625" customWidth="1"/>
  </cols>
  <sheetData>
    <row r="1" spans="1:2" ht="28.8">
      <c r="A1" s="6" t="s">
        <v>75</v>
      </c>
      <c r="B1" s="1">
        <v>2018</v>
      </c>
    </row>
    <row r="2" spans="1:2">
      <c r="A2" s="1" t="s">
        <v>0</v>
      </c>
      <c r="B2" s="46">
        <v>1.67</v>
      </c>
    </row>
    <row r="3" spans="1:2">
      <c r="A3" s="1" t="s">
        <v>1</v>
      </c>
      <c r="B3" s="46">
        <v>21.196137258578663</v>
      </c>
    </row>
    <row r="4" spans="1:2">
      <c r="A4" s="1" t="s">
        <v>2</v>
      </c>
      <c r="B4" s="46">
        <v>111.39416306433705</v>
      </c>
    </row>
    <row r="5" spans="1:2">
      <c r="A5" s="1" t="s">
        <v>3</v>
      </c>
      <c r="B5" s="46">
        <v>48.656731685074099</v>
      </c>
    </row>
    <row r="6" spans="1:2">
      <c r="A6" s="1" t="s">
        <v>4</v>
      </c>
      <c r="B6" s="46">
        <v>1</v>
      </c>
    </row>
    <row r="7" spans="1:2">
      <c r="A7" s="1" t="s">
        <v>5</v>
      </c>
      <c r="B7" s="46">
        <v>1.2700756740871355</v>
      </c>
    </row>
    <row r="10" spans="1:2" ht="28.8">
      <c r="A10" s="6" t="s">
        <v>88</v>
      </c>
      <c r="B10" s="1">
        <v>2018</v>
      </c>
    </row>
    <row r="11" spans="1:2">
      <c r="A11" s="1" t="s">
        <v>0</v>
      </c>
      <c r="B11">
        <v>1</v>
      </c>
    </row>
    <row r="12" spans="1:2">
      <c r="A12" s="1" t="s">
        <v>1</v>
      </c>
      <c r="B12">
        <v>16</v>
      </c>
    </row>
    <row r="13" spans="1:2">
      <c r="A13" s="1" t="s">
        <v>2</v>
      </c>
      <c r="B13" s="19">
        <v>42</v>
      </c>
    </row>
    <row r="14" spans="1:2">
      <c r="A14" s="1" t="s">
        <v>3</v>
      </c>
      <c r="B14" s="19">
        <v>1756</v>
      </c>
    </row>
    <row r="15" spans="1:2">
      <c r="A15" s="1" t="s">
        <v>4</v>
      </c>
      <c r="B15" s="19">
        <v>1974</v>
      </c>
    </row>
    <row r="16" spans="1:2">
      <c r="A16" s="1" t="s">
        <v>5</v>
      </c>
      <c r="B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EDCF-3644-49DD-80FA-F85B5B516CB3}">
  <dimension ref="A1:U23"/>
  <sheetViews>
    <sheetView workbookViewId="0">
      <selection activeCell="U13" sqref="U13"/>
    </sheetView>
  </sheetViews>
  <sheetFormatPr defaultRowHeight="14.4"/>
  <cols>
    <col min="2" max="2" width="17.33203125" bestFit="1" customWidth="1"/>
  </cols>
  <sheetData>
    <row r="1" spans="1:21" ht="17.399999999999999">
      <c r="A1" s="11" t="s">
        <v>13</v>
      </c>
      <c r="C1" s="12"/>
      <c r="D1" s="12"/>
      <c r="E1" s="12"/>
      <c r="F1" s="12"/>
      <c r="G1" s="12"/>
      <c r="H1" s="12"/>
      <c r="I1" s="12"/>
      <c r="J1" s="12"/>
      <c r="L1" s="12"/>
      <c r="M1" s="12"/>
      <c r="N1" s="12"/>
      <c r="O1" s="12"/>
      <c r="Q1" s="12"/>
      <c r="R1" s="12"/>
      <c r="S1" s="12"/>
      <c r="T1" s="12"/>
      <c r="U1" s="12" t="s">
        <v>14</v>
      </c>
    </row>
    <row r="3" spans="1:21" ht="15.6">
      <c r="A3" s="13" t="s">
        <v>15</v>
      </c>
      <c r="C3" s="12"/>
      <c r="D3" s="12"/>
      <c r="E3" s="12"/>
    </row>
    <row r="4" spans="1:21" ht="15.6">
      <c r="A4" s="13" t="s">
        <v>35</v>
      </c>
      <c r="B4" s="14"/>
      <c r="C4" s="15"/>
      <c r="D4" s="15"/>
      <c r="E4" s="15"/>
    </row>
    <row r="7" spans="1:21">
      <c r="C7" s="16">
        <v>2000</v>
      </c>
      <c r="D7" s="16">
        <v>2001</v>
      </c>
      <c r="E7" s="16">
        <v>2002</v>
      </c>
      <c r="F7" s="16">
        <v>2003</v>
      </c>
      <c r="G7" s="16">
        <v>2004</v>
      </c>
      <c r="H7" s="16">
        <v>2005</v>
      </c>
      <c r="I7" s="16">
        <v>2006</v>
      </c>
      <c r="J7" s="16">
        <v>2007</v>
      </c>
      <c r="K7" s="16">
        <v>2008</v>
      </c>
      <c r="L7" s="16">
        <v>2009</v>
      </c>
      <c r="M7" s="16">
        <v>2010</v>
      </c>
      <c r="N7" s="16">
        <v>2011</v>
      </c>
      <c r="O7" s="16">
        <v>2012</v>
      </c>
      <c r="P7" s="16">
        <v>2013</v>
      </c>
      <c r="Q7" s="16">
        <v>2014</v>
      </c>
      <c r="R7" s="16">
        <v>2015</v>
      </c>
      <c r="S7" s="16">
        <v>2016</v>
      </c>
      <c r="T7" s="16">
        <v>2017</v>
      </c>
      <c r="U7" s="16">
        <v>2018</v>
      </c>
    </row>
    <row r="8" spans="1:21">
      <c r="A8" s="28"/>
    </row>
    <row r="9" spans="1:21">
      <c r="B9" s="17" t="s">
        <v>17</v>
      </c>
    </row>
    <row r="10" spans="1:21">
      <c r="B10" s="18" t="s">
        <v>36</v>
      </c>
      <c r="C10" s="23">
        <v>848.34199999999998</v>
      </c>
      <c r="D10" s="23">
        <v>865.14700000000005</v>
      </c>
      <c r="E10" s="23">
        <v>918.88900000000001</v>
      </c>
      <c r="F10" s="23">
        <v>866.38699999999994</v>
      </c>
      <c r="G10" s="23">
        <v>825.91700000000003</v>
      </c>
      <c r="H10" s="23">
        <v>845.50300000000004</v>
      </c>
      <c r="I10" s="23">
        <v>865.79399999999998</v>
      </c>
      <c r="J10" s="23">
        <v>881.36</v>
      </c>
      <c r="K10" s="23">
        <v>914.09400000000005</v>
      </c>
      <c r="L10" s="23">
        <v>759.89300000000003</v>
      </c>
      <c r="M10" s="23">
        <v>703.86</v>
      </c>
      <c r="N10" s="23">
        <v>698.97799999999995</v>
      </c>
      <c r="O10" s="23">
        <v>747.51</v>
      </c>
      <c r="P10" s="23">
        <v>765.101</v>
      </c>
      <c r="Q10" s="23">
        <v>757.08500000000004</v>
      </c>
      <c r="R10" s="23">
        <v>721.08600000000001</v>
      </c>
      <c r="S10" s="23">
        <v>659.14599999999996</v>
      </c>
      <c r="T10" s="23">
        <v>663.84799999999996</v>
      </c>
      <c r="U10" s="23">
        <v>622.24</v>
      </c>
    </row>
    <row r="11" spans="1:21">
      <c r="B11" s="2"/>
    </row>
    <row r="12" spans="1:21">
      <c r="B12" s="17" t="s">
        <v>23</v>
      </c>
    </row>
    <row r="13" spans="1:21">
      <c r="B13" s="18" t="s">
        <v>36</v>
      </c>
      <c r="C13" s="23">
        <v>10683.672</v>
      </c>
      <c r="D13" s="23">
        <v>10965.949000000001</v>
      </c>
      <c r="E13" s="23">
        <v>11010.133</v>
      </c>
      <c r="F13" s="23">
        <v>11046.47</v>
      </c>
      <c r="G13" s="23">
        <v>11189.549000000001</v>
      </c>
      <c r="H13" s="23">
        <v>11123.984</v>
      </c>
      <c r="I13" s="23">
        <v>11262.521000000001</v>
      </c>
      <c r="J13" s="23">
        <v>11606.775</v>
      </c>
      <c r="K13" s="23">
        <v>12000.415999999999</v>
      </c>
      <c r="L13" s="23">
        <v>12097.825999999999</v>
      </c>
      <c r="M13" s="23">
        <v>12061.093999999999</v>
      </c>
      <c r="N13" s="23">
        <v>11913.971</v>
      </c>
      <c r="O13" s="23">
        <v>11920.513999999999</v>
      </c>
      <c r="P13" s="23">
        <v>12081.436</v>
      </c>
      <c r="Q13" s="23">
        <v>12238.972</v>
      </c>
      <c r="R13" s="23">
        <v>12463.897999999999</v>
      </c>
      <c r="S13" s="23">
        <v>12524.383</v>
      </c>
      <c r="T13" s="23">
        <v>12526.246999999999</v>
      </c>
      <c r="U13" s="23">
        <v>12499.4</v>
      </c>
    </row>
    <row r="14" spans="1:21">
      <c r="B14" s="2"/>
    </row>
    <row r="15" spans="1:21" ht="40.200000000000003">
      <c r="B15" s="25" t="s">
        <v>24</v>
      </c>
    </row>
    <row r="16" spans="1:21">
      <c r="A16" s="28"/>
      <c r="B16" s="18" t="s">
        <v>36</v>
      </c>
      <c r="C16" s="23">
        <v>18426.148000000001</v>
      </c>
      <c r="D16" s="23">
        <v>17940.621999999999</v>
      </c>
      <c r="E16" s="23">
        <v>18469.137999999999</v>
      </c>
      <c r="F16" s="23">
        <v>18433.462</v>
      </c>
      <c r="G16" s="23">
        <v>18203.797999999999</v>
      </c>
      <c r="H16" s="23">
        <v>18231.493999999999</v>
      </c>
      <c r="I16" s="23">
        <v>17774.223999999998</v>
      </c>
      <c r="J16" s="23">
        <v>17839.045999999998</v>
      </c>
      <c r="K16" s="23">
        <v>16903.312000000002</v>
      </c>
      <c r="L16" s="23">
        <v>16844.581999999999</v>
      </c>
      <c r="M16" s="23">
        <v>16855.151999999998</v>
      </c>
      <c r="N16" s="23">
        <v>16669.504000000001</v>
      </c>
      <c r="O16" s="23">
        <v>16446.787</v>
      </c>
      <c r="P16" s="23">
        <v>16267.143</v>
      </c>
      <c r="Q16" s="23">
        <v>15334.032999999999</v>
      </c>
      <c r="R16" s="23">
        <v>15204.955</v>
      </c>
      <c r="S16" s="23">
        <v>15102.22</v>
      </c>
      <c r="T16" s="23">
        <v>14741.262000000001</v>
      </c>
      <c r="U16" s="23">
        <v>14858.689</v>
      </c>
    </row>
    <row r="17" spans="1:21">
      <c r="B17" s="2"/>
    </row>
    <row r="18" spans="1:21" ht="53.4">
      <c r="B18" s="25" t="s">
        <v>37</v>
      </c>
    </row>
    <row r="19" spans="1:21">
      <c r="B19" s="26" t="s">
        <v>26</v>
      </c>
      <c r="C19" s="29">
        <v>9.0718379999999996</v>
      </c>
      <c r="D19" s="29">
        <v>9.0021959999999996</v>
      </c>
      <c r="E19" s="29">
        <v>8.9224680000000003</v>
      </c>
      <c r="F19" s="29">
        <v>8.8340630000000004</v>
      </c>
      <c r="G19" s="29">
        <v>8.7878939999999997</v>
      </c>
      <c r="H19" s="29">
        <v>8.7553409999999996</v>
      </c>
      <c r="I19" s="29">
        <v>8.6911609999999992</v>
      </c>
      <c r="J19" s="29">
        <v>8.6974780000000003</v>
      </c>
      <c r="K19" s="29">
        <v>8.6169759999999993</v>
      </c>
      <c r="L19" s="29">
        <v>8.5662540000000007</v>
      </c>
      <c r="M19" s="29">
        <v>8.529795</v>
      </c>
      <c r="N19" s="29">
        <v>8.5281529999999997</v>
      </c>
      <c r="O19" s="29">
        <v>8.4518310000000003</v>
      </c>
      <c r="P19" s="29">
        <v>8.3753720000000005</v>
      </c>
      <c r="Q19" s="29">
        <v>8.3445129999999992</v>
      </c>
      <c r="R19" s="29">
        <v>8.0799789999999998</v>
      </c>
      <c r="S19" s="29">
        <v>8.0260189999999998</v>
      </c>
      <c r="T19" s="29">
        <v>7.9909629999999998</v>
      </c>
      <c r="U19" s="29">
        <v>7.9367619999999999</v>
      </c>
    </row>
    <row r="20" spans="1:21">
      <c r="B20" s="26" t="s">
        <v>27</v>
      </c>
      <c r="C20" s="29">
        <v>6.6753460000000002</v>
      </c>
      <c r="D20" s="29">
        <v>6.5916699999999997</v>
      </c>
      <c r="E20" s="29">
        <v>6.4949110000000001</v>
      </c>
      <c r="F20" s="29">
        <v>6.3981009999999996</v>
      </c>
      <c r="G20" s="29">
        <v>6.364751</v>
      </c>
      <c r="H20" s="29">
        <v>6.3645690000000004</v>
      </c>
      <c r="I20" s="29">
        <v>6.3735270000000002</v>
      </c>
      <c r="J20" s="29">
        <v>6.3996719999999998</v>
      </c>
      <c r="K20" s="29">
        <v>6.426704</v>
      </c>
      <c r="L20" s="29">
        <v>6.450755</v>
      </c>
      <c r="M20" s="29">
        <v>6.5607689999999996</v>
      </c>
      <c r="N20" s="29">
        <v>6.5997029999999999</v>
      </c>
      <c r="O20" s="29">
        <v>6.6765270000000001</v>
      </c>
      <c r="P20" s="29">
        <v>6.75406</v>
      </c>
      <c r="Q20" s="29">
        <v>6.7812239999999999</v>
      </c>
      <c r="R20" s="29">
        <v>6.8252740000000003</v>
      </c>
      <c r="S20" s="29">
        <v>6.8631539999999998</v>
      </c>
      <c r="T20" s="29">
        <v>6.8683940000000003</v>
      </c>
      <c r="U20" s="29">
        <v>6.8482180000000001</v>
      </c>
    </row>
    <row r="21" spans="1:21">
      <c r="B21" s="2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1:21">
      <c r="A22" t="s">
        <v>33</v>
      </c>
    </row>
    <row r="23" spans="1:21">
      <c r="A23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438-D352-43C4-9FDC-8074BE4743A7}">
  <dimension ref="A3:U75"/>
  <sheetViews>
    <sheetView workbookViewId="0">
      <selection activeCell="U72" sqref="U72"/>
    </sheetView>
  </sheetViews>
  <sheetFormatPr defaultRowHeight="14.4"/>
  <cols>
    <col min="2" max="2" width="37.33203125" bestFit="1" customWidth="1"/>
  </cols>
  <sheetData>
    <row r="3" spans="1:21" ht="17.399999999999999">
      <c r="A3" s="11" t="s">
        <v>13</v>
      </c>
      <c r="C3" s="12"/>
      <c r="D3" s="12"/>
      <c r="E3" s="12"/>
      <c r="F3" s="12"/>
      <c r="G3" s="12"/>
      <c r="H3" s="12"/>
      <c r="I3" s="12"/>
      <c r="J3" s="12"/>
      <c r="L3" s="12"/>
      <c r="M3" s="12"/>
      <c r="N3" s="12"/>
      <c r="O3" s="12"/>
      <c r="Q3" s="12"/>
      <c r="R3" s="12"/>
      <c r="S3" s="12"/>
      <c r="T3" s="12"/>
      <c r="U3" s="12" t="s">
        <v>14</v>
      </c>
    </row>
    <row r="5" spans="1:21" ht="15.6">
      <c r="A5" s="13" t="s">
        <v>15</v>
      </c>
      <c r="C5" s="12"/>
      <c r="D5" s="12"/>
      <c r="E5" s="12"/>
    </row>
    <row r="6" spans="1:21" ht="15.6">
      <c r="A6" s="13" t="s">
        <v>48</v>
      </c>
      <c r="B6" s="14"/>
      <c r="C6" s="15"/>
      <c r="D6" s="15"/>
      <c r="E6" s="15"/>
    </row>
    <row r="9" spans="1:21">
      <c r="C9" s="16">
        <v>2000</v>
      </c>
      <c r="D9" s="16">
        <v>2001</v>
      </c>
      <c r="E9" s="16">
        <v>2002</v>
      </c>
      <c r="F9" s="16">
        <v>2003</v>
      </c>
      <c r="G9" s="16">
        <v>2004</v>
      </c>
      <c r="H9" s="16">
        <v>2005</v>
      </c>
      <c r="I9" s="16">
        <v>2006</v>
      </c>
      <c r="J9" s="16">
        <v>2007</v>
      </c>
      <c r="K9" s="16">
        <v>2008</v>
      </c>
      <c r="L9" s="16">
        <v>2009</v>
      </c>
      <c r="M9" s="16">
        <v>2010</v>
      </c>
      <c r="N9" s="16">
        <v>2011</v>
      </c>
      <c r="O9" s="16">
        <v>2012</v>
      </c>
      <c r="P9" s="16">
        <v>2013</v>
      </c>
      <c r="Q9" s="16">
        <v>2014</v>
      </c>
      <c r="R9" s="16">
        <v>2015</v>
      </c>
      <c r="S9" s="16">
        <v>2016</v>
      </c>
      <c r="T9" s="16">
        <v>2017</v>
      </c>
      <c r="U9" s="16">
        <v>2018</v>
      </c>
    </row>
    <row r="11" spans="1:21" ht="16.2">
      <c r="A11" s="31"/>
      <c r="B11" s="17" t="s">
        <v>49</v>
      </c>
      <c r="C11" s="32">
        <v>2.4653269999999998</v>
      </c>
      <c r="D11" s="32">
        <v>2.4992779999999999</v>
      </c>
      <c r="E11" s="32">
        <v>2.8523019999999999</v>
      </c>
      <c r="F11" s="32">
        <v>3.0487519999999999</v>
      </c>
      <c r="G11" s="32">
        <v>3.3112940000000002</v>
      </c>
      <c r="H11" s="32">
        <v>3.2888130000000002</v>
      </c>
      <c r="I11" s="32">
        <v>3.4883860000000002</v>
      </c>
      <c r="J11" s="32">
        <v>3.7020119999999999</v>
      </c>
      <c r="K11" s="32">
        <v>3.7873610000000002</v>
      </c>
      <c r="L11" s="32">
        <v>5.1116840000000003</v>
      </c>
      <c r="M11" s="32">
        <v>5.3277409999999996</v>
      </c>
      <c r="N11" s="32">
        <v>5.4247199999999998</v>
      </c>
      <c r="O11" s="32">
        <v>5.6313050000000002</v>
      </c>
      <c r="P11" s="32">
        <v>5.7030620000000001</v>
      </c>
      <c r="Q11" s="32">
        <v>5.5621309999999999</v>
      </c>
      <c r="R11" s="32">
        <v>5.693365</v>
      </c>
      <c r="S11" s="32">
        <v>5.7846590000000004</v>
      </c>
      <c r="T11" s="32">
        <v>5.648752</v>
      </c>
      <c r="U11" s="32">
        <v>5.8404280000000002</v>
      </c>
    </row>
    <row r="12" spans="1:21">
      <c r="B12" s="33" t="s">
        <v>50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>
      <c r="B13" s="34" t="s">
        <v>51</v>
      </c>
      <c r="C13" s="20">
        <v>2.4490000000000001E-2</v>
      </c>
      <c r="D13" s="20">
        <v>2.4261000000000001E-2</v>
      </c>
      <c r="E13" s="20">
        <v>2.7261000000000001E-2</v>
      </c>
      <c r="F13" s="20">
        <v>2.9201000000000001E-2</v>
      </c>
      <c r="G13" s="20">
        <v>2.913E-2</v>
      </c>
      <c r="H13" s="20">
        <v>3.1944E-2</v>
      </c>
      <c r="I13" s="20">
        <v>3.6079E-2</v>
      </c>
      <c r="J13" s="20">
        <v>4.9843999999999999E-2</v>
      </c>
      <c r="K13" s="20">
        <v>6.3420000000000004E-2</v>
      </c>
      <c r="L13" s="20">
        <v>8.9927999999999994E-2</v>
      </c>
      <c r="M13" s="20">
        <v>9.7836999999999993E-2</v>
      </c>
      <c r="N13" s="20">
        <v>0.122101</v>
      </c>
      <c r="O13" s="20">
        <v>0.13486999999999999</v>
      </c>
      <c r="P13" s="20">
        <v>0.117463</v>
      </c>
      <c r="Q13" s="20">
        <v>0.132831</v>
      </c>
      <c r="R13" s="20">
        <v>0.13934299999999999</v>
      </c>
      <c r="S13" s="20">
        <v>0.13580200000000001</v>
      </c>
      <c r="T13" s="20">
        <v>0.134992</v>
      </c>
      <c r="U13" s="20">
        <v>0.124974</v>
      </c>
    </row>
    <row r="14" spans="1:21">
      <c r="B14" s="34" t="s">
        <v>52</v>
      </c>
      <c r="C14" s="20">
        <v>8.6920000000000001E-3</v>
      </c>
      <c r="D14" s="20">
        <v>7.9520000000000007E-3</v>
      </c>
      <c r="E14" s="20">
        <v>1.0075000000000001E-2</v>
      </c>
      <c r="F14" s="20">
        <v>1.1762999999999999E-2</v>
      </c>
      <c r="G14" s="20">
        <v>1.3908E-2</v>
      </c>
      <c r="H14" s="20">
        <v>1.4487999999999999E-2</v>
      </c>
      <c r="I14" s="20">
        <v>1.6697E-2</v>
      </c>
      <c r="J14" s="20">
        <v>1.8453000000000001E-2</v>
      </c>
      <c r="K14" s="20">
        <v>1.958E-2</v>
      </c>
      <c r="L14" s="20">
        <v>2.9488E-2</v>
      </c>
      <c r="M14" s="20">
        <v>3.1174E-2</v>
      </c>
      <c r="N14" s="20">
        <v>3.4278999999999997E-2</v>
      </c>
      <c r="O14" s="20">
        <v>3.3048000000000001E-2</v>
      </c>
      <c r="P14" s="20">
        <v>2.6901000000000001E-2</v>
      </c>
      <c r="Q14" s="20">
        <v>2.5191000000000002E-2</v>
      </c>
      <c r="R14" s="20">
        <v>2.3625E-2</v>
      </c>
      <c r="S14" s="20">
        <v>2.3956999999999999E-2</v>
      </c>
      <c r="T14" s="20">
        <v>2.3768000000000001E-2</v>
      </c>
      <c r="U14" s="20">
        <v>2.7099999999999999E-2</v>
      </c>
    </row>
    <row r="15" spans="1:21">
      <c r="B15" s="34" t="s">
        <v>53</v>
      </c>
      <c r="C15" s="20">
        <v>8.5025000000000003E-2</v>
      </c>
      <c r="D15" s="20">
        <v>6.4831E-2</v>
      </c>
      <c r="E15" s="20">
        <v>7.2871000000000005E-2</v>
      </c>
      <c r="F15" s="20">
        <v>6.4079999999999998E-2</v>
      </c>
      <c r="G15" s="20">
        <v>8.0332000000000001E-2</v>
      </c>
      <c r="H15" s="20">
        <v>8.7942000000000006E-2</v>
      </c>
      <c r="I15" s="20">
        <v>0.10290199999999999</v>
      </c>
      <c r="J15" s="20">
        <v>0.104709</v>
      </c>
      <c r="K15" s="20">
        <v>0.12836800000000001</v>
      </c>
      <c r="L15" s="20">
        <v>0.14180400000000001</v>
      </c>
      <c r="M15" s="20">
        <v>0.16211100000000001</v>
      </c>
      <c r="N15" s="20">
        <v>0.18420900000000001</v>
      </c>
      <c r="O15" s="20">
        <v>0.20107</v>
      </c>
      <c r="P15" s="20">
        <v>0.16514499999999999</v>
      </c>
      <c r="Q15" s="20">
        <v>0.15051700000000001</v>
      </c>
      <c r="R15" s="20">
        <v>0.17719699999999999</v>
      </c>
      <c r="S15" s="20">
        <v>0.18865299999999999</v>
      </c>
      <c r="T15" s="20">
        <v>0.18609700000000001</v>
      </c>
      <c r="U15" s="20">
        <v>0.20106599999999999</v>
      </c>
    </row>
    <row r="16" spans="1:21">
      <c r="B16" s="34" t="s">
        <v>54</v>
      </c>
      <c r="C16" s="20">
        <v>6.6546999999999995E-2</v>
      </c>
      <c r="D16" s="20">
        <v>7.2503999999999999E-2</v>
      </c>
      <c r="E16" s="20">
        <v>8.7152999999999994E-2</v>
      </c>
      <c r="F16" s="20">
        <v>9.2812000000000006E-2</v>
      </c>
      <c r="G16" s="20">
        <v>0.10514800000000001</v>
      </c>
      <c r="H16" s="20">
        <v>0.10202799999999999</v>
      </c>
      <c r="I16" s="20">
        <v>0.11600199999999999</v>
      </c>
      <c r="J16" s="20">
        <v>0.11643299999999999</v>
      </c>
      <c r="K16" s="20">
        <v>0.124929</v>
      </c>
      <c r="L16" s="20">
        <v>0.14632000000000001</v>
      </c>
      <c r="M16" s="20">
        <v>0.16545299999999999</v>
      </c>
      <c r="N16" s="20">
        <v>0.18385599999999999</v>
      </c>
      <c r="O16" s="20">
        <v>0.20485800000000001</v>
      </c>
      <c r="P16" s="20">
        <v>0.15867300000000001</v>
      </c>
      <c r="Q16" s="20">
        <v>0.14047399999999999</v>
      </c>
      <c r="R16" s="20">
        <v>0.17822299999999999</v>
      </c>
      <c r="S16" s="20">
        <v>0.196079</v>
      </c>
      <c r="T16" s="20">
        <v>0.16909099999999999</v>
      </c>
      <c r="U16" s="20">
        <v>0.164968</v>
      </c>
    </row>
    <row r="17" spans="2:21">
      <c r="B17" s="34" t="s">
        <v>55</v>
      </c>
      <c r="C17" s="20">
        <v>0.77258000000000004</v>
      </c>
      <c r="D17" s="20">
        <v>0.85229999999999995</v>
      </c>
      <c r="E17" s="20">
        <v>0.94494999999999996</v>
      </c>
      <c r="F17" s="20">
        <v>1.044637</v>
      </c>
      <c r="G17" s="20">
        <v>1.1221479999999999</v>
      </c>
      <c r="H17" s="20">
        <v>1.1041129999999999</v>
      </c>
      <c r="I17" s="20">
        <v>1.138809</v>
      </c>
      <c r="J17" s="20">
        <v>1.1959439999999999</v>
      </c>
      <c r="K17" s="20">
        <v>1.1274280000000001</v>
      </c>
      <c r="L17" s="20">
        <v>1.4763759999999999</v>
      </c>
      <c r="M17" s="20">
        <v>1.4318679999999999</v>
      </c>
      <c r="N17" s="20">
        <v>1.4954289999999999</v>
      </c>
      <c r="O17" s="20">
        <v>1.5175430000000001</v>
      </c>
      <c r="P17" s="20">
        <v>1.5088189999999999</v>
      </c>
      <c r="Q17" s="20">
        <v>1.437173</v>
      </c>
      <c r="R17" s="20">
        <v>1.4681439999999999</v>
      </c>
      <c r="S17" s="20">
        <v>1.5154380000000001</v>
      </c>
      <c r="T17" s="20">
        <v>1.552921</v>
      </c>
      <c r="U17" s="20">
        <v>1.730893</v>
      </c>
    </row>
    <row r="18" spans="2:21">
      <c r="B18" s="34" t="s">
        <v>56</v>
      </c>
      <c r="C18" s="20">
        <v>0.705183</v>
      </c>
      <c r="D18" s="20">
        <v>0.79040900000000003</v>
      </c>
      <c r="E18" s="20">
        <v>0.94181400000000004</v>
      </c>
      <c r="F18" s="20">
        <v>0.99030300000000004</v>
      </c>
      <c r="G18" s="20">
        <v>1.069202</v>
      </c>
      <c r="H18" s="20">
        <v>1.0683229999999999</v>
      </c>
      <c r="I18" s="20">
        <v>1.144101</v>
      </c>
      <c r="J18" s="20">
        <v>1.2197210000000001</v>
      </c>
      <c r="K18" s="20">
        <v>1.3063990000000001</v>
      </c>
      <c r="L18" s="20">
        <v>1.8757470000000001</v>
      </c>
      <c r="M18" s="20">
        <v>2.0057170000000002</v>
      </c>
      <c r="N18" s="20">
        <v>2.056365</v>
      </c>
      <c r="O18" s="20">
        <v>2.0263740000000001</v>
      </c>
      <c r="P18" s="20">
        <v>2.1373579999999999</v>
      </c>
      <c r="Q18" s="20">
        <v>2.0459360000000002</v>
      </c>
      <c r="R18" s="20">
        <v>2.049769</v>
      </c>
      <c r="S18" s="20">
        <v>2.032257</v>
      </c>
      <c r="T18" s="20">
        <v>1.896887</v>
      </c>
      <c r="U18" s="20">
        <v>1.855259</v>
      </c>
    </row>
    <row r="19" spans="2:21">
      <c r="B19" s="34" t="s">
        <v>57</v>
      </c>
      <c r="C19" s="20">
        <v>2.1798000000000001E-2</v>
      </c>
      <c r="D19" s="20">
        <v>3.3112000000000003E-2</v>
      </c>
      <c r="E19" s="20">
        <v>4.9590000000000002E-2</v>
      </c>
      <c r="F19" s="20">
        <v>5.4760000000000003E-2</v>
      </c>
      <c r="G19" s="20">
        <v>5.7671E-2</v>
      </c>
      <c r="H19" s="20">
        <v>5.8071999999999999E-2</v>
      </c>
      <c r="I19" s="20">
        <v>7.0888999999999994E-2</v>
      </c>
      <c r="J19" s="20">
        <v>6.2781000000000003E-2</v>
      </c>
      <c r="K19" s="20">
        <v>6.4403000000000002E-2</v>
      </c>
      <c r="L19" s="20">
        <v>8.9459999999999998E-2</v>
      </c>
      <c r="M19" s="20">
        <v>0.104322</v>
      </c>
      <c r="N19" s="20">
        <v>0.114911</v>
      </c>
      <c r="O19" s="20">
        <v>0.15449399999999999</v>
      </c>
      <c r="P19" s="20">
        <v>0.16523399999999999</v>
      </c>
      <c r="Q19" s="20">
        <v>0.17485999999999999</v>
      </c>
      <c r="R19" s="20">
        <v>0.17724300000000001</v>
      </c>
      <c r="S19" s="20">
        <v>0.19303100000000001</v>
      </c>
      <c r="T19" s="20">
        <v>0.19519900000000001</v>
      </c>
      <c r="U19" s="20">
        <v>0.22076899999999999</v>
      </c>
    </row>
    <row r="20" spans="2:21">
      <c r="B20" s="34" t="s">
        <v>58</v>
      </c>
      <c r="C20" s="20">
        <v>4.6921999999999998E-2</v>
      </c>
      <c r="D20" s="20">
        <v>2.9346000000000001E-2</v>
      </c>
      <c r="E20" s="20">
        <v>3.4519000000000001E-2</v>
      </c>
      <c r="F20" s="20">
        <v>4.2258999999999998E-2</v>
      </c>
      <c r="G20" s="20">
        <v>4.4044E-2</v>
      </c>
      <c r="H20" s="20">
        <v>3.8958E-2</v>
      </c>
      <c r="I20" s="20">
        <v>4.6671999999999998E-2</v>
      </c>
      <c r="J20" s="20">
        <v>5.3870000000000001E-2</v>
      </c>
      <c r="K20" s="20">
        <v>6.5734000000000001E-2</v>
      </c>
      <c r="L20" s="20">
        <v>9.2963000000000004E-2</v>
      </c>
      <c r="M20" s="20">
        <v>0.12112000000000001</v>
      </c>
      <c r="N20" s="20">
        <v>0.12403</v>
      </c>
      <c r="O20" s="20">
        <v>0.13559399999999999</v>
      </c>
      <c r="P20" s="20">
        <v>0.13048899999999999</v>
      </c>
      <c r="Q20" s="20">
        <v>0.111056</v>
      </c>
      <c r="R20" s="20">
        <v>0.103843</v>
      </c>
      <c r="S20" s="20">
        <v>9.6946000000000004E-2</v>
      </c>
      <c r="T20" s="20">
        <v>9.2019000000000004E-2</v>
      </c>
      <c r="U20" s="20">
        <v>8.2831000000000002E-2</v>
      </c>
    </row>
    <row r="21" spans="2:21">
      <c r="B21" s="34" t="s">
        <v>59</v>
      </c>
      <c r="C21" s="20">
        <v>0.30283599999999999</v>
      </c>
      <c r="D21" s="20">
        <v>0.37547599999999998</v>
      </c>
      <c r="E21" s="20">
        <v>0.41998000000000002</v>
      </c>
      <c r="F21" s="20">
        <v>0.43918000000000001</v>
      </c>
      <c r="G21" s="20">
        <v>0.46120699999999998</v>
      </c>
      <c r="H21" s="20">
        <v>0.462395</v>
      </c>
      <c r="I21" s="20">
        <v>0.49854399999999999</v>
      </c>
      <c r="J21" s="20">
        <v>0.54910499999999995</v>
      </c>
      <c r="K21" s="20">
        <v>0.55838600000000005</v>
      </c>
      <c r="L21" s="20">
        <v>0.72824999999999995</v>
      </c>
      <c r="M21" s="20">
        <v>0.74221499999999996</v>
      </c>
      <c r="N21" s="20">
        <v>0.67498899999999995</v>
      </c>
      <c r="O21" s="20">
        <v>0.75673299999999999</v>
      </c>
      <c r="P21" s="20">
        <v>0.81394100000000003</v>
      </c>
      <c r="Q21" s="20">
        <v>0.85255400000000003</v>
      </c>
      <c r="R21" s="20">
        <v>0.83979800000000004</v>
      </c>
      <c r="S21" s="20">
        <v>0.87413300000000005</v>
      </c>
      <c r="T21" s="20">
        <v>0.84556699999999996</v>
      </c>
      <c r="U21" s="20">
        <v>0.84687000000000001</v>
      </c>
    </row>
    <row r="22" spans="2:21">
      <c r="B22" s="34" t="s">
        <v>60</v>
      </c>
      <c r="C22" s="20">
        <v>0.431253</v>
      </c>
      <c r="D22" s="20">
        <v>0.249087</v>
      </c>
      <c r="E22" s="20">
        <v>0.26408799999999999</v>
      </c>
      <c r="F22" s="20">
        <v>0.27975699999999998</v>
      </c>
      <c r="G22" s="20">
        <v>0.32850600000000002</v>
      </c>
      <c r="H22" s="20">
        <v>0.320552</v>
      </c>
      <c r="I22" s="20">
        <v>0.317691</v>
      </c>
      <c r="J22" s="20">
        <v>0.331152</v>
      </c>
      <c r="K22" s="20">
        <v>0.32871499999999998</v>
      </c>
      <c r="L22" s="20">
        <v>0.44134800000000002</v>
      </c>
      <c r="M22" s="20">
        <v>0.465924</v>
      </c>
      <c r="N22" s="20">
        <v>0.43455199999999999</v>
      </c>
      <c r="O22" s="20">
        <v>0.466721</v>
      </c>
      <c r="P22" s="20">
        <v>0.47904000000000002</v>
      </c>
      <c r="Q22" s="20">
        <v>0.49153999999999998</v>
      </c>
      <c r="R22" s="20">
        <v>0.53617999999999999</v>
      </c>
      <c r="S22" s="20">
        <v>0.52836300000000003</v>
      </c>
      <c r="T22" s="20">
        <v>0.55220999999999998</v>
      </c>
      <c r="U22" s="20">
        <v>0.58569899999999997</v>
      </c>
    </row>
    <row r="23" spans="2:21">
      <c r="B23" s="35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2:21">
      <c r="B24" s="33" t="s">
        <v>22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2:21">
      <c r="B25" s="34" t="s">
        <v>51</v>
      </c>
      <c r="C25" s="20">
        <v>0.99337500000000001</v>
      </c>
      <c r="D25" s="20">
        <v>0.97070999999999996</v>
      </c>
      <c r="E25" s="20">
        <v>0.95576499999999998</v>
      </c>
      <c r="F25" s="20">
        <v>0.95781700000000003</v>
      </c>
      <c r="G25" s="20">
        <v>0.87972700000000004</v>
      </c>
      <c r="H25" s="20">
        <v>0.97128999999999999</v>
      </c>
      <c r="I25" s="20">
        <v>1.034246</v>
      </c>
      <c r="J25" s="20">
        <v>1.346409</v>
      </c>
      <c r="K25" s="20">
        <v>1.6745270000000001</v>
      </c>
      <c r="L25" s="20">
        <v>1.7592719999999999</v>
      </c>
      <c r="M25" s="20">
        <v>1.8363640000000001</v>
      </c>
      <c r="N25" s="20">
        <v>2.250826</v>
      </c>
      <c r="O25" s="20">
        <v>2.3949959999999999</v>
      </c>
      <c r="P25" s="20">
        <v>2.0596420000000002</v>
      </c>
      <c r="Q25" s="20">
        <v>2.3881380000000001</v>
      </c>
      <c r="R25" s="20">
        <v>2.44746</v>
      </c>
      <c r="S25" s="20">
        <v>2.3476309999999998</v>
      </c>
      <c r="T25" s="20">
        <v>2.3897729999999999</v>
      </c>
      <c r="U25" s="20">
        <v>2.1398069999999998</v>
      </c>
    </row>
    <row r="26" spans="2:21">
      <c r="B26" s="34" t="s">
        <v>52</v>
      </c>
      <c r="C26" s="20">
        <v>0.35256700000000002</v>
      </c>
      <c r="D26" s="20">
        <v>0.31818600000000002</v>
      </c>
      <c r="E26" s="20">
        <v>0.353238</v>
      </c>
      <c r="F26" s="20">
        <v>0.38583099999999998</v>
      </c>
      <c r="G26" s="20">
        <v>0.42000199999999999</v>
      </c>
      <c r="H26" s="20">
        <v>0.44051400000000002</v>
      </c>
      <c r="I26" s="20">
        <v>0.47865799999999997</v>
      </c>
      <c r="J26" s="20">
        <v>0.49845299999999998</v>
      </c>
      <c r="K26" s="20">
        <v>0.51698100000000002</v>
      </c>
      <c r="L26" s="20">
        <v>0.57686599999999999</v>
      </c>
      <c r="M26" s="20">
        <v>0.585121</v>
      </c>
      <c r="N26" s="20">
        <v>0.63190100000000005</v>
      </c>
      <c r="O26" s="20">
        <v>0.58686700000000003</v>
      </c>
      <c r="P26" s="20">
        <v>0.471688</v>
      </c>
      <c r="Q26" s="20">
        <v>0.452903</v>
      </c>
      <c r="R26" s="20">
        <v>0.41495199999999999</v>
      </c>
      <c r="S26" s="20">
        <v>0.41414400000000001</v>
      </c>
      <c r="T26" s="20">
        <v>0.42075800000000002</v>
      </c>
      <c r="U26" s="20">
        <v>0.46401399999999998</v>
      </c>
    </row>
    <row r="27" spans="2:21">
      <c r="B27" s="34" t="s">
        <v>53</v>
      </c>
      <c r="C27" s="20">
        <v>3.448833</v>
      </c>
      <c r="D27" s="20">
        <v>2.593985</v>
      </c>
      <c r="E27" s="20">
        <v>2.5547970000000002</v>
      </c>
      <c r="F27" s="20">
        <v>2.1018279999999998</v>
      </c>
      <c r="G27" s="20">
        <v>2.4259879999999998</v>
      </c>
      <c r="H27" s="20">
        <v>2.6739600000000001</v>
      </c>
      <c r="I27" s="20">
        <v>2.9498509999999998</v>
      </c>
      <c r="J27" s="20">
        <v>2.828427</v>
      </c>
      <c r="K27" s="20">
        <v>3.3893849999999999</v>
      </c>
      <c r="L27" s="20">
        <v>2.7741180000000001</v>
      </c>
      <c r="M27" s="20">
        <v>3.042767</v>
      </c>
      <c r="N27" s="20">
        <v>3.3957310000000001</v>
      </c>
      <c r="O27" s="20">
        <v>3.5705789999999999</v>
      </c>
      <c r="P27" s="20">
        <v>2.8957190000000002</v>
      </c>
      <c r="Q27" s="20">
        <v>2.706099</v>
      </c>
      <c r="R27" s="20">
        <v>3.112339</v>
      </c>
      <c r="S27" s="20">
        <v>3.2612570000000001</v>
      </c>
      <c r="T27" s="20">
        <v>3.2944710000000001</v>
      </c>
      <c r="U27" s="20">
        <v>3.4426580000000002</v>
      </c>
    </row>
    <row r="28" spans="2:21">
      <c r="B28" s="34" t="s">
        <v>54</v>
      </c>
      <c r="C28" s="20">
        <v>2.6993309999999999</v>
      </c>
      <c r="D28" s="20">
        <v>2.9010020000000001</v>
      </c>
      <c r="E28" s="20">
        <v>3.05552</v>
      </c>
      <c r="F28" s="20">
        <v>3.0442529999999999</v>
      </c>
      <c r="G28" s="20">
        <v>3.175421</v>
      </c>
      <c r="H28" s="20">
        <v>3.1022699999999999</v>
      </c>
      <c r="I28" s="20">
        <v>3.3253699999999999</v>
      </c>
      <c r="J28" s="20">
        <v>3.1451319999999998</v>
      </c>
      <c r="K28" s="20">
        <v>3.2985850000000001</v>
      </c>
      <c r="L28" s="20">
        <v>2.8624529999999999</v>
      </c>
      <c r="M28" s="20">
        <v>3.105496</v>
      </c>
      <c r="N28" s="20">
        <v>3.3892310000000001</v>
      </c>
      <c r="O28" s="20">
        <v>3.6378460000000001</v>
      </c>
      <c r="P28" s="20">
        <v>2.7822460000000002</v>
      </c>
      <c r="Q28" s="20">
        <v>2.5255399999999999</v>
      </c>
      <c r="R28" s="20">
        <v>3.130366</v>
      </c>
      <c r="S28" s="20">
        <v>3.389637</v>
      </c>
      <c r="T28" s="20">
        <v>2.9934249999999998</v>
      </c>
      <c r="U28" s="20">
        <v>2.8245900000000002</v>
      </c>
    </row>
    <row r="29" spans="2:21">
      <c r="B29" s="34" t="s">
        <v>55</v>
      </c>
      <c r="C29" s="20">
        <v>31.337820000000001</v>
      </c>
      <c r="D29" s="20">
        <v>34.101863000000002</v>
      </c>
      <c r="E29" s="20">
        <v>33.129387000000001</v>
      </c>
      <c r="F29" s="20">
        <v>34.264429999999997</v>
      </c>
      <c r="G29" s="20">
        <v>33.888499000000003</v>
      </c>
      <c r="H29" s="20">
        <v>33.571776999999997</v>
      </c>
      <c r="I29" s="20">
        <v>32.645735999999999</v>
      </c>
      <c r="J29" s="20">
        <v>32.305252000000003</v>
      </c>
      <c r="K29" s="20">
        <v>29.768156000000001</v>
      </c>
      <c r="L29" s="20">
        <v>28.882387999999999</v>
      </c>
      <c r="M29" s="20">
        <v>26.875705</v>
      </c>
      <c r="N29" s="20">
        <v>27.566925000000001</v>
      </c>
      <c r="O29" s="20">
        <v>26.948331</v>
      </c>
      <c r="P29" s="20">
        <v>26.456295000000001</v>
      </c>
      <c r="Q29" s="20">
        <v>25.838538</v>
      </c>
      <c r="R29" s="20">
        <v>25.786936000000001</v>
      </c>
      <c r="S29" s="20">
        <v>26.197531999999999</v>
      </c>
      <c r="T29" s="20">
        <v>27.491405</v>
      </c>
      <c r="U29" s="20">
        <v>29.636398</v>
      </c>
    </row>
    <row r="30" spans="2:21">
      <c r="B30" s="34" t="s">
        <v>56</v>
      </c>
      <c r="C30" s="20">
        <v>28.604053</v>
      </c>
      <c r="D30" s="20">
        <v>31.625502000000001</v>
      </c>
      <c r="E30" s="20">
        <v>33.019433999999997</v>
      </c>
      <c r="F30" s="20">
        <v>32.482230000000001</v>
      </c>
      <c r="G30" s="20">
        <v>32.289538</v>
      </c>
      <c r="H30" s="20">
        <v>32.483536000000001</v>
      </c>
      <c r="I30" s="20">
        <v>32.797426000000002</v>
      </c>
      <c r="J30" s="20">
        <v>32.947505</v>
      </c>
      <c r="K30" s="20">
        <v>34.493634</v>
      </c>
      <c r="L30" s="20">
        <v>36.695289000000002</v>
      </c>
      <c r="M30" s="20">
        <v>37.646667999999998</v>
      </c>
      <c r="N30" s="20">
        <v>37.907304000000003</v>
      </c>
      <c r="O30" s="20">
        <v>35.984099000000001</v>
      </c>
      <c r="P30" s="20">
        <v>37.477370000000001</v>
      </c>
      <c r="Q30" s="20">
        <v>36.783312000000002</v>
      </c>
      <c r="R30" s="20">
        <v>36.002772999999998</v>
      </c>
      <c r="S30" s="20">
        <v>35.131838999999999</v>
      </c>
      <c r="T30" s="20">
        <v>33.580647999999997</v>
      </c>
      <c r="U30" s="20">
        <v>31.765799999999999</v>
      </c>
    </row>
    <row r="31" spans="2:21">
      <c r="B31" s="34" t="s">
        <v>57</v>
      </c>
      <c r="C31" s="20">
        <v>0.88417800000000002</v>
      </c>
      <c r="D31" s="20">
        <v>1.324878</v>
      </c>
      <c r="E31" s="20">
        <v>1.7385969999999999</v>
      </c>
      <c r="F31" s="20">
        <v>1.7961560000000001</v>
      </c>
      <c r="G31" s="20">
        <v>1.741633</v>
      </c>
      <c r="H31" s="20">
        <v>1.7657339999999999</v>
      </c>
      <c r="I31" s="20">
        <v>2.0321549999999999</v>
      </c>
      <c r="J31" s="20">
        <v>1.6958709999999999</v>
      </c>
      <c r="K31" s="20">
        <v>1.7004619999999999</v>
      </c>
      <c r="L31" s="20">
        <v>1.750105</v>
      </c>
      <c r="M31" s="20">
        <v>1.958099</v>
      </c>
      <c r="N31" s="20">
        <v>2.1182859999999999</v>
      </c>
      <c r="O31" s="20">
        <v>2.7434910000000001</v>
      </c>
      <c r="P31" s="20">
        <v>2.897284</v>
      </c>
      <c r="Q31" s="20">
        <v>3.1437529999999998</v>
      </c>
      <c r="R31" s="20">
        <v>3.1131449999999998</v>
      </c>
      <c r="S31" s="20">
        <v>3.3369550000000001</v>
      </c>
      <c r="T31" s="20">
        <v>3.4556100000000001</v>
      </c>
      <c r="U31" s="20">
        <v>3.780008</v>
      </c>
    </row>
    <row r="32" spans="2:21">
      <c r="B32" s="34" t="s">
        <v>58</v>
      </c>
      <c r="C32" s="20">
        <v>1.903292</v>
      </c>
      <c r="D32" s="20">
        <v>1.1741649999999999</v>
      </c>
      <c r="E32" s="20">
        <v>1.210232</v>
      </c>
      <c r="F32" s="20">
        <v>1.3861159999999999</v>
      </c>
      <c r="G32" s="20">
        <v>1.330111</v>
      </c>
      <c r="H32" s="20">
        <v>1.184547</v>
      </c>
      <c r="I32" s="20">
        <v>1.337923</v>
      </c>
      <c r="J32" s="20">
        <v>1.4551609999999999</v>
      </c>
      <c r="K32" s="20">
        <v>1.7356020000000001</v>
      </c>
      <c r="L32" s="20">
        <v>1.8186439999999999</v>
      </c>
      <c r="M32" s="20">
        <v>2.27339</v>
      </c>
      <c r="N32" s="20">
        <v>2.286378</v>
      </c>
      <c r="O32" s="20">
        <v>2.4078560000000002</v>
      </c>
      <c r="P32" s="20">
        <v>2.2880500000000001</v>
      </c>
      <c r="Q32" s="20">
        <v>1.996637</v>
      </c>
      <c r="R32" s="20">
        <v>1.8239380000000001</v>
      </c>
      <c r="S32" s="20">
        <v>1.6759109999999999</v>
      </c>
      <c r="T32" s="20">
        <v>1.629014</v>
      </c>
      <c r="U32" s="20">
        <v>1.4182380000000001</v>
      </c>
    </row>
    <row r="33" spans="1:21">
      <c r="B33" s="34" t="s">
        <v>59</v>
      </c>
      <c r="C33" s="20">
        <v>12.283801</v>
      </c>
      <c r="D33" s="20">
        <v>15.023362000000001</v>
      </c>
      <c r="E33" s="20">
        <v>14.724254</v>
      </c>
      <c r="F33" s="20">
        <v>14.405233000000001</v>
      </c>
      <c r="G33" s="20">
        <v>13.928304000000001</v>
      </c>
      <c r="H33" s="20">
        <v>14.059623</v>
      </c>
      <c r="I33" s="20">
        <v>14.291532</v>
      </c>
      <c r="J33" s="20">
        <v>14.832613</v>
      </c>
      <c r="K33" s="20">
        <v>14.743402</v>
      </c>
      <c r="L33" s="20">
        <v>14.246772999999999</v>
      </c>
      <c r="M33" s="20">
        <v>13.931141999999999</v>
      </c>
      <c r="N33" s="20">
        <v>12.442828</v>
      </c>
      <c r="O33" s="20">
        <v>13.437968</v>
      </c>
      <c r="P33" s="20">
        <v>14.272005</v>
      </c>
      <c r="Q33" s="20">
        <v>15.327825000000001</v>
      </c>
      <c r="R33" s="20">
        <v>14.750462000000001</v>
      </c>
      <c r="S33" s="20">
        <v>15.111227</v>
      </c>
      <c r="T33" s="20">
        <v>14.969099999999999</v>
      </c>
      <c r="U33" s="20">
        <v>14.500128999999999</v>
      </c>
    </row>
    <row r="34" spans="1:21">
      <c r="B34" s="34" t="s">
        <v>60</v>
      </c>
      <c r="C34" s="20">
        <v>17.492750000000001</v>
      </c>
      <c r="D34" s="20">
        <v>9.9663470000000007</v>
      </c>
      <c r="E34" s="20">
        <v>9.2587759999999992</v>
      </c>
      <c r="F34" s="20">
        <v>9.1761040000000005</v>
      </c>
      <c r="G34" s="20">
        <v>9.9207769999999993</v>
      </c>
      <c r="H34" s="20">
        <v>9.7467500000000005</v>
      </c>
      <c r="I34" s="20">
        <v>9.1071019999999994</v>
      </c>
      <c r="J34" s="20">
        <v>8.9451780000000003</v>
      </c>
      <c r="K34" s="20">
        <v>8.6792669999999994</v>
      </c>
      <c r="L34" s="20">
        <v>8.6340920000000008</v>
      </c>
      <c r="M34" s="20">
        <v>8.7452480000000001</v>
      </c>
      <c r="N34" s="20">
        <v>8.0105900000000005</v>
      </c>
      <c r="O34" s="20">
        <v>8.2879679999999993</v>
      </c>
      <c r="P34" s="20">
        <v>8.3997010000000003</v>
      </c>
      <c r="Q34" s="20">
        <v>8.8372550000000007</v>
      </c>
      <c r="R34" s="20">
        <v>9.4176269999999995</v>
      </c>
      <c r="S34" s="20">
        <v>9.1338659999999994</v>
      </c>
      <c r="T34" s="20">
        <v>9.7757950000000005</v>
      </c>
      <c r="U34" s="20">
        <v>10.028359</v>
      </c>
    </row>
    <row r="35" spans="1:21">
      <c r="B35" s="35"/>
    </row>
    <row r="36" spans="1:21">
      <c r="B36" s="36" t="s">
        <v>61</v>
      </c>
    </row>
    <row r="37" spans="1:21">
      <c r="B37" s="37" t="s">
        <v>62</v>
      </c>
      <c r="C37" s="23">
        <v>1648.561647</v>
      </c>
      <c r="D37" s="23">
        <v>1853.634378</v>
      </c>
      <c r="E37" s="23">
        <v>2202.0744249999998</v>
      </c>
      <c r="F37" s="23">
        <v>2353.788231</v>
      </c>
      <c r="G37" s="23">
        <v>2556.4519799999998</v>
      </c>
      <c r="H37" s="23">
        <v>2775.3650990000001</v>
      </c>
      <c r="I37" s="23">
        <v>2943.83655</v>
      </c>
      <c r="J37" s="23">
        <v>3198.2134980000001</v>
      </c>
      <c r="K37" s="23">
        <v>3272.1306479999998</v>
      </c>
      <c r="L37" s="23">
        <v>2913.2002739999998</v>
      </c>
      <c r="M37" s="23">
        <v>3036.3472099999999</v>
      </c>
      <c r="N37" s="23">
        <v>3091.5797769999999</v>
      </c>
      <c r="O37" s="23">
        <v>3209.277732</v>
      </c>
      <c r="P37" s="23">
        <v>3250.2566219999999</v>
      </c>
      <c r="Q37" s="23">
        <v>3169.873255</v>
      </c>
      <c r="R37" s="23">
        <v>3244.6727059999998</v>
      </c>
      <c r="S37" s="23">
        <v>3506.7799420000001</v>
      </c>
      <c r="T37" s="23">
        <v>3533.7585519999998</v>
      </c>
      <c r="U37" s="23">
        <v>3653.6207410000002</v>
      </c>
    </row>
    <row r="38" spans="1:21">
      <c r="B38" s="37"/>
    </row>
    <row r="39" spans="1:21">
      <c r="A39" s="31"/>
      <c r="B39" s="36" t="s">
        <v>63</v>
      </c>
      <c r="C39" s="38">
        <v>1.495441</v>
      </c>
      <c r="D39" s="38">
        <v>1.348312</v>
      </c>
      <c r="E39" s="38">
        <v>1.29528</v>
      </c>
      <c r="F39" s="38">
        <v>1.295253</v>
      </c>
      <c r="G39" s="38">
        <v>1.295269</v>
      </c>
      <c r="H39" s="38">
        <v>1.1850020000000001</v>
      </c>
      <c r="I39" s="38">
        <v>1.1849799999999999</v>
      </c>
      <c r="J39" s="38">
        <v>1.1575249999999999</v>
      </c>
      <c r="K39" s="38">
        <v>1.1574599999999999</v>
      </c>
      <c r="L39" s="38">
        <v>1.7546630000000001</v>
      </c>
      <c r="M39" s="38">
        <v>1.7546550000000001</v>
      </c>
      <c r="N39" s="38">
        <v>1.7546759999999999</v>
      </c>
      <c r="O39" s="38">
        <v>1.7546949999999999</v>
      </c>
      <c r="P39" s="38">
        <v>1.75465</v>
      </c>
      <c r="Q39" s="38">
        <v>1.754686</v>
      </c>
      <c r="R39" s="38">
        <v>1.7546809999999999</v>
      </c>
      <c r="S39" s="38">
        <v>1.649564</v>
      </c>
      <c r="T39" s="38">
        <v>1.598511</v>
      </c>
      <c r="U39" s="38">
        <v>1.5985320000000001</v>
      </c>
    </row>
    <row r="40" spans="1:21">
      <c r="B40" s="36"/>
    </row>
    <row r="41" spans="1:21">
      <c r="B41" s="36"/>
    </row>
    <row r="42" spans="1:21" ht="16.8">
      <c r="A42" s="31"/>
      <c r="B42" s="17" t="s">
        <v>64</v>
      </c>
      <c r="C42" s="32">
        <v>0.166189</v>
      </c>
      <c r="D42" s="32">
        <v>0.168265</v>
      </c>
      <c r="E42" s="32">
        <v>0.19181699999999999</v>
      </c>
      <c r="F42" s="32">
        <v>0.204842</v>
      </c>
      <c r="G42" s="32">
        <v>0.222332</v>
      </c>
      <c r="H42" s="32">
        <v>0.22059100000000001</v>
      </c>
      <c r="I42" s="32">
        <v>0.23385300000000001</v>
      </c>
      <c r="J42" s="32">
        <v>0.24801100000000001</v>
      </c>
      <c r="K42" s="32">
        <v>0.25363000000000002</v>
      </c>
      <c r="L42" s="32">
        <v>0.34219300000000002</v>
      </c>
      <c r="M42" s="32">
        <v>0.35653699999999999</v>
      </c>
      <c r="N42" s="32">
        <v>0.362842</v>
      </c>
      <c r="O42" s="32">
        <v>0.37656099999999998</v>
      </c>
      <c r="P42" s="32">
        <v>0.38130700000000001</v>
      </c>
      <c r="Q42" s="32">
        <v>0.37170599999999998</v>
      </c>
      <c r="R42" s="32">
        <v>0.38074799999999998</v>
      </c>
      <c r="S42" s="32">
        <v>0.386853</v>
      </c>
      <c r="T42" s="32">
        <v>0.37776399999999999</v>
      </c>
      <c r="U42" s="32">
        <v>0.39058300000000001</v>
      </c>
    </row>
    <row r="43" spans="1:21" ht="27.6">
      <c r="B43" s="39" t="s">
        <v>65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21">
      <c r="B44" s="34" t="s">
        <v>51</v>
      </c>
      <c r="C44" s="20">
        <v>1.6509999999999999E-3</v>
      </c>
      <c r="D44" s="20">
        <v>1.6329999999999999E-3</v>
      </c>
      <c r="E44" s="20">
        <v>1.833E-3</v>
      </c>
      <c r="F44" s="20">
        <v>1.9620000000000002E-3</v>
      </c>
      <c r="G44" s="20">
        <v>1.9559999999999998E-3</v>
      </c>
      <c r="H44" s="20">
        <v>2.1429999999999999E-3</v>
      </c>
      <c r="I44" s="20">
        <v>2.4190000000000001E-3</v>
      </c>
      <c r="J44" s="20">
        <v>3.3400000000000001E-3</v>
      </c>
      <c r="K44" s="20">
        <v>4.248E-3</v>
      </c>
      <c r="L44" s="20">
        <v>6.0219999999999996E-3</v>
      </c>
      <c r="M44" s="20">
        <v>6.5500000000000003E-3</v>
      </c>
      <c r="N44" s="20">
        <v>8.1679999999999999E-3</v>
      </c>
      <c r="O44" s="20">
        <v>9.0200000000000002E-3</v>
      </c>
      <c r="P44" s="20">
        <v>7.8560000000000001E-3</v>
      </c>
      <c r="Q44" s="20">
        <v>8.8800000000000007E-3</v>
      </c>
      <c r="R44" s="20">
        <v>9.3189999999999992E-3</v>
      </c>
      <c r="S44" s="20">
        <v>9.0819999999999998E-3</v>
      </c>
      <c r="T44" s="20">
        <v>9.0279999999999996E-3</v>
      </c>
      <c r="U44" s="20">
        <v>8.3580000000000008E-3</v>
      </c>
    </row>
    <row r="45" spans="1:21">
      <c r="B45" s="34" t="s">
        <v>52</v>
      </c>
      <c r="C45" s="20">
        <v>5.8600000000000004E-4</v>
      </c>
      <c r="D45" s="20">
        <v>5.3499999999999999E-4</v>
      </c>
      <c r="E45" s="20">
        <v>6.78E-4</v>
      </c>
      <c r="F45" s="20">
        <v>7.9000000000000001E-4</v>
      </c>
      <c r="G45" s="20">
        <v>9.3400000000000004E-4</v>
      </c>
      <c r="H45" s="20">
        <v>9.7199999999999999E-4</v>
      </c>
      <c r="I45" s="20">
        <v>1.119E-3</v>
      </c>
      <c r="J45" s="20">
        <v>1.237E-3</v>
      </c>
      <c r="K45" s="20">
        <v>1.312E-3</v>
      </c>
      <c r="L45" s="20">
        <v>1.9750000000000002E-3</v>
      </c>
      <c r="M45" s="20">
        <v>2.0869999999999999E-3</v>
      </c>
      <c r="N45" s="20">
        <v>2.2929999999999999E-3</v>
      </c>
      <c r="O45" s="20">
        <v>2.2100000000000002E-3</v>
      </c>
      <c r="P45" s="20">
        <v>1.8E-3</v>
      </c>
      <c r="Q45" s="20">
        <v>1.681E-3</v>
      </c>
      <c r="R45" s="20">
        <v>1.58E-3</v>
      </c>
      <c r="S45" s="20">
        <v>1.6019999999999999E-3</v>
      </c>
      <c r="T45" s="20">
        <v>1.5889999999999999E-3</v>
      </c>
      <c r="U45" s="20">
        <v>1.812E-3</v>
      </c>
    </row>
    <row r="46" spans="1:21">
      <c r="B46" s="34" t="s">
        <v>53</v>
      </c>
      <c r="C46" s="20">
        <v>5.7320000000000001E-3</v>
      </c>
      <c r="D46" s="20">
        <v>4.365E-3</v>
      </c>
      <c r="E46" s="20">
        <v>4.901E-3</v>
      </c>
      <c r="F46" s="20">
        <v>4.3049999999999998E-3</v>
      </c>
      <c r="G46" s="20">
        <v>5.3940000000000004E-3</v>
      </c>
      <c r="H46" s="20">
        <v>5.8989999999999997E-3</v>
      </c>
      <c r="I46" s="20">
        <v>6.8989999999999998E-3</v>
      </c>
      <c r="J46" s="20">
        <v>7.0169999999999998E-3</v>
      </c>
      <c r="K46" s="20">
        <v>8.5990000000000007E-3</v>
      </c>
      <c r="L46" s="20">
        <v>9.4959999999999992E-3</v>
      </c>
      <c r="M46" s="20">
        <v>1.0853E-2</v>
      </c>
      <c r="N46" s="20">
        <v>1.2323000000000001E-2</v>
      </c>
      <c r="O46" s="20">
        <v>1.3448E-2</v>
      </c>
      <c r="P46" s="20">
        <v>1.1047E-2</v>
      </c>
      <c r="Q46" s="20">
        <v>1.0066E-2</v>
      </c>
      <c r="R46" s="20">
        <v>1.1849999999999999E-2</v>
      </c>
      <c r="S46" s="20">
        <v>1.2616E-2</v>
      </c>
      <c r="T46" s="20">
        <v>1.2444999999999999E-2</v>
      </c>
      <c r="U46" s="20">
        <v>1.3446E-2</v>
      </c>
    </row>
    <row r="47" spans="1:21">
      <c r="B47" s="34" t="s">
        <v>54</v>
      </c>
      <c r="C47" s="20">
        <v>4.4860000000000004E-3</v>
      </c>
      <c r="D47" s="20">
        <v>4.8809999999999999E-3</v>
      </c>
      <c r="E47" s="20">
        <v>5.8609999999999999E-3</v>
      </c>
      <c r="F47" s="20">
        <v>6.2360000000000002E-3</v>
      </c>
      <c r="G47" s="20">
        <v>7.0600000000000003E-3</v>
      </c>
      <c r="H47" s="20">
        <v>6.8440000000000003E-3</v>
      </c>
      <c r="I47" s="20">
        <v>7.7770000000000001E-3</v>
      </c>
      <c r="J47" s="20">
        <v>7.8019999999999999E-3</v>
      </c>
      <c r="K47" s="20">
        <v>8.3689999999999997E-3</v>
      </c>
      <c r="L47" s="20">
        <v>9.7979999999999994E-3</v>
      </c>
      <c r="M47" s="20">
        <v>1.1077E-2</v>
      </c>
      <c r="N47" s="20">
        <v>1.2298999999999999E-2</v>
      </c>
      <c r="O47" s="20">
        <v>1.3701E-2</v>
      </c>
      <c r="P47" s="20">
        <v>1.0612999999999999E-2</v>
      </c>
      <c r="Q47" s="20">
        <v>9.3930000000000003E-3</v>
      </c>
      <c r="R47" s="20">
        <v>1.1919000000000001E-2</v>
      </c>
      <c r="S47" s="20">
        <v>1.3113E-2</v>
      </c>
      <c r="T47" s="20">
        <v>1.1308E-2</v>
      </c>
      <c r="U47" s="20">
        <v>1.1032E-2</v>
      </c>
    </row>
    <row r="48" spans="1:21">
      <c r="B48" s="34" t="s">
        <v>55</v>
      </c>
      <c r="C48" s="20">
        <v>5.2080000000000001E-2</v>
      </c>
      <c r="D48" s="20">
        <v>5.7381000000000001E-2</v>
      </c>
      <c r="E48" s="20">
        <v>6.3547999999999993E-2</v>
      </c>
      <c r="F48" s="20">
        <v>7.0188E-2</v>
      </c>
      <c r="G48" s="20">
        <v>7.5344999999999995E-2</v>
      </c>
      <c r="H48" s="20">
        <v>7.4055999999999997E-2</v>
      </c>
      <c r="I48" s="20">
        <v>7.6342999999999994E-2</v>
      </c>
      <c r="J48" s="20">
        <v>8.0130999999999994E-2</v>
      </c>
      <c r="K48" s="20">
        <v>7.5520000000000004E-2</v>
      </c>
      <c r="L48" s="20">
        <v>9.8854999999999998E-2</v>
      </c>
      <c r="M48" s="20">
        <v>9.5847000000000002E-2</v>
      </c>
      <c r="N48" s="20">
        <v>0.100038</v>
      </c>
      <c r="O48" s="20">
        <v>0.101497</v>
      </c>
      <c r="P48" s="20">
        <v>0.100892</v>
      </c>
      <c r="Q48" s="20">
        <v>9.6056000000000002E-2</v>
      </c>
      <c r="R48" s="20">
        <v>9.8183000000000006E-2</v>
      </c>
      <c r="S48" s="20">
        <v>0.10134600000000001</v>
      </c>
      <c r="T48" s="20">
        <v>0.103853</v>
      </c>
      <c r="U48" s="20">
        <v>0.115755</v>
      </c>
    </row>
    <row r="49" spans="2:21">
      <c r="B49" s="34" t="s">
        <v>56</v>
      </c>
      <c r="C49" s="20">
        <v>4.7537000000000003E-2</v>
      </c>
      <c r="D49" s="20">
        <v>5.3214999999999998E-2</v>
      </c>
      <c r="E49" s="20">
        <v>6.3337000000000004E-2</v>
      </c>
      <c r="F49" s="20">
        <v>6.6536999999999999E-2</v>
      </c>
      <c r="G49" s="20">
        <v>7.1790000000000007E-2</v>
      </c>
      <c r="H49" s="20">
        <v>7.1654999999999996E-2</v>
      </c>
      <c r="I49" s="20">
        <v>7.6697000000000001E-2</v>
      </c>
      <c r="J49" s="20">
        <v>8.1692000000000001E-2</v>
      </c>
      <c r="K49" s="20">
        <v>8.7453000000000003E-2</v>
      </c>
      <c r="L49" s="20">
        <v>0.125529</v>
      </c>
      <c r="M49" s="20">
        <v>0.134186</v>
      </c>
      <c r="N49" s="20">
        <v>0.13752700000000001</v>
      </c>
      <c r="O49" s="20">
        <v>0.13548099999999999</v>
      </c>
      <c r="P49" s="20">
        <v>0.142877</v>
      </c>
      <c r="Q49" s="20">
        <v>0.13669899999999999</v>
      </c>
      <c r="R49" s="20">
        <v>0.13708000000000001</v>
      </c>
      <c r="S49" s="20">
        <v>0.135909</v>
      </c>
      <c r="T49" s="20">
        <v>0.126856</v>
      </c>
      <c r="U49" s="20">
        <v>0.124072</v>
      </c>
    </row>
    <row r="50" spans="2:21">
      <c r="B50" s="34" t="s">
        <v>57</v>
      </c>
      <c r="C50" s="20">
        <v>1.469E-3</v>
      </c>
      <c r="D50" s="20">
        <v>2.2290000000000001E-3</v>
      </c>
      <c r="E50" s="20">
        <v>3.3349999999999999E-3</v>
      </c>
      <c r="F50" s="20">
        <v>3.679E-3</v>
      </c>
      <c r="G50" s="20">
        <v>3.872E-3</v>
      </c>
      <c r="H50" s="20">
        <v>3.895E-3</v>
      </c>
      <c r="I50" s="20">
        <v>4.7520000000000001E-3</v>
      </c>
      <c r="J50" s="20">
        <v>4.2059999999999997E-3</v>
      </c>
      <c r="K50" s="20">
        <v>4.3090000000000003E-3</v>
      </c>
      <c r="L50" s="20">
        <v>5.9839999999999997E-3</v>
      </c>
      <c r="M50" s="20">
        <v>6.9760000000000004E-3</v>
      </c>
      <c r="N50" s="20">
        <v>7.6819999999999996E-3</v>
      </c>
      <c r="O50" s="20">
        <v>1.0328E-2</v>
      </c>
      <c r="P50" s="20">
        <v>1.1044999999999999E-2</v>
      </c>
      <c r="Q50" s="20">
        <v>1.1683000000000001E-2</v>
      </c>
      <c r="R50" s="20">
        <v>1.1853000000000001E-2</v>
      </c>
      <c r="S50" s="20">
        <v>1.2909E-2</v>
      </c>
      <c r="T50" s="20">
        <v>1.3054E-2</v>
      </c>
      <c r="U50" s="20">
        <v>1.4763999999999999E-2</v>
      </c>
    </row>
    <row r="51" spans="2:21">
      <c r="B51" s="34" t="s">
        <v>58</v>
      </c>
      <c r="C51" s="20">
        <v>3.163E-3</v>
      </c>
      <c r="D51" s="20">
        <v>1.9759999999999999E-3</v>
      </c>
      <c r="E51" s="20">
        <v>2.3210000000000001E-3</v>
      </c>
      <c r="F51" s="20">
        <v>2.8389999999999999E-3</v>
      </c>
      <c r="G51" s="20">
        <v>2.957E-3</v>
      </c>
      <c r="H51" s="20">
        <v>2.6129999999999999E-3</v>
      </c>
      <c r="I51" s="20">
        <v>3.1289999999999998E-3</v>
      </c>
      <c r="J51" s="20">
        <v>3.607E-3</v>
      </c>
      <c r="K51" s="20">
        <v>4.3990000000000001E-3</v>
      </c>
      <c r="L51" s="20">
        <v>6.2199999999999998E-3</v>
      </c>
      <c r="M51" s="20">
        <v>8.1010000000000006E-3</v>
      </c>
      <c r="N51" s="20">
        <v>8.293E-3</v>
      </c>
      <c r="O51" s="20">
        <v>9.0650000000000001E-3</v>
      </c>
      <c r="P51" s="20">
        <v>8.7220000000000006E-3</v>
      </c>
      <c r="Q51" s="20">
        <v>7.4190000000000002E-3</v>
      </c>
      <c r="R51" s="20">
        <v>6.9449999999999998E-3</v>
      </c>
      <c r="S51" s="20">
        <v>6.483E-3</v>
      </c>
      <c r="T51" s="20">
        <v>6.1539999999999997E-3</v>
      </c>
      <c r="U51" s="20">
        <v>5.5389999999999997E-3</v>
      </c>
    </row>
    <row r="52" spans="2:21">
      <c r="B52" s="34" t="s">
        <v>59</v>
      </c>
      <c r="C52" s="20">
        <v>2.0414000000000002E-2</v>
      </c>
      <c r="D52" s="20">
        <v>2.5278999999999999E-2</v>
      </c>
      <c r="E52" s="20">
        <v>2.8243999999999998E-2</v>
      </c>
      <c r="F52" s="20">
        <v>2.9508E-2</v>
      </c>
      <c r="G52" s="20">
        <v>3.0967000000000001E-2</v>
      </c>
      <c r="H52" s="20">
        <v>3.1014E-2</v>
      </c>
      <c r="I52" s="20">
        <v>3.3420999999999999E-2</v>
      </c>
      <c r="J52" s="20">
        <v>3.6790999999999997E-2</v>
      </c>
      <c r="K52" s="20">
        <v>3.7402999999999999E-2</v>
      </c>
      <c r="L52" s="20">
        <v>4.8762E-2</v>
      </c>
      <c r="M52" s="20">
        <v>4.9682999999999998E-2</v>
      </c>
      <c r="N52" s="20">
        <v>4.5151999999999998E-2</v>
      </c>
      <c r="O52" s="20">
        <v>5.0597000000000003E-2</v>
      </c>
      <c r="P52" s="20">
        <v>5.4424E-2</v>
      </c>
      <c r="Q52" s="20">
        <v>5.6975999999999999E-2</v>
      </c>
      <c r="R52" s="20">
        <v>5.6161999999999997E-2</v>
      </c>
      <c r="S52" s="20">
        <v>5.8458000000000003E-2</v>
      </c>
      <c r="T52" s="20">
        <v>5.6548000000000001E-2</v>
      </c>
      <c r="U52" s="20">
        <v>5.6634999999999998E-2</v>
      </c>
    </row>
    <row r="53" spans="2:21">
      <c r="B53" s="34" t="s">
        <v>60</v>
      </c>
      <c r="C53" s="20">
        <v>2.9071E-2</v>
      </c>
      <c r="D53" s="20">
        <v>1.677E-2</v>
      </c>
      <c r="E53" s="20">
        <v>1.7760000000000001E-2</v>
      </c>
      <c r="F53" s="20">
        <v>1.8797000000000001E-2</v>
      </c>
      <c r="G53" s="20">
        <v>2.2057E-2</v>
      </c>
      <c r="H53" s="20">
        <v>2.1499999999999998E-2</v>
      </c>
      <c r="I53" s="20">
        <v>2.1297E-2</v>
      </c>
      <c r="J53" s="20">
        <v>2.2187999999999999E-2</v>
      </c>
      <c r="K53" s="20">
        <v>2.2019E-2</v>
      </c>
      <c r="L53" s="20">
        <v>2.9551999999999998E-2</v>
      </c>
      <c r="M53" s="20">
        <v>3.1177E-2</v>
      </c>
      <c r="N53" s="20">
        <v>2.9066999999999999E-2</v>
      </c>
      <c r="O53" s="20">
        <v>3.1213000000000001E-2</v>
      </c>
      <c r="P53" s="20">
        <v>3.2031999999999998E-2</v>
      </c>
      <c r="Q53" s="20">
        <v>3.2854000000000001E-2</v>
      </c>
      <c r="R53" s="20">
        <v>3.5857E-2</v>
      </c>
      <c r="S53" s="20">
        <v>3.5334999999999998E-2</v>
      </c>
      <c r="T53" s="20">
        <v>3.6928999999999997E-2</v>
      </c>
      <c r="U53" s="20">
        <v>3.9169000000000002E-2</v>
      </c>
    </row>
    <row r="54" spans="2:21">
      <c r="B54" s="35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 spans="2:21">
      <c r="B55" s="33" t="s">
        <v>22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</row>
    <row r="56" spans="2:21">
      <c r="B56" s="34" t="s">
        <v>51</v>
      </c>
      <c r="C56" s="20">
        <v>0.99337500000000001</v>
      </c>
      <c r="D56" s="20">
        <v>0.97070999999999996</v>
      </c>
      <c r="E56" s="20">
        <v>0.95576499999999998</v>
      </c>
      <c r="F56" s="20">
        <v>0.95781700000000003</v>
      </c>
      <c r="G56" s="20">
        <v>0.87972700000000004</v>
      </c>
      <c r="H56" s="20">
        <v>0.97135700000000003</v>
      </c>
      <c r="I56" s="20">
        <v>1.0343169999999999</v>
      </c>
      <c r="J56" s="20">
        <v>1.3467800000000001</v>
      </c>
      <c r="K56" s="20">
        <v>1.675006</v>
      </c>
      <c r="L56" s="20">
        <v>1.7598670000000001</v>
      </c>
      <c r="M56" s="20">
        <v>1.837129</v>
      </c>
      <c r="N56" s="20">
        <v>2.251166</v>
      </c>
      <c r="O56" s="20">
        <v>2.3954939999999998</v>
      </c>
      <c r="P56" s="20">
        <v>2.060381</v>
      </c>
      <c r="Q56" s="20">
        <v>2.3888569999999998</v>
      </c>
      <c r="R56" s="20">
        <v>2.44746</v>
      </c>
      <c r="S56" s="20">
        <v>2.3476309999999998</v>
      </c>
      <c r="T56" s="20">
        <v>2.3897729999999999</v>
      </c>
      <c r="U56" s="20">
        <v>2.1398069999999998</v>
      </c>
    </row>
    <row r="57" spans="2:21">
      <c r="B57" s="34" t="s">
        <v>52</v>
      </c>
      <c r="C57" s="20">
        <v>0.35256700000000002</v>
      </c>
      <c r="D57" s="20">
        <v>0.31818600000000002</v>
      </c>
      <c r="E57" s="20">
        <v>0.353238</v>
      </c>
      <c r="F57" s="20">
        <v>0.38583099999999998</v>
      </c>
      <c r="G57" s="20">
        <v>0.42000199999999999</v>
      </c>
      <c r="H57" s="20">
        <v>0.44054399999999999</v>
      </c>
      <c r="I57" s="20">
        <v>0.47869099999999998</v>
      </c>
      <c r="J57" s="20">
        <v>0.49858999999999998</v>
      </c>
      <c r="K57" s="20">
        <v>0.51712800000000003</v>
      </c>
      <c r="L57" s="20">
        <v>0.57706100000000005</v>
      </c>
      <c r="M57" s="20">
        <v>0.58536500000000002</v>
      </c>
      <c r="N57" s="20">
        <v>0.63198900000000002</v>
      </c>
      <c r="O57" s="20">
        <v>0.58696999999999999</v>
      </c>
      <c r="P57" s="20">
        <v>0.47193600000000002</v>
      </c>
      <c r="Q57" s="20">
        <v>0.45228800000000002</v>
      </c>
      <c r="R57" s="20">
        <v>0.41495199999999999</v>
      </c>
      <c r="S57" s="20">
        <v>0.41414400000000001</v>
      </c>
      <c r="T57" s="20">
        <v>0.42075800000000002</v>
      </c>
      <c r="U57" s="20">
        <v>0.46401399999999998</v>
      </c>
    </row>
    <row r="58" spans="2:21">
      <c r="B58" s="34" t="s">
        <v>53</v>
      </c>
      <c r="C58" s="20">
        <v>3.448833</v>
      </c>
      <c r="D58" s="20">
        <v>2.593985</v>
      </c>
      <c r="E58" s="20">
        <v>2.5547970000000002</v>
      </c>
      <c r="F58" s="20">
        <v>2.1018279999999998</v>
      </c>
      <c r="G58" s="20">
        <v>2.4259879999999998</v>
      </c>
      <c r="H58" s="20">
        <v>2.6741459999999999</v>
      </c>
      <c r="I58" s="20">
        <v>2.9500519999999999</v>
      </c>
      <c r="J58" s="20">
        <v>2.8292069999999998</v>
      </c>
      <c r="K58" s="20">
        <v>3.3903539999999999</v>
      </c>
      <c r="L58" s="20">
        <v>2.7750569999999999</v>
      </c>
      <c r="M58" s="20">
        <v>3.044035</v>
      </c>
      <c r="N58" s="20">
        <v>3.396226</v>
      </c>
      <c r="O58" s="20">
        <v>3.5712250000000001</v>
      </c>
      <c r="P58" s="20">
        <v>2.8971040000000001</v>
      </c>
      <c r="Q58" s="20">
        <v>2.7079260000000001</v>
      </c>
      <c r="R58" s="20">
        <v>3.112339</v>
      </c>
      <c r="S58" s="20">
        <v>3.2612570000000001</v>
      </c>
      <c r="T58" s="20">
        <v>3.2944710000000001</v>
      </c>
      <c r="U58" s="20">
        <v>3.4426580000000002</v>
      </c>
    </row>
    <row r="59" spans="2:21">
      <c r="B59" s="34" t="s">
        <v>54</v>
      </c>
      <c r="C59" s="20">
        <v>2.6993309999999999</v>
      </c>
      <c r="D59" s="20">
        <v>2.9010020000000001</v>
      </c>
      <c r="E59" s="20">
        <v>3.05552</v>
      </c>
      <c r="F59" s="20">
        <v>3.0442529999999999</v>
      </c>
      <c r="G59" s="20">
        <v>3.175421</v>
      </c>
      <c r="H59" s="20">
        <v>3.1024859999999999</v>
      </c>
      <c r="I59" s="20">
        <v>3.325596</v>
      </c>
      <c r="J59" s="20">
        <v>3.1459999999999999</v>
      </c>
      <c r="K59" s="20">
        <v>3.299528</v>
      </c>
      <c r="L59" s="20">
        <v>2.8634219999999999</v>
      </c>
      <c r="M59" s="20">
        <v>3.106789</v>
      </c>
      <c r="N59" s="20">
        <v>3.3896920000000001</v>
      </c>
      <c r="O59" s="20">
        <v>3.6384799999999999</v>
      </c>
      <c r="P59" s="20">
        <v>2.783299</v>
      </c>
      <c r="Q59" s="20">
        <v>2.5269599999999999</v>
      </c>
      <c r="R59" s="20">
        <v>3.130366</v>
      </c>
      <c r="S59" s="20">
        <v>3.389637</v>
      </c>
      <c r="T59" s="20">
        <v>2.9934249999999998</v>
      </c>
      <c r="U59" s="20">
        <v>2.8245900000000002</v>
      </c>
    </row>
    <row r="60" spans="2:21">
      <c r="B60" s="34" t="s">
        <v>55</v>
      </c>
      <c r="C60" s="20">
        <v>31.337820000000001</v>
      </c>
      <c r="D60" s="20">
        <v>34.101863000000002</v>
      </c>
      <c r="E60" s="20">
        <v>33.129387000000001</v>
      </c>
      <c r="F60" s="20">
        <v>34.264429999999997</v>
      </c>
      <c r="G60" s="20">
        <v>33.888499000000003</v>
      </c>
      <c r="H60" s="20">
        <v>33.571584999999999</v>
      </c>
      <c r="I60" s="20">
        <v>32.645600999999999</v>
      </c>
      <c r="J60" s="20">
        <v>32.309424999999997</v>
      </c>
      <c r="K60" s="20">
        <v>29.775455999999998</v>
      </c>
      <c r="L60" s="20">
        <v>28.888611999999998</v>
      </c>
      <c r="M60" s="20">
        <v>26.882788000000001</v>
      </c>
      <c r="N60" s="20">
        <v>27.570737000000001</v>
      </c>
      <c r="O60" s="20">
        <v>26.953558000000001</v>
      </c>
      <c r="P60" s="20">
        <v>26.459606000000001</v>
      </c>
      <c r="Q60" s="20">
        <v>25.841991</v>
      </c>
      <c r="R60" s="20">
        <v>25.786936000000001</v>
      </c>
      <c r="S60" s="20">
        <v>26.197531999999999</v>
      </c>
      <c r="T60" s="20">
        <v>27.491405</v>
      </c>
      <c r="U60" s="20">
        <v>29.636398</v>
      </c>
    </row>
    <row r="61" spans="2:21">
      <c r="B61" s="34" t="s">
        <v>56</v>
      </c>
      <c r="C61" s="20">
        <v>28.604053</v>
      </c>
      <c r="D61" s="20">
        <v>31.625502000000001</v>
      </c>
      <c r="E61" s="20">
        <v>33.019433999999997</v>
      </c>
      <c r="F61" s="20">
        <v>32.482230000000001</v>
      </c>
      <c r="G61" s="20">
        <v>32.289538</v>
      </c>
      <c r="H61" s="20">
        <v>32.483350000000002</v>
      </c>
      <c r="I61" s="20">
        <v>32.797288000000002</v>
      </c>
      <c r="J61" s="20">
        <v>32.938938999999998</v>
      </c>
      <c r="K61" s="20">
        <v>34.480508</v>
      </c>
      <c r="L61" s="20">
        <v>36.683785999999998</v>
      </c>
      <c r="M61" s="20">
        <v>37.635998000000001</v>
      </c>
      <c r="N61" s="20">
        <v>37.902616000000002</v>
      </c>
      <c r="O61" s="20">
        <v>35.978459999999998</v>
      </c>
      <c r="P61" s="20">
        <v>37.470227999999999</v>
      </c>
      <c r="Q61" s="20">
        <v>36.776114</v>
      </c>
      <c r="R61" s="20">
        <v>36.002772999999998</v>
      </c>
      <c r="S61" s="20">
        <v>35.131838999999999</v>
      </c>
      <c r="T61" s="20">
        <v>33.580647999999997</v>
      </c>
      <c r="U61" s="20">
        <v>31.765799999999999</v>
      </c>
    </row>
    <row r="62" spans="2:21">
      <c r="B62" s="34" t="s">
        <v>57</v>
      </c>
      <c r="C62" s="20">
        <v>0.88417800000000002</v>
      </c>
      <c r="D62" s="20">
        <v>1.324878</v>
      </c>
      <c r="E62" s="20">
        <v>1.7385969999999999</v>
      </c>
      <c r="F62" s="20">
        <v>1.7961560000000001</v>
      </c>
      <c r="G62" s="20">
        <v>1.741633</v>
      </c>
      <c r="H62" s="20">
        <v>1.765709</v>
      </c>
      <c r="I62" s="20">
        <v>2.03213</v>
      </c>
      <c r="J62" s="20">
        <v>1.696062</v>
      </c>
      <c r="K62" s="20">
        <v>1.6990209999999999</v>
      </c>
      <c r="L62" s="20">
        <v>1.7486539999999999</v>
      </c>
      <c r="M62" s="20">
        <v>1.956704</v>
      </c>
      <c r="N62" s="20">
        <v>2.117111</v>
      </c>
      <c r="O62" s="20">
        <v>2.7428089999999998</v>
      </c>
      <c r="P62" s="20">
        <v>2.8964940000000001</v>
      </c>
      <c r="Q62" s="20">
        <v>3.143014</v>
      </c>
      <c r="R62" s="20">
        <v>3.1131449999999998</v>
      </c>
      <c r="S62" s="20">
        <v>3.3369550000000001</v>
      </c>
      <c r="T62" s="20">
        <v>3.4556100000000001</v>
      </c>
      <c r="U62" s="20">
        <v>3.780008</v>
      </c>
    </row>
    <row r="63" spans="2:21">
      <c r="B63" s="34" t="s">
        <v>58</v>
      </c>
      <c r="C63" s="20">
        <v>1.903292</v>
      </c>
      <c r="D63" s="20">
        <v>1.1741649999999999</v>
      </c>
      <c r="E63" s="20">
        <v>1.210232</v>
      </c>
      <c r="F63" s="20">
        <v>1.3861159999999999</v>
      </c>
      <c r="G63" s="20">
        <v>1.330111</v>
      </c>
      <c r="H63" s="20">
        <v>1.1846220000000001</v>
      </c>
      <c r="I63" s="20">
        <v>1.3378270000000001</v>
      </c>
      <c r="J63" s="20">
        <v>1.4541809999999999</v>
      </c>
      <c r="K63" s="20">
        <v>1.7345999999999999</v>
      </c>
      <c r="L63" s="20">
        <v>1.8177810000000001</v>
      </c>
      <c r="M63" s="20">
        <v>2.2721610000000001</v>
      </c>
      <c r="N63" s="20">
        <v>2.2855050000000001</v>
      </c>
      <c r="O63" s="20">
        <v>2.4072429999999998</v>
      </c>
      <c r="P63" s="20">
        <v>2.287331</v>
      </c>
      <c r="Q63" s="20">
        <v>1.995887</v>
      </c>
      <c r="R63" s="20">
        <v>1.8239380000000001</v>
      </c>
      <c r="S63" s="20">
        <v>1.6759109999999999</v>
      </c>
      <c r="T63" s="20">
        <v>1.629014</v>
      </c>
      <c r="U63" s="20">
        <v>1.4182380000000001</v>
      </c>
    </row>
    <row r="64" spans="2:21">
      <c r="B64" s="34" t="s">
        <v>59</v>
      </c>
      <c r="C64" s="20">
        <v>12.283801</v>
      </c>
      <c r="D64" s="20">
        <v>15.023362000000001</v>
      </c>
      <c r="E64" s="20">
        <v>14.724254</v>
      </c>
      <c r="F64" s="20">
        <v>14.405233000000001</v>
      </c>
      <c r="G64" s="20">
        <v>13.928304000000001</v>
      </c>
      <c r="H64" s="20">
        <v>14.059488999999999</v>
      </c>
      <c r="I64" s="20">
        <v>14.291416999999999</v>
      </c>
      <c r="J64" s="20">
        <v>14.83445</v>
      </c>
      <c r="K64" s="20">
        <v>14.746994000000001</v>
      </c>
      <c r="L64" s="20">
        <v>14.249777999999999</v>
      </c>
      <c r="M64" s="20">
        <v>13.934759</v>
      </c>
      <c r="N64" s="20">
        <v>12.443943000000001</v>
      </c>
      <c r="O64" s="20">
        <v>13.436719999999999</v>
      </c>
      <c r="P64" s="20">
        <v>14.272981</v>
      </c>
      <c r="Q64" s="20">
        <v>15.328340000000001</v>
      </c>
      <c r="R64" s="20">
        <v>14.750462000000001</v>
      </c>
      <c r="S64" s="20">
        <v>15.111227</v>
      </c>
      <c r="T64" s="20">
        <v>14.969099999999999</v>
      </c>
      <c r="U64" s="20">
        <v>14.500128999999999</v>
      </c>
    </row>
    <row r="65" spans="1:21">
      <c r="B65" s="34" t="s">
        <v>60</v>
      </c>
      <c r="C65" s="20">
        <v>17.492750000000001</v>
      </c>
      <c r="D65" s="20">
        <v>9.9663470000000007</v>
      </c>
      <c r="E65" s="20">
        <v>9.2587759999999992</v>
      </c>
      <c r="F65" s="20">
        <v>9.1761040000000005</v>
      </c>
      <c r="G65" s="20">
        <v>9.9207769999999993</v>
      </c>
      <c r="H65" s="20">
        <v>9.7467109999999995</v>
      </c>
      <c r="I65" s="20">
        <v>9.1070799999999998</v>
      </c>
      <c r="J65" s="20">
        <v>8.9463659999999994</v>
      </c>
      <c r="K65" s="20">
        <v>8.6814049999999998</v>
      </c>
      <c r="L65" s="20">
        <v>8.6359809999999992</v>
      </c>
      <c r="M65" s="20">
        <v>8.7442720000000005</v>
      </c>
      <c r="N65" s="20">
        <v>8.0110139999999994</v>
      </c>
      <c r="O65" s="20">
        <v>8.2890409999999992</v>
      </c>
      <c r="P65" s="20">
        <v>8.4006399999999992</v>
      </c>
      <c r="Q65" s="20">
        <v>8.8386220000000009</v>
      </c>
      <c r="R65" s="20">
        <v>9.4176269999999995</v>
      </c>
      <c r="S65" s="20">
        <v>9.1338659999999994</v>
      </c>
      <c r="T65" s="20">
        <v>9.7757950000000005</v>
      </c>
      <c r="U65" s="20">
        <v>10.028359</v>
      </c>
    </row>
    <row r="66" spans="1:21">
      <c r="B66" s="35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 spans="1:21">
      <c r="A67" s="31"/>
      <c r="B67" s="36" t="s">
        <v>66</v>
      </c>
      <c r="C67" s="32">
        <v>67.410511</v>
      </c>
      <c r="D67" s="32">
        <v>67.325400000000002</v>
      </c>
      <c r="E67" s="32">
        <v>67.249879000000007</v>
      </c>
      <c r="F67" s="32">
        <v>67.188820000000007</v>
      </c>
      <c r="G67" s="32">
        <v>67.143636999999998</v>
      </c>
      <c r="H67" s="32">
        <v>67.073125000000005</v>
      </c>
      <c r="I67" s="32">
        <v>67.037507000000005</v>
      </c>
      <c r="J67" s="32">
        <v>66.993622000000002</v>
      </c>
      <c r="K67" s="32">
        <v>66.967600000000004</v>
      </c>
      <c r="L67" s="32">
        <v>66.943348999999998</v>
      </c>
      <c r="M67" s="32">
        <v>66.920840999999996</v>
      </c>
      <c r="N67" s="32">
        <v>66.886776999999995</v>
      </c>
      <c r="O67" s="32">
        <v>66.869221999999993</v>
      </c>
      <c r="P67" s="32">
        <v>66.860028999999997</v>
      </c>
      <c r="Q67" s="32">
        <v>66.827917999999997</v>
      </c>
      <c r="R67" s="32">
        <v>66.875743999999997</v>
      </c>
      <c r="S67" s="32">
        <v>66.875747000000004</v>
      </c>
      <c r="T67" s="32">
        <v>66.875747000000004</v>
      </c>
      <c r="U67" s="32">
        <v>66.875747000000004</v>
      </c>
    </row>
    <row r="70" spans="1:21">
      <c r="B70" s="31" t="s">
        <v>67</v>
      </c>
    </row>
    <row r="71" spans="1:21">
      <c r="A71" s="40"/>
      <c r="B71" s="41" t="s">
        <v>23</v>
      </c>
      <c r="C71" s="42">
        <v>311.27800000000002</v>
      </c>
      <c r="D71" s="42">
        <v>318.33</v>
      </c>
      <c r="E71" s="42">
        <v>350.08199999999999</v>
      </c>
      <c r="F71" s="42">
        <v>373.358</v>
      </c>
      <c r="G71" s="42">
        <v>408.81599999999997</v>
      </c>
      <c r="H71" s="42">
        <v>443.71499999999997</v>
      </c>
      <c r="I71" s="42">
        <v>484.89699999999999</v>
      </c>
      <c r="J71" s="42">
        <v>522.42999999999995</v>
      </c>
      <c r="K71" s="42">
        <v>566.88900000000001</v>
      </c>
      <c r="L71" s="42">
        <v>594.86</v>
      </c>
      <c r="M71" s="42">
        <v>616.17999999999995</v>
      </c>
      <c r="N71" s="42">
        <v>631.09699999999998</v>
      </c>
      <c r="O71" s="42">
        <v>661.452</v>
      </c>
      <c r="P71" s="42">
        <v>672.428</v>
      </c>
      <c r="Q71" s="42">
        <v>688.20399999999995</v>
      </c>
      <c r="R71" s="42">
        <v>709.25800000000004</v>
      </c>
      <c r="S71" s="42">
        <v>716.26400000000001</v>
      </c>
      <c r="T71" s="42">
        <v>720.54899999999998</v>
      </c>
      <c r="U71" s="42">
        <v>729.62699999999995</v>
      </c>
    </row>
    <row r="72" spans="1:21">
      <c r="A72" s="40"/>
      <c r="B72" s="41" t="s">
        <v>24</v>
      </c>
      <c r="C72" s="42">
        <v>4814.5991110000004</v>
      </c>
      <c r="D72" s="42">
        <v>4772.7755660000003</v>
      </c>
      <c r="E72" s="42">
        <v>4952.9034089999996</v>
      </c>
      <c r="F72" s="42">
        <v>4963.9875249999996</v>
      </c>
      <c r="G72" s="42">
        <v>4923.8405659999999</v>
      </c>
      <c r="H72" s="42">
        <v>4924.9135649999998</v>
      </c>
      <c r="I72" s="42">
        <v>4780.1176939999996</v>
      </c>
      <c r="J72" s="42">
        <v>4820.5032460000002</v>
      </c>
      <c r="K72" s="42">
        <v>4544.8689139999997</v>
      </c>
      <c r="L72" s="42">
        <v>4546.6073889999998</v>
      </c>
      <c r="M72" s="42">
        <v>4574.8166849999998</v>
      </c>
      <c r="N72" s="42">
        <v>4547.9894190000005</v>
      </c>
      <c r="O72" s="42">
        <v>4504.524058</v>
      </c>
      <c r="P72" s="42">
        <v>4487.4592220000004</v>
      </c>
      <c r="Q72" s="42">
        <v>4276.24154</v>
      </c>
      <c r="R72" s="42">
        <v>4247.2024780000002</v>
      </c>
      <c r="S72" s="42">
        <v>4273.0981750000001</v>
      </c>
      <c r="T72" s="42">
        <v>4226.151374</v>
      </c>
      <c r="U72" s="42">
        <v>4315.1895439999998</v>
      </c>
    </row>
    <row r="73" spans="1:21" ht="29.4">
      <c r="A73" s="40"/>
      <c r="B73" s="43" t="s">
        <v>68</v>
      </c>
      <c r="C73" s="44">
        <v>4.7</v>
      </c>
      <c r="D73" s="44">
        <v>4.7</v>
      </c>
      <c r="E73" s="44">
        <v>4.7</v>
      </c>
      <c r="F73" s="44">
        <v>4.7</v>
      </c>
      <c r="G73" s="44">
        <v>4.7</v>
      </c>
      <c r="H73" s="44">
        <v>4.3</v>
      </c>
      <c r="I73" s="44">
        <v>4.3</v>
      </c>
      <c r="J73" s="44">
        <v>4.2</v>
      </c>
      <c r="K73" s="44">
        <v>4.2</v>
      </c>
      <c r="L73" s="44">
        <v>5.4</v>
      </c>
      <c r="M73" s="44">
        <v>5.4</v>
      </c>
      <c r="N73" s="44">
        <v>5.4</v>
      </c>
      <c r="O73" s="44">
        <v>5.4</v>
      </c>
      <c r="P73" s="44">
        <v>5.4</v>
      </c>
      <c r="Q73" s="44">
        <v>5.4</v>
      </c>
      <c r="R73" s="44">
        <v>5.4</v>
      </c>
      <c r="S73" s="44">
        <v>5.4</v>
      </c>
      <c r="T73" s="44">
        <v>5.3</v>
      </c>
      <c r="U73" s="44">
        <v>5.3</v>
      </c>
    </row>
    <row r="75" spans="1:21">
      <c r="A75" s="40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7438-6573-48E8-8849-E19A71DF06A3}">
  <dimension ref="A1:U29"/>
  <sheetViews>
    <sheetView workbookViewId="0">
      <selection activeCell="F26" sqref="F26"/>
    </sheetView>
  </sheetViews>
  <sheetFormatPr defaultRowHeight="14.4"/>
  <cols>
    <col min="2" max="2" width="18.21875" bestFit="1" customWidth="1"/>
  </cols>
  <sheetData>
    <row r="1" spans="1:21" ht="17.399999999999999">
      <c r="A1" s="11" t="s">
        <v>13</v>
      </c>
      <c r="C1" s="12"/>
      <c r="D1" s="12"/>
      <c r="E1" s="12"/>
      <c r="F1" s="12"/>
      <c r="G1" s="12"/>
      <c r="H1" s="12"/>
      <c r="I1" s="12"/>
      <c r="J1" s="12"/>
      <c r="L1" s="12"/>
      <c r="M1" s="12"/>
      <c r="N1" s="12"/>
      <c r="O1" s="12"/>
      <c r="Q1" s="12"/>
      <c r="R1" s="12"/>
      <c r="S1" s="12"/>
      <c r="T1" s="12"/>
      <c r="U1" s="12" t="s">
        <v>14</v>
      </c>
    </row>
    <row r="3" spans="1:21" ht="15.6">
      <c r="A3" s="13" t="s">
        <v>15</v>
      </c>
      <c r="C3" s="12"/>
      <c r="D3" s="12"/>
      <c r="E3" s="12"/>
    </row>
    <row r="4" spans="1:21" ht="15.6">
      <c r="A4" s="13" t="s">
        <v>42</v>
      </c>
      <c r="B4" s="14"/>
      <c r="C4" s="15"/>
      <c r="D4" s="15"/>
      <c r="E4" s="15"/>
    </row>
    <row r="7" spans="1:21">
      <c r="C7" s="16">
        <v>2000</v>
      </c>
      <c r="D7" s="16">
        <v>2001</v>
      </c>
      <c r="E7" s="16">
        <v>2002</v>
      </c>
      <c r="F7" s="16">
        <v>2003</v>
      </c>
      <c r="G7" s="16">
        <v>2004</v>
      </c>
      <c r="H7" s="16">
        <v>2005</v>
      </c>
      <c r="I7" s="16">
        <v>2006</v>
      </c>
      <c r="J7" s="16">
        <v>2007</v>
      </c>
      <c r="K7" s="16">
        <v>2008</v>
      </c>
      <c r="L7" s="16">
        <v>2009</v>
      </c>
      <c r="M7" s="16">
        <v>2010</v>
      </c>
      <c r="N7" s="16">
        <v>2011</v>
      </c>
      <c r="O7" s="16">
        <v>2012</v>
      </c>
      <c r="P7" s="16">
        <v>2013</v>
      </c>
      <c r="Q7" s="16">
        <v>2014</v>
      </c>
      <c r="R7" s="16">
        <v>2015</v>
      </c>
      <c r="S7" s="16">
        <v>2016</v>
      </c>
      <c r="T7" s="16">
        <v>2017</v>
      </c>
      <c r="U7" s="16">
        <v>2018</v>
      </c>
    </row>
    <row r="8" spans="1:21">
      <c r="A8" s="28"/>
    </row>
    <row r="9" spans="1:21">
      <c r="B9" s="17" t="s">
        <v>23</v>
      </c>
    </row>
    <row r="10" spans="1:21">
      <c r="B10" s="18" t="s">
        <v>43</v>
      </c>
      <c r="C10" s="19">
        <v>46.970999999999997</v>
      </c>
      <c r="D10" s="19">
        <v>43.021999999999998</v>
      </c>
      <c r="E10" s="19">
        <v>46.277999999999999</v>
      </c>
      <c r="F10" s="19">
        <v>47.548999999999999</v>
      </c>
      <c r="G10" s="19">
        <v>46.886000000000003</v>
      </c>
      <c r="H10" s="19">
        <v>46.923999999999999</v>
      </c>
      <c r="I10" s="19">
        <v>49.215000000000003</v>
      </c>
      <c r="J10" s="19">
        <v>47.97</v>
      </c>
      <c r="K10" s="19">
        <v>48.448</v>
      </c>
      <c r="L10" s="19">
        <v>49.47</v>
      </c>
      <c r="M10" s="19">
        <v>50.036999999999999</v>
      </c>
      <c r="N10" s="19">
        <v>49.826000000000001</v>
      </c>
      <c r="O10" s="19">
        <v>49.695999999999998</v>
      </c>
      <c r="P10" s="19">
        <v>50.067999999999998</v>
      </c>
      <c r="Q10" s="19">
        <v>53.231000000000002</v>
      </c>
      <c r="R10" s="19">
        <v>50.465000000000003</v>
      </c>
      <c r="S10" s="19">
        <v>50.78</v>
      </c>
      <c r="T10" s="19">
        <v>50.396000000000001</v>
      </c>
      <c r="U10" s="19">
        <v>51.018999999999998</v>
      </c>
    </row>
    <row r="11" spans="1:21">
      <c r="B11" s="18" t="s">
        <v>44</v>
      </c>
      <c r="C11" s="19">
        <v>23.425000000000001</v>
      </c>
      <c r="D11" s="19">
        <v>23.218</v>
      </c>
      <c r="E11" s="19">
        <v>24.792999999999999</v>
      </c>
      <c r="F11" s="19">
        <v>24.105</v>
      </c>
      <c r="G11" s="19">
        <v>23.504999999999999</v>
      </c>
      <c r="H11" s="19">
        <v>24.016999999999999</v>
      </c>
      <c r="I11" s="19">
        <v>22.989000000000001</v>
      </c>
      <c r="J11" s="19">
        <v>25.876999999999999</v>
      </c>
      <c r="K11" s="19">
        <v>27.065999999999999</v>
      </c>
      <c r="L11" s="19">
        <v>28.074999999999999</v>
      </c>
      <c r="M11" s="19">
        <v>28.2</v>
      </c>
      <c r="N11" s="19">
        <v>28.788</v>
      </c>
      <c r="O11" s="19">
        <v>29.454000000000001</v>
      </c>
      <c r="P11" s="19">
        <v>29.018999999999998</v>
      </c>
      <c r="Q11" s="19">
        <v>28.213999999999999</v>
      </c>
      <c r="R11" s="19">
        <v>30.954999999999998</v>
      </c>
      <c r="S11" s="19">
        <v>29.097999999999999</v>
      </c>
      <c r="T11" s="19">
        <v>29.196000000000002</v>
      </c>
      <c r="U11" s="19">
        <v>29.635000000000002</v>
      </c>
    </row>
    <row r="12" spans="1:21">
      <c r="B12" s="18" t="s">
        <v>45</v>
      </c>
      <c r="C12" s="19">
        <v>6.944</v>
      </c>
      <c r="D12" s="19">
        <v>7.84</v>
      </c>
      <c r="E12" s="19">
        <v>8.2899999999999991</v>
      </c>
      <c r="F12" s="19">
        <v>8.2880000000000003</v>
      </c>
      <c r="G12" s="19">
        <v>7.4450000000000003</v>
      </c>
      <c r="H12" s="19">
        <v>8.0150000000000006</v>
      </c>
      <c r="I12" s="19">
        <v>8.2390000000000008</v>
      </c>
      <c r="J12" s="19">
        <v>8.7309999999999999</v>
      </c>
      <c r="K12" s="19">
        <v>8.6419999999999995</v>
      </c>
      <c r="L12" s="19">
        <v>8.0259999999999998</v>
      </c>
      <c r="M12" s="19">
        <v>8.0879999999999992</v>
      </c>
      <c r="N12" s="19">
        <v>7.9770000000000003</v>
      </c>
      <c r="O12" s="19">
        <v>8.2370000000000001</v>
      </c>
      <c r="P12" s="19">
        <v>9.7910000000000004</v>
      </c>
      <c r="Q12" s="19">
        <v>9.2070000000000007</v>
      </c>
      <c r="R12" s="19">
        <v>9.1319999999999997</v>
      </c>
      <c r="S12" s="19">
        <v>10.760999999999999</v>
      </c>
      <c r="T12" s="19">
        <v>11.334</v>
      </c>
      <c r="U12" s="19">
        <v>11.254</v>
      </c>
    </row>
    <row r="13" spans="1:21">
      <c r="B13" s="2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>
      <c r="B14" s="17" t="s">
        <v>22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>
      <c r="B15" s="18" t="s">
        <v>43</v>
      </c>
      <c r="C15" s="20">
        <v>60.733128000000001</v>
      </c>
      <c r="D15" s="20">
        <v>58.075054000000002</v>
      </c>
      <c r="E15" s="20">
        <v>58.313282000000001</v>
      </c>
      <c r="F15" s="20">
        <v>59.479374</v>
      </c>
      <c r="G15" s="20">
        <v>60.236908</v>
      </c>
      <c r="H15" s="20">
        <v>59.430568999999998</v>
      </c>
      <c r="I15" s="20">
        <v>61.179966</v>
      </c>
      <c r="J15" s="20">
        <v>58.090530000000001</v>
      </c>
      <c r="K15" s="20">
        <v>57.569279000000002</v>
      </c>
      <c r="L15" s="20">
        <v>57.811641999999999</v>
      </c>
      <c r="M15" s="20">
        <v>57.963509000000002</v>
      </c>
      <c r="N15" s="20">
        <v>57.541775000000001</v>
      </c>
      <c r="O15" s="20">
        <v>56.868870000000001</v>
      </c>
      <c r="P15" s="20">
        <v>56.333396999999998</v>
      </c>
      <c r="Q15" s="20">
        <v>58.720160999999997</v>
      </c>
      <c r="R15" s="20">
        <v>55.730407999999997</v>
      </c>
      <c r="S15" s="20">
        <v>56.024448</v>
      </c>
      <c r="T15" s="20">
        <v>55.425293000000003</v>
      </c>
      <c r="U15" s="20">
        <v>55.510944000000002</v>
      </c>
    </row>
    <row r="16" spans="1:21">
      <c r="B16" s="18" t="s">
        <v>44</v>
      </c>
      <c r="C16" s="20">
        <v>30.288336000000001</v>
      </c>
      <c r="D16" s="20">
        <v>31.341795000000001</v>
      </c>
      <c r="E16" s="20">
        <v>31.240786</v>
      </c>
      <c r="F16" s="20">
        <v>30.153110999999999</v>
      </c>
      <c r="G16" s="20">
        <v>30.198107</v>
      </c>
      <c r="H16" s="20">
        <v>30.418209000000001</v>
      </c>
      <c r="I16" s="20">
        <v>28.577998999999998</v>
      </c>
      <c r="J16" s="20">
        <v>31.336433</v>
      </c>
      <c r="K16" s="20">
        <v>32.161696999999997</v>
      </c>
      <c r="L16" s="20">
        <v>32.809013</v>
      </c>
      <c r="M16" s="20">
        <v>32.667248000000001</v>
      </c>
      <c r="N16" s="20">
        <v>33.245949000000003</v>
      </c>
      <c r="O16" s="20">
        <v>33.705241999999998</v>
      </c>
      <c r="P16" s="20">
        <v>32.650371999999997</v>
      </c>
      <c r="Q16" s="20">
        <v>31.123417</v>
      </c>
      <c r="R16" s="20">
        <v>34.184775999999999</v>
      </c>
      <c r="S16" s="20">
        <v>32.103175999999998</v>
      </c>
      <c r="T16" s="20">
        <v>32.109627000000003</v>
      </c>
      <c r="U16" s="20">
        <v>32.244197999999997</v>
      </c>
    </row>
    <row r="17" spans="2:21">
      <c r="B17" s="18" t="s">
        <v>45</v>
      </c>
      <c r="C17" s="20">
        <v>8.9785360000000001</v>
      </c>
      <c r="D17" s="20">
        <v>10.583154</v>
      </c>
      <c r="E17" s="20">
        <v>10.445937000000001</v>
      </c>
      <c r="F17" s="20">
        <v>10.367516999999999</v>
      </c>
      <c r="G17" s="20">
        <v>9.5649829999999998</v>
      </c>
      <c r="H17" s="20">
        <v>10.151223999999999</v>
      </c>
      <c r="I17" s="20">
        <v>10.242035</v>
      </c>
      <c r="J17" s="20">
        <v>10.573034</v>
      </c>
      <c r="K17" s="20">
        <v>10.269024</v>
      </c>
      <c r="L17" s="20">
        <v>9.379346</v>
      </c>
      <c r="M17" s="20">
        <v>9.3692449999999994</v>
      </c>
      <c r="N17" s="20">
        <v>9.212275</v>
      </c>
      <c r="O17" s="20">
        <v>9.4258869999999995</v>
      </c>
      <c r="P17" s="20">
        <v>11.016225</v>
      </c>
      <c r="Q17" s="20">
        <v>10.156421999999999</v>
      </c>
      <c r="R17" s="20">
        <v>10.084813</v>
      </c>
      <c r="S17" s="20">
        <v>11.872373</v>
      </c>
      <c r="T17" s="20">
        <v>12.465081</v>
      </c>
      <c r="U17" s="20">
        <v>12.244853000000001</v>
      </c>
    </row>
    <row r="18" spans="2:21">
      <c r="B18" s="2"/>
    </row>
    <row r="19" spans="2:21" ht="40.200000000000003">
      <c r="B19" s="25" t="s">
        <v>24</v>
      </c>
    </row>
    <row r="20" spans="2:21">
      <c r="B20" s="18" t="s">
        <v>43</v>
      </c>
      <c r="C20" s="23">
        <v>26057.768536</v>
      </c>
      <c r="D20" s="23">
        <v>25200.961281</v>
      </c>
      <c r="E20" s="23">
        <v>26457.088593</v>
      </c>
      <c r="F20" s="23">
        <v>29611.477833000001</v>
      </c>
      <c r="G20" s="23">
        <v>25022.650447</v>
      </c>
      <c r="H20" s="23">
        <v>27523.206739000001</v>
      </c>
      <c r="I20" s="23">
        <v>30917.529804999998</v>
      </c>
      <c r="J20" s="23">
        <v>26028.261422</v>
      </c>
      <c r="K20" s="23">
        <v>27017.628256</v>
      </c>
      <c r="L20" s="23">
        <v>30787.075203</v>
      </c>
      <c r="M20" s="23">
        <v>33241.419482999998</v>
      </c>
      <c r="N20" s="23">
        <v>33346.952914000001</v>
      </c>
      <c r="O20" s="23">
        <v>31365.128346000001</v>
      </c>
      <c r="P20" s="23">
        <v>29064.877820000002</v>
      </c>
      <c r="Q20" s="23">
        <v>25035.691988999999</v>
      </c>
      <c r="R20" s="23">
        <v>25442.069701</v>
      </c>
      <c r="S20" s="23">
        <v>26775.340754000001</v>
      </c>
      <c r="T20" s="23">
        <v>29271.058058999999</v>
      </c>
      <c r="U20" s="23">
        <v>28817.334495999999</v>
      </c>
    </row>
    <row r="21" spans="2:21">
      <c r="B21" s="18" t="s">
        <v>44</v>
      </c>
      <c r="C21" s="23">
        <v>55666.259152999999</v>
      </c>
      <c r="D21" s="23">
        <v>60724.209164</v>
      </c>
      <c r="E21" s="23">
        <v>65998.035734000005</v>
      </c>
      <c r="F21" s="23">
        <v>69624.748435999994</v>
      </c>
      <c r="G21" s="23">
        <v>69469.684047000002</v>
      </c>
      <c r="H21" s="23">
        <v>73703.712736999994</v>
      </c>
      <c r="I21" s="23">
        <v>77728.490779999993</v>
      </c>
      <c r="J21" s="23">
        <v>60284.559997999997</v>
      </c>
      <c r="K21" s="23">
        <v>61082.650314999999</v>
      </c>
      <c r="L21" s="23">
        <v>63423.080308999997</v>
      </c>
      <c r="M21" s="23">
        <v>68438.197971999994</v>
      </c>
      <c r="N21" s="23">
        <v>75219.616316</v>
      </c>
      <c r="O21" s="23">
        <v>69003.933514000004</v>
      </c>
      <c r="P21" s="23">
        <v>69515.160459000006</v>
      </c>
      <c r="Q21" s="23">
        <v>68466.771332000004</v>
      </c>
      <c r="R21" s="23">
        <v>62970.735016999999</v>
      </c>
      <c r="S21" s="23">
        <v>53884.011543000001</v>
      </c>
      <c r="T21" s="23">
        <v>61923.922347</v>
      </c>
      <c r="U21" s="23">
        <v>62626.748792999999</v>
      </c>
    </row>
    <row r="22" spans="2:21">
      <c r="B22" s="18" t="s">
        <v>45</v>
      </c>
      <c r="C22" s="23">
        <v>76563.862238000002</v>
      </c>
      <c r="D22" s="23">
        <v>66474.049773000006</v>
      </c>
      <c r="E22" s="23">
        <v>76329.962515000007</v>
      </c>
      <c r="F22" s="23">
        <v>70615.890763000003</v>
      </c>
      <c r="G22" s="23">
        <v>67178.918873999995</v>
      </c>
      <c r="H22" s="23">
        <v>70194.998149999999</v>
      </c>
      <c r="I22" s="23">
        <v>55560.052523999999</v>
      </c>
      <c r="J22" s="23">
        <v>61812.349289999998</v>
      </c>
      <c r="K22" s="23">
        <v>59130.802149000003</v>
      </c>
      <c r="L22" s="23">
        <v>57188.622590999999</v>
      </c>
      <c r="M22" s="23">
        <v>52626.753756999999</v>
      </c>
      <c r="N22" s="23">
        <v>57047.192846999998</v>
      </c>
      <c r="O22" s="23">
        <v>48114.415635999998</v>
      </c>
      <c r="P22" s="23">
        <v>49489.353881000003</v>
      </c>
      <c r="Q22" s="23">
        <v>43422.882855999997</v>
      </c>
      <c r="R22" s="23">
        <v>41357.653910000001</v>
      </c>
      <c r="S22" s="23">
        <v>32275.556627999998</v>
      </c>
      <c r="T22" s="23">
        <v>34979.172791999998</v>
      </c>
      <c r="U22" s="23">
        <v>37281.983828999997</v>
      </c>
    </row>
    <row r="24" spans="2:21">
      <c r="B24" s="30"/>
    </row>
    <row r="25" spans="2:21">
      <c r="B25" s="12"/>
    </row>
    <row r="26" spans="2:21">
      <c r="B26" s="12"/>
    </row>
    <row r="27" spans="2:21">
      <c r="B27" s="12"/>
    </row>
    <row r="29" spans="2:21">
      <c r="B29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EB9D-CCC6-4A86-BE86-00AA4AEDAA12}">
  <dimension ref="A2:U57"/>
  <sheetViews>
    <sheetView workbookViewId="0">
      <selection activeCell="U25" sqref="U25"/>
    </sheetView>
  </sheetViews>
  <sheetFormatPr defaultRowHeight="14.4"/>
  <cols>
    <col min="2" max="2" width="38.5546875" bestFit="1" customWidth="1"/>
  </cols>
  <sheetData>
    <row r="2" spans="1:21" ht="17.399999999999999">
      <c r="A2" s="11" t="s">
        <v>13</v>
      </c>
      <c r="C2" s="12"/>
      <c r="D2" s="12"/>
      <c r="E2" s="12"/>
      <c r="F2" s="12"/>
      <c r="G2" s="12"/>
      <c r="H2" s="12"/>
      <c r="I2" s="12"/>
      <c r="J2" s="12"/>
      <c r="L2" s="12"/>
      <c r="M2" s="12"/>
      <c r="N2" s="12"/>
      <c r="O2" s="12"/>
      <c r="Q2" s="12"/>
      <c r="R2" s="12"/>
      <c r="S2" s="12"/>
      <c r="T2" s="12"/>
      <c r="U2" s="12" t="s">
        <v>14</v>
      </c>
    </row>
    <row r="4" spans="1:21" ht="15.6">
      <c r="A4" s="13" t="s">
        <v>15</v>
      </c>
      <c r="C4" s="12"/>
      <c r="D4" s="12"/>
      <c r="E4" s="12"/>
    </row>
    <row r="5" spans="1:21" ht="15.6">
      <c r="A5" s="13" t="s">
        <v>16</v>
      </c>
      <c r="B5" s="14"/>
      <c r="C5" s="15"/>
      <c r="D5" s="15"/>
      <c r="E5" s="15"/>
    </row>
    <row r="8" spans="1:21">
      <c r="C8" s="16">
        <v>2000</v>
      </c>
      <c r="D8" s="16">
        <v>2001</v>
      </c>
      <c r="E8" s="16">
        <v>2002</v>
      </c>
      <c r="F8" s="16">
        <v>2003</v>
      </c>
      <c r="G8" s="16">
        <v>2004</v>
      </c>
      <c r="H8" s="16">
        <v>2005</v>
      </c>
      <c r="I8" s="16">
        <v>2006</v>
      </c>
      <c r="J8" s="16">
        <v>2007</v>
      </c>
      <c r="K8" s="16">
        <v>2008</v>
      </c>
      <c r="L8" s="16">
        <v>2009</v>
      </c>
      <c r="M8" s="16">
        <v>2010</v>
      </c>
      <c r="N8" s="16">
        <v>2011</v>
      </c>
      <c r="O8" s="16">
        <v>2012</v>
      </c>
      <c r="P8" s="16">
        <v>2013</v>
      </c>
      <c r="Q8" s="16">
        <v>2014</v>
      </c>
      <c r="R8" s="16">
        <v>2015</v>
      </c>
      <c r="S8" s="16">
        <v>2016</v>
      </c>
      <c r="T8" s="16">
        <v>2017</v>
      </c>
      <c r="U8" s="16">
        <v>2018</v>
      </c>
    </row>
    <row r="10" spans="1:21">
      <c r="B10" s="17" t="s">
        <v>17</v>
      </c>
    </row>
    <row r="11" spans="1:21">
      <c r="B11" s="18" t="s">
        <v>18</v>
      </c>
      <c r="C11" s="19">
        <v>473.39699999999999</v>
      </c>
      <c r="D11" s="19">
        <v>472.66899999999998</v>
      </c>
      <c r="E11" s="19">
        <v>516.03200000000004</v>
      </c>
      <c r="F11" s="19">
        <v>496.70400000000001</v>
      </c>
      <c r="G11" s="19">
        <v>482.69099999999997</v>
      </c>
      <c r="H11" s="19">
        <v>493.44099999999997</v>
      </c>
      <c r="I11" s="19">
        <v>499.09500000000003</v>
      </c>
      <c r="J11" s="19">
        <v>541.923</v>
      </c>
      <c r="K11" s="19">
        <v>523.96100000000001</v>
      </c>
      <c r="L11" s="19">
        <v>484.286</v>
      </c>
      <c r="M11" s="19">
        <v>587.08000000000004</v>
      </c>
      <c r="N11" s="19">
        <v>601.78300000000002</v>
      </c>
      <c r="O11" s="19">
        <v>608.40200000000004</v>
      </c>
      <c r="P11" s="19">
        <v>652.9</v>
      </c>
      <c r="Q11" s="19">
        <v>721.55</v>
      </c>
      <c r="R11" s="19">
        <v>793.61099999999999</v>
      </c>
      <c r="S11" s="19">
        <v>858.77499999999998</v>
      </c>
      <c r="T11" s="19">
        <v>926.91499999999996</v>
      </c>
      <c r="U11" s="19">
        <v>924.77499999999998</v>
      </c>
    </row>
    <row r="12" spans="1:21">
      <c r="B12" s="18" t="s">
        <v>19</v>
      </c>
      <c r="C12" s="19">
        <v>159.26300000000001</v>
      </c>
      <c r="D12" s="19">
        <v>158.79300000000001</v>
      </c>
      <c r="E12" s="19">
        <v>172.86500000000001</v>
      </c>
      <c r="F12" s="19">
        <v>165.23699999999999</v>
      </c>
      <c r="G12" s="19">
        <v>160.196</v>
      </c>
      <c r="H12" s="19">
        <v>163.45599999999999</v>
      </c>
      <c r="I12" s="19">
        <v>164.666</v>
      </c>
      <c r="J12" s="19">
        <v>179.43700000000001</v>
      </c>
      <c r="K12" s="19">
        <v>174.89500000000001</v>
      </c>
      <c r="L12" s="19">
        <v>161.97499999999999</v>
      </c>
      <c r="M12" s="19">
        <v>196.12899999999999</v>
      </c>
      <c r="N12" s="19">
        <v>200.905</v>
      </c>
      <c r="O12" s="19">
        <v>202.63</v>
      </c>
      <c r="P12" s="19">
        <v>217.73400000000001</v>
      </c>
      <c r="Q12" s="19">
        <v>241.04499999999999</v>
      </c>
      <c r="R12" s="19">
        <v>265.25</v>
      </c>
      <c r="S12" s="19">
        <v>285.93599999999998</v>
      </c>
      <c r="T12" s="19">
        <v>307.53199999999998</v>
      </c>
      <c r="U12" s="19">
        <v>305.41899999999998</v>
      </c>
    </row>
    <row r="13" spans="1:21">
      <c r="B13" s="18" t="s">
        <v>20</v>
      </c>
      <c r="C13" s="19">
        <v>63.487000000000002</v>
      </c>
      <c r="D13" s="19">
        <v>66.245000000000005</v>
      </c>
      <c r="E13" s="19">
        <v>69.378</v>
      </c>
      <c r="F13" s="19">
        <v>69.611000000000004</v>
      </c>
      <c r="G13" s="19">
        <v>69.384</v>
      </c>
      <c r="H13" s="19">
        <v>75.260999999999996</v>
      </c>
      <c r="I13" s="19">
        <v>109.812</v>
      </c>
      <c r="J13" s="19">
        <v>125.446</v>
      </c>
      <c r="K13" s="19">
        <v>113.456</v>
      </c>
      <c r="L13" s="19">
        <v>90.89</v>
      </c>
      <c r="M13" s="19">
        <v>109.761</v>
      </c>
      <c r="N13" s="19">
        <v>119.17</v>
      </c>
      <c r="O13" s="19">
        <v>121.40600000000001</v>
      </c>
      <c r="P13" s="19">
        <v>126.63</v>
      </c>
      <c r="Q13" s="19">
        <v>132.512</v>
      </c>
      <c r="R13" s="19">
        <v>131.661</v>
      </c>
      <c r="S13" s="19">
        <v>134.86600000000001</v>
      </c>
      <c r="T13" s="19">
        <v>150.00299999999999</v>
      </c>
      <c r="U13" s="19">
        <v>145.71299999999999</v>
      </c>
    </row>
    <row r="14" spans="1:21">
      <c r="B14" s="18" t="s">
        <v>21</v>
      </c>
      <c r="C14" s="19">
        <v>28.763000000000002</v>
      </c>
      <c r="D14" s="19">
        <v>22.155000000000001</v>
      </c>
      <c r="E14" s="19">
        <v>25.457999999999998</v>
      </c>
      <c r="F14" s="19">
        <v>24.356000000000002</v>
      </c>
      <c r="G14" s="19">
        <v>30.385000000000002</v>
      </c>
      <c r="H14" s="19">
        <v>34.482999999999997</v>
      </c>
      <c r="I14" s="19">
        <v>37.692</v>
      </c>
      <c r="J14" s="19">
        <v>29.248000000000001</v>
      </c>
      <c r="K14" s="19">
        <v>26.808</v>
      </c>
      <c r="L14" s="19">
        <v>15.467000000000001</v>
      </c>
      <c r="M14" s="19">
        <v>19.53</v>
      </c>
      <c r="N14" s="19">
        <v>26.576000000000001</v>
      </c>
      <c r="O14" s="19">
        <v>32.511000000000003</v>
      </c>
      <c r="P14" s="19">
        <v>29.786999999999999</v>
      </c>
      <c r="Q14" s="19">
        <v>30.273</v>
      </c>
      <c r="R14" s="19">
        <v>30.231000000000002</v>
      </c>
      <c r="S14" s="19">
        <v>24.251000000000001</v>
      </c>
      <c r="T14" s="19">
        <v>27.295999999999999</v>
      </c>
      <c r="U14" s="19">
        <v>34.124000000000002</v>
      </c>
    </row>
    <row r="16" spans="1:21">
      <c r="B16" s="17" t="s">
        <v>22</v>
      </c>
    </row>
    <row r="17" spans="2:21">
      <c r="B17" s="18" t="s">
        <v>18</v>
      </c>
      <c r="C17" s="20">
        <v>65.304244999999995</v>
      </c>
      <c r="D17" s="20">
        <v>65.661057</v>
      </c>
      <c r="E17" s="20">
        <v>65.842833999999996</v>
      </c>
      <c r="F17" s="20">
        <v>65.709586999999999</v>
      </c>
      <c r="G17" s="20">
        <v>64.995232000000001</v>
      </c>
      <c r="H17" s="20">
        <v>64.364029000000002</v>
      </c>
      <c r="I17" s="20">
        <v>61.520587999999996</v>
      </c>
      <c r="J17" s="20">
        <v>61.859543000000002</v>
      </c>
      <c r="K17" s="20">
        <v>62.441723000000003</v>
      </c>
      <c r="L17" s="20">
        <v>64.346855000000005</v>
      </c>
      <c r="M17" s="20">
        <v>64.337531999999996</v>
      </c>
      <c r="N17" s="20">
        <v>63.450169000000002</v>
      </c>
      <c r="O17" s="20">
        <v>63.050167000000002</v>
      </c>
      <c r="P17" s="20">
        <v>63.570362000000003</v>
      </c>
      <c r="Q17" s="20">
        <v>64.116118999999998</v>
      </c>
      <c r="R17" s="20">
        <v>65.009956000000003</v>
      </c>
      <c r="S17" s="20">
        <v>65.865668999999997</v>
      </c>
      <c r="T17" s="20">
        <v>65.657348999999996</v>
      </c>
      <c r="U17" s="20">
        <v>65.585442</v>
      </c>
    </row>
    <row r="18" spans="2:21">
      <c r="B18" s="18" t="s">
        <v>19</v>
      </c>
      <c r="C18" s="20">
        <v>21.970037000000001</v>
      </c>
      <c r="D18" s="20">
        <v>22.058810999999999</v>
      </c>
      <c r="E18" s="20">
        <v>22.056619999999999</v>
      </c>
      <c r="F18" s="20">
        <v>21.859406</v>
      </c>
      <c r="G18" s="20">
        <v>21.570685999999998</v>
      </c>
      <c r="H18" s="20">
        <v>21.321062000000001</v>
      </c>
      <c r="I18" s="20">
        <v>20.297436000000001</v>
      </c>
      <c r="J18" s="20">
        <v>20.482413999999999</v>
      </c>
      <c r="K18" s="20">
        <v>20.842669000000001</v>
      </c>
      <c r="L18" s="20">
        <v>21.521543999999999</v>
      </c>
      <c r="M18" s="20">
        <v>21.493587000000002</v>
      </c>
      <c r="N18" s="20">
        <v>21.182814</v>
      </c>
      <c r="O18" s="20">
        <v>20.999039</v>
      </c>
      <c r="P18" s="20">
        <v>21.199919000000001</v>
      </c>
      <c r="Q18" s="20">
        <v>21.418987000000001</v>
      </c>
      <c r="R18" s="20">
        <v>21.728391999999999</v>
      </c>
      <c r="S18" s="20">
        <v>21.930499999999999</v>
      </c>
      <c r="T18" s="20">
        <v>21.783805999999998</v>
      </c>
      <c r="U18" s="20">
        <v>21.660446</v>
      </c>
    </row>
    <row r="19" spans="2:21">
      <c r="B19" s="18" t="s">
        <v>20</v>
      </c>
      <c r="C19" s="20">
        <v>8.7579150000000006</v>
      </c>
      <c r="D19" s="20">
        <v>9.202458</v>
      </c>
      <c r="E19" s="20">
        <v>8.8522490000000005</v>
      </c>
      <c r="F19" s="20">
        <v>9.2089250000000007</v>
      </c>
      <c r="G19" s="20">
        <v>9.3426840000000002</v>
      </c>
      <c r="H19" s="20">
        <v>9.8169810000000002</v>
      </c>
      <c r="I19" s="20">
        <v>13.535897</v>
      </c>
      <c r="J19" s="20">
        <v>14.319438</v>
      </c>
      <c r="K19" s="20">
        <v>13.520830999999999</v>
      </c>
      <c r="L19" s="20">
        <v>12.076511</v>
      </c>
      <c r="M19" s="20">
        <v>12.028603</v>
      </c>
      <c r="N19" s="20">
        <v>12.564923</v>
      </c>
      <c r="O19" s="20">
        <v>12.581597</v>
      </c>
      <c r="P19" s="20">
        <v>12.329473999999999</v>
      </c>
      <c r="Q19" s="20">
        <v>11.774867</v>
      </c>
      <c r="R19" s="20">
        <v>10.785228</v>
      </c>
      <c r="S19" s="20">
        <v>10.343849000000001</v>
      </c>
      <c r="T19" s="20">
        <v>10.625354</v>
      </c>
      <c r="U19" s="20">
        <v>10.334027000000001</v>
      </c>
    </row>
    <row r="20" spans="2:21">
      <c r="B20" s="18" t="s">
        <v>21</v>
      </c>
      <c r="C20" s="20">
        <v>3.967803</v>
      </c>
      <c r="D20" s="20">
        <v>3.0776729999999999</v>
      </c>
      <c r="E20" s="20">
        <v>3.2483</v>
      </c>
      <c r="F20" s="20">
        <v>3.2220849999999999</v>
      </c>
      <c r="G20" s="20">
        <v>4.0913959999999996</v>
      </c>
      <c r="H20" s="20">
        <v>4.4979329999999997</v>
      </c>
      <c r="I20" s="20">
        <v>4.6460780000000002</v>
      </c>
      <c r="J20" s="20">
        <v>3.3386070000000001</v>
      </c>
      <c r="K20" s="20">
        <v>3.1947749999999999</v>
      </c>
      <c r="L20" s="20">
        <v>2.0550929999999998</v>
      </c>
      <c r="M20" s="20">
        <v>2.1402739999999998</v>
      </c>
      <c r="N20" s="20">
        <v>2.8020930000000002</v>
      </c>
      <c r="O20" s="20">
        <v>3.3691939999999998</v>
      </c>
      <c r="P20" s="20">
        <v>2.900245</v>
      </c>
      <c r="Q20" s="20">
        <v>2.6900249999999999</v>
      </c>
      <c r="R20" s="20">
        <v>2.4764219999999999</v>
      </c>
      <c r="S20" s="20">
        <v>1.859985</v>
      </c>
      <c r="T20" s="20">
        <v>1.933492</v>
      </c>
      <c r="U20" s="20">
        <v>2.4200889999999999</v>
      </c>
    </row>
    <row r="21" spans="2:21">
      <c r="B21" s="2"/>
    </row>
    <row r="22" spans="2:21">
      <c r="B22" s="17" t="s">
        <v>23</v>
      </c>
    </row>
    <row r="23" spans="2:21">
      <c r="B23" s="21" t="s">
        <v>18</v>
      </c>
      <c r="C23" s="22">
        <v>4513.5110000000004</v>
      </c>
      <c r="D23" s="22">
        <v>4733.2759999999998</v>
      </c>
      <c r="E23" s="22">
        <v>4871.7070000000003</v>
      </c>
      <c r="F23" s="22">
        <v>5052.509</v>
      </c>
      <c r="G23" s="22">
        <v>5290.6729999999998</v>
      </c>
      <c r="H23" s="22">
        <v>5457.7460000000001</v>
      </c>
      <c r="I23" s="22">
        <v>5525.1859999999997</v>
      </c>
      <c r="J23" s="22">
        <v>5871.7969999999996</v>
      </c>
      <c r="K23" s="22">
        <v>6243.0460000000003</v>
      </c>
      <c r="L23" s="22">
        <v>6501.3220000000001</v>
      </c>
      <c r="M23" s="22">
        <v>6758.076</v>
      </c>
      <c r="N23" s="22">
        <v>7002.6880000000001</v>
      </c>
      <c r="O23" s="22">
        <v>7168.1750000000002</v>
      </c>
      <c r="P23" s="22">
        <v>7570.7039999999997</v>
      </c>
      <c r="Q23" s="22">
        <v>8034.2430000000004</v>
      </c>
      <c r="R23" s="22">
        <v>8553.5730000000003</v>
      </c>
      <c r="S23" s="22">
        <v>9166.768</v>
      </c>
      <c r="T23" s="22">
        <v>9715.1229999999996</v>
      </c>
      <c r="U23" s="22">
        <v>10286.279</v>
      </c>
    </row>
    <row r="24" spans="2:21">
      <c r="B24" s="18" t="s">
        <v>19</v>
      </c>
      <c r="C24" s="23">
        <v>1518.462</v>
      </c>
      <c r="D24" s="23">
        <v>1590.145</v>
      </c>
      <c r="E24" s="23">
        <v>1631.9670000000001</v>
      </c>
      <c r="F24" s="23">
        <v>1680.807</v>
      </c>
      <c r="G24" s="23">
        <v>1755.874</v>
      </c>
      <c r="H24" s="23">
        <v>1807.9179999999999</v>
      </c>
      <c r="I24" s="23">
        <v>1822.9269999999999</v>
      </c>
      <c r="J24" s="23">
        <v>1944.22</v>
      </c>
      <c r="K24" s="23">
        <v>2083.893</v>
      </c>
      <c r="L24" s="23">
        <v>2174.4490000000001</v>
      </c>
      <c r="M24" s="23">
        <v>2257.7040000000002</v>
      </c>
      <c r="N24" s="23">
        <v>2337.8429999999998</v>
      </c>
      <c r="O24" s="23">
        <v>2387.3850000000002</v>
      </c>
      <c r="P24" s="23">
        <v>2524.7330000000002</v>
      </c>
      <c r="Q24" s="23">
        <v>2683.9639999999999</v>
      </c>
      <c r="R24" s="23">
        <v>2858.873</v>
      </c>
      <c r="S24" s="23">
        <v>3052.1460000000002</v>
      </c>
      <c r="T24" s="23">
        <v>3223.2820000000002</v>
      </c>
      <c r="U24" s="23">
        <v>3397.1819999999998</v>
      </c>
    </row>
    <row r="25" spans="2:21">
      <c r="B25" s="18" t="s">
        <v>20</v>
      </c>
      <c r="C25" s="23">
        <v>671.77200000000005</v>
      </c>
      <c r="D25" s="23">
        <v>719.95600000000002</v>
      </c>
      <c r="E25" s="23">
        <v>749.29499999999996</v>
      </c>
      <c r="F25" s="23">
        <v>795.66300000000001</v>
      </c>
      <c r="G25" s="23">
        <v>852.03800000000001</v>
      </c>
      <c r="H25" s="23">
        <v>886.52700000000004</v>
      </c>
      <c r="I25" s="23">
        <v>1001.174</v>
      </c>
      <c r="J25" s="23">
        <v>1114.751</v>
      </c>
      <c r="K25" s="23">
        <v>1230.9349999999999</v>
      </c>
      <c r="L25" s="23">
        <v>1315.116</v>
      </c>
      <c r="M25" s="23">
        <v>1405.1849999999999</v>
      </c>
      <c r="N25" s="23">
        <v>1431.6869999999999</v>
      </c>
      <c r="O25" s="23">
        <v>1449.673</v>
      </c>
      <c r="P25" s="23">
        <v>1501.615</v>
      </c>
      <c r="Q25" s="23">
        <v>1551.1690000000001</v>
      </c>
      <c r="R25" s="23">
        <v>1597.0119999999999</v>
      </c>
      <c r="S25" s="23">
        <v>1623.5419999999999</v>
      </c>
      <c r="T25" s="23">
        <v>1662.5450000000001</v>
      </c>
      <c r="U25" s="23">
        <v>1693.71</v>
      </c>
    </row>
    <row r="26" spans="2:21">
      <c r="B26" s="18" t="s">
        <v>21</v>
      </c>
      <c r="C26" s="23">
        <v>301.495</v>
      </c>
      <c r="D26" s="23">
        <v>319.06299999999999</v>
      </c>
      <c r="E26" s="23">
        <v>325.34199999999998</v>
      </c>
      <c r="F26" s="23">
        <v>343.108</v>
      </c>
      <c r="G26" s="23">
        <v>345.74</v>
      </c>
      <c r="H26" s="23">
        <v>359.39499999999998</v>
      </c>
      <c r="I26" s="23">
        <v>375.75799999999998</v>
      </c>
      <c r="J26" s="23">
        <v>386.49900000000002</v>
      </c>
      <c r="K26" s="23">
        <v>392.923</v>
      </c>
      <c r="L26" s="23">
        <v>390.76499999999999</v>
      </c>
      <c r="M26" s="23">
        <v>396.23200000000003</v>
      </c>
      <c r="N26" s="23">
        <v>415.42200000000003</v>
      </c>
      <c r="O26" s="23">
        <v>431.61399999999998</v>
      </c>
      <c r="P26" s="23">
        <v>432.68400000000003</v>
      </c>
      <c r="Q26" s="23">
        <v>455.00400000000002</v>
      </c>
      <c r="R26" s="23">
        <v>464.322</v>
      </c>
      <c r="S26" s="23">
        <v>462.90800000000002</v>
      </c>
      <c r="T26" s="23">
        <v>470.541</v>
      </c>
      <c r="U26" s="23">
        <v>481.18200000000002</v>
      </c>
    </row>
    <row r="27" spans="2:21">
      <c r="B27" s="2"/>
    </row>
    <row r="28" spans="2:21">
      <c r="B28" s="17" t="s">
        <v>22</v>
      </c>
    </row>
    <row r="29" spans="2:21">
      <c r="B29" s="18" t="s">
        <v>18</v>
      </c>
      <c r="C29" s="20">
        <v>64.430496000000005</v>
      </c>
      <c r="D29" s="20">
        <v>64.289496999999997</v>
      </c>
      <c r="E29" s="20">
        <v>64.284865999999994</v>
      </c>
      <c r="F29" s="20">
        <v>64.182586999999998</v>
      </c>
      <c r="G29" s="20">
        <v>64.173514999999995</v>
      </c>
      <c r="H29" s="20">
        <v>64.121375999999998</v>
      </c>
      <c r="I29" s="20">
        <v>63.325588000000003</v>
      </c>
      <c r="J29" s="20">
        <v>63.020592000000001</v>
      </c>
      <c r="K29" s="20">
        <v>62.739151</v>
      </c>
      <c r="L29" s="20">
        <v>62.623192000000003</v>
      </c>
      <c r="M29" s="20">
        <v>62.475299999999997</v>
      </c>
      <c r="N29" s="20">
        <v>62.593079000000003</v>
      </c>
      <c r="O29" s="20">
        <v>62.676144000000001</v>
      </c>
      <c r="P29" s="20">
        <v>62.933253999999998</v>
      </c>
      <c r="Q29" s="20">
        <v>63.140549</v>
      </c>
      <c r="R29" s="20">
        <v>63.483100999999998</v>
      </c>
      <c r="S29" s="20">
        <v>64.079239000000001</v>
      </c>
      <c r="T29" s="20">
        <v>64.460266000000004</v>
      </c>
      <c r="U29" s="20">
        <v>64.863479999999996</v>
      </c>
    </row>
    <row r="30" spans="2:21">
      <c r="B30" s="18" t="s">
        <v>19</v>
      </c>
      <c r="C30" s="20">
        <v>21.676086000000002</v>
      </c>
      <c r="D30" s="20">
        <v>21.59807</v>
      </c>
      <c r="E30" s="20">
        <v>21.534706</v>
      </c>
      <c r="F30" s="20">
        <v>21.351479000000001</v>
      </c>
      <c r="G30" s="20">
        <v>21.297972000000001</v>
      </c>
      <c r="H30" s="20">
        <v>21.240670999999999</v>
      </c>
      <c r="I30" s="20">
        <v>20.893039999999999</v>
      </c>
      <c r="J30" s="20">
        <v>20.866848000000001</v>
      </c>
      <c r="K30" s="20">
        <v>20.941970999999999</v>
      </c>
      <c r="L30" s="20">
        <v>20.945115999999999</v>
      </c>
      <c r="M30" s="20">
        <v>20.871433</v>
      </c>
      <c r="N30" s="20">
        <v>20.896660000000001</v>
      </c>
      <c r="O30" s="20">
        <v>20.874504000000002</v>
      </c>
      <c r="P30" s="20">
        <v>20.987434</v>
      </c>
      <c r="Q30" s="20">
        <v>21.093084000000001</v>
      </c>
      <c r="R30" s="20">
        <v>21.218046000000001</v>
      </c>
      <c r="S30" s="20">
        <v>21.335675999999999</v>
      </c>
      <c r="T30" s="20">
        <v>21.386616</v>
      </c>
      <c r="U30" s="20">
        <v>21.422035000000001</v>
      </c>
    </row>
    <row r="31" spans="2:21">
      <c r="B31" s="18" t="s">
        <v>20</v>
      </c>
      <c r="C31" s="20">
        <v>9.5895630000000001</v>
      </c>
      <c r="D31" s="20">
        <v>9.7787690000000005</v>
      </c>
      <c r="E31" s="20">
        <v>9.8873610000000003</v>
      </c>
      <c r="F31" s="20">
        <v>10.107396</v>
      </c>
      <c r="G31" s="20">
        <v>10.334842999999999</v>
      </c>
      <c r="H31" s="20">
        <v>10.415532000000001</v>
      </c>
      <c r="I31" s="20">
        <v>11.474714000000001</v>
      </c>
      <c r="J31" s="20">
        <v>11.964356</v>
      </c>
      <c r="K31" s="20">
        <v>12.370215</v>
      </c>
      <c r="L31" s="20">
        <v>12.667695</v>
      </c>
      <c r="M31" s="20">
        <v>12.990289000000001</v>
      </c>
      <c r="N31" s="20">
        <v>12.797043</v>
      </c>
      <c r="O31" s="20">
        <v>12.675459999999999</v>
      </c>
      <c r="P31" s="20">
        <v>12.482526999999999</v>
      </c>
      <c r="Q31" s="20">
        <v>12.190526999999999</v>
      </c>
      <c r="R31" s="20">
        <v>11.852739</v>
      </c>
      <c r="S31" s="20">
        <v>11.349183999999999</v>
      </c>
      <c r="T31" s="20">
        <v>11.031059000000001</v>
      </c>
      <c r="U31" s="20">
        <v>10.680239</v>
      </c>
    </row>
    <row r="32" spans="2:21">
      <c r="B32" s="18" t="s">
        <v>21</v>
      </c>
      <c r="C32" s="20">
        <v>4.3038499999999997</v>
      </c>
      <c r="D32" s="20">
        <v>4.3336579999999998</v>
      </c>
      <c r="E32" s="20">
        <v>4.2930669999999997</v>
      </c>
      <c r="F32" s="20">
        <v>4.3585399999999996</v>
      </c>
      <c r="G32" s="20">
        <v>4.1936730000000004</v>
      </c>
      <c r="H32" s="20">
        <v>4.2224209999999998</v>
      </c>
      <c r="I32" s="20">
        <v>4.3066599999999999</v>
      </c>
      <c r="J32" s="20">
        <v>4.1482010000000002</v>
      </c>
      <c r="K32" s="20">
        <v>3.9486590000000001</v>
      </c>
      <c r="L32" s="20">
        <v>3.7639960000000001</v>
      </c>
      <c r="M32" s="20">
        <v>3.662982</v>
      </c>
      <c r="N32" s="20">
        <v>3.7132230000000002</v>
      </c>
      <c r="O32" s="20">
        <v>3.7738900000000002</v>
      </c>
      <c r="P32" s="20">
        <v>3.596787</v>
      </c>
      <c r="Q32" s="20">
        <v>3.575844</v>
      </c>
      <c r="R32" s="20">
        <v>3.4461149999999998</v>
      </c>
      <c r="S32" s="20">
        <v>3.2359049999999998</v>
      </c>
      <c r="T32" s="20">
        <v>3.1220599999999998</v>
      </c>
      <c r="U32" s="20">
        <v>3.0342500000000001</v>
      </c>
    </row>
    <row r="33" spans="2:21">
      <c r="B33" s="2"/>
    </row>
    <row r="34" spans="2:21">
      <c r="B34" s="17" t="s">
        <v>24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2:21">
      <c r="B35" s="21" t="s">
        <v>18</v>
      </c>
      <c r="C35" s="22">
        <v>18632.608821999998</v>
      </c>
      <c r="D35" s="22">
        <v>18059.743133</v>
      </c>
      <c r="E35" s="22">
        <v>18551.046505999999</v>
      </c>
      <c r="F35" s="22">
        <v>18413.855208000001</v>
      </c>
      <c r="G35" s="22">
        <v>18176.918067999999</v>
      </c>
      <c r="H35" s="22">
        <v>18220.434798999999</v>
      </c>
      <c r="I35" s="22">
        <v>17779.399053000001</v>
      </c>
      <c r="J35" s="22">
        <v>17760.013505999999</v>
      </c>
      <c r="K35" s="22">
        <v>16794.036795</v>
      </c>
      <c r="L35" s="22">
        <v>16726.468640999999</v>
      </c>
      <c r="M35" s="22">
        <v>16906.269247</v>
      </c>
      <c r="N35" s="22">
        <v>16743.554605000001</v>
      </c>
      <c r="O35" s="22">
        <v>16703.682240999999</v>
      </c>
      <c r="P35" s="22">
        <v>16692.538101999999</v>
      </c>
      <c r="Q35" s="22">
        <v>15893.907875999999</v>
      </c>
      <c r="R35" s="22">
        <v>15822.378642</v>
      </c>
      <c r="S35" s="22">
        <v>15986.751181</v>
      </c>
      <c r="T35" s="22">
        <v>15761.288904999999</v>
      </c>
      <c r="U35" s="22">
        <v>16004.326546</v>
      </c>
    </row>
    <row r="36" spans="2:21">
      <c r="B36" s="18" t="s">
        <v>19</v>
      </c>
      <c r="C36" s="23">
        <v>21658.662746000002</v>
      </c>
      <c r="D36" s="23">
        <v>21160.062837000001</v>
      </c>
      <c r="E36" s="23">
        <v>21472.203278000001</v>
      </c>
      <c r="F36" s="23">
        <v>21301.830624999999</v>
      </c>
      <c r="G36" s="23">
        <v>20966.521360999999</v>
      </c>
      <c r="H36" s="23">
        <v>20900.469793</v>
      </c>
      <c r="I36" s="23">
        <v>20711.300995000001</v>
      </c>
      <c r="J36" s="23">
        <v>20801.834233000001</v>
      </c>
      <c r="K36" s="23">
        <v>19531.205994</v>
      </c>
      <c r="L36" s="23">
        <v>19233.966379000001</v>
      </c>
      <c r="M36" s="23">
        <v>19413.616474999999</v>
      </c>
      <c r="N36" s="23">
        <v>19078.518907999998</v>
      </c>
      <c r="O36" s="23">
        <v>19297.987312000001</v>
      </c>
      <c r="P36" s="23">
        <v>19225.681296999999</v>
      </c>
      <c r="Q36" s="23">
        <v>18282.115722999999</v>
      </c>
      <c r="R36" s="23">
        <v>18087.218282000002</v>
      </c>
      <c r="S36" s="23">
        <v>18347.861905999998</v>
      </c>
      <c r="T36" s="23">
        <v>18159.190262</v>
      </c>
      <c r="U36" s="23">
        <v>18436.272753000001</v>
      </c>
    </row>
    <row r="37" spans="2:21">
      <c r="B37" s="18" t="s">
        <v>20</v>
      </c>
      <c r="C37" s="23">
        <v>24978.103594</v>
      </c>
      <c r="D37" s="23">
        <v>26506.304334</v>
      </c>
      <c r="E37" s="23">
        <v>24559.602684000001</v>
      </c>
      <c r="F37" s="23">
        <v>27227.791181000001</v>
      </c>
      <c r="G37" s="23">
        <v>28330.841132000001</v>
      </c>
      <c r="H37" s="23">
        <v>25175.626647000001</v>
      </c>
      <c r="I37" s="23">
        <v>28544.479196</v>
      </c>
      <c r="J37" s="23">
        <v>26790.239502</v>
      </c>
      <c r="K37" s="23">
        <v>25078.989635000002</v>
      </c>
      <c r="L37" s="23">
        <v>23434.839851000001</v>
      </c>
      <c r="M37" s="23">
        <v>26353.027826000001</v>
      </c>
      <c r="N37" s="23">
        <v>25634.462197000001</v>
      </c>
      <c r="O37" s="23">
        <v>25497.683118000001</v>
      </c>
      <c r="P37" s="23">
        <v>26141.545115000001</v>
      </c>
      <c r="Q37" s="23">
        <v>25052.257731000002</v>
      </c>
      <c r="R37" s="23">
        <v>23737.717855999999</v>
      </c>
      <c r="S37" s="23">
        <v>23153.028299000001</v>
      </c>
      <c r="T37" s="23">
        <v>23425.820734000001</v>
      </c>
      <c r="U37" s="23">
        <v>24734.021497000002</v>
      </c>
    </row>
    <row r="38" spans="2:21">
      <c r="B38" s="18" t="s">
        <v>21</v>
      </c>
      <c r="C38" s="23">
        <v>93281.100875999997</v>
      </c>
      <c r="D38" s="23">
        <v>83963.591182000004</v>
      </c>
      <c r="E38" s="23">
        <v>82549.953213000001</v>
      </c>
      <c r="F38" s="23">
        <v>85738.819115999999</v>
      </c>
      <c r="G38" s="23">
        <v>90366.877313999998</v>
      </c>
      <c r="H38" s="23">
        <v>93719.501747999995</v>
      </c>
      <c r="I38" s="23">
        <v>86679.152457999997</v>
      </c>
      <c r="J38" s="23">
        <v>86875.259772999998</v>
      </c>
      <c r="K38" s="23">
        <v>85455.002888000003</v>
      </c>
      <c r="L38" s="23">
        <v>89786.961018000002</v>
      </c>
      <c r="M38" s="23">
        <v>91581.659843000001</v>
      </c>
      <c r="N38" s="23">
        <v>92805.519765000005</v>
      </c>
      <c r="O38" s="23">
        <v>90688.598601000005</v>
      </c>
      <c r="P38" s="23">
        <v>92311.425417999999</v>
      </c>
      <c r="Q38" s="23">
        <v>89430.237450999994</v>
      </c>
      <c r="R38" s="23">
        <v>83830.311411999995</v>
      </c>
      <c r="S38" s="23">
        <v>79650.783335999993</v>
      </c>
      <c r="T38" s="23">
        <v>83719.624721999993</v>
      </c>
      <c r="U38" s="23">
        <v>86875.705115999997</v>
      </c>
    </row>
    <row r="39" spans="2:21">
      <c r="B39" s="2"/>
    </row>
    <row r="40" spans="2:21">
      <c r="B40" s="2"/>
    </row>
    <row r="41" spans="2:21" ht="27">
      <c r="B41" s="25" t="s">
        <v>25</v>
      </c>
    </row>
    <row r="42" spans="2:21">
      <c r="B42" s="26" t="s">
        <v>26</v>
      </c>
      <c r="C42" s="20">
        <v>12.275026</v>
      </c>
      <c r="D42" s="20">
        <v>12.13137</v>
      </c>
      <c r="E42" s="20">
        <v>12.070487999999999</v>
      </c>
      <c r="F42" s="20">
        <v>11.995513000000001</v>
      </c>
      <c r="G42" s="20">
        <v>11.929461</v>
      </c>
      <c r="H42" s="20">
        <v>11.851896</v>
      </c>
      <c r="I42" s="20">
        <v>11.802216</v>
      </c>
      <c r="J42" s="20">
        <v>11.816564</v>
      </c>
      <c r="K42" s="20">
        <v>11.713486</v>
      </c>
      <c r="L42" s="20">
        <v>11.609662999999999</v>
      </c>
      <c r="M42" s="20">
        <v>11.524367</v>
      </c>
      <c r="N42" s="20">
        <v>11.487292999999999</v>
      </c>
      <c r="O42" s="20">
        <v>11.463139999999999</v>
      </c>
      <c r="P42" s="20">
        <v>11.324745999999999</v>
      </c>
      <c r="Q42" s="20">
        <v>11.281995</v>
      </c>
      <c r="R42" s="20">
        <v>10.914408999999999</v>
      </c>
      <c r="S42" s="20">
        <v>10.814071</v>
      </c>
      <c r="T42" s="20">
        <v>10.708830000000001</v>
      </c>
      <c r="U42" s="20">
        <v>10.586961000000001</v>
      </c>
    </row>
    <row r="43" spans="2:21">
      <c r="B43" s="26" t="s">
        <v>27</v>
      </c>
      <c r="C43" s="20">
        <v>12.14864</v>
      </c>
      <c r="D43" s="20">
        <v>12.163368</v>
      </c>
      <c r="E43" s="20">
        <v>12.371523</v>
      </c>
      <c r="F43" s="20">
        <v>12.293736000000001</v>
      </c>
      <c r="G43" s="20">
        <v>12.206898000000001</v>
      </c>
      <c r="H43" s="20">
        <v>12.127347</v>
      </c>
      <c r="I43" s="20">
        <v>12.237926</v>
      </c>
      <c r="J43" s="20">
        <v>12.102245</v>
      </c>
      <c r="K43" s="20">
        <v>11.505089</v>
      </c>
      <c r="L43" s="20">
        <v>10.92736</v>
      </c>
      <c r="M43" s="20">
        <v>10.374950999999999</v>
      </c>
      <c r="N43" s="20">
        <v>9.8762419999999995</v>
      </c>
      <c r="O43" s="20">
        <v>9.437519</v>
      </c>
      <c r="P43" s="20">
        <v>9.0734429999999993</v>
      </c>
      <c r="Q43" s="20">
        <v>8.8583440000000007</v>
      </c>
      <c r="R43" s="20">
        <v>8.783588</v>
      </c>
      <c r="S43" s="20">
        <v>8.7839550000000006</v>
      </c>
      <c r="T43" s="20">
        <v>8.8220779999999994</v>
      </c>
      <c r="U43" s="20">
        <v>8.7875589999999999</v>
      </c>
    </row>
    <row r="44" spans="2:21">
      <c r="B44" s="2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2:21" ht="27">
      <c r="B45" s="25" t="s">
        <v>28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2:21">
      <c r="B46" s="26" t="s">
        <v>29</v>
      </c>
      <c r="C46" s="20">
        <v>12.554895</v>
      </c>
      <c r="D46" s="20">
        <v>12.419266</v>
      </c>
      <c r="E46" s="20">
        <v>12.360905000000001</v>
      </c>
      <c r="F46" s="20">
        <v>12.280436</v>
      </c>
      <c r="G46" s="20">
        <v>12.213450999999999</v>
      </c>
      <c r="H46" s="20">
        <v>12.140836</v>
      </c>
      <c r="I46" s="20">
        <v>12.089479000000001</v>
      </c>
      <c r="J46" s="20">
        <v>12.106814</v>
      </c>
      <c r="K46" s="20">
        <v>12.003591999999999</v>
      </c>
      <c r="L46" s="20">
        <v>11.894978</v>
      </c>
      <c r="M46" s="20">
        <v>11.809061</v>
      </c>
      <c r="N46" s="20">
        <v>11.765086999999999</v>
      </c>
      <c r="O46" s="20">
        <v>11.735193000000001</v>
      </c>
      <c r="P46" s="20">
        <v>11.599289000000001</v>
      </c>
      <c r="Q46" s="20">
        <v>11.559398</v>
      </c>
      <c r="R46" s="20">
        <v>11.180427</v>
      </c>
      <c r="S46" s="20">
        <v>11.083473</v>
      </c>
      <c r="T46" s="20">
        <v>10.98095</v>
      </c>
      <c r="U46" s="20">
        <v>10.858025</v>
      </c>
    </row>
    <row r="47" spans="2:21">
      <c r="B47" s="26" t="s">
        <v>30</v>
      </c>
      <c r="C47" s="20">
        <v>12.288573</v>
      </c>
      <c r="D47" s="20">
        <v>12.31861</v>
      </c>
      <c r="E47" s="20">
        <v>12.537964000000001</v>
      </c>
      <c r="F47" s="20">
        <v>12.454613</v>
      </c>
      <c r="G47" s="20">
        <v>12.394024</v>
      </c>
      <c r="H47" s="20">
        <v>12.368705</v>
      </c>
      <c r="I47" s="20">
        <v>12.422646</v>
      </c>
      <c r="J47" s="20">
        <v>12.367853999999999</v>
      </c>
      <c r="K47" s="20">
        <v>11.924262000000001</v>
      </c>
      <c r="L47" s="20">
        <v>11.454181</v>
      </c>
      <c r="M47" s="20">
        <v>10.954459999999999</v>
      </c>
      <c r="N47" s="20">
        <v>10.471962</v>
      </c>
      <c r="O47" s="20">
        <v>9.9987849999999998</v>
      </c>
      <c r="P47" s="20">
        <v>9.5715280000000007</v>
      </c>
      <c r="Q47" s="20">
        <v>9.2793650000000003</v>
      </c>
      <c r="R47" s="20">
        <v>9.1371629999999993</v>
      </c>
      <c r="S47" s="20">
        <v>9.0684660000000008</v>
      </c>
      <c r="T47" s="20">
        <v>9.082414</v>
      </c>
      <c r="U47" s="20">
        <v>9.0309519999999992</v>
      </c>
    </row>
    <row r="48" spans="2:21">
      <c r="B48" s="2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spans="1:21" ht="27">
      <c r="B49" s="25" t="s">
        <v>31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spans="1:21">
      <c r="B50" s="26" t="s">
        <v>29</v>
      </c>
      <c r="C50" s="20">
        <v>25.59</v>
      </c>
      <c r="D50" s="20">
        <v>25.75</v>
      </c>
      <c r="E50" s="20">
        <v>25.67</v>
      </c>
      <c r="F50" s="20">
        <v>25.47</v>
      </c>
      <c r="G50" s="20">
        <v>25.38</v>
      </c>
      <c r="H50" s="20">
        <v>25.300713999999999</v>
      </c>
      <c r="I50" s="20">
        <v>22.967583999999999</v>
      </c>
      <c r="J50" s="20">
        <v>22.061216000000002</v>
      </c>
      <c r="K50" s="20">
        <v>23.181125000000002</v>
      </c>
      <c r="L50" s="20">
        <v>25.34808</v>
      </c>
      <c r="M50" s="20">
        <v>23.211690000000001</v>
      </c>
      <c r="N50" s="20">
        <v>23.074736999999999</v>
      </c>
      <c r="O50" s="20">
        <v>22.797642</v>
      </c>
      <c r="P50" s="20">
        <v>22.408805000000001</v>
      </c>
      <c r="Q50" s="20">
        <v>22.132580000000001</v>
      </c>
      <c r="R50" s="20">
        <v>21.33</v>
      </c>
      <c r="S50" s="20">
        <v>21.02</v>
      </c>
      <c r="T50" s="20">
        <v>20.71</v>
      </c>
      <c r="U50" s="20">
        <v>20.399999999999999</v>
      </c>
    </row>
    <row r="51" spans="1:21">
      <c r="B51" s="26" t="s">
        <v>30</v>
      </c>
      <c r="C51" s="20">
        <v>26.29</v>
      </c>
      <c r="D51" s="20">
        <v>26.24</v>
      </c>
      <c r="E51" s="20">
        <v>26.18</v>
      </c>
      <c r="F51" s="20">
        <v>26.1</v>
      </c>
      <c r="G51" s="20">
        <v>26.05</v>
      </c>
      <c r="H51" s="20">
        <v>25.98</v>
      </c>
      <c r="I51" s="20">
        <v>23.3</v>
      </c>
      <c r="J51" s="20">
        <v>23.59</v>
      </c>
      <c r="K51" s="20">
        <v>23.31</v>
      </c>
      <c r="L51" s="20">
        <v>24.35</v>
      </c>
      <c r="M51" s="20">
        <v>23.16</v>
      </c>
      <c r="N51" s="20">
        <v>22.8</v>
      </c>
      <c r="O51" s="20">
        <v>22.44</v>
      </c>
      <c r="P51" s="20">
        <v>22.08</v>
      </c>
      <c r="Q51" s="20">
        <v>21.72</v>
      </c>
      <c r="R51" s="20">
        <v>21.36</v>
      </c>
      <c r="S51" s="20">
        <v>21</v>
      </c>
      <c r="T51" s="20">
        <v>20.64</v>
      </c>
      <c r="U51" s="20">
        <v>20.259525</v>
      </c>
    </row>
    <row r="52" spans="1:21">
      <c r="B52" s="2"/>
    </row>
    <row r="53" spans="1:21" ht="27">
      <c r="B53" s="25" t="s">
        <v>32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spans="1:21">
      <c r="B54" s="26" t="s">
        <v>30</v>
      </c>
      <c r="C54" s="20">
        <v>37.895294999999997</v>
      </c>
      <c r="D54" s="20">
        <v>37.302484999999997</v>
      </c>
      <c r="E54" s="20">
        <v>36.721024999999997</v>
      </c>
      <c r="F54" s="20">
        <v>36.125537000000001</v>
      </c>
      <c r="G54" s="20">
        <v>35.526012999999999</v>
      </c>
      <c r="H54" s="20">
        <v>34.860962999999998</v>
      </c>
      <c r="I54" s="20">
        <v>34.88252</v>
      </c>
      <c r="J54" s="20">
        <v>35.279353999999998</v>
      </c>
      <c r="K54" s="20">
        <v>35.578397000000002</v>
      </c>
      <c r="L54" s="20">
        <v>33.512098000000002</v>
      </c>
      <c r="M54" s="20">
        <v>33.546773000000002</v>
      </c>
      <c r="N54" s="20">
        <v>33.158589999999997</v>
      </c>
      <c r="O54" s="20">
        <v>32.718114999999997</v>
      </c>
      <c r="P54" s="20">
        <v>32.366447999999998</v>
      </c>
      <c r="Q54" s="20">
        <v>31.951103</v>
      </c>
      <c r="R54" s="20">
        <v>31.557749000000001</v>
      </c>
      <c r="S54" s="20">
        <v>31.171229</v>
      </c>
      <c r="T54" s="20">
        <v>30.722328999999998</v>
      </c>
      <c r="U54" s="20">
        <v>30.350183000000001</v>
      </c>
    </row>
    <row r="55" spans="1:21">
      <c r="B55" s="27"/>
    </row>
    <row r="56" spans="1:21">
      <c r="A56" t="s">
        <v>33</v>
      </c>
    </row>
    <row r="57" spans="1:21">
      <c r="A5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9AA-6FDA-470A-A952-B23CEB337D81}">
  <dimension ref="B20:I22"/>
  <sheetViews>
    <sheetView workbookViewId="0">
      <selection activeCell="I24" sqref="I24"/>
    </sheetView>
  </sheetViews>
  <sheetFormatPr defaultRowHeight="14.4"/>
  <cols>
    <col min="5" max="5" width="12" bestFit="1" customWidth="1"/>
  </cols>
  <sheetData>
    <row r="20" spans="2:9">
      <c r="C20" t="s">
        <v>38</v>
      </c>
      <c r="D20" t="s">
        <v>39</v>
      </c>
      <c r="H20" t="s">
        <v>40</v>
      </c>
      <c r="I20" t="s">
        <v>41</v>
      </c>
    </row>
    <row r="21" spans="2:9">
      <c r="B21">
        <v>2018</v>
      </c>
      <c r="C21">
        <v>91.5</v>
      </c>
      <c r="D21">
        <v>226643</v>
      </c>
      <c r="E21">
        <f>C21*D21</f>
        <v>20737834.5</v>
      </c>
      <c r="I21">
        <v>3322</v>
      </c>
    </row>
    <row r="22" spans="2:9">
      <c r="E22">
        <f>CONVERT((E21),"km","mi")</f>
        <v>12885892.947685517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9382-15F5-4621-BDDA-39A7DFAB43C1}">
  <dimension ref="A1:B86"/>
  <sheetViews>
    <sheetView topLeftCell="A46" workbookViewId="0">
      <selection activeCell="B84" sqref="A84:B84"/>
    </sheetView>
  </sheetViews>
  <sheetFormatPr defaultRowHeight="14.4"/>
  <cols>
    <col min="1" max="1" width="28.77734375" customWidth="1"/>
    <col min="2" max="2" width="25.6640625" customWidth="1"/>
  </cols>
  <sheetData>
    <row r="1" spans="1:2">
      <c r="A1" t="s">
        <v>74</v>
      </c>
    </row>
    <row r="2" spans="1:2">
      <c r="A2" t="s">
        <v>73</v>
      </c>
    </row>
    <row r="3" spans="1:2">
      <c r="A3" t="s">
        <v>72</v>
      </c>
    </row>
    <row r="4" spans="1:2">
      <c r="A4" t="s">
        <v>46</v>
      </c>
    </row>
    <row r="5" spans="1:2">
      <c r="A5" t="s">
        <v>71</v>
      </c>
      <c r="B5" t="s">
        <v>70</v>
      </c>
    </row>
    <row r="6" spans="1:2">
      <c r="A6">
        <v>2050</v>
      </c>
      <c r="B6">
        <v>1764.684814</v>
      </c>
    </row>
    <row r="7" spans="1:2">
      <c r="A7">
        <v>2049</v>
      </c>
      <c r="B7">
        <v>1714.6857910000001</v>
      </c>
    </row>
    <row r="8" spans="1:2">
      <c r="A8">
        <v>2048</v>
      </c>
      <c r="B8">
        <v>1666.5131839999999</v>
      </c>
    </row>
    <row r="9" spans="1:2">
      <c r="A9">
        <v>2047</v>
      </c>
      <c r="B9">
        <v>1620.0960689999999</v>
      </c>
    </row>
    <row r="10" spans="1:2">
      <c r="A10">
        <v>2046</v>
      </c>
      <c r="B10">
        <v>1575.3666989999999</v>
      </c>
    </row>
    <row r="11" spans="1:2">
      <c r="A11">
        <v>2045</v>
      </c>
      <c r="B11">
        <v>1532.2597659999999</v>
      </c>
    </row>
    <row r="12" spans="1:2">
      <c r="A12">
        <v>2044</v>
      </c>
      <c r="B12">
        <v>1490.7132570000001</v>
      </c>
    </row>
    <row r="13" spans="1:2">
      <c r="A13">
        <v>2043</v>
      </c>
      <c r="B13">
        <v>1450.666626</v>
      </c>
    </row>
    <row r="14" spans="1:2">
      <c r="A14">
        <v>2042</v>
      </c>
      <c r="B14">
        <v>1412.0626219999999</v>
      </c>
    </row>
    <row r="15" spans="1:2">
      <c r="A15">
        <v>2041</v>
      </c>
      <c r="B15">
        <v>1374.845581</v>
      </c>
    </row>
    <row r="16" spans="1:2">
      <c r="A16">
        <v>2040</v>
      </c>
      <c r="B16">
        <v>1338.9626459999999</v>
      </c>
    </row>
    <row r="17" spans="1:2">
      <c r="A17">
        <v>2039</v>
      </c>
      <c r="B17">
        <v>1305.720703</v>
      </c>
    </row>
    <row r="18" spans="1:2">
      <c r="A18">
        <v>2038</v>
      </c>
      <c r="B18">
        <v>1273.102539</v>
      </c>
    </row>
    <row r="19" spans="1:2">
      <c r="A19">
        <v>2037</v>
      </c>
      <c r="B19">
        <v>1241.6125489999999</v>
      </c>
    </row>
    <row r="20" spans="1:2">
      <c r="A20">
        <v>2036</v>
      </c>
      <c r="B20">
        <v>1211.1779790000001</v>
      </c>
    </row>
    <row r="21" spans="1:2">
      <c r="A21">
        <v>2035</v>
      </c>
      <c r="B21">
        <v>1181.654053</v>
      </c>
    </row>
    <row r="22" spans="1:2">
      <c r="A22">
        <v>2034</v>
      </c>
      <c r="B22">
        <v>1152.7932129999999</v>
      </c>
    </row>
    <row r="23" spans="1:2">
      <c r="A23">
        <v>2033</v>
      </c>
      <c r="B23">
        <v>1124.92749</v>
      </c>
    </row>
    <row r="24" spans="1:2">
      <c r="A24">
        <v>2032</v>
      </c>
      <c r="B24">
        <v>1098.1345209999999</v>
      </c>
    </row>
    <row r="25" spans="1:2">
      <c r="A25">
        <v>2031</v>
      </c>
      <c r="B25">
        <v>1072.355957</v>
      </c>
    </row>
    <row r="26" spans="1:2">
      <c r="A26">
        <v>2030</v>
      </c>
      <c r="B26">
        <v>1047.3955080000001</v>
      </c>
    </row>
    <row r="27" spans="1:2">
      <c r="A27">
        <v>2029</v>
      </c>
      <c r="B27">
        <v>1027.711182</v>
      </c>
    </row>
    <row r="28" spans="1:2">
      <c r="A28">
        <v>2028</v>
      </c>
      <c r="B28">
        <v>1008.848938</v>
      </c>
    </row>
    <row r="29" spans="1:2">
      <c r="A29">
        <v>2027</v>
      </c>
      <c r="B29">
        <v>993.42028800000003</v>
      </c>
    </row>
    <row r="30" spans="1:2">
      <c r="A30">
        <v>2026</v>
      </c>
      <c r="B30">
        <v>977.33642599999996</v>
      </c>
    </row>
    <row r="31" spans="1:2">
      <c r="A31">
        <v>2025</v>
      </c>
      <c r="B31">
        <v>961.96252400000003</v>
      </c>
    </row>
    <row r="32" spans="1:2">
      <c r="A32">
        <v>2024</v>
      </c>
      <c r="B32">
        <v>946.660706</v>
      </c>
    </row>
    <row r="33" spans="1:2">
      <c r="A33">
        <v>2023</v>
      </c>
      <c r="B33">
        <v>931.24517800000001</v>
      </c>
    </row>
    <row r="34" spans="1:2">
      <c r="A34">
        <v>2022</v>
      </c>
      <c r="B34">
        <v>915.93811000000005</v>
      </c>
    </row>
    <row r="35" spans="1:2">
      <c r="A35">
        <v>2021</v>
      </c>
      <c r="B35">
        <v>900.62487799999997</v>
      </c>
    </row>
    <row r="36" spans="1:2">
      <c r="A36">
        <v>2020</v>
      </c>
      <c r="B36">
        <v>884.94799799999998</v>
      </c>
    </row>
    <row r="37" spans="1:2">
      <c r="A37">
        <v>2019</v>
      </c>
      <c r="B37">
        <v>868.51965299999995</v>
      </c>
    </row>
    <row r="38" spans="1:2">
      <c r="A38" s="45">
        <v>2018</v>
      </c>
      <c r="B38" s="45">
        <v>851.238159</v>
      </c>
    </row>
    <row r="39" spans="1:2">
      <c r="A39">
        <v>2017</v>
      </c>
      <c r="B39">
        <v>832.60406499999999</v>
      </c>
    </row>
    <row r="40" spans="1:2">
      <c r="A40">
        <v>2016</v>
      </c>
      <c r="B40">
        <v>814.34747300000004</v>
      </c>
    </row>
    <row r="47" spans="1:2">
      <c r="A47" t="s">
        <v>84</v>
      </c>
    </row>
    <row r="48" spans="1:2">
      <c r="A48" t="s">
        <v>85</v>
      </c>
    </row>
    <row r="49" spans="1:2">
      <c r="A49" t="s">
        <v>86</v>
      </c>
    </row>
    <row r="50" spans="1:2">
      <c r="A50" t="s">
        <v>46</v>
      </c>
    </row>
    <row r="51" spans="1:2">
      <c r="A51" t="s">
        <v>71</v>
      </c>
      <c r="B51" t="s">
        <v>87</v>
      </c>
    </row>
    <row r="52" spans="1:2">
      <c r="A52">
        <v>2050</v>
      </c>
      <c r="B52">
        <v>55.396576000000003</v>
      </c>
    </row>
    <row r="53" spans="1:2">
      <c r="A53">
        <v>2049</v>
      </c>
      <c r="B53">
        <v>54.847594999999998</v>
      </c>
    </row>
    <row r="54" spans="1:2">
      <c r="A54">
        <v>2048</v>
      </c>
      <c r="B54">
        <v>54.309372000000003</v>
      </c>
    </row>
    <row r="55" spans="1:2">
      <c r="A55">
        <v>2047</v>
      </c>
      <c r="B55">
        <v>53.781692999999997</v>
      </c>
    </row>
    <row r="56" spans="1:2">
      <c r="A56">
        <v>2046</v>
      </c>
      <c r="B56">
        <v>53.264366000000003</v>
      </c>
    </row>
    <row r="57" spans="1:2">
      <c r="A57">
        <v>2045</v>
      </c>
      <c r="B57">
        <v>52.757187000000002</v>
      </c>
    </row>
    <row r="58" spans="1:2">
      <c r="A58">
        <v>2044</v>
      </c>
      <c r="B58">
        <v>52.259948999999999</v>
      </c>
    </row>
    <row r="59" spans="1:2">
      <c r="A59">
        <v>2043</v>
      </c>
      <c r="B59">
        <v>51.772464999999997</v>
      </c>
    </row>
    <row r="60" spans="1:2">
      <c r="A60">
        <v>2042</v>
      </c>
      <c r="B60">
        <v>51.294533000000001</v>
      </c>
    </row>
    <row r="61" spans="1:2">
      <c r="A61">
        <v>2041</v>
      </c>
      <c r="B61">
        <v>50.825980999999999</v>
      </c>
    </row>
    <row r="62" spans="1:2">
      <c r="A62">
        <v>2040</v>
      </c>
      <c r="B62">
        <v>50.366607999999999</v>
      </c>
    </row>
    <row r="63" spans="1:2">
      <c r="A63">
        <v>2039</v>
      </c>
      <c r="B63">
        <v>49.916245000000004</v>
      </c>
    </row>
    <row r="64" spans="1:2">
      <c r="A64">
        <v>2038</v>
      </c>
      <c r="B64">
        <v>49.474716000000001</v>
      </c>
    </row>
    <row r="65" spans="1:2">
      <c r="A65">
        <v>2037</v>
      </c>
      <c r="B65">
        <v>49.041840000000001</v>
      </c>
    </row>
    <row r="66" spans="1:2">
      <c r="A66">
        <v>2036</v>
      </c>
      <c r="B66">
        <v>48.617455</v>
      </c>
    </row>
    <row r="67" spans="1:2">
      <c r="A67">
        <v>2035</v>
      </c>
      <c r="B67">
        <v>48.201393000000003</v>
      </c>
    </row>
    <row r="68" spans="1:2">
      <c r="A68">
        <v>2034</v>
      </c>
      <c r="B68">
        <v>47.793480000000002</v>
      </c>
    </row>
    <row r="69" spans="1:2">
      <c r="A69">
        <v>2033</v>
      </c>
      <c r="B69">
        <v>47.393569999999997</v>
      </c>
    </row>
    <row r="70" spans="1:2">
      <c r="A70">
        <v>2032</v>
      </c>
      <c r="B70">
        <v>47.001503</v>
      </c>
    </row>
    <row r="71" spans="1:2">
      <c r="A71">
        <v>2031</v>
      </c>
      <c r="B71">
        <v>46.617125999999999</v>
      </c>
    </row>
    <row r="72" spans="1:2">
      <c r="A72">
        <v>2030</v>
      </c>
      <c r="B72">
        <v>46.287354000000001</v>
      </c>
    </row>
    <row r="73" spans="1:2">
      <c r="A73">
        <v>2029</v>
      </c>
      <c r="B73">
        <v>45.917895999999999</v>
      </c>
    </row>
    <row r="74" spans="1:2">
      <c r="A74">
        <v>2028</v>
      </c>
      <c r="B74">
        <v>46.555695</v>
      </c>
    </row>
    <row r="75" spans="1:2">
      <c r="A75">
        <v>2027</v>
      </c>
      <c r="B75">
        <v>46.200583999999999</v>
      </c>
    </row>
    <row r="76" spans="1:2">
      <c r="A76">
        <v>2026</v>
      </c>
      <c r="B76">
        <v>47.852432</v>
      </c>
    </row>
    <row r="77" spans="1:2">
      <c r="A77">
        <v>2025</v>
      </c>
      <c r="B77">
        <v>48.511116000000001</v>
      </c>
    </row>
    <row r="78" spans="1:2">
      <c r="A78">
        <v>2024</v>
      </c>
      <c r="B78">
        <v>48.273845999999999</v>
      </c>
    </row>
    <row r="79" spans="1:2">
      <c r="A79">
        <v>2023</v>
      </c>
      <c r="B79">
        <v>49.699126999999997</v>
      </c>
    </row>
    <row r="80" spans="1:2">
      <c r="A80">
        <v>2022</v>
      </c>
      <c r="B80">
        <v>52.742843999999998</v>
      </c>
    </row>
    <row r="81" spans="1:2">
      <c r="A81">
        <v>2021</v>
      </c>
      <c r="B81">
        <v>53.524872000000002</v>
      </c>
    </row>
    <row r="82" spans="1:2">
      <c r="A82">
        <v>2020</v>
      </c>
      <c r="B82">
        <v>53.615608000000002</v>
      </c>
    </row>
    <row r="83" spans="1:2">
      <c r="A83">
        <v>2019</v>
      </c>
      <c r="B83">
        <v>53.628470999999998</v>
      </c>
    </row>
    <row r="84" spans="1:2">
      <c r="A84" s="45">
        <v>2018</v>
      </c>
      <c r="B84" s="45">
        <v>53.74691</v>
      </c>
    </row>
    <row r="85" spans="1:2">
      <c r="A85">
        <v>2017</v>
      </c>
      <c r="B85">
        <v>53.565601000000001</v>
      </c>
    </row>
    <row r="86" spans="1:2">
      <c r="A86">
        <v>2016</v>
      </c>
      <c r="B86">
        <v>53.279998999999997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8706-03C3-4A0F-95CE-80D6F04F4BCA}">
  <dimension ref="B28:D30"/>
  <sheetViews>
    <sheetView workbookViewId="0">
      <selection activeCell="D31" sqref="D31"/>
    </sheetView>
  </sheetViews>
  <sheetFormatPr defaultRowHeight="14.4"/>
  <cols>
    <col min="2" max="2" width="10.109375" customWidth="1"/>
    <col min="3" max="3" width="9.5546875" bestFit="1" customWidth="1"/>
    <col min="4" max="4" width="11" bestFit="1" customWidth="1"/>
  </cols>
  <sheetData>
    <row r="28" spans="2:4">
      <c r="B28">
        <v>2018</v>
      </c>
    </row>
    <row r="29" spans="2:4">
      <c r="B29" t="s">
        <v>38</v>
      </c>
      <c r="C29">
        <v>4852000</v>
      </c>
    </row>
    <row r="30" spans="2:4">
      <c r="B30" t="s">
        <v>76</v>
      </c>
      <c r="C30" s="20">
        <v>1621.9</v>
      </c>
      <c r="D30">
        <f>C30*10^6</f>
        <v>1621900000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786D46-8214-41E8-A1E3-1FDC2F441DBE}"/>
</file>

<file path=customXml/itemProps2.xml><?xml version="1.0" encoding="utf-8"?>
<ds:datastoreItem xmlns:ds="http://schemas.openxmlformats.org/officeDocument/2006/customXml" ds:itemID="{84A60017-B994-4337-A2F2-69F78EF8A701}">
  <ds:schemaRefs>
    <ds:schemaRef ds:uri="de340059-046a-4f1a-8b62-ade039df3700"/>
    <ds:schemaRef ds:uri="52604411-7aeb-406e-8b34-4ce79a7293cc"/>
    <ds:schemaRef ds:uri="http://schemas.microsoft.com/office/2006/documentManagement/types"/>
    <ds:schemaRef ds:uri="d580559a-617d-4d7d-8fb9-71ff64b58360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4EA060D-CED2-4063-B27A-58CD5DBC37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AVLo</vt:lpstr>
      <vt:lpstr>Passenger Cars</vt:lpstr>
      <vt:lpstr>Passenger Motorcyles</vt:lpstr>
      <vt:lpstr>Passenger HDVs</vt:lpstr>
      <vt:lpstr>Trucks</vt:lpstr>
      <vt:lpstr>Aircraft</vt:lpstr>
      <vt:lpstr>Aircraft_Stock_Active_Canada_Re</vt:lpstr>
      <vt:lpstr>Rail Passengers</vt:lpstr>
      <vt:lpstr>Rail Freight</vt:lpstr>
      <vt:lpstr>Rail fleet </vt:lpstr>
      <vt:lpstr>BAADTbVT-passengers</vt:lpstr>
      <vt:lpstr>BAADTbVT-freight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eltco</cp:lastModifiedBy>
  <dcterms:created xsi:type="dcterms:W3CDTF">2015-03-31T22:53:51Z</dcterms:created>
  <dcterms:modified xsi:type="dcterms:W3CDTF">2021-12-23T20:39:16Z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</Properties>
</file>