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D:\Dropbox (Energy Innovation)\Desktop\eps-us develop DACD\InputData\geoeng\DACD\"/>
    </mc:Choice>
  </mc:AlternateContent>
  <xr:revisionPtr revIDLastSave="705" documentId="11_52D8E52A06E570894FD5275D7E3EF6A4F083D7A8" xr6:coauthVersionLast="47" xr6:coauthVersionMax="47" xr10:uidLastSave="{19AE748A-226D-4238-AA3B-57F3A1B74811}"/>
  <bookViews>
    <workbookView xWindow="0" yWindow="0" windowWidth="23415" windowHeight="10875" firstSheet="5" xr2:uid="{00000000-000D-0000-FFFF-FFFF00000000}"/>
  </bookViews>
  <sheets>
    <sheet name="About" sheetId="1" r:id="rId1"/>
    <sheet name="IEA-Data" sheetId="7" r:id="rId2"/>
    <sheet name="L-DAC vs S-DAC " sheetId="8" r:id="rId3"/>
    <sheet name="EPS 3.3.1 Data" sheetId="2" r:id="rId4"/>
    <sheet name="DACD-potential" sheetId="3" r:id="rId5"/>
    <sheet name="DACD-energyintensity" sheetId="5" r:id="rId6"/>
    <sheet name="DACD-capex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C2" i="5"/>
  <c r="C4" i="5"/>
  <c r="B4" i="5"/>
  <c r="B2" i="5"/>
  <c r="B4" i="8" a="1"/>
  <c r="B4" i="8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B2" i="3"/>
  <c r="A19" i="7"/>
  <c r="B67" i="7" a="1"/>
  <c r="B67" i="7"/>
  <c r="C66" i="7"/>
  <c r="AH9" i="7"/>
  <c r="X9" i="7"/>
  <c r="E5" i="7"/>
  <c r="E9" i="7" s="1"/>
  <c r="D5" i="7"/>
  <c r="D9" i="7" s="1"/>
  <c r="C5" i="7"/>
  <c r="C9" i="7" s="1"/>
  <c r="B5" i="7"/>
  <c r="D78" i="2"/>
  <c r="C39" i="7"/>
  <c r="D39" i="7" s="1"/>
  <c r="E39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F78" i="2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C2" i="6"/>
  <c r="B2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C1" i="6"/>
  <c r="D66" i="7" l="1"/>
  <c r="E66" i="7" s="1"/>
  <c r="C67" i="7" a="1"/>
  <c r="C67" i="7" s="1"/>
  <c r="F39" i="7"/>
  <c r="E40" i="7" a="1"/>
  <c r="E40" i="7" s="1"/>
  <c r="E41" i="7" s="1" a="1"/>
  <c r="E41" i="7" s="1"/>
  <c r="M9" i="7" a="1"/>
  <c r="M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F9" i="7" a="1"/>
  <c r="F9" i="7" s="1"/>
  <c r="B9" i="7"/>
  <c r="N8" i="7"/>
  <c r="F66" i="7" l="1"/>
  <c r="E67" i="7" a="1"/>
  <c r="E67" i="7" s="1"/>
  <c r="G39" i="7"/>
  <c r="F40" i="7" a="1"/>
  <c r="F40" i="7" s="1"/>
  <c r="F41" i="7" s="1" a="1"/>
  <c r="F41" i="7" s="1"/>
  <c r="O8" i="7"/>
  <c r="G66" i="7" l="1"/>
  <c r="F67" i="7" a="1"/>
  <c r="F67" i="7" s="1"/>
  <c r="H39" i="7"/>
  <c r="G40" i="7" a="1"/>
  <c r="G40" i="7" s="1"/>
  <c r="G41" i="7" s="1" a="1"/>
  <c r="G41" i="7" s="1"/>
  <c r="P8" i="7"/>
  <c r="O9" i="7" a="1"/>
  <c r="O9" i="7" s="1"/>
  <c r="B74" i="2"/>
  <c r="B65" i="2"/>
  <c r="B79" i="2" s="1"/>
  <c r="B84" i="2" s="1"/>
  <c r="C65" i="2"/>
  <c r="C79" i="2" s="1"/>
  <c r="C84" i="2" s="1"/>
  <c r="D65" i="2"/>
  <c r="D79" i="2" s="1"/>
  <c r="D84" i="2" s="1"/>
  <c r="E65" i="2"/>
  <c r="F65" i="2"/>
  <c r="G65" i="2"/>
  <c r="H65" i="2"/>
  <c r="C64" i="2"/>
  <c r="C78" i="2" s="1"/>
  <c r="C83" i="2" s="1"/>
  <c r="D64" i="2"/>
  <c r="D83" i="2" s="1"/>
  <c r="E64" i="2"/>
  <c r="E78" i="2" s="1"/>
  <c r="E83" i="2" s="1"/>
  <c r="F64" i="2"/>
  <c r="F83" i="2" s="1"/>
  <c r="G64" i="2"/>
  <c r="H64" i="2"/>
  <c r="B64" i="2"/>
  <c r="H66" i="7" l="1"/>
  <c r="G67" i="7" a="1"/>
  <c r="G67" i="7" s="1"/>
  <c r="I39" i="7"/>
  <c r="H40" i="7" a="1"/>
  <c r="H40" i="7" s="1"/>
  <c r="H41" i="7" s="1" a="1"/>
  <c r="H41" i="7" s="1"/>
  <c r="Q8" i="7"/>
  <c r="P9" i="7" a="1"/>
  <c r="P9" i="7" s="1"/>
  <c r="E79" i="2"/>
  <c r="E84" i="2" s="1"/>
  <c r="H79" i="2"/>
  <c r="H84" i="2" s="1"/>
  <c r="B78" i="2"/>
  <c r="B83" i="2" s="1"/>
  <c r="G79" i="2"/>
  <c r="G84" i="2" s="1"/>
  <c r="H78" i="2"/>
  <c r="H83" i="2" s="1"/>
  <c r="F79" i="2"/>
  <c r="F84" i="2" s="1"/>
  <c r="G78" i="2"/>
  <c r="G83" i="2" s="1"/>
  <c r="I66" i="7" l="1"/>
  <c r="H67" i="7" a="1"/>
  <c r="H67" i="7" s="1"/>
  <c r="J39" i="7"/>
  <c r="I40" i="7" a="1"/>
  <c r="I40" i="7" s="1"/>
  <c r="I41" i="7" s="1" a="1"/>
  <c r="I41" i="7" s="1"/>
  <c r="R8" i="7"/>
  <c r="Q9" i="7" a="1"/>
  <c r="Q9" i="7" s="1"/>
  <c r="J66" i="7" l="1"/>
  <c r="I67" i="7" a="1"/>
  <c r="I67" i="7" s="1"/>
  <c r="K39" i="7"/>
  <c r="J40" i="7" a="1"/>
  <c r="J40" i="7" s="1"/>
  <c r="J41" i="7" s="1" a="1"/>
  <c r="J41" i="7" s="1"/>
  <c r="S8" i="7"/>
  <c r="R9" i="7" a="1"/>
  <c r="R9" i="7" s="1"/>
  <c r="K66" i="7" l="1"/>
  <c r="J67" i="7" a="1"/>
  <c r="J67" i="7" s="1"/>
  <c r="L39" i="7"/>
  <c r="K40" i="7" a="1"/>
  <c r="K40" i="7" s="1"/>
  <c r="K41" i="7" s="1" a="1"/>
  <c r="K41" i="7" s="1"/>
  <c r="T8" i="7"/>
  <c r="S9" i="7" a="1"/>
  <c r="S9" i="7" s="1"/>
  <c r="L66" i="7" l="1"/>
  <c r="K67" i="7" a="1"/>
  <c r="K67" i="7" s="1"/>
  <c r="M39" i="7"/>
  <c r="L40" i="7" a="1"/>
  <c r="L40" i="7" s="1"/>
  <c r="L41" i="7" s="1" a="1"/>
  <c r="L41" i="7" s="1"/>
  <c r="U8" i="7"/>
  <c r="T9" i="7" a="1"/>
  <c r="T9" i="7" s="1"/>
  <c r="M66" i="7" l="1"/>
  <c r="L67" i="7" a="1"/>
  <c r="L67" i="7" s="1"/>
  <c r="N39" i="7"/>
  <c r="O39" i="7" s="1"/>
  <c r="M40" i="7" a="1"/>
  <c r="M40" i="7" s="1"/>
  <c r="M41" i="7" s="1" a="1"/>
  <c r="M41" i="7" s="1"/>
  <c r="V8" i="7"/>
  <c r="U9" i="7" a="1"/>
  <c r="U9" i="7" s="1"/>
  <c r="N66" i="7" l="1"/>
  <c r="O66" i="7" s="1"/>
  <c r="M67" i="7" a="1"/>
  <c r="M67" i="7" s="1"/>
  <c r="P39" i="7"/>
  <c r="O41" i="7" a="1"/>
  <c r="O41" i="7" s="1"/>
  <c r="O40" i="7" a="1"/>
  <c r="O40" i="7" s="1"/>
  <c r="W8" i="7"/>
  <c r="V9" i="7" a="1"/>
  <c r="V9" i="7" s="1"/>
  <c r="P66" i="7" l="1"/>
  <c r="O67" i="7" a="1"/>
  <c r="O67" i="7" s="1"/>
  <c r="Q39" i="7"/>
  <c r="P41" i="7" a="1"/>
  <c r="P41" i="7" s="1"/>
  <c r="P40" i="7" a="1"/>
  <c r="P40" i="7" s="1"/>
  <c r="W9" i="7" a="1"/>
  <c r="W9" i="7" s="1"/>
  <c r="X8" i="7"/>
  <c r="Y8" i="7" s="1"/>
  <c r="Q66" i="7" l="1"/>
  <c r="P67" i="7" a="1"/>
  <c r="P67" i="7" s="1"/>
  <c r="R39" i="7"/>
  <c r="Q41" i="7" a="1"/>
  <c r="Q41" i="7" s="1"/>
  <c r="Q40" i="7" a="1"/>
  <c r="Q40" i="7" s="1"/>
  <c r="Z8" i="7"/>
  <c r="Y9" i="7" a="1"/>
  <c r="Y9" i="7" s="1"/>
  <c r="R66" i="7" l="1"/>
  <c r="Q67" i="7" a="1"/>
  <c r="Q67" i="7" s="1"/>
  <c r="S39" i="7"/>
  <c r="R41" i="7" a="1"/>
  <c r="R41" i="7" s="1"/>
  <c r="R40" i="7" a="1"/>
  <c r="R40" i="7" s="1"/>
  <c r="AA8" i="7"/>
  <c r="Z9" i="7" a="1"/>
  <c r="Z9" i="7" s="1"/>
  <c r="S66" i="7" l="1"/>
  <c r="R67" i="7" a="1"/>
  <c r="R67" i="7" s="1"/>
  <c r="T39" i="7"/>
  <c r="S41" i="7" a="1"/>
  <c r="S41" i="7" s="1"/>
  <c r="S40" i="7" a="1"/>
  <c r="S40" i="7" s="1"/>
  <c r="AB8" i="7"/>
  <c r="AA9" i="7" a="1"/>
  <c r="AA9" i="7" s="1"/>
  <c r="T66" i="7" l="1"/>
  <c r="S67" i="7" a="1"/>
  <c r="S67" i="7" s="1"/>
  <c r="U39" i="7"/>
  <c r="T41" i="7" a="1"/>
  <c r="T41" i="7" s="1"/>
  <c r="T40" i="7" a="1"/>
  <c r="T40" i="7" s="1"/>
  <c r="AC8" i="7"/>
  <c r="AB9" i="7" a="1"/>
  <c r="AB9" i="7" s="1"/>
  <c r="U66" i="7" l="1"/>
  <c r="T67" i="7" a="1"/>
  <c r="T67" i="7" s="1"/>
  <c r="V39" i="7"/>
  <c r="U41" i="7" a="1"/>
  <c r="U41" i="7" s="1"/>
  <c r="U40" i="7" a="1"/>
  <c r="U40" i="7" s="1"/>
  <c r="AD8" i="7"/>
  <c r="AC9" i="7" a="1"/>
  <c r="AC9" i="7" s="1"/>
  <c r="V66" i="7" l="1"/>
  <c r="U67" i="7" a="1"/>
  <c r="U67" i="7" s="1"/>
  <c r="W39" i="7"/>
  <c r="V41" i="7" a="1"/>
  <c r="V41" i="7" s="1"/>
  <c r="V40" i="7" a="1"/>
  <c r="V40" i="7" s="1"/>
  <c r="AE8" i="7"/>
  <c r="AD9" i="7" a="1"/>
  <c r="AD9" i="7" s="1"/>
  <c r="W66" i="7" l="1"/>
  <c r="V67" i="7" a="1"/>
  <c r="V67" i="7" s="1"/>
  <c r="X39" i="7"/>
  <c r="Y39" i="7" s="1"/>
  <c r="W41" i="7" a="1"/>
  <c r="W41" i="7" s="1"/>
  <c r="W40" i="7" a="1"/>
  <c r="W40" i="7" s="1"/>
  <c r="AF8" i="7"/>
  <c r="AE9" i="7" a="1"/>
  <c r="AE9" i="7" s="1"/>
  <c r="X66" i="7" l="1"/>
  <c r="W67" i="7" a="1"/>
  <c r="W67" i="7" s="1"/>
  <c r="Z39" i="7"/>
  <c r="Y41" i="7" a="1"/>
  <c r="Y41" i="7" s="1"/>
  <c r="Y40" i="7" a="1"/>
  <c r="Y40" i="7" s="1"/>
  <c r="AF9" i="7" a="1"/>
  <c r="AF9" i="7" s="1"/>
  <c r="AG8" i="7"/>
  <c r="Y66" i="7" l="1"/>
  <c r="X67" i="7" a="1"/>
  <c r="X67" i="7" s="1"/>
  <c r="AA39" i="7"/>
  <c r="Z41" i="7" a="1"/>
  <c r="Z41" i="7" s="1"/>
  <c r="Z40" i="7" a="1"/>
  <c r="Z40" i="7" s="1"/>
  <c r="AG9" i="7" a="1"/>
  <c r="AG9" i="7" s="1"/>
  <c r="AH8" i="7"/>
  <c r="Z66" i="7" l="1"/>
  <c r="Y67" i="7" a="1"/>
  <c r="Y67" i="7" s="1"/>
  <c r="AB39" i="7"/>
  <c r="AA41" i="7" a="1"/>
  <c r="AA41" i="7" s="1"/>
  <c r="AA40" i="7" a="1"/>
  <c r="AA40" i="7" s="1"/>
  <c r="AA66" i="7" l="1"/>
  <c r="Z67" i="7" a="1"/>
  <c r="Z67" i="7" s="1"/>
  <c r="AC39" i="7"/>
  <c r="AB41" i="7" a="1"/>
  <c r="AB41" i="7" s="1"/>
  <c r="AB40" i="7" a="1"/>
  <c r="AB40" i="7" s="1"/>
  <c r="AB66" i="7" l="1"/>
  <c r="AA67" i="7" a="1"/>
  <c r="AA67" i="7" s="1"/>
  <c r="AD39" i="7"/>
  <c r="AC41" i="7" a="1"/>
  <c r="AC41" i="7" s="1"/>
  <c r="AC40" i="7" a="1"/>
  <c r="AC40" i="7" s="1"/>
  <c r="AC66" i="7" l="1"/>
  <c r="AB67" i="7" a="1"/>
  <c r="AB67" i="7" s="1"/>
  <c r="AE39" i="7"/>
  <c r="AD41" i="7" a="1"/>
  <c r="AD41" i="7" s="1"/>
  <c r="AD40" i="7" a="1"/>
  <c r="AD40" i="7" s="1"/>
  <c r="AD66" i="7" l="1"/>
  <c r="AC67" i="7" a="1"/>
  <c r="AC67" i="7" s="1"/>
  <c r="AF39" i="7"/>
  <c r="AE41" i="7" a="1"/>
  <c r="AE41" i="7" s="1"/>
  <c r="AE40" i="7" a="1"/>
  <c r="AE40" i="7" s="1"/>
  <c r="AE66" i="7" l="1"/>
  <c r="AD67" i="7" a="1"/>
  <c r="AD67" i="7" s="1"/>
  <c r="AG39" i="7"/>
  <c r="AF41" i="7" a="1"/>
  <c r="AF41" i="7" s="1"/>
  <c r="AF40" i="7" a="1"/>
  <c r="AF40" i="7" s="1"/>
  <c r="AF66" i="7" l="1"/>
  <c r="AE67" i="7" a="1"/>
  <c r="AE67" i="7" s="1"/>
  <c r="AH39" i="7"/>
  <c r="AG41" i="7" a="1"/>
  <c r="AG41" i="7" s="1"/>
  <c r="AG40" i="7" a="1"/>
  <c r="AG40" i="7" s="1"/>
  <c r="AG66" i="7" l="1"/>
  <c r="AF67" i="7" a="1"/>
  <c r="AF67" i="7" s="1"/>
  <c r="AH66" i="7" l="1"/>
  <c r="AG67" i="7" a="1"/>
  <c r="AG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<sst xmlns="http://schemas.openxmlformats.org/spreadsheetml/2006/main" count="171" uniqueCount="145">
  <si>
    <t>DACD Direct Air Capture Potential</t>
  </si>
  <si>
    <t>DACD Direct Air Capture Energy Intensity</t>
  </si>
  <si>
    <t>DACD Direct Air Capture Amortized CapEx and OM</t>
  </si>
  <si>
    <t>Sources:</t>
  </si>
  <si>
    <t>Direct Air Capture: A key technology for net zero</t>
  </si>
  <si>
    <t xml:space="preserve">International Energy Agency </t>
  </si>
  <si>
    <t>IEA technology report on the current and future of DAC internationally and for selected regions</t>
  </si>
  <si>
    <t>https://iea.blob.core.windows.net/assets/78633715-15c0-44e1-81df-41123c556d57/DirectAirCapture_Akeytechnologyfornetzero.pdf</t>
  </si>
  <si>
    <t>Notes</t>
  </si>
  <si>
    <t xml:space="preserve">IEA report is based off of a 1.5C warming/net zero by 2050 scenario. This is also the case in EPS 3.3.1. </t>
  </si>
  <si>
    <t xml:space="preserve">Values for DAC potential are scaled by GDP from global DAC data </t>
  </si>
  <si>
    <t>DAC potential comes from 2022 IEA Data</t>
  </si>
  <si>
    <t>DAC intensity and capex data were modelled same as in EPS 3.3.1 as there is insufficient data in the IEA report to calculate these values</t>
  </si>
  <si>
    <t>(specfically there is no data on the proportion of L vs S-DAC to calculate the share of energy used by DAC split between NG and electricity,</t>
  </si>
  <si>
    <t>and no CAPEX data)</t>
  </si>
  <si>
    <t>Amortized CapEx and OM Cost Notes</t>
  </si>
  <si>
    <t>CapEx here should include the cost of equipment, maintenance, and labor.</t>
  </si>
  <si>
    <t>Energy costs are calculated separately in the model and should not be included here.</t>
  </si>
  <si>
    <t xml:space="preserve">DAC potential </t>
  </si>
  <si>
    <t>data</t>
  </si>
  <si>
    <t>Year</t>
  </si>
  <si>
    <t>Potential (MtCO2)</t>
  </si>
  <si>
    <t>trend</t>
  </si>
  <si>
    <t>From 'DAC global operating capacity, 2010-2021</t>
  </si>
  <si>
    <t>From 'Global CO2 capture from DACS and DAC with use in the Net Zero Scenario</t>
  </si>
  <si>
    <t>DAC energy intensity</t>
  </si>
  <si>
    <t>Heat (EJ)</t>
  </si>
  <si>
    <t>Electricity (EJ)</t>
  </si>
  <si>
    <t>From 'Global energy consumption (left) and CO2 capture (right) from DAC in the Net Zero Scenario'</t>
  </si>
  <si>
    <t>DAC cost</t>
  </si>
  <si>
    <t>Cost (USD/tCO2)</t>
  </si>
  <si>
    <t>From 'CO2 capture cost at varying CO2 concentrations, 2020'</t>
  </si>
  <si>
    <t>From 'Levelised cost of capturing carbon by DACS technology for selected regions, 2030 and 2050' (L-DACS US Scenario)</t>
  </si>
  <si>
    <t xml:space="preserve">Economic data </t>
  </si>
  <si>
    <t>source: World Bank</t>
  </si>
  <si>
    <t>link</t>
  </si>
  <si>
    <t>GDP (millions 2020 USD)</t>
  </si>
  <si>
    <t>Canada</t>
  </si>
  <si>
    <t xml:space="preserve">US </t>
  </si>
  <si>
    <t>World</t>
  </si>
  <si>
    <t>2020 USD to 2012 USD</t>
  </si>
  <si>
    <t>from cpi file</t>
  </si>
  <si>
    <t>EJ to BTU</t>
  </si>
  <si>
    <t>tonne per Gt</t>
  </si>
  <si>
    <t>tonne per Mt</t>
  </si>
  <si>
    <t>Key features of S-DAC and L-DAC technology approaches</t>
  </si>
  <si>
    <t>S-DAC</t>
  </si>
  <si>
    <t>L_DAC</t>
  </si>
  <si>
    <t>CO2 separation</t>
  </si>
  <si>
    <t>Solid adsorbent</t>
  </si>
  <si>
    <t>Liquid sorbent</t>
  </si>
  <si>
    <t>Specific energy consumption (GJ/tCO2)</t>
  </si>
  <si>
    <t>5.5-8.8</t>
  </si>
  <si>
    <t>Share as heat consumption (%)</t>
  </si>
  <si>
    <t>75-80%</t>
  </si>
  <si>
    <t>80-100%</t>
  </si>
  <si>
    <t>L-DAC average</t>
  </si>
  <si>
    <t>Share as electricity consumption (%)</t>
  </si>
  <si>
    <t>20-25%</t>
  </si>
  <si>
    <t>0-20%</t>
  </si>
  <si>
    <t>Regeneration temperature</t>
  </si>
  <si>
    <t>80-100°C</t>
  </si>
  <si>
    <t>Around 900°C</t>
  </si>
  <si>
    <t>Regeneration pressure</t>
  </si>
  <si>
    <t>Vacuum</t>
  </si>
  <si>
    <t>Ambient</t>
  </si>
  <si>
    <t>Capture capacity</t>
  </si>
  <si>
    <t>Modular (e.g. 50 tCO2/year per unit)</t>
  </si>
  <si>
    <t>Large-scale (e.g. 0.5-1 MtCO2/year)</t>
  </si>
  <si>
    <t>Net water requirement (tH2O/tCO2)</t>
  </si>
  <si>
    <t>-2 to none</t>
  </si>
  <si>
    <t>0-50</t>
  </si>
  <si>
    <t>Land requirement (km2/MtCO2)</t>
  </si>
  <si>
    <t>1.2-1.7</t>
  </si>
  <si>
    <t>Life cycle emissions (tCO2emitted/tCO2captured)</t>
  </si>
  <si>
    <t>0.03-0.91</t>
  </si>
  <si>
    <t>0.1-0.4</t>
  </si>
  <si>
    <t>Levelised cost of capture (USD/tCO2)</t>
  </si>
  <si>
    <t>Up to 540</t>
  </si>
  <si>
    <t>Up to 340</t>
  </si>
  <si>
    <t xml:space="preserve">from p23 of IEA DAC report </t>
  </si>
  <si>
    <t>DAC Technologies Considered</t>
  </si>
  <si>
    <t>DAC1 = hydroxide sorbent-based technology, most mature technology, used for large-scale plants, requires high heat (&gt;800C)</t>
  </si>
  <si>
    <t>DAC2 = amine-based technology, less mature, can be small modular units, can accept waste heat (temp 85-120C)</t>
  </si>
  <si>
    <t>According to the source paper, DAC1 heat is provided by natural gas, and DAC2 heat is provided by waste heat.</t>
  </si>
  <si>
    <t>Capital Cost per Ton CO2 Captured (amortized over lifetime of equipment)</t>
  </si>
  <si>
    <t>The paper indicates these costs include equipment, maintenance, and labor.  Energy costs are not included.</t>
  </si>
  <si>
    <t>$/ton CO2</t>
  </si>
  <si>
    <t>DAC1</t>
  </si>
  <si>
    <t>DAC2</t>
  </si>
  <si>
    <t>High</t>
  </si>
  <si>
    <t>Low</t>
  </si>
  <si>
    <t>Floor</t>
  </si>
  <si>
    <t>Electricity Required per Ton CO2 Captured</t>
  </si>
  <si>
    <t>GJ/ton CO2</t>
  </si>
  <si>
    <t>Heat Input Required per Ton CO2 Captured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</si>
  <si>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</si>
  <si>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</si>
  <si>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</si>
  <si>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</si>
  <si>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Global DAC Potential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</si>
  <si>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</si>
  <si>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</si>
  <si>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</si>
  <si>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</si>
  <si>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</si>
  <si>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</si>
  <si>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</si>
  <si>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</si>
  <si>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</si>
  <si>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</si>
  <si>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</si>
  <si>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</si>
  <si>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</si>
  <si>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</si>
  <si>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trillion USD</t>
  </si>
  <si>
    <t>World GDP</t>
  </si>
  <si>
    <t>trillion UDS</t>
  </si>
  <si>
    <t>US GDP share</t>
  </si>
  <si>
    <t>U.S. DAC potential</t>
  </si>
  <si>
    <t>Converting to metric tons:</t>
  </si>
  <si>
    <t>DAC1 (t/yr)</t>
  </si>
  <si>
    <t>DAC2 (t/yr)</t>
  </si>
  <si>
    <t>Electricity and Heat Intensity, Costs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</si>
  <si>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</si>
  <si>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</si>
  <si>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low intensity or cost values.  Therefore, we take the high values as constant over the period 2046-2050, when deployment</t>
  </si>
  <si>
    <t>is just barely beginning.</t>
  </si>
  <si>
    <t>BTU/GJ</t>
  </si>
  <si>
    <t>In this variable, we use BTU for all energy sources, including electricity.  This is a strict unit conversion, not a heat rate.</t>
  </si>
  <si>
    <t>metric tons/yr</t>
  </si>
  <si>
    <t>DAC Potential</t>
  </si>
  <si>
    <t>BTU/metric ton CO2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</si>
  <si>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</si>
  <si>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</si>
  <si>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</si>
  <si>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</si>
  <si>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</si>
  <si>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</si>
  <si>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</si>
  <si>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</si>
  <si>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</si>
  <si>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</si>
  <si>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$/metric ton CO2</t>
  </si>
  <si>
    <t>amortized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</si>
</sst>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50595E"/>
      <name val="OpenSans"/>
      <family val="2"/>
      <charset val="1"/>
    </font>
    <font>
      <sz val="11"/>
      <color rgb="FF000000"/>
      <name val="Calibri"/>
    </font>
    <font>
      <sz val="11"/>
      <color rgb="FF000000"/>
      <name val="OpenSans"/>
      <family val="2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6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5" fillId="0" borderId="0" xfId="0" quotePrefix="1" applyFont="1"/>
    <xf numFmtId="0" fontId="2" fillId="5" borderId="0" xfId="0" applyFont="1" applyFill="1"/>
    <xf numFmtId="0" fontId="0" fillId="5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  <xf numFmtId="0" fontId="0" fillId="0" borderId="0" xfId="0" quotePrefix="1"/>
    <xf numFmtId="0" fontId="7" fillId="0" borderId="0" xfId="0" applyFont="1"/>
    <xf numFmtId="0" fontId="8" fillId="10" borderId="0" xfId="0" applyFont="1" applyFill="1"/>
    <xf numFmtId="0" fontId="0" fillId="11" borderId="0" xfId="0" applyFill="1"/>
    <xf numFmtId="0" fontId="0" fillId="12" borderId="0" xfId="0" applyFill="1"/>
    <xf numFmtId="11" fontId="0" fillId="0" borderId="0" xfId="0" applyNumberFormat="1"/>
    <xf numFmtId="0" fontId="6" fillId="0" borderId="0" xfId="0" applyFont="1"/>
    <xf numFmtId="0" fontId="6" fillId="7" borderId="0" xfId="0" applyFont="1" applyFill="1"/>
    <xf numFmtId="0" fontId="6" fillId="6" borderId="0" xfId="0" applyFont="1" applyFill="1"/>
    <xf numFmtId="0" fontId="9" fillId="0" borderId="0" xfId="0" quotePrefix="1" applyFont="1"/>
    <xf numFmtId="0" fontId="9" fillId="7" borderId="0" xfId="0" quotePrefix="1" applyFont="1" applyFill="1"/>
    <xf numFmtId="0" fontId="10" fillId="0" borderId="0" xfId="0" applyFont="1" applyAlignment="1">
      <alignment wrapText="1"/>
    </xf>
    <xf numFmtId="4" fontId="10" fillId="0" borderId="0" xfId="0" applyNumberFormat="1" applyFont="1" applyAlignment="1">
      <alignment wrapText="1"/>
    </xf>
    <xf numFmtId="4" fontId="11" fillId="0" borderId="0" xfId="0" applyNumberFormat="1" applyFont="1" applyAlignment="1">
      <alignment wrapText="1"/>
    </xf>
    <xf numFmtId="4" fontId="12" fillId="0" borderId="0" xfId="0" applyNumberFormat="1" applyFont="1"/>
    <xf numFmtId="0" fontId="13" fillId="0" borderId="0" xfId="0" applyFont="1"/>
    <xf numFmtId="0" fontId="6" fillId="0" borderId="0" xfId="0" applyFont="1" applyFill="1"/>
    <xf numFmtId="0" fontId="0" fillId="0" borderId="0" xfId="0" applyAlignment="1">
      <alignment horizontal="left" inden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F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13</xdr:row>
      <xdr:rowOff>133350</xdr:rowOff>
    </xdr:from>
    <xdr:to>
      <xdr:col>3</xdr:col>
      <xdr:colOff>114300</xdr:colOff>
      <xdr:row>28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ABBCA6-A012-BDF6-4C32-3938354A4F1C}"/>
            </a:ext>
            <a:ext uri="{147F2762-F138-4A5C-976F-8EAC2B608ADB}">
              <a16:predDERef xmlns:a16="http://schemas.microsoft.com/office/drawing/2014/main" pred="{EE878BBC-D271-470C-BD73-7F80378D4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57350"/>
          <a:ext cx="45624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13</xdr:row>
      <xdr:rowOff>95250</xdr:rowOff>
    </xdr:from>
    <xdr:to>
      <xdr:col>12</xdr:col>
      <xdr:colOff>76200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7111F8-EBD2-E419-2E5A-4BB10D4B4903}"/>
            </a:ext>
            <a:ext uri="{147F2762-F138-4A5C-976F-8EAC2B608ADB}">
              <a16:predDERef xmlns:a16="http://schemas.microsoft.com/office/drawing/2014/main" pred="{73ABBCA6-A012-BDF6-4C32-3938354A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2525" y="2190750"/>
          <a:ext cx="5105400" cy="27241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71</xdr:row>
      <xdr:rowOff>57150</xdr:rowOff>
    </xdr:from>
    <xdr:to>
      <xdr:col>3</xdr:col>
      <xdr:colOff>104775</xdr:colOff>
      <xdr:row>85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C63121-D760-193B-74EB-31499F691791}"/>
            </a:ext>
            <a:ext uri="{147F2762-F138-4A5C-976F-8EAC2B608ADB}">
              <a16:predDERef xmlns:a16="http://schemas.microsoft.com/office/drawing/2014/main" pred="{647111F8-EBD2-E419-2E5A-4BB10D4B4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2439650"/>
          <a:ext cx="4572000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71</xdr:row>
      <xdr:rowOff>104775</xdr:rowOff>
    </xdr:from>
    <xdr:to>
      <xdr:col>11</xdr:col>
      <xdr:colOff>142875</xdr:colOff>
      <xdr:row>85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5C6BB6-C931-228E-457A-BDC468868EFD}"/>
            </a:ext>
            <a:ext uri="{147F2762-F138-4A5C-976F-8EAC2B608ADB}">
              <a16:predDERef xmlns:a16="http://schemas.microsoft.com/office/drawing/2014/main" pred="{5DC63121-D760-193B-74EB-31499F69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0" y="829627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44</xdr:row>
      <xdr:rowOff>161925</xdr:rowOff>
    </xdr:from>
    <xdr:to>
      <xdr:col>2</xdr:col>
      <xdr:colOff>676275</xdr:colOff>
      <xdr:row>57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B06E9F-ADD1-B671-689C-B393A2E023CD}"/>
            </a:ext>
            <a:ext uri="{147F2762-F138-4A5C-976F-8EAC2B608ADB}">
              <a16:predDERef xmlns:a16="http://schemas.microsoft.com/office/drawing/2014/main" pred="{875C6BB6-C931-228E-457A-BDC468868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6638925"/>
          <a:ext cx="457200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30</xdr:row>
      <xdr:rowOff>144937</xdr:rowOff>
    </xdr:from>
    <xdr:to>
      <xdr:col>4</xdr:col>
      <xdr:colOff>388869</xdr:colOff>
      <xdr:row>49</xdr:row>
      <xdr:rowOff>86200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859937"/>
          <a:ext cx="4770369" cy="3560763"/>
        </a:xfrm>
        <a:prstGeom prst="rect">
          <a:avLst/>
        </a:prstGeom>
      </xdr:spPr>
    </xdr:pic>
    <xdr:clientData/>
  </xdr:twoCellAnchor>
  <xdr:twoCellAnchor editAs="oneCell">
    <xdr:from>
      <xdr:col>5</xdr:col>
      <xdr:colOff>82826</xdr:colOff>
      <xdr:row>29</xdr:row>
      <xdr:rowOff>91109</xdr:rowOff>
    </xdr:from>
    <xdr:to>
      <xdr:col>6</xdr:col>
      <xdr:colOff>74543</xdr:colOff>
      <xdr:row>32</xdr:row>
      <xdr:rowOff>43244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217" y="4472609"/>
          <a:ext cx="753717" cy="523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a.blob.core.windows.net/assets/78633715-15c0-44e1-81df-41123c556d57/DirectAirCapture_Akeytechnologyfornetzero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.worldbank.org/indicator/NY.GDP.MKTP.C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8" workbookViewId="0">
      <selection activeCell="A20" sqref="A20"/>
    </sheetView>
  </sheetViews>
  <sheetFormatPr defaultRowHeight="15"/>
  <cols>
    <col min="1" max="1" width="11.140625" customWidth="1"/>
    <col min="2" max="2" width="85.28515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5" spans="1:2">
      <c r="A5" s="1" t="s">
        <v>3</v>
      </c>
      <c r="B5" s="4" t="s">
        <v>4</v>
      </c>
    </row>
    <row r="6" spans="1:2">
      <c r="B6" t="s">
        <v>5</v>
      </c>
    </row>
    <row r="7" spans="1:2">
      <c r="B7" s="6">
        <v>2022</v>
      </c>
    </row>
    <row r="8" spans="1:2">
      <c r="B8" t="s">
        <v>6</v>
      </c>
    </row>
    <row r="9" spans="1:2">
      <c r="B9" s="5" t="s">
        <v>7</v>
      </c>
    </row>
    <row r="11" spans="1:2">
      <c r="B11" s="5"/>
    </row>
    <row r="14" spans="1:2">
      <c r="A14" s="1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s="40" t="s">
        <v>13</v>
      </c>
    </row>
    <row r="20" spans="1:1">
      <c r="A20" s="40" t="s">
        <v>14</v>
      </c>
    </row>
    <row r="27" spans="1:1">
      <c r="A27" s="1" t="s">
        <v>15</v>
      </c>
    </row>
    <row r="28" spans="1:1">
      <c r="A28" t="s">
        <v>16</v>
      </c>
    </row>
    <row r="29" spans="1:1">
      <c r="A29" t="s">
        <v>17</v>
      </c>
    </row>
  </sheetData>
  <hyperlinks>
    <hyperlink ref="B9" r:id="rId1" xr:uid="{A97CE8F5-D4DD-4D4B-AC87-EF87040F69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541D-180D-4652-9050-A0F9A20A5604}">
  <dimension ref="A1:AH118"/>
  <sheetViews>
    <sheetView topLeftCell="A30" zoomScale="115" zoomScaleNormal="115" workbookViewId="0">
      <selection activeCell="B42" sqref="B42"/>
    </sheetView>
  </sheetViews>
  <sheetFormatPr defaultColWidth="9.140625" defaultRowHeight="15"/>
  <cols>
    <col min="1" max="1" width="33.28515625" customWidth="1"/>
    <col min="2" max="2" width="25.7109375" customWidth="1"/>
    <col min="3" max="8" width="11.42578125" customWidth="1"/>
  </cols>
  <sheetData>
    <row r="1" spans="1:34">
      <c r="A1" s="1" t="s">
        <v>18</v>
      </c>
    </row>
    <row r="2" spans="1:34">
      <c r="A2" s="1"/>
    </row>
    <row r="3" spans="1:34">
      <c r="A3" s="2" t="s">
        <v>19</v>
      </c>
    </row>
    <row r="4" spans="1:34">
      <c r="A4" t="s">
        <v>20</v>
      </c>
      <c r="B4">
        <v>2018</v>
      </c>
      <c r="C4">
        <v>2019</v>
      </c>
      <c r="D4">
        <v>2020</v>
      </c>
      <c r="E4">
        <v>2021</v>
      </c>
      <c r="F4">
        <v>2030</v>
      </c>
      <c r="G4">
        <v>2040</v>
      </c>
      <c r="H4">
        <v>2050</v>
      </c>
    </row>
    <row r="5" spans="1:34" s="29" customFormat="1">
      <c r="A5" s="29" t="s">
        <v>21</v>
      </c>
      <c r="B5" s="33">
        <f>3600/1000000</f>
        <v>3.5999999999999999E-3</v>
      </c>
      <c r="C5" s="33">
        <f>3700/1000000</f>
        <v>3.7000000000000002E-3</v>
      </c>
      <c r="D5" s="33">
        <f>3800/1000000</f>
        <v>3.8E-3</v>
      </c>
      <c r="E5" s="33">
        <f>7700/1000000</f>
        <v>7.7000000000000002E-3</v>
      </c>
      <c r="F5" s="31">
        <v>85</v>
      </c>
      <c r="G5" s="31">
        <v>620</v>
      </c>
      <c r="H5" s="31">
        <v>980</v>
      </c>
    </row>
    <row r="7" spans="1:34">
      <c r="A7" s="2" t="s">
        <v>22</v>
      </c>
    </row>
    <row r="8" spans="1:34">
      <c r="A8" t="s">
        <v>20</v>
      </c>
      <c r="B8">
        <v>2018</v>
      </c>
      <c r="C8">
        <f t="shared" ref="C8:AE8" si="0">B8+1</f>
        <v>2019</v>
      </c>
      <c r="D8">
        <f t="shared" si="0"/>
        <v>2020</v>
      </c>
      <c r="E8">
        <f t="shared" si="0"/>
        <v>2021</v>
      </c>
      <c r="F8">
        <f t="shared" si="0"/>
        <v>2022</v>
      </c>
      <c r="G8">
        <f t="shared" si="0"/>
        <v>2023</v>
      </c>
      <c r="H8">
        <f t="shared" si="0"/>
        <v>2024</v>
      </c>
      <c r="I8">
        <f t="shared" si="0"/>
        <v>2025</v>
      </c>
      <c r="J8">
        <f t="shared" si="0"/>
        <v>2026</v>
      </c>
      <c r="K8">
        <f t="shared" si="0"/>
        <v>2027</v>
      </c>
      <c r="L8">
        <f t="shared" si="0"/>
        <v>2028</v>
      </c>
      <c r="M8">
        <f t="shared" si="0"/>
        <v>2029</v>
      </c>
      <c r="N8">
        <f t="shared" si="0"/>
        <v>2030</v>
      </c>
      <c r="O8">
        <f t="shared" si="0"/>
        <v>2031</v>
      </c>
      <c r="P8">
        <f t="shared" si="0"/>
        <v>2032</v>
      </c>
      <c r="Q8">
        <f t="shared" si="0"/>
        <v>2033</v>
      </c>
      <c r="R8">
        <f t="shared" si="0"/>
        <v>2034</v>
      </c>
      <c r="S8">
        <f t="shared" si="0"/>
        <v>2035</v>
      </c>
      <c r="T8">
        <f t="shared" si="0"/>
        <v>2036</v>
      </c>
      <c r="U8">
        <f t="shared" si="0"/>
        <v>2037</v>
      </c>
      <c r="V8">
        <f>U8+1</f>
        <v>2038</v>
      </c>
      <c r="W8">
        <f t="shared" si="0"/>
        <v>2039</v>
      </c>
      <c r="X8">
        <f t="shared" si="0"/>
        <v>2040</v>
      </c>
      <c r="Y8">
        <f t="shared" si="0"/>
        <v>2041</v>
      </c>
      <c r="Z8">
        <f t="shared" si="0"/>
        <v>2042</v>
      </c>
      <c r="AA8">
        <f t="shared" si="0"/>
        <v>2043</v>
      </c>
      <c r="AB8">
        <f t="shared" si="0"/>
        <v>2044</v>
      </c>
      <c r="AC8">
        <f t="shared" si="0"/>
        <v>2045</v>
      </c>
      <c r="AD8">
        <f>AC8+1</f>
        <v>2046</v>
      </c>
      <c r="AE8">
        <f t="shared" si="0"/>
        <v>2047</v>
      </c>
      <c r="AF8">
        <f>AE8+1</f>
        <v>2048</v>
      </c>
      <c r="AG8">
        <f t="shared" ref="AG8:AH8" si="1">AF8+1</f>
        <v>2049</v>
      </c>
      <c r="AH8">
        <f t="shared" si="1"/>
        <v>2050</v>
      </c>
    </row>
    <row r="9" spans="1:34" s="29" customFormat="1">
      <c r="A9" s="29" t="s">
        <v>21</v>
      </c>
      <c r="B9" s="30">
        <f>B5</f>
        <v>3.5999999999999999E-3</v>
      </c>
      <c r="C9" s="30">
        <f t="shared" ref="C9:E9" si="2">C5</f>
        <v>3.7000000000000002E-3</v>
      </c>
      <c r="D9" s="30">
        <f t="shared" si="2"/>
        <v>3.8E-3</v>
      </c>
      <c r="E9" s="30">
        <f t="shared" si="2"/>
        <v>7.7000000000000002E-3</v>
      </c>
      <c r="F9" s="29" cm="1">
        <f t="array" ref="F9">TREND($B$5:$F$5,$B$4:$F$4,F8)</f>
        <v>20.067994849785464</v>
      </c>
      <c r="G9" s="29" cm="1">
        <f t="array" ref="G9">TREND($B$5:$F$5,$B$4:$F$4,G8)</f>
        <v>27.728581974250119</v>
      </c>
      <c r="H9" s="29" cm="1">
        <f t="array" ref="H9">TREND($B$5:$F$5,$B$4:$F$4,H8)</f>
        <v>35.389169098712955</v>
      </c>
      <c r="I9" s="29" cm="1">
        <f t="array" ref="I9">TREND($B$5:$F$5,$B$4:$F$4,I8)</f>
        <v>43.049756223175791</v>
      </c>
      <c r="J9" s="29" cm="1">
        <f t="array" ref="J9">TREND($B$5:$F$5,$B$4:$F$4,J8)</f>
        <v>50.710343347640446</v>
      </c>
      <c r="K9" s="29" cm="1">
        <f t="array" ref="K9">TREND($B$5:$F$5,$B$4:$F$4,K8)</f>
        <v>58.370930472103282</v>
      </c>
      <c r="L9" s="29" cm="1">
        <f t="array" ref="L9">TREND($B$5:$F$5,$B$4:$F$4,L8)</f>
        <v>66.031517596566118</v>
      </c>
      <c r="M9" s="29" cm="1">
        <f t="array" ref="M9">TREND($B$5:$F$5,$B$4:$F$4,M8)</f>
        <v>73.692104721030773</v>
      </c>
      <c r="N9" s="31">
        <v>85</v>
      </c>
      <c r="O9" s="32" cm="1">
        <f t="array" ref="O9">TREND($F$5:$G$5,$F$4:$G$4,O8)</f>
        <v>138.5</v>
      </c>
      <c r="P9" s="32" cm="1">
        <f t="array" ref="P9">TREND($F$5:$G$5,$F$4:$G$4,P8)</f>
        <v>192</v>
      </c>
      <c r="Q9" s="32" cm="1">
        <f t="array" ref="Q9">TREND($F$5:$G$5,$F$4:$G$4,Q8)</f>
        <v>245.5</v>
      </c>
      <c r="R9" s="32" cm="1">
        <f t="array" ref="R9">TREND($F$5:$G$5,$F$4:$G$4,R8)</f>
        <v>299</v>
      </c>
      <c r="S9" s="32" cm="1">
        <f t="array" ref="S9">TREND($F$5:$G$5,$F$4:$G$4,S8)</f>
        <v>352.5</v>
      </c>
      <c r="T9" s="32" cm="1">
        <f t="array" ref="T9">TREND($F$5:$G$5,$F$4:$G$4,T8)</f>
        <v>406</v>
      </c>
      <c r="U9" s="32" cm="1">
        <f t="array" ref="U9">TREND($F$5:$G$5,$F$4:$G$4,U8)</f>
        <v>459.5</v>
      </c>
      <c r="V9" s="32" cm="1">
        <f t="array" ref="V9">TREND($F$5:$G$5,$F$4:$G$4,V8)</f>
        <v>513</v>
      </c>
      <c r="W9" s="32" cm="1">
        <f t="array" ref="W9">TREND($F$5:$G$5,$F$4:$G$4,W8)</f>
        <v>566.5</v>
      </c>
      <c r="X9" s="31">
        <f>G5</f>
        <v>620</v>
      </c>
      <c r="Y9" s="32" cm="1">
        <f t="array" ref="Y9">TREND($G$5:$H$5,$G$4:$H$4,Y8)</f>
        <v>656</v>
      </c>
      <c r="Z9" s="32" cm="1">
        <f t="array" ref="Z9">TREND($G$5:$H$5,$G$4:$H$4,Z8)</f>
        <v>692</v>
      </c>
      <c r="AA9" s="32" cm="1">
        <f t="array" ref="AA9">TREND($G$5:$H$5,$G$4:$H$4,AA8)</f>
        <v>728</v>
      </c>
      <c r="AB9" s="32" cm="1">
        <f t="array" ref="AB9">TREND($G$5:$H$5,$G$4:$H$4,AB8)</f>
        <v>764</v>
      </c>
      <c r="AC9" s="32" cm="1">
        <f t="array" ref="AC9">TREND($G$5:$H$5,$G$4:$H$4,AC8)</f>
        <v>800</v>
      </c>
      <c r="AD9" s="32" cm="1">
        <f t="array" ref="AD9">TREND($G$5:$H$5,$G$4:$H$4,AD8)</f>
        <v>836</v>
      </c>
      <c r="AE9" s="32" cm="1">
        <f t="array" ref="AE9">TREND($G$5:$H$5,$G$4:$H$4,AE8)</f>
        <v>872</v>
      </c>
      <c r="AF9" s="32" cm="1">
        <f t="array" ref="AF9">TREND($G$5:$H$5,$G$4:$H$4,AF8)</f>
        <v>908</v>
      </c>
      <c r="AG9" s="32" cm="1">
        <f t="array" ref="AG9">TREND($G$5:$H$5,$G$4:$H$4,AG8)</f>
        <v>944</v>
      </c>
      <c r="AH9" s="31">
        <f>H5</f>
        <v>980</v>
      </c>
    </row>
    <row r="11" spans="1:34">
      <c r="A11" s="18" t="s">
        <v>23</v>
      </c>
    </row>
    <row r="12" spans="1:34">
      <c r="A12" s="19" t="s">
        <v>24</v>
      </c>
    </row>
    <row r="13" spans="1:34" s="17" customFormat="1">
      <c r="A13" s="16"/>
    </row>
    <row r="14" spans="1:34">
      <c r="A14" s="2"/>
      <c r="B14" s="3"/>
      <c r="C14" s="3"/>
    </row>
    <row r="15" spans="1:34">
      <c r="A15" s="1"/>
    </row>
    <row r="16" spans="1:34">
      <c r="A16" s="1"/>
    </row>
    <row r="17" spans="1:3">
      <c r="A17" s="1"/>
    </row>
    <row r="19" spans="1:3">
      <c r="A19" s="1">
        <f>'IEA-Data'!B40*('IEA-Data'!$B$93/$B$95)</f>
        <v>0</v>
      </c>
    </row>
    <row r="20" spans="1:3">
      <c r="A20" s="2"/>
      <c r="B20" s="3"/>
      <c r="C20" s="3"/>
    </row>
    <row r="21" spans="1:3">
      <c r="A21" s="1"/>
    </row>
    <row r="22" spans="1:3">
      <c r="A22" s="1"/>
    </row>
    <row r="23" spans="1:3">
      <c r="A23" s="1"/>
    </row>
    <row r="25" spans="1:3">
      <c r="A25" s="1"/>
    </row>
    <row r="26" spans="1:3">
      <c r="A26" s="2"/>
      <c r="B26" s="3"/>
      <c r="C26" s="3"/>
    </row>
    <row r="27" spans="1:3">
      <c r="A27" s="1"/>
    </row>
    <row r="28" spans="1:3">
      <c r="A28" s="1"/>
    </row>
    <row r="29" spans="1:3">
      <c r="A29" s="1"/>
    </row>
    <row r="31" spans="1:3">
      <c r="A31" s="1" t="s">
        <v>25</v>
      </c>
    </row>
    <row r="32" spans="1:3">
      <c r="A32" s="1"/>
    </row>
    <row r="33" spans="1:34">
      <c r="A33" s="2" t="s">
        <v>19</v>
      </c>
    </row>
    <row r="34" spans="1:34">
      <c r="A34" t="s">
        <v>20</v>
      </c>
      <c r="B34">
        <v>2020</v>
      </c>
      <c r="C34">
        <v>2030</v>
      </c>
      <c r="D34">
        <v>2040</v>
      </c>
      <c r="E34">
        <v>2050</v>
      </c>
    </row>
    <row r="35" spans="1:34">
      <c r="A35" t="s">
        <v>26</v>
      </c>
      <c r="B35" s="27">
        <v>0</v>
      </c>
      <c r="C35" s="27">
        <v>0.4</v>
      </c>
      <c r="D35" s="27">
        <v>3.33</v>
      </c>
      <c r="E35" s="27">
        <v>5.0999999999999996</v>
      </c>
    </row>
    <row r="36" spans="1:34">
      <c r="A36" t="s">
        <v>27</v>
      </c>
      <c r="B36" s="27">
        <v>0</v>
      </c>
      <c r="C36" s="27">
        <v>0.1</v>
      </c>
      <c r="D36" s="27">
        <v>0.33</v>
      </c>
      <c r="E36" s="27">
        <v>0.75</v>
      </c>
    </row>
    <row r="38" spans="1:34">
      <c r="A38" s="2" t="s">
        <v>22</v>
      </c>
    </row>
    <row r="39" spans="1:34">
      <c r="A39" t="s">
        <v>20</v>
      </c>
      <c r="B39">
        <v>2018</v>
      </c>
      <c r="C39">
        <f t="shared" ref="C39" si="3">B39+1</f>
        <v>2019</v>
      </c>
      <c r="D39">
        <f t="shared" ref="D39" si="4">C39+1</f>
        <v>2020</v>
      </c>
      <c r="E39">
        <f t="shared" ref="E39" si="5">D39+1</f>
        <v>2021</v>
      </c>
      <c r="F39">
        <f t="shared" ref="F39" si="6">E39+1</f>
        <v>2022</v>
      </c>
      <c r="G39">
        <f t="shared" ref="G39" si="7">F39+1</f>
        <v>2023</v>
      </c>
      <c r="H39">
        <f t="shared" ref="H39" si="8">G39+1</f>
        <v>2024</v>
      </c>
      <c r="I39">
        <f t="shared" ref="I39" si="9">H39+1</f>
        <v>2025</v>
      </c>
      <c r="J39">
        <f t="shared" ref="J39" si="10">I39+1</f>
        <v>2026</v>
      </c>
      <c r="K39">
        <f t="shared" ref="K39" si="11">J39+1</f>
        <v>2027</v>
      </c>
      <c r="L39">
        <f t="shared" ref="L39" si="12">K39+1</f>
        <v>2028</v>
      </c>
      <c r="M39">
        <f t="shared" ref="M39" si="13">L39+1</f>
        <v>2029</v>
      </c>
      <c r="N39">
        <f t="shared" ref="N39" si="14">M39+1</f>
        <v>2030</v>
      </c>
      <c r="O39">
        <f t="shared" ref="O39" si="15">N39+1</f>
        <v>2031</v>
      </c>
      <c r="P39">
        <f t="shared" ref="P39" si="16">O39+1</f>
        <v>2032</v>
      </c>
      <c r="Q39">
        <f t="shared" ref="Q39" si="17">P39+1</f>
        <v>2033</v>
      </c>
      <c r="R39">
        <f t="shared" ref="R39" si="18">Q39+1</f>
        <v>2034</v>
      </c>
      <c r="S39">
        <f t="shared" ref="S39" si="19">R39+1</f>
        <v>2035</v>
      </c>
      <c r="T39">
        <f t="shared" ref="T39" si="20">S39+1</f>
        <v>2036</v>
      </c>
      <c r="U39">
        <f t="shared" ref="U39" si="21">T39+1</f>
        <v>2037</v>
      </c>
      <c r="V39">
        <f t="shared" ref="V39" si="22">U39+1</f>
        <v>2038</v>
      </c>
      <c r="W39">
        <f>V39+1</f>
        <v>2039</v>
      </c>
      <c r="X39">
        <f t="shared" ref="X39" si="23">W39+1</f>
        <v>2040</v>
      </c>
      <c r="Y39">
        <f t="shared" ref="Y39" si="24">X39+1</f>
        <v>2041</v>
      </c>
      <c r="Z39">
        <f t="shared" ref="Z39" si="25">Y39+1</f>
        <v>2042</v>
      </c>
      <c r="AA39">
        <f t="shared" ref="AA39" si="26">Z39+1</f>
        <v>2043</v>
      </c>
      <c r="AB39">
        <f t="shared" ref="AB39" si="27">AA39+1</f>
        <v>2044</v>
      </c>
      <c r="AC39">
        <f t="shared" ref="AC39" si="28">AB39+1</f>
        <v>2045</v>
      </c>
      <c r="AD39">
        <f t="shared" ref="AD39" si="29">AC39+1</f>
        <v>2046</v>
      </c>
      <c r="AE39">
        <f>AD39+1</f>
        <v>2047</v>
      </c>
      <c r="AF39">
        <f t="shared" ref="AF39" si="30">AE39+1</f>
        <v>2048</v>
      </c>
      <c r="AG39">
        <f>AF39+1</f>
        <v>2049</v>
      </c>
      <c r="AH39">
        <f>AG39+1</f>
        <v>2050</v>
      </c>
    </row>
    <row r="40" spans="1:34">
      <c r="A40" t="s">
        <v>26</v>
      </c>
      <c r="B40">
        <v>0</v>
      </c>
      <c r="C40">
        <v>0</v>
      </c>
      <c r="D40" s="27">
        <v>0</v>
      </c>
      <c r="E40" cm="1">
        <f t="array" ref="E40">TREND($B$35:$C$35,$B$34:$C$34,E39)</f>
        <v>4.0000000000006253E-2</v>
      </c>
      <c r="F40" cm="1">
        <f t="array" ref="F40">TREND($B$35:$C$35,$B$34:$C$34,F39)</f>
        <v>7.9999999999998295E-2</v>
      </c>
      <c r="G40" cm="1">
        <f t="array" ref="G40">TREND($B$35:$C$35,$B$34:$C$34,G39)</f>
        <v>0.12000000000000455</v>
      </c>
      <c r="H40" cm="1">
        <f t="array" ref="H40">TREND($B$35:$C$35,$B$34:$C$34,H39)</f>
        <v>0.1600000000000108</v>
      </c>
      <c r="I40" cm="1">
        <f t="array" ref="I40">TREND($B$35:$C$35,$B$34:$C$34,I39)</f>
        <v>0.20000000000000284</v>
      </c>
      <c r="J40" cm="1">
        <f t="array" ref="J40">TREND($B$35:$C$35,$B$34:$C$34,J39)</f>
        <v>0.24000000000000909</v>
      </c>
      <c r="K40" cm="1">
        <f t="array" ref="K40">TREND($B$35:$C$35,$B$34:$C$34,K39)</f>
        <v>0.28000000000000114</v>
      </c>
      <c r="L40" cm="1">
        <f t="array" ref="L40">TREND($B$35:$C$35,$B$34:$C$34,L39)</f>
        <v>0.32000000000000739</v>
      </c>
      <c r="M40" cm="1">
        <f t="array" ref="M40">TREND($B$35:$C$35,$B$34:$C$34,M39)</f>
        <v>0.35999999999999943</v>
      </c>
      <c r="N40" s="27">
        <v>0.4</v>
      </c>
      <c r="O40" cm="1">
        <f t="array" ref="O40">TREND($C$35:$D$35,$C$34:$D$34,O39)</f>
        <v>0.69299999999998363</v>
      </c>
      <c r="P40" cm="1">
        <f t="array" ref="P40">TREND($C$35:$D$35,$C$34:$D$34,P39)</f>
        <v>0.98599999999999</v>
      </c>
      <c r="Q40" cm="1">
        <f t="array" ref="Q40">TREND($C$35:$D$35,$C$34:$D$34,Q39)</f>
        <v>1.2789999999999964</v>
      </c>
      <c r="R40" cm="1">
        <f t="array" ref="R40">TREND($C$35:$D$35,$C$34:$D$34,R39)</f>
        <v>1.5720000000000027</v>
      </c>
      <c r="S40" cm="1">
        <f t="array" ref="S40">TREND($C$35:$D$35,$C$34:$D$34,S39)</f>
        <v>1.8650000000000091</v>
      </c>
      <c r="T40" cm="1">
        <f t="array" ref="T40">TREND($C$35:$D$35,$C$34:$D$34,T39)</f>
        <v>2.1580000000000155</v>
      </c>
      <c r="U40" cm="1">
        <f t="array" ref="U40">TREND($C$35:$D$35,$C$34:$D$34,U39)</f>
        <v>2.4510000000000218</v>
      </c>
      <c r="V40" cm="1">
        <f t="array" ref="V40">TREND($C$35:$D$35,$C$34:$D$34,V39)</f>
        <v>2.7440000000000282</v>
      </c>
      <c r="W40" cm="1">
        <f t="array" ref="W40">TREND($C$35:$D$35,$C$34:$D$34,W39)</f>
        <v>3.0370000000000346</v>
      </c>
      <c r="X40" s="27">
        <v>3.33</v>
      </c>
      <c r="Y40" cm="1">
        <f t="array" ref="Y40">TREND($D$35:$E$35,$D$34:$E$34,Y39)</f>
        <v>3.507000000000005</v>
      </c>
      <c r="Z40" cm="1">
        <f t="array" ref="Z40">TREND($D$35:$E$35,$D$34:$E$34,Z39)</f>
        <v>3.6839999999999691</v>
      </c>
      <c r="AA40" cm="1">
        <f t="array" ref="AA40">TREND($D$35:$E$35,$D$34:$E$34,AA39)</f>
        <v>3.86099999999999</v>
      </c>
      <c r="AB40" cm="1">
        <f t="array" ref="AB40">TREND($D$35:$E$35,$D$34:$E$34,AB39)</f>
        <v>4.0379999999999541</v>
      </c>
      <c r="AC40" cm="1">
        <f t="array" ref="AC40">TREND($D$35:$E$35,$D$34:$E$34,AC39)</f>
        <v>4.214999999999975</v>
      </c>
      <c r="AD40" cm="1">
        <f t="array" ref="AD40">TREND($D$35:$E$35,$D$34:$E$34,AD39)</f>
        <v>4.3919999999999959</v>
      </c>
      <c r="AE40" cm="1">
        <f t="array" ref="AE40">TREND($D$35:$E$35,$D$34:$E$34,AE39)</f>
        <v>4.56899999999996</v>
      </c>
      <c r="AF40" cm="1">
        <f t="array" ref="AF40">TREND($D$35:$E$35,$D$34:$E$34,AF39)</f>
        <v>4.7459999999999809</v>
      </c>
      <c r="AG40" cm="1">
        <f t="array" ref="AG40">TREND($D$35:$E$35,$D$34:$E$34,AG39)</f>
        <v>4.9230000000000018</v>
      </c>
      <c r="AH40" s="27">
        <v>5.0999999999999996</v>
      </c>
    </row>
    <row r="41" spans="1:34">
      <c r="A41" t="s">
        <v>27</v>
      </c>
      <c r="B41">
        <v>0</v>
      </c>
      <c r="C41">
        <v>0</v>
      </c>
      <c r="D41" s="27">
        <v>0</v>
      </c>
      <c r="E41" cm="1">
        <f t="array" ref="E41">TREND($B$36:$C$36,$B$35:$C$35,E40)</f>
        <v>1.0000000000001563E-2</v>
      </c>
      <c r="F41" cm="1">
        <f t="array" ref="F41">TREND($B$36:$C$36,$B$35:$C$35,F40)</f>
        <v>1.9999999999999574E-2</v>
      </c>
      <c r="G41" cm="1">
        <f t="array" ref="G41">TREND($B$36:$C$36,$B$35:$C$35,G40)</f>
        <v>3.0000000000001137E-2</v>
      </c>
      <c r="H41" cm="1">
        <f t="array" ref="H41">TREND($B$36:$C$36,$B$35:$C$35,H40)</f>
        <v>4.00000000000027E-2</v>
      </c>
      <c r="I41" cm="1">
        <f t="array" ref="I41">TREND($B$36:$C$36,$B$35:$C$35,I40)</f>
        <v>5.0000000000000711E-2</v>
      </c>
      <c r="J41" cm="1">
        <f t="array" ref="J41">TREND($B$36:$C$36,$B$35:$C$35,J40)</f>
        <v>6.0000000000002274E-2</v>
      </c>
      <c r="K41" cm="1">
        <f t="array" ref="K41">TREND($B$36:$C$36,$B$35:$C$35,K40)</f>
        <v>7.0000000000000284E-2</v>
      </c>
      <c r="L41" cm="1">
        <f t="array" ref="L41">TREND($B$36:$C$36,$B$35:$C$35,L40)</f>
        <v>8.0000000000001847E-2</v>
      </c>
      <c r="M41" cm="1">
        <f t="array" ref="M41">TREND($B$36:$C$36,$B$35:$C$35,M40)</f>
        <v>8.9999999999999858E-2</v>
      </c>
      <c r="N41" s="27">
        <v>0.1</v>
      </c>
      <c r="O41" cm="1">
        <f t="array" ref="O41">TREND($C$36:$D$36,$C$34:$D$34,O39)</f>
        <v>0.12300000000000466</v>
      </c>
      <c r="P41" cm="1">
        <f t="array" ref="P41">TREND($C$36:$D$36,$C$34:$D$34,P39)</f>
        <v>0.1460000000000008</v>
      </c>
      <c r="Q41" cm="1">
        <f t="array" ref="Q41">TREND($C$36:$D$36,$C$34:$D$34,Q39)</f>
        <v>0.16900000000000404</v>
      </c>
      <c r="R41" cm="1">
        <f t="array" ref="R41">TREND($C$36:$D$36,$C$34:$D$34,R39)</f>
        <v>0.19200000000000017</v>
      </c>
      <c r="S41" cm="1">
        <f t="array" ref="S41">TREND($C$36:$D$36,$C$34:$D$34,S39)</f>
        <v>0.21500000000000341</v>
      </c>
      <c r="T41" cm="1">
        <f t="array" ref="T41">TREND($C$36:$D$36,$C$34:$D$34,T39)</f>
        <v>0.23799999999999955</v>
      </c>
      <c r="U41" cm="1">
        <f t="array" ref="U41">TREND($C$36:$D$36,$C$34:$D$34,U39)</f>
        <v>0.26100000000000279</v>
      </c>
      <c r="V41" cm="1">
        <f t="array" ref="V41">TREND($C$36:$D$36,$C$34:$D$34,V39)</f>
        <v>0.28400000000000603</v>
      </c>
      <c r="W41" cm="1">
        <f t="array" ref="W41">TREND($C$36:$D$36,$C$34:$D$34,W39)</f>
        <v>0.30700000000000216</v>
      </c>
      <c r="X41" s="27">
        <v>0.33</v>
      </c>
      <c r="Y41" cm="1">
        <f t="array" ref="Y41">TREND($D$36:$E$36,$D$34:$E$34,Y39)</f>
        <v>0.3720000000000141</v>
      </c>
      <c r="Z41" cm="1">
        <f t="array" ref="Z41">TREND($D$36:$E$36,$D$34:$E$34,Z39)</f>
        <v>0.41400000000001569</v>
      </c>
      <c r="AA41" cm="1">
        <f t="array" ref="AA41">TREND($D$36:$E$36,$D$34:$E$34,AA39)</f>
        <v>0.45600000000001728</v>
      </c>
      <c r="AB41" cm="1">
        <f t="array" ref="AB41">TREND($D$36:$E$36,$D$34:$E$34,AB39)</f>
        <v>0.49800000000000466</v>
      </c>
      <c r="AC41" cm="1">
        <f t="array" ref="AC41">TREND($D$36:$E$36,$D$34:$E$34,AC39)</f>
        <v>0.54000000000000625</v>
      </c>
      <c r="AD41" cm="1">
        <f t="array" ref="AD41">TREND($D$36:$E$36,$D$34:$E$34,AD39)</f>
        <v>0.58200000000000784</v>
      </c>
      <c r="AE41" cm="1">
        <f t="array" ref="AE41">TREND($D$36:$E$36,$D$34:$E$34,AE39)</f>
        <v>0.62400000000000944</v>
      </c>
      <c r="AF41" cm="1">
        <f t="array" ref="AF41">TREND($D$36:$E$36,$D$34:$E$34,AF39)</f>
        <v>0.66600000000001103</v>
      </c>
      <c r="AG41" cm="1">
        <f t="array" ref="AG41">TREND($D$36:$E$36,$D$34:$E$34,AG39)</f>
        <v>0.70800000000001262</v>
      </c>
      <c r="AH41" s="27">
        <v>0.75</v>
      </c>
    </row>
    <row r="44" spans="1:34">
      <c r="A44" s="27" t="s">
        <v>28</v>
      </c>
    </row>
    <row r="59" spans="1:4">
      <c r="A59" s="1" t="s">
        <v>29</v>
      </c>
    </row>
    <row r="60" spans="1:4">
      <c r="A60" s="1"/>
    </row>
    <row r="61" spans="1:4">
      <c r="A61" s="2" t="s">
        <v>19</v>
      </c>
    </row>
    <row r="62" spans="1:4">
      <c r="A62" t="s">
        <v>20</v>
      </c>
      <c r="B62">
        <v>2020</v>
      </c>
      <c r="C62">
        <v>2030</v>
      </c>
      <c r="D62">
        <v>2050</v>
      </c>
    </row>
    <row r="63" spans="1:4">
      <c r="A63" t="s">
        <v>30</v>
      </c>
      <c r="B63" s="20">
        <v>220</v>
      </c>
      <c r="C63" s="21">
        <v>80</v>
      </c>
      <c r="D63" s="21">
        <v>70</v>
      </c>
    </row>
    <row r="65" spans="1:34">
      <c r="A65" s="2" t="s">
        <v>22</v>
      </c>
    </row>
    <row r="66" spans="1:34">
      <c r="A66" t="s">
        <v>20</v>
      </c>
      <c r="B66">
        <v>2018</v>
      </c>
      <c r="C66">
        <f t="shared" ref="C66" si="31">B66+1</f>
        <v>2019</v>
      </c>
      <c r="D66">
        <f t="shared" ref="D66" si="32">C66+1</f>
        <v>2020</v>
      </c>
      <c r="E66">
        <f t="shared" ref="E66" si="33">D66+1</f>
        <v>2021</v>
      </c>
      <c r="F66">
        <f t="shared" ref="F66" si="34">E66+1</f>
        <v>2022</v>
      </c>
      <c r="G66">
        <f t="shared" ref="G66" si="35">F66+1</f>
        <v>2023</v>
      </c>
      <c r="H66">
        <f t="shared" ref="H66" si="36">G66+1</f>
        <v>2024</v>
      </c>
      <c r="I66">
        <f t="shared" ref="I66" si="37">H66+1</f>
        <v>2025</v>
      </c>
      <c r="J66">
        <f t="shared" ref="J66" si="38">I66+1</f>
        <v>2026</v>
      </c>
      <c r="K66">
        <f t="shared" ref="K66" si="39">J66+1</f>
        <v>2027</v>
      </c>
      <c r="L66">
        <f t="shared" ref="L66" si="40">K66+1</f>
        <v>2028</v>
      </c>
      <c r="M66">
        <f t="shared" ref="M66" si="41">L66+1</f>
        <v>2029</v>
      </c>
      <c r="N66">
        <f t="shared" ref="N66" si="42">M66+1</f>
        <v>2030</v>
      </c>
      <c r="O66">
        <f t="shared" ref="O66" si="43">N66+1</f>
        <v>2031</v>
      </c>
      <c r="P66">
        <f t="shared" ref="P66" si="44">O66+1</f>
        <v>2032</v>
      </c>
      <c r="Q66">
        <f t="shared" ref="Q66" si="45">P66+1</f>
        <v>2033</v>
      </c>
      <c r="R66">
        <f t="shared" ref="R66" si="46">Q66+1</f>
        <v>2034</v>
      </c>
      <c r="S66">
        <f t="shared" ref="S66" si="47">R66+1</f>
        <v>2035</v>
      </c>
      <c r="T66">
        <f t="shared" ref="T66" si="48">S66+1</f>
        <v>2036</v>
      </c>
      <c r="U66">
        <f t="shared" ref="U66" si="49">T66+1</f>
        <v>2037</v>
      </c>
      <c r="V66">
        <f t="shared" ref="V66" si="50">U66+1</f>
        <v>2038</v>
      </c>
      <c r="W66">
        <f>V66+1</f>
        <v>2039</v>
      </c>
      <c r="X66">
        <f t="shared" ref="X66" si="51">W66+1</f>
        <v>2040</v>
      </c>
      <c r="Y66">
        <f t="shared" ref="Y66" si="52">X66+1</f>
        <v>2041</v>
      </c>
      <c r="Z66">
        <f t="shared" ref="Z66" si="53">Y66+1</f>
        <v>2042</v>
      </c>
      <c r="AA66">
        <f t="shared" ref="AA66" si="54">Z66+1</f>
        <v>2043</v>
      </c>
      <c r="AB66">
        <f t="shared" ref="AB66" si="55">AA66+1</f>
        <v>2044</v>
      </c>
      <c r="AC66">
        <f t="shared" ref="AC66" si="56">AB66+1</f>
        <v>2045</v>
      </c>
      <c r="AD66">
        <f t="shared" ref="AD66" si="57">AC66+1</f>
        <v>2046</v>
      </c>
      <c r="AE66">
        <f>AD66+1</f>
        <v>2047</v>
      </c>
      <c r="AF66">
        <f t="shared" ref="AF66" si="58">AE66+1</f>
        <v>2048</v>
      </c>
      <c r="AG66">
        <f>AF66+1</f>
        <v>2049</v>
      </c>
      <c r="AH66">
        <f>AG66+1</f>
        <v>2050</v>
      </c>
    </row>
    <row r="67" spans="1:34">
      <c r="A67" t="s">
        <v>30</v>
      </c>
      <c r="B67" cm="1">
        <f t="array" ref="B67">TREND($B$63:$C$63,$B$62:$C$62,B66)</f>
        <v>248</v>
      </c>
      <c r="C67" cm="1">
        <f t="array" ref="C67">TREND($B$63:$C$63,$B$62:$C$62,C66)</f>
        <v>234</v>
      </c>
      <c r="D67" s="20">
        <v>220</v>
      </c>
      <c r="E67" cm="1">
        <f t="array" ref="E67">TREND($B$63:$C$63,$B$62:$C$62,E66)</f>
        <v>206</v>
      </c>
      <c r="F67" cm="1">
        <f t="array" ref="F67">TREND($B$63:$C$63,$B$62:$C$62,F66)</f>
        <v>192</v>
      </c>
      <c r="G67" cm="1">
        <f t="array" ref="G67">TREND($B$63:$C$63,$B$62:$C$62,G66)</f>
        <v>178</v>
      </c>
      <c r="H67" cm="1">
        <f t="array" ref="H67">TREND($B$63:$C$63,$B$62:$C$62,H66)</f>
        <v>164</v>
      </c>
      <c r="I67" cm="1">
        <f t="array" ref="I67">TREND($B$63:$C$63,$B$62:$C$62,I66)</f>
        <v>150</v>
      </c>
      <c r="J67" cm="1">
        <f t="array" ref="J67">TREND($B$63:$C$63,$B$62:$C$62,J66)</f>
        <v>136</v>
      </c>
      <c r="K67" cm="1">
        <f t="array" ref="K67">TREND($B$63:$C$63,$B$62:$C$62,K66)</f>
        <v>122</v>
      </c>
      <c r="L67" cm="1">
        <f t="array" ref="L67">TREND($B$63:$C$63,$B$62:$C$62,L66)</f>
        <v>108</v>
      </c>
      <c r="M67" cm="1">
        <f t="array" ref="M67">TREND($B$63:$C$63,$B$62:$C$62,M66)</f>
        <v>94</v>
      </c>
      <c r="N67" s="21">
        <v>80</v>
      </c>
      <c r="O67" cm="1">
        <f t="array" ref="O67">TREND($C$63:$D$63,$C$62:$D$62,O66)</f>
        <v>79.5</v>
      </c>
      <c r="P67" cm="1">
        <f t="array" ref="P67">TREND($C$63:$D$63,$C$62:$D$62,P66)</f>
        <v>79</v>
      </c>
      <c r="Q67" cm="1">
        <f t="array" ref="Q67">TREND($C$63:$D$63,$C$62:$D$62,Q66)</f>
        <v>78.5</v>
      </c>
      <c r="R67" cm="1">
        <f t="array" ref="R67">TREND($C$63:$D$63,$C$62:$D$62,R66)</f>
        <v>78</v>
      </c>
      <c r="S67" cm="1">
        <f t="array" ref="S67">TREND($C$63:$D$63,$C$62:$D$62,S66)</f>
        <v>77.5</v>
      </c>
      <c r="T67" cm="1">
        <f t="array" ref="T67">TREND($C$63:$D$63,$C$62:$D$62,T66)</f>
        <v>77</v>
      </c>
      <c r="U67" cm="1">
        <f t="array" ref="U67">TREND($C$63:$D$63,$C$62:$D$62,U66)</f>
        <v>76.5</v>
      </c>
      <c r="V67" cm="1">
        <f t="array" ref="V67">TREND($C$63:$D$63,$C$62:$D$62,V66)</f>
        <v>76</v>
      </c>
      <c r="W67" cm="1">
        <f t="array" ref="W67">TREND($C$63:$D$63,$C$62:$D$62,W66)</f>
        <v>75.5</v>
      </c>
      <c r="X67" cm="1">
        <f t="array" ref="X67">TREND($C$63:$D$63,$C$62:$D$62,X66)</f>
        <v>75</v>
      </c>
      <c r="Y67" cm="1">
        <f t="array" ref="Y67">TREND($C$63:$D$63,$C$62:$D$62,Y66)</f>
        <v>74.5</v>
      </c>
      <c r="Z67" cm="1">
        <f t="array" ref="Z67">TREND($C$63:$D$63,$C$62:$D$62,Z66)</f>
        <v>74</v>
      </c>
      <c r="AA67" cm="1">
        <f t="array" ref="AA67">TREND($C$63:$D$63,$C$62:$D$62,AA66)</f>
        <v>73.5</v>
      </c>
      <c r="AB67" cm="1">
        <f t="array" ref="AB67">TREND($C$63:$D$63,$C$62:$D$62,AB66)</f>
        <v>73</v>
      </c>
      <c r="AC67" cm="1">
        <f t="array" ref="AC67">TREND($C$63:$D$63,$C$62:$D$62,AC66)</f>
        <v>72.5</v>
      </c>
      <c r="AD67" cm="1">
        <f t="array" ref="AD67">TREND($C$63:$D$63,$C$62:$D$62,AD66)</f>
        <v>72</v>
      </c>
      <c r="AE67" cm="1">
        <f t="array" ref="AE67">TREND($C$63:$D$63,$C$62:$D$62,AE66)</f>
        <v>71.5</v>
      </c>
      <c r="AF67" cm="1">
        <f t="array" ref="AF67">TREND($C$63:$D$63,$C$62:$D$62,AF66)</f>
        <v>71</v>
      </c>
      <c r="AG67" cm="1">
        <f t="array" ref="AG67">TREND($C$63:$D$63,$C$62:$D$62,AG66)</f>
        <v>70.5</v>
      </c>
      <c r="AH67" s="21">
        <v>70</v>
      </c>
    </row>
    <row r="69" spans="1:34">
      <c r="A69" s="20" t="s">
        <v>31</v>
      </c>
    </row>
    <row r="70" spans="1:34">
      <c r="A70" s="22" t="s">
        <v>32</v>
      </c>
    </row>
    <row r="81" spans="1:8">
      <c r="A81" s="1"/>
    </row>
    <row r="90" spans="1:8">
      <c r="A90" t="s">
        <v>33</v>
      </c>
      <c r="B90" t="s">
        <v>34</v>
      </c>
      <c r="C90" s="5" t="s">
        <v>35</v>
      </c>
    </row>
    <row r="92" spans="1:8">
      <c r="B92" t="s">
        <v>36</v>
      </c>
    </row>
    <row r="93" spans="1:8">
      <c r="A93" t="s">
        <v>37</v>
      </c>
      <c r="B93" s="37">
        <v>1645423.41</v>
      </c>
    </row>
    <row r="94" spans="1:8">
      <c r="A94" t="s">
        <v>38</v>
      </c>
      <c r="B94" s="37">
        <v>20953030</v>
      </c>
    </row>
    <row r="95" spans="1:8">
      <c r="A95" t="s">
        <v>39</v>
      </c>
      <c r="B95" s="36">
        <v>84746978.780000001</v>
      </c>
    </row>
    <row r="96" spans="1:8">
      <c r="A96" s="34"/>
      <c r="C96" s="7"/>
      <c r="D96" s="7"/>
      <c r="E96" s="7"/>
      <c r="F96" s="7"/>
      <c r="G96" s="7"/>
      <c r="H96" s="7"/>
    </row>
    <row r="97" spans="1:8">
      <c r="A97" s="35"/>
      <c r="E97" s="7"/>
      <c r="F97" s="7"/>
      <c r="G97" s="7"/>
      <c r="H97" s="7"/>
    </row>
    <row r="98" spans="1:8">
      <c r="A98" t="s">
        <v>40</v>
      </c>
      <c r="B98" s="38">
        <v>0.88711067099999996</v>
      </c>
      <c r="C98" s="2" t="s">
        <v>41</v>
      </c>
    </row>
    <row r="99" spans="1:8">
      <c r="A99" t="s">
        <v>42</v>
      </c>
      <c r="B99" s="28">
        <v>947800000000000</v>
      </c>
    </row>
    <row r="100" spans="1:8">
      <c r="A100" t="s">
        <v>43</v>
      </c>
      <c r="B100">
        <v>1000000000</v>
      </c>
    </row>
    <row r="101" spans="1:8">
      <c r="A101" t="s">
        <v>44</v>
      </c>
      <c r="B101">
        <v>1000000</v>
      </c>
    </row>
    <row r="106" spans="1:8">
      <c r="B106" s="8"/>
    </row>
    <row r="108" spans="1:8">
      <c r="A108" s="1"/>
    </row>
    <row r="110" spans="1:8">
      <c r="C110" s="7"/>
      <c r="D110" s="7"/>
      <c r="E110" s="7"/>
      <c r="F110" s="7"/>
      <c r="G110" s="7"/>
      <c r="H110" s="7"/>
    </row>
    <row r="111" spans="1:8">
      <c r="E111" s="7"/>
      <c r="F111" s="7"/>
      <c r="G111" s="7"/>
      <c r="H111" s="7"/>
    </row>
    <row r="115" spans="1:8">
      <c r="C115" s="28"/>
      <c r="D115" s="28"/>
      <c r="E115" s="28"/>
      <c r="F115" s="28"/>
      <c r="G115" s="28"/>
      <c r="H115" s="28"/>
    </row>
    <row r="116" spans="1:8">
      <c r="E116" s="28"/>
      <c r="F116" s="28"/>
      <c r="G116" s="28"/>
      <c r="H116" s="28"/>
    </row>
    <row r="118" spans="1:8">
      <c r="A118" s="1"/>
    </row>
  </sheetData>
  <hyperlinks>
    <hyperlink ref="C90" r:id="rId1" xr:uid="{EDA6366A-AD7C-4CE9-A444-9FA095278329}"/>
  </hyperlinks>
  <pageMargins left="0.7" right="0.7" top="0.75" bottom="0.75" header="0.3" footer="0.3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2549-B653-4422-BE61-9C4F9EDDD25B}">
  <dimension ref="A1:E15"/>
  <sheetViews>
    <sheetView workbookViewId="0">
      <selection activeCell="G12" sqref="G12"/>
    </sheetView>
  </sheetViews>
  <sheetFormatPr defaultRowHeight="15"/>
  <cols>
    <col min="1" max="1" width="45.85546875" customWidth="1"/>
    <col min="2" max="2" width="35.140625" customWidth="1"/>
    <col min="3" max="3" width="33.28515625" customWidth="1"/>
    <col min="4" max="4" width="12.7109375" customWidth="1"/>
  </cols>
  <sheetData>
    <row r="1" spans="1:5">
      <c r="A1" s="24" t="s">
        <v>45</v>
      </c>
      <c r="B1" s="24"/>
    </row>
    <row r="2" spans="1:5">
      <c r="A2" s="25"/>
      <c r="B2" s="25" t="s">
        <v>46</v>
      </c>
      <c r="C2" s="25" t="s">
        <v>47</v>
      </c>
    </row>
    <row r="3" spans="1:5">
      <c r="A3" s="26" t="s">
        <v>48</v>
      </c>
      <c r="B3" s="26" t="s">
        <v>49</v>
      </c>
      <c r="C3" s="26" t="s">
        <v>50</v>
      </c>
    </row>
    <row r="4" spans="1:5">
      <c r="A4" t="s">
        <v>51</v>
      </c>
      <c r="B4" t="e" cm="1">
        <f t="array" ref="B4">TREND($E$4:$I$4,$E$1:$I$1,B1)</f>
        <v>#VALUE!</v>
      </c>
      <c r="C4" t="s">
        <v>52</v>
      </c>
    </row>
    <row r="5" spans="1:5">
      <c r="A5" s="26" t="s">
        <v>53</v>
      </c>
      <c r="B5" s="26" t="s">
        <v>54</v>
      </c>
      <c r="C5" s="26" t="s">
        <v>55</v>
      </c>
      <c r="D5" t="s">
        <v>56</v>
      </c>
      <c r="E5">
        <v>0.9</v>
      </c>
    </row>
    <row r="6" spans="1:5">
      <c r="A6" t="s">
        <v>57</v>
      </c>
      <c r="B6" t="s">
        <v>58</v>
      </c>
      <c r="C6" t="s">
        <v>59</v>
      </c>
      <c r="E6">
        <v>0.1</v>
      </c>
    </row>
    <row r="7" spans="1:5">
      <c r="A7" s="26" t="s">
        <v>60</v>
      </c>
      <c r="B7" s="26" t="s">
        <v>61</v>
      </c>
      <c r="C7" s="26" t="s">
        <v>62</v>
      </c>
    </row>
    <row r="8" spans="1:5">
      <c r="A8" t="s">
        <v>63</v>
      </c>
      <c r="B8" t="s">
        <v>64</v>
      </c>
      <c r="C8" t="s">
        <v>65</v>
      </c>
    </row>
    <row r="9" spans="1:5">
      <c r="A9" s="26" t="s">
        <v>66</v>
      </c>
      <c r="B9" s="26" t="s">
        <v>67</v>
      </c>
      <c r="C9" s="26" t="s">
        <v>68</v>
      </c>
    </row>
    <row r="10" spans="1:5">
      <c r="A10" t="s">
        <v>69</v>
      </c>
      <c r="B10" s="23" t="s">
        <v>70</v>
      </c>
      <c r="C10" t="s">
        <v>71</v>
      </c>
    </row>
    <row r="11" spans="1:5">
      <c r="A11" s="26" t="s">
        <v>72</v>
      </c>
      <c r="B11" s="26" t="s">
        <v>73</v>
      </c>
      <c r="C11" s="26">
        <v>0.4</v>
      </c>
    </row>
    <row r="12" spans="1:5">
      <c r="A12" t="s">
        <v>74</v>
      </c>
      <c r="B12" t="s">
        <v>75</v>
      </c>
      <c r="C12" t="s">
        <v>76</v>
      </c>
    </row>
    <row r="13" spans="1:5">
      <c r="A13" s="26" t="s">
        <v>77</v>
      </c>
      <c r="B13" s="26" t="s">
        <v>78</v>
      </c>
      <c r="C13" s="26" t="s">
        <v>79</v>
      </c>
    </row>
    <row r="15" spans="1:5">
      <c r="A1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opLeftCell="A19" zoomScale="115" zoomScaleNormal="115" workbookViewId="0">
      <selection activeCell="F78" sqref="F78"/>
    </sheetView>
  </sheetViews>
  <sheetFormatPr defaultColWidth="9.140625" defaultRowHeight="15"/>
  <cols>
    <col min="1" max="1" width="33.28515625" customWidth="1"/>
    <col min="2" max="8" width="11.42578125" customWidth="1"/>
  </cols>
  <sheetData>
    <row r="1" spans="1:7">
      <c r="A1" s="1" t="s">
        <v>81</v>
      </c>
    </row>
    <row r="2" spans="1:7">
      <c r="A2" t="s">
        <v>82</v>
      </c>
    </row>
    <row r="3" spans="1:7">
      <c r="A3" t="s">
        <v>83</v>
      </c>
    </row>
    <row r="5" spans="1:7">
      <c r="A5" t="s">
        <v>84</v>
      </c>
    </row>
    <row r="7" spans="1:7">
      <c r="A7" s="1" t="s">
        <v>85</v>
      </c>
    </row>
    <row r="8" spans="1:7">
      <c r="A8" s="13" t="s">
        <v>86</v>
      </c>
      <c r="B8" s="14"/>
      <c r="C8" s="14"/>
      <c r="D8" s="14"/>
      <c r="E8" s="14"/>
      <c r="F8" s="14"/>
      <c r="G8" s="14"/>
    </row>
    <row r="9" spans="1:7">
      <c r="A9" s="2" t="s">
        <v>87</v>
      </c>
      <c r="B9" s="3" t="s">
        <v>88</v>
      </c>
      <c r="C9" s="3" t="s">
        <v>89</v>
      </c>
    </row>
    <row r="10" spans="1:7">
      <c r="A10" s="1" t="s">
        <v>90</v>
      </c>
      <c r="B10">
        <v>300</v>
      </c>
      <c r="C10">
        <v>350</v>
      </c>
    </row>
    <row r="11" spans="1:7">
      <c r="A11" s="1" t="s">
        <v>91</v>
      </c>
      <c r="B11">
        <v>180</v>
      </c>
      <c r="C11">
        <v>200</v>
      </c>
    </row>
    <row r="12" spans="1:7">
      <c r="A12" s="1" t="s">
        <v>92</v>
      </c>
      <c r="B12">
        <v>100</v>
      </c>
      <c r="C12">
        <v>50</v>
      </c>
    </row>
    <row r="14" spans="1:7">
      <c r="A14" s="1" t="s">
        <v>93</v>
      </c>
    </row>
    <row r="15" spans="1:7">
      <c r="A15" s="2" t="s">
        <v>94</v>
      </c>
      <c r="B15" s="3" t="s">
        <v>88</v>
      </c>
      <c r="C15" s="3" t="s">
        <v>89</v>
      </c>
    </row>
    <row r="16" spans="1:7">
      <c r="A16" s="1" t="s">
        <v>90</v>
      </c>
      <c r="B16">
        <v>1.8</v>
      </c>
      <c r="C16">
        <v>1.1000000000000001</v>
      </c>
    </row>
    <row r="17" spans="1:3">
      <c r="A17" s="1" t="s">
        <v>91</v>
      </c>
      <c r="B17">
        <v>1.3</v>
      </c>
      <c r="C17">
        <v>0.6</v>
      </c>
    </row>
    <row r="18" spans="1:3">
      <c r="A18" s="1" t="s">
        <v>92</v>
      </c>
    </row>
    <row r="20" spans="1:3">
      <c r="A20" s="1" t="s">
        <v>95</v>
      </c>
    </row>
    <row r="21" spans="1:3">
      <c r="A21" s="2" t="s">
        <v>94</v>
      </c>
      <c r="B21" s="3" t="s">
        <v>88</v>
      </c>
      <c r="C21" s="3" t="s">
        <v>89</v>
      </c>
    </row>
    <row r="22" spans="1:3">
      <c r="A22" s="1" t="s">
        <v>90</v>
      </c>
      <c r="B22">
        <v>8.1</v>
      </c>
      <c r="C22">
        <v>7.2</v>
      </c>
    </row>
    <row r="23" spans="1:3">
      <c r="A23" s="1" t="s">
        <v>91</v>
      </c>
      <c r="B23">
        <v>5.3</v>
      </c>
      <c r="C23">
        <v>4.4000000000000004</v>
      </c>
    </row>
    <row r="24" spans="1:3">
      <c r="A24" s="1" t="s">
        <v>92</v>
      </c>
    </row>
    <row r="26" spans="1:3">
      <c r="A26" s="1" t="s">
        <v>96</v>
      </c>
    </row>
    <row r="27" spans="1:3">
      <c r="A27" t="s">
        <v>97</v>
      </c>
    </row>
    <row r="28" spans="1:3">
      <c r="A28" t="s">
        <v>98</v>
      </c>
    </row>
    <row r="29" spans="1:3">
      <c r="A29" t="s">
        <v>99</v>
      </c>
    </row>
    <row r="51" spans="1:8">
      <c r="A51" s="4" t="s">
        <v>100</v>
      </c>
      <c r="B51" s="9"/>
      <c r="C51" s="9"/>
      <c r="D51" s="9"/>
      <c r="E51" s="9"/>
      <c r="F51" s="9"/>
      <c r="G51" s="9"/>
      <c r="H51" s="9"/>
    </row>
    <row r="52" spans="1:8">
      <c r="A52" t="s">
        <v>101</v>
      </c>
    </row>
    <row r="53" spans="1:8">
      <c r="A53" t="s">
        <v>102</v>
      </c>
    </row>
    <row r="54" spans="1:8">
      <c r="A54" t="s">
        <v>103</v>
      </c>
    </row>
    <row r="55" spans="1:8">
      <c r="A55" t="s">
        <v>104</v>
      </c>
    </row>
    <row r="57" spans="1:8">
      <c r="B57">
        <v>2045</v>
      </c>
      <c r="C57">
        <v>2050</v>
      </c>
      <c r="D57">
        <v>2060</v>
      </c>
      <c r="E57">
        <v>2070</v>
      </c>
      <c r="F57">
        <v>2080</v>
      </c>
      <c r="G57">
        <v>2090</v>
      </c>
      <c r="H57">
        <v>2100</v>
      </c>
    </row>
    <row r="58" spans="1:8">
      <c r="A58" t="s">
        <v>105</v>
      </c>
      <c r="B58">
        <v>0</v>
      </c>
      <c r="C58">
        <v>5</v>
      </c>
      <c r="D58">
        <v>20</v>
      </c>
      <c r="E58">
        <v>122</v>
      </c>
      <c r="F58">
        <v>388</v>
      </c>
      <c r="G58">
        <v>384</v>
      </c>
      <c r="H58">
        <v>379</v>
      </c>
    </row>
    <row r="59" spans="1:8">
      <c r="A59" t="s">
        <v>106</v>
      </c>
      <c r="B59">
        <v>0</v>
      </c>
      <c r="C59">
        <v>0</v>
      </c>
      <c r="D59">
        <v>0</v>
      </c>
      <c r="E59">
        <v>5</v>
      </c>
      <c r="F59">
        <v>30</v>
      </c>
      <c r="G59">
        <v>35</v>
      </c>
      <c r="H59">
        <v>40</v>
      </c>
    </row>
    <row r="61" spans="1:8">
      <c r="A61" t="s">
        <v>107</v>
      </c>
      <c r="B61">
        <v>420</v>
      </c>
    </row>
    <row r="63" spans="1:8">
      <c r="B63">
        <v>2045</v>
      </c>
      <c r="C63">
        <v>2050</v>
      </c>
      <c r="D63">
        <v>2060</v>
      </c>
      <c r="E63">
        <v>2070</v>
      </c>
      <c r="F63">
        <v>2080</v>
      </c>
      <c r="G63">
        <v>2090</v>
      </c>
      <c r="H63">
        <v>2100</v>
      </c>
    </row>
    <row r="64" spans="1:8">
      <c r="A64" t="s">
        <v>108</v>
      </c>
      <c r="B64">
        <f>B58/$B$61*30</f>
        <v>0</v>
      </c>
      <c r="C64" s="7">
        <f t="shared" ref="C64:H65" si="0">C58/$B$61*30</f>
        <v>0.3571428571428571</v>
      </c>
      <c r="D64" s="7">
        <f t="shared" si="0"/>
        <v>1.4285714285714284</v>
      </c>
      <c r="E64" s="7">
        <f t="shared" si="0"/>
        <v>8.7142857142857153</v>
      </c>
      <c r="F64" s="7">
        <f t="shared" si="0"/>
        <v>27.714285714285715</v>
      </c>
      <c r="G64" s="7">
        <f t="shared" si="0"/>
        <v>27.428571428571427</v>
      </c>
      <c r="H64" s="7">
        <f t="shared" si="0"/>
        <v>27.071428571428573</v>
      </c>
    </row>
    <row r="65" spans="1:8">
      <c r="A65" t="s">
        <v>109</v>
      </c>
      <c r="B65">
        <f>B59/$B$61*30</f>
        <v>0</v>
      </c>
      <c r="C65">
        <f t="shared" si="0"/>
        <v>0</v>
      </c>
      <c r="D65">
        <f t="shared" si="0"/>
        <v>0</v>
      </c>
      <c r="E65" s="7">
        <f t="shared" si="0"/>
        <v>0.3571428571428571</v>
      </c>
      <c r="F65" s="7">
        <f t="shared" si="0"/>
        <v>2.1428571428571428</v>
      </c>
      <c r="G65" s="7">
        <f t="shared" si="0"/>
        <v>2.5</v>
      </c>
      <c r="H65" s="7">
        <f t="shared" si="0"/>
        <v>2.8571428571428568</v>
      </c>
    </row>
    <row r="67" spans="1:8">
      <c r="A67" s="1" t="s">
        <v>110</v>
      </c>
    </row>
    <row r="68" spans="1:8">
      <c r="A68" t="s">
        <v>111</v>
      </c>
    </row>
    <row r="69" spans="1:8">
      <c r="A69" t="s">
        <v>112</v>
      </c>
    </row>
    <row r="70" spans="1:8">
      <c r="A70" t="s">
        <v>113</v>
      </c>
    </row>
    <row r="72" spans="1:8">
      <c r="A72" t="s">
        <v>114</v>
      </c>
      <c r="B72">
        <v>19.39</v>
      </c>
      <c r="C72" t="s">
        <v>115</v>
      </c>
      <c r="D72">
        <v>2017</v>
      </c>
    </row>
    <row r="73" spans="1:8">
      <c r="A73" t="s">
        <v>116</v>
      </c>
      <c r="B73">
        <v>80</v>
      </c>
      <c r="C73" t="s">
        <v>117</v>
      </c>
      <c r="D73">
        <v>2017</v>
      </c>
    </row>
    <row r="74" spans="1:8">
      <c r="A74" t="s">
        <v>118</v>
      </c>
      <c r="B74" s="8">
        <f>B72/B73</f>
        <v>0.24237500000000001</v>
      </c>
    </row>
    <row r="76" spans="1:8">
      <c r="A76" s="4" t="s">
        <v>119</v>
      </c>
      <c r="B76" s="9"/>
      <c r="C76" s="9"/>
      <c r="D76" s="9"/>
      <c r="E76" s="9"/>
      <c r="F76" s="9"/>
      <c r="G76" s="9"/>
      <c r="H76" s="9"/>
    </row>
    <row r="77" spans="1:8">
      <c r="B77">
        <v>2045</v>
      </c>
      <c r="C77">
        <v>2050</v>
      </c>
      <c r="D77">
        <v>2060</v>
      </c>
      <c r="E77">
        <v>2070</v>
      </c>
      <c r="F77">
        <v>2080</v>
      </c>
      <c r="G77">
        <v>2090</v>
      </c>
      <c r="H77">
        <v>2100</v>
      </c>
    </row>
    <row r="78" spans="1:8">
      <c r="A78" t="s">
        <v>108</v>
      </c>
      <c r="B78">
        <f>B64*$B$74</f>
        <v>0</v>
      </c>
      <c r="C78" s="7">
        <f t="shared" ref="C78:H79" si="1">C64*$B$74</f>
        <v>8.6562499999999987E-2</v>
      </c>
      <c r="D78" s="7">
        <f>D64*$B$74</f>
        <v>0.34624999999999995</v>
      </c>
      <c r="E78" s="7">
        <f t="shared" si="1"/>
        <v>2.1121250000000003</v>
      </c>
      <c r="F78" s="7">
        <f>F64*$B$74</f>
        <v>6.7172500000000008</v>
      </c>
      <c r="G78" s="7">
        <f t="shared" si="1"/>
        <v>6.6479999999999997</v>
      </c>
      <c r="H78" s="7">
        <f t="shared" si="1"/>
        <v>6.5614375000000003</v>
      </c>
    </row>
    <row r="79" spans="1:8">
      <c r="A79" t="s">
        <v>109</v>
      </c>
      <c r="B79">
        <f>B65*$B$74</f>
        <v>0</v>
      </c>
      <c r="C79">
        <f t="shared" si="1"/>
        <v>0</v>
      </c>
      <c r="D79">
        <f t="shared" si="1"/>
        <v>0</v>
      </c>
      <c r="E79" s="7">
        <f t="shared" si="1"/>
        <v>8.6562499999999987E-2</v>
      </c>
      <c r="F79" s="7">
        <f t="shared" si="1"/>
        <v>0.51937500000000003</v>
      </c>
      <c r="G79" s="7">
        <f t="shared" si="1"/>
        <v>0.60593750000000002</v>
      </c>
      <c r="H79" s="7">
        <f t="shared" si="1"/>
        <v>0.69249999999999989</v>
      </c>
    </row>
    <row r="81" spans="1:8">
      <c r="A81" t="s">
        <v>120</v>
      </c>
    </row>
    <row r="82" spans="1:8">
      <c r="B82">
        <v>2045</v>
      </c>
      <c r="C82">
        <v>2050</v>
      </c>
      <c r="D82">
        <v>2060</v>
      </c>
      <c r="E82">
        <v>2070</v>
      </c>
      <c r="F82">
        <v>2080</v>
      </c>
      <c r="G82">
        <v>2090</v>
      </c>
      <c r="H82">
        <v>2100</v>
      </c>
    </row>
    <row r="83" spans="1:8">
      <c r="A83" t="s">
        <v>121</v>
      </c>
      <c r="B83" s="10">
        <f>B78*10^9</f>
        <v>0</v>
      </c>
      <c r="C83" s="11">
        <f t="shared" ref="C83:H84" si="2">C78*10^9</f>
        <v>86562499.999999985</v>
      </c>
      <c r="D83" s="11">
        <f t="shared" si="2"/>
        <v>346249999.99999994</v>
      </c>
      <c r="E83" s="11">
        <f t="shared" si="2"/>
        <v>2112125000.0000002</v>
      </c>
      <c r="F83" s="11">
        <f t="shared" si="2"/>
        <v>6717250000.000001</v>
      </c>
      <c r="G83" s="11">
        <f t="shared" si="2"/>
        <v>6648000000</v>
      </c>
      <c r="H83" s="11">
        <f t="shared" si="2"/>
        <v>6561437500</v>
      </c>
    </row>
    <row r="84" spans="1:8">
      <c r="A84" t="s">
        <v>122</v>
      </c>
      <c r="B84" s="10">
        <f>B79*10^9</f>
        <v>0</v>
      </c>
      <c r="C84" s="10">
        <f t="shared" si="2"/>
        <v>0</v>
      </c>
      <c r="D84" s="10">
        <f t="shared" si="2"/>
        <v>0</v>
      </c>
      <c r="E84" s="11">
        <f t="shared" si="2"/>
        <v>86562499.999999985</v>
      </c>
      <c r="F84" s="11">
        <f t="shared" si="2"/>
        <v>519375000.00000006</v>
      </c>
      <c r="G84" s="11">
        <f t="shared" si="2"/>
        <v>605937500</v>
      </c>
      <c r="H84" s="11">
        <f t="shared" si="2"/>
        <v>692499999.99999988</v>
      </c>
    </row>
    <row r="86" spans="1:8">
      <c r="A86" s="4" t="s">
        <v>123</v>
      </c>
    </row>
    <row r="87" spans="1:8">
      <c r="A87" t="s">
        <v>124</v>
      </c>
    </row>
    <row r="88" spans="1:8">
      <c r="A88" t="s">
        <v>125</v>
      </c>
    </row>
    <row r="89" spans="1:8">
      <c r="A89" t="s">
        <v>126</v>
      </c>
    </row>
    <row r="90" spans="1:8">
      <c r="A90" t="s">
        <v>127</v>
      </c>
    </row>
    <row r="92" spans="1:8">
      <c r="A92" t="s">
        <v>128</v>
      </c>
      <c r="B92">
        <v>947086</v>
      </c>
    </row>
    <row r="94" spans="1:8">
      <c r="A94" t="s">
        <v>129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H2"/>
  <sheetViews>
    <sheetView workbookViewId="0">
      <selection activeCell="B2" sqref="B2"/>
    </sheetView>
  </sheetViews>
  <sheetFormatPr defaultRowHeight="15"/>
  <cols>
    <col min="1" max="1" width="19.85546875" customWidth="1"/>
  </cols>
  <sheetData>
    <row r="1" spans="1:34">
      <c r="A1" s="2" t="s">
        <v>130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131</v>
      </c>
      <c r="B2">
        <f>'IEA-Data'!B9*('IEA-Data'!$B$93/'IEA-Data'!$B$95)*'IEA-Data'!$B$101</f>
        <v>69.896583468506265</v>
      </c>
      <c r="C2">
        <f>'IEA-Data'!C9*('IEA-Data'!$B$93/'IEA-Data'!$B$95)*'IEA-Data'!$B$101</f>
        <v>71.838155231520332</v>
      </c>
      <c r="D2">
        <f>'IEA-Data'!D9*('IEA-Data'!$B$93/'IEA-Data'!$B$95)*'IEA-Data'!$B$101</f>
        <v>73.7797269945344</v>
      </c>
      <c r="E2">
        <f>'IEA-Data'!E9*('IEA-Data'!$B$93/'IEA-Data'!$B$95)*'IEA-Data'!$B$101</f>
        <v>149.50102575208285</v>
      </c>
      <c r="F2">
        <f>'IEA-Data'!F9*('IEA-Data'!$B$93/'IEA-Data'!$B$95)*'IEA-Data'!$B$101</f>
        <v>389634.52140655095</v>
      </c>
      <c r="G2">
        <f>'IEA-Data'!G9*('IEA-Data'!$B$93/'IEA-Data'!$B$95)*'IEA-Data'!$B$101</f>
        <v>538370.31789624773</v>
      </c>
      <c r="H2">
        <f>'IEA-Data'!H9*('IEA-Data'!$B$93/'IEA-Data'!$B$95)*'IEA-Data'!$B$101</f>
        <v>687106.11438590905</v>
      </c>
      <c r="I2">
        <f>'IEA-Data'!I9*('IEA-Data'!$B$93/'IEA-Data'!$B$95)*'IEA-Data'!$B$101</f>
        <v>835841.91087557049</v>
      </c>
      <c r="J2">
        <f>'IEA-Data'!J9*('IEA-Data'!$B$93/'IEA-Data'!$B$95)*'IEA-Data'!$B$101</f>
        <v>984577.70736526721</v>
      </c>
      <c r="K2">
        <f>'IEA-Data'!K9*('IEA-Data'!$B$93/'IEA-Data'!$B$95)*'IEA-Data'!$B$101</f>
        <v>1133313.5038549288</v>
      </c>
      <c r="L2">
        <f>'IEA-Data'!L9*('IEA-Data'!$B$93/'IEA-Data'!$B$95)*'IEA-Data'!$B$101</f>
        <v>1282049.3003445901</v>
      </c>
      <c r="M2">
        <f>'IEA-Data'!M9*('IEA-Data'!$B$93/'IEA-Data'!$B$95)*'IEA-Data'!$B$101</f>
        <v>1430785.0968342868</v>
      </c>
      <c r="N2">
        <f>'IEA-Data'!N9*('IEA-Data'!$B$93/'IEA-Data'!$B$95)*'IEA-Data'!$B$101</f>
        <v>1650335.9985619534</v>
      </c>
      <c r="O2">
        <f>'IEA-Data'!O9*('IEA-Data'!$B$93/'IEA-Data'!$B$95)*'IEA-Data'!$B$101</f>
        <v>2689076.8917744774</v>
      </c>
      <c r="P2">
        <f>'IEA-Data'!P9*('IEA-Data'!$B$93/'IEA-Data'!$B$95)*'IEA-Data'!$B$101</f>
        <v>3727817.7849870007</v>
      </c>
      <c r="Q2">
        <f>'IEA-Data'!Q9*('IEA-Data'!$B$93/'IEA-Data'!$B$95)*'IEA-Data'!$B$101</f>
        <v>4766558.678199525</v>
      </c>
      <c r="R2">
        <f>'IEA-Data'!R9*('IEA-Data'!$B$93/'IEA-Data'!$B$95)*'IEA-Data'!$B$101</f>
        <v>5805299.5714120483</v>
      </c>
      <c r="S2">
        <f>'IEA-Data'!S9*('IEA-Data'!$B$93/'IEA-Data'!$B$95)*'IEA-Data'!$B$101</f>
        <v>6844040.4646245725</v>
      </c>
      <c r="T2">
        <f>'IEA-Data'!T9*('IEA-Data'!$B$93/'IEA-Data'!$B$95)*'IEA-Data'!$B$101</f>
        <v>7882781.3578370959</v>
      </c>
      <c r="U2">
        <f>'IEA-Data'!U9*('IEA-Data'!$B$93/'IEA-Data'!$B$95)*'IEA-Data'!$B$101</f>
        <v>8921522.2510496192</v>
      </c>
      <c r="V2">
        <f>'IEA-Data'!V9*('IEA-Data'!$B$93/'IEA-Data'!$B$95)*'IEA-Data'!$B$101</f>
        <v>9960263.1442621425</v>
      </c>
      <c r="W2">
        <f>'IEA-Data'!W9*('IEA-Data'!$B$93/'IEA-Data'!$B$95)*'IEA-Data'!$B$101</f>
        <v>10999004.037474666</v>
      </c>
      <c r="X2">
        <f>'IEA-Data'!X9*('IEA-Data'!$B$93/'IEA-Data'!$B$95)*'IEA-Data'!$B$101</f>
        <v>12037744.930687189</v>
      </c>
      <c r="Y2">
        <f>'IEA-Data'!Y9*('IEA-Data'!$B$93/'IEA-Data'!$B$95)*'IEA-Data'!$B$101</f>
        <v>12736710.765372254</v>
      </c>
      <c r="Z2">
        <f>'IEA-Data'!Z9*('IEA-Data'!$B$93/'IEA-Data'!$B$95)*'IEA-Data'!$B$101</f>
        <v>13435676.600057315</v>
      </c>
      <c r="AA2">
        <f>'IEA-Data'!AA9*('IEA-Data'!$B$93/'IEA-Data'!$B$95)*'IEA-Data'!$B$101</f>
        <v>14134642.434742378</v>
      </c>
      <c r="AB2">
        <f>'IEA-Data'!AB9*('IEA-Data'!$B$93/'IEA-Data'!$B$95)*'IEA-Data'!$B$101</f>
        <v>14833608.269427441</v>
      </c>
      <c r="AC2">
        <f>'IEA-Data'!AC9*('IEA-Data'!$B$93/'IEA-Data'!$B$95)*'IEA-Data'!$B$101</f>
        <v>15532574.104112504</v>
      </c>
      <c r="AD2">
        <f>'IEA-Data'!AD9*('IEA-Data'!$B$93/'IEA-Data'!$B$95)*'IEA-Data'!$B$101</f>
        <v>16231539.938797567</v>
      </c>
      <c r="AE2">
        <f>'IEA-Data'!AE9*('IEA-Data'!$B$93/'IEA-Data'!$B$95)*'IEA-Data'!$B$101</f>
        <v>16930505.773482628</v>
      </c>
      <c r="AF2">
        <f>'IEA-Data'!AF9*('IEA-Data'!$B$93/'IEA-Data'!$B$95)*'IEA-Data'!$B$101</f>
        <v>17629471.608167689</v>
      </c>
      <c r="AG2">
        <f>'IEA-Data'!AG9*('IEA-Data'!$B$93/'IEA-Data'!$B$95)*'IEA-Data'!$B$101</f>
        <v>18328437.442852754</v>
      </c>
      <c r="AH2">
        <f>'IEA-Data'!AH9*('IEA-Data'!$B$93/'IEA-Data'!$B$95)*'IEA-Data'!$B$101</f>
        <v>19027403.277537819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H11"/>
  <sheetViews>
    <sheetView workbookViewId="0">
      <selection activeCell="A13" sqref="A13:E13"/>
    </sheetView>
  </sheetViews>
  <sheetFormatPr defaultRowHeight="15"/>
  <cols>
    <col min="1" max="1" width="24.7109375" customWidth="1"/>
    <col min="2" max="4" width="9.28515625" bestFit="1" customWidth="1"/>
    <col min="5" max="12" width="12.5703125" bestFit="1" customWidth="1"/>
    <col min="13" max="13" width="11.42578125" bestFit="1" customWidth="1"/>
    <col min="14" max="27" width="12.5703125" bestFit="1" customWidth="1"/>
    <col min="28" max="29" width="11.42578125" bestFit="1" customWidth="1"/>
    <col min="30" max="30" width="12.5703125" bestFit="1" customWidth="1"/>
    <col min="31" max="31" width="11.42578125" bestFit="1" customWidth="1"/>
    <col min="32" max="34" width="12.5703125" bestFit="1" customWidth="1"/>
  </cols>
  <sheetData>
    <row r="1" spans="1:34">
      <c r="A1" s="2" t="s">
        <v>132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s="39" customFormat="1">
      <c r="A2" s="39" t="s">
        <v>133</v>
      </c>
      <c r="B2" s="32">
        <f>'EPS 3.3.1 Data'!$B$16*'EPS 3.3.1 Data'!$B$92</f>
        <v>1704754.8</v>
      </c>
      <c r="C2" s="32">
        <f>B2</f>
        <v>1704754.8</v>
      </c>
      <c r="D2" s="32">
        <f t="shared" ref="D2:AH2" si="0">C2</f>
        <v>1704754.8</v>
      </c>
      <c r="E2" s="32">
        <f t="shared" si="0"/>
        <v>1704754.8</v>
      </c>
      <c r="F2" s="32">
        <f t="shared" si="0"/>
        <v>1704754.8</v>
      </c>
      <c r="G2" s="32">
        <f t="shared" si="0"/>
        <v>1704754.8</v>
      </c>
      <c r="H2" s="32">
        <f t="shared" si="0"/>
        <v>1704754.8</v>
      </c>
      <c r="I2" s="32">
        <f t="shared" si="0"/>
        <v>1704754.8</v>
      </c>
      <c r="J2" s="32">
        <f t="shared" si="0"/>
        <v>1704754.8</v>
      </c>
      <c r="K2" s="32">
        <f t="shared" si="0"/>
        <v>1704754.8</v>
      </c>
      <c r="L2" s="32">
        <f t="shared" si="0"/>
        <v>1704754.8</v>
      </c>
      <c r="M2" s="32">
        <f t="shared" si="0"/>
        <v>1704754.8</v>
      </c>
      <c r="N2" s="32">
        <f t="shared" si="0"/>
        <v>1704754.8</v>
      </c>
      <c r="O2" s="32">
        <f t="shared" si="0"/>
        <v>1704754.8</v>
      </c>
      <c r="P2" s="32">
        <f t="shared" si="0"/>
        <v>1704754.8</v>
      </c>
      <c r="Q2" s="32">
        <f t="shared" si="0"/>
        <v>1704754.8</v>
      </c>
      <c r="R2" s="32">
        <f t="shared" si="0"/>
        <v>1704754.8</v>
      </c>
      <c r="S2" s="32">
        <f t="shared" si="0"/>
        <v>1704754.8</v>
      </c>
      <c r="T2" s="32">
        <f t="shared" si="0"/>
        <v>1704754.8</v>
      </c>
      <c r="U2" s="32">
        <f t="shared" si="0"/>
        <v>1704754.8</v>
      </c>
      <c r="V2" s="32">
        <f t="shared" si="0"/>
        <v>1704754.8</v>
      </c>
      <c r="W2" s="32">
        <f t="shared" si="0"/>
        <v>1704754.8</v>
      </c>
      <c r="X2" s="32">
        <f t="shared" si="0"/>
        <v>1704754.8</v>
      </c>
      <c r="Y2" s="32">
        <f t="shared" si="0"/>
        <v>1704754.8</v>
      </c>
      <c r="Z2" s="32">
        <f t="shared" si="0"/>
        <v>1704754.8</v>
      </c>
      <c r="AA2" s="32">
        <f t="shared" si="0"/>
        <v>1704754.8</v>
      </c>
      <c r="AB2" s="32">
        <f t="shared" si="0"/>
        <v>1704754.8</v>
      </c>
      <c r="AC2" s="32">
        <f t="shared" si="0"/>
        <v>1704754.8</v>
      </c>
      <c r="AD2" s="32">
        <f t="shared" si="0"/>
        <v>1704754.8</v>
      </c>
      <c r="AE2" s="32">
        <f t="shared" si="0"/>
        <v>1704754.8</v>
      </c>
      <c r="AF2" s="32">
        <f t="shared" si="0"/>
        <v>1704754.8</v>
      </c>
      <c r="AG2" s="32">
        <f t="shared" si="0"/>
        <v>1704754.8</v>
      </c>
      <c r="AH2" s="32">
        <f t="shared" si="0"/>
        <v>1704754.8</v>
      </c>
    </row>
    <row r="3" spans="1:34">
      <c r="A3" t="s">
        <v>134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</row>
    <row r="4" spans="1:34" s="29" customFormat="1">
      <c r="A4" s="29" t="s">
        <v>135</v>
      </c>
      <c r="B4" s="32">
        <f>'EPS 3.3.1 Data'!$B$22*'EPS 3.3.1 Data'!$B$92</f>
        <v>7671396.5999999996</v>
      </c>
      <c r="C4" s="32">
        <f>B4</f>
        <v>7671396.5999999996</v>
      </c>
      <c r="D4" s="32">
        <f t="shared" ref="D4:AH4" si="1">C4</f>
        <v>7671396.5999999996</v>
      </c>
      <c r="E4" s="32">
        <f t="shared" si="1"/>
        <v>7671396.5999999996</v>
      </c>
      <c r="F4" s="32">
        <f t="shared" si="1"/>
        <v>7671396.5999999996</v>
      </c>
      <c r="G4" s="32">
        <f t="shared" si="1"/>
        <v>7671396.5999999996</v>
      </c>
      <c r="H4" s="32">
        <f t="shared" si="1"/>
        <v>7671396.5999999996</v>
      </c>
      <c r="I4" s="32">
        <f t="shared" si="1"/>
        <v>7671396.5999999996</v>
      </c>
      <c r="J4" s="32">
        <f t="shared" si="1"/>
        <v>7671396.5999999996</v>
      </c>
      <c r="K4" s="32">
        <f t="shared" si="1"/>
        <v>7671396.5999999996</v>
      </c>
      <c r="L4" s="32">
        <f t="shared" si="1"/>
        <v>7671396.5999999996</v>
      </c>
      <c r="M4" s="32">
        <f t="shared" si="1"/>
        <v>7671396.5999999996</v>
      </c>
      <c r="N4" s="32">
        <f t="shared" si="1"/>
        <v>7671396.5999999996</v>
      </c>
      <c r="O4" s="32">
        <f t="shared" si="1"/>
        <v>7671396.5999999996</v>
      </c>
      <c r="P4" s="32">
        <f t="shared" si="1"/>
        <v>7671396.5999999996</v>
      </c>
      <c r="Q4" s="32">
        <f t="shared" si="1"/>
        <v>7671396.5999999996</v>
      </c>
      <c r="R4" s="32">
        <f t="shared" si="1"/>
        <v>7671396.5999999996</v>
      </c>
      <c r="S4" s="32">
        <f t="shared" si="1"/>
        <v>7671396.5999999996</v>
      </c>
      <c r="T4" s="32">
        <f t="shared" si="1"/>
        <v>7671396.5999999996</v>
      </c>
      <c r="U4" s="32">
        <f t="shared" si="1"/>
        <v>7671396.5999999996</v>
      </c>
      <c r="V4" s="32">
        <f t="shared" si="1"/>
        <v>7671396.5999999996</v>
      </c>
      <c r="W4" s="32">
        <f t="shared" si="1"/>
        <v>7671396.5999999996</v>
      </c>
      <c r="X4" s="32">
        <f t="shared" si="1"/>
        <v>7671396.5999999996</v>
      </c>
      <c r="Y4" s="32">
        <f t="shared" si="1"/>
        <v>7671396.5999999996</v>
      </c>
      <c r="Z4" s="32">
        <f t="shared" si="1"/>
        <v>7671396.5999999996</v>
      </c>
      <c r="AA4" s="32">
        <f t="shared" si="1"/>
        <v>7671396.5999999996</v>
      </c>
      <c r="AB4" s="32">
        <f t="shared" si="1"/>
        <v>7671396.5999999996</v>
      </c>
      <c r="AC4" s="32">
        <f t="shared" si="1"/>
        <v>7671396.5999999996</v>
      </c>
      <c r="AD4" s="32">
        <f t="shared" si="1"/>
        <v>7671396.5999999996</v>
      </c>
      <c r="AE4" s="32">
        <f t="shared" si="1"/>
        <v>7671396.5999999996</v>
      </c>
      <c r="AF4" s="32">
        <f t="shared" si="1"/>
        <v>7671396.5999999996</v>
      </c>
      <c r="AG4" s="32">
        <f t="shared" si="1"/>
        <v>7671396.5999999996</v>
      </c>
      <c r="AH4" s="32">
        <f t="shared" si="1"/>
        <v>7671396.5999999996</v>
      </c>
    </row>
    <row r="5" spans="1:34">
      <c r="A5" t="s">
        <v>136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</row>
    <row r="6" spans="1:34">
      <c r="A6" t="s">
        <v>137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</row>
    <row r="7" spans="1:34">
      <c r="A7" t="s">
        <v>138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</row>
    <row r="8" spans="1:34">
      <c r="A8" t="s">
        <v>139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</row>
    <row r="9" spans="1:34">
      <c r="A9" t="s">
        <v>140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</row>
    <row r="10" spans="1:34">
      <c r="A10" t="s">
        <v>141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</row>
    <row r="11" spans="1:34">
      <c r="A11" t="s">
        <v>142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2"/>
  <sheetViews>
    <sheetView workbookViewId="0">
      <selection activeCell="E2" sqref="E2"/>
    </sheetView>
  </sheetViews>
  <sheetFormatPr defaultRowHeight="15"/>
  <cols>
    <col min="1" max="1" width="24.7109375" customWidth="1"/>
    <col min="2" max="2" width="9.140625" customWidth="1"/>
  </cols>
  <sheetData>
    <row r="1" spans="1:35">
      <c r="A1" s="2" t="s">
        <v>143</v>
      </c>
      <c r="B1">
        <v>2018</v>
      </c>
      <c r="C1">
        <f>B1+1</f>
        <v>2019</v>
      </c>
      <c r="D1">
        <f t="shared" ref="D1:AH1" si="0">C1+1</f>
        <v>2020</v>
      </c>
      <c r="E1">
        <f t="shared" si="0"/>
        <v>2021</v>
      </c>
      <c r="F1">
        <f t="shared" si="0"/>
        <v>2022</v>
      </c>
      <c r="G1">
        <f t="shared" si="0"/>
        <v>2023</v>
      </c>
      <c r="H1">
        <f t="shared" si="0"/>
        <v>2024</v>
      </c>
      <c r="I1">
        <f t="shared" si="0"/>
        <v>2025</v>
      </c>
      <c r="J1">
        <f t="shared" si="0"/>
        <v>2026</v>
      </c>
      <c r="K1">
        <f t="shared" si="0"/>
        <v>2027</v>
      </c>
      <c r="L1">
        <f t="shared" si="0"/>
        <v>2028</v>
      </c>
      <c r="M1">
        <f t="shared" si="0"/>
        <v>2029</v>
      </c>
      <c r="N1">
        <f t="shared" si="0"/>
        <v>2030</v>
      </c>
      <c r="O1">
        <f t="shared" si="0"/>
        <v>2031</v>
      </c>
      <c r="P1">
        <f t="shared" si="0"/>
        <v>2032</v>
      </c>
      <c r="Q1">
        <f t="shared" si="0"/>
        <v>2033</v>
      </c>
      <c r="R1">
        <f t="shared" si="0"/>
        <v>2034</v>
      </c>
      <c r="S1">
        <f t="shared" si="0"/>
        <v>2035</v>
      </c>
      <c r="T1">
        <f t="shared" si="0"/>
        <v>2036</v>
      </c>
      <c r="U1">
        <f t="shared" si="0"/>
        <v>2037</v>
      </c>
      <c r="V1">
        <f t="shared" si="0"/>
        <v>2038</v>
      </c>
      <c r="W1">
        <f t="shared" si="0"/>
        <v>2039</v>
      </c>
      <c r="X1">
        <f t="shared" si="0"/>
        <v>2040</v>
      </c>
      <c r="Y1">
        <f t="shared" si="0"/>
        <v>2041</v>
      </c>
      <c r="Z1">
        <f t="shared" si="0"/>
        <v>2042</v>
      </c>
      <c r="AA1">
        <f t="shared" si="0"/>
        <v>2043</v>
      </c>
      <c r="AB1">
        <f t="shared" si="0"/>
        <v>2044</v>
      </c>
      <c r="AC1">
        <f t="shared" si="0"/>
        <v>2045</v>
      </c>
      <c r="AD1">
        <f t="shared" si="0"/>
        <v>2046</v>
      </c>
      <c r="AE1">
        <f t="shared" si="0"/>
        <v>2047</v>
      </c>
      <c r="AF1">
        <f t="shared" si="0"/>
        <v>2048</v>
      </c>
      <c r="AG1">
        <f t="shared" si="0"/>
        <v>2049</v>
      </c>
      <c r="AH1">
        <f t="shared" si="0"/>
        <v>2050</v>
      </c>
    </row>
    <row r="2" spans="1:35">
      <c r="A2" t="s">
        <v>144</v>
      </c>
      <c r="B2" s="15">
        <f>'EPS 3.3.1 Data'!B10</f>
        <v>300</v>
      </c>
      <c r="C2" s="15">
        <f>B2</f>
        <v>300</v>
      </c>
      <c r="D2" s="15">
        <f t="shared" ref="D2:AH2" si="1">C2</f>
        <v>300</v>
      </c>
      <c r="E2" s="15">
        <f t="shared" si="1"/>
        <v>300</v>
      </c>
      <c r="F2" s="15">
        <f t="shared" si="1"/>
        <v>300</v>
      </c>
      <c r="G2" s="15">
        <f t="shared" si="1"/>
        <v>300</v>
      </c>
      <c r="H2" s="15">
        <f t="shared" si="1"/>
        <v>300</v>
      </c>
      <c r="I2" s="15">
        <f t="shared" si="1"/>
        <v>300</v>
      </c>
      <c r="J2" s="15">
        <f t="shared" si="1"/>
        <v>300</v>
      </c>
      <c r="K2" s="15">
        <f t="shared" si="1"/>
        <v>300</v>
      </c>
      <c r="L2" s="15">
        <f t="shared" si="1"/>
        <v>300</v>
      </c>
      <c r="M2" s="15">
        <f t="shared" si="1"/>
        <v>300</v>
      </c>
      <c r="N2" s="15">
        <f t="shared" si="1"/>
        <v>300</v>
      </c>
      <c r="O2" s="15">
        <f t="shared" si="1"/>
        <v>300</v>
      </c>
      <c r="P2" s="15">
        <f t="shared" si="1"/>
        <v>300</v>
      </c>
      <c r="Q2" s="15">
        <f t="shared" si="1"/>
        <v>300</v>
      </c>
      <c r="R2" s="15">
        <f t="shared" si="1"/>
        <v>300</v>
      </c>
      <c r="S2" s="15">
        <f t="shared" si="1"/>
        <v>300</v>
      </c>
      <c r="T2" s="15">
        <f>S2</f>
        <v>300</v>
      </c>
      <c r="U2" s="15">
        <f t="shared" si="1"/>
        <v>300</v>
      </c>
      <c r="V2" s="15">
        <f t="shared" si="1"/>
        <v>300</v>
      </c>
      <c r="W2" s="15">
        <f t="shared" si="1"/>
        <v>300</v>
      </c>
      <c r="X2" s="15">
        <f t="shared" si="1"/>
        <v>300</v>
      </c>
      <c r="Y2" s="15">
        <f t="shared" si="1"/>
        <v>300</v>
      </c>
      <c r="Z2" s="15">
        <f t="shared" si="1"/>
        <v>300</v>
      </c>
      <c r="AA2" s="15">
        <f t="shared" si="1"/>
        <v>300</v>
      </c>
      <c r="AB2" s="15">
        <f t="shared" si="1"/>
        <v>300</v>
      </c>
      <c r="AC2" s="15">
        <f t="shared" si="1"/>
        <v>300</v>
      </c>
      <c r="AD2" s="15">
        <f t="shared" si="1"/>
        <v>300</v>
      </c>
      <c r="AE2" s="15">
        <f t="shared" si="1"/>
        <v>300</v>
      </c>
      <c r="AF2" s="15">
        <f t="shared" si="1"/>
        <v>300</v>
      </c>
      <c r="AG2" s="15">
        <f t="shared" si="1"/>
        <v>300</v>
      </c>
      <c r="AH2" s="15">
        <f t="shared" si="1"/>
        <v>300</v>
      </c>
      <c r="AI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505852-B643-49C9-87DD-AE9390F66198}"/>
</file>

<file path=customXml/itemProps2.xml><?xml version="1.0" encoding="utf-8"?>
<ds:datastoreItem xmlns:ds="http://schemas.openxmlformats.org/officeDocument/2006/customXml" ds:itemID="{553F04C9-76B4-458B-BA41-69F25B97C9BF}"/>
</file>

<file path=customXml/itemProps3.xml><?xml version="1.0" encoding="utf-8"?>
<ds:datastoreItem xmlns:ds="http://schemas.openxmlformats.org/officeDocument/2006/customXml" ds:itemID="{C47B4BE3-027E-47F6-8D9C-FFB2BECED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2019-12-04T00:52:30Z</dcterms:created>
  <dcterms:modified xsi:type="dcterms:W3CDTF">2022-05-18T17:36:51Z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