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Canada\canada-eps\InputData\trans\FoVObE\"/>
    </mc:Choice>
  </mc:AlternateContent>
  <xr:revisionPtr revIDLastSave="0" documentId="13_ncr:1_{8EDA02DC-7724-4D23-A70E-EBC5E8227DC2}" xr6:coauthVersionLast="47" xr6:coauthVersionMax="47" xr10:uidLastSave="{00000000-0000-0000-0000-000000000000}"/>
  <bookViews>
    <workbookView xWindow="-120" yWindow="-120" windowWidth="29040" windowHeight="17640" firstSheet="2" activeTab="2" xr2:uid="{00000000-000D-0000-FFFF-FFFF00000000}"/>
  </bookViews>
  <sheets>
    <sheet name="About" sheetId="1" r:id="rId1"/>
    <sheet name="FoVObE-passengers" sheetId="11" r:id="rId2"/>
    <sheet name="FoVObE-freight" sheetId="12" r:id="rId3"/>
    <sheet name="Results (2)" sheetId="16" r:id="rId4"/>
    <sheet name="Cdn Total Registrations" sheetId="15" r:id="rId5"/>
    <sheet name="Railways" sheetId="17" r:id="rId6"/>
    <sheet name="HDV Passenger" sheetId="18" r:id="rId7"/>
    <sheet name="LDVs" sheetId="19" r:id="rId8"/>
    <sheet name="HDV Freight" sheetId="20" r:id="rId9"/>
    <sheet name="Old US Data &gt;" sheetId="14" r:id="rId10"/>
    <sheet name="Results" sheetId="10" r:id="rId11"/>
    <sheet name="NTS 1-11" sheetId="13" r:id="rId12"/>
    <sheet name="Federal Govt" sheetId="4" r:id="rId13"/>
    <sheet name="Fire Departments" sheetId="6" r:id="rId14"/>
    <sheet name="Police Departments" sheetId="7" r:id="rId15"/>
    <sheet name="Taxis and Limos" sheetId="8" r:id="rId16"/>
    <sheet name="Population" sheetId="9" r:id="rId17"/>
  </sheets>
  <definedNames>
    <definedName name="outputfrac_bio">#REF!</definedName>
    <definedName name="outputfrac_coal">#REF!</definedName>
    <definedName name="outputfrac_elec">#REF!</definedName>
    <definedName name="outputfrac_ngps">#REF!</definedName>
    <definedName name="outputfrac_nonenergy">#REF!</definedName>
    <definedName name="outputfrac_other">#REF!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 i="12" l="1"/>
  <c r="D7" i="12"/>
  <c r="E7" i="12"/>
  <c r="B7" i="12"/>
  <c r="B4" i="12"/>
  <c r="B3" i="12"/>
  <c r="C3" i="12"/>
  <c r="D3" i="12"/>
  <c r="C4" i="12"/>
  <c r="D4" i="12"/>
  <c r="B5" i="12"/>
  <c r="C5" i="12"/>
  <c r="D5" i="12"/>
  <c r="B6" i="12"/>
  <c r="C6" i="12"/>
  <c r="D6" i="12"/>
  <c r="C2" i="12"/>
  <c r="D2" i="12"/>
  <c r="B2" i="12"/>
  <c r="C2" i="11"/>
  <c r="D2" i="11"/>
  <c r="C3" i="11"/>
  <c r="D3" i="11"/>
  <c r="C4" i="11"/>
  <c r="D4" i="11"/>
  <c r="C5" i="11"/>
  <c r="D5" i="11"/>
  <c r="C6" i="11"/>
  <c r="D6" i="11"/>
  <c r="C7" i="11"/>
  <c r="D7" i="11"/>
  <c r="B3" i="11"/>
  <c r="B4" i="11"/>
  <c r="B5" i="11"/>
  <c r="B6" i="11"/>
  <c r="B7" i="11"/>
  <c r="B2" i="11"/>
  <c r="A20" i="20"/>
  <c r="C3" i="16"/>
  <c r="D3" i="16"/>
  <c r="B45" i="18"/>
  <c r="B46" i="18"/>
  <c r="C43" i="18"/>
  <c r="B41" i="18"/>
  <c r="L32" i="18"/>
  <c r="E2" i="16"/>
  <c r="D2" i="16"/>
  <c r="C2" i="16"/>
  <c r="M50" i="19"/>
  <c r="M49" i="19"/>
  <c r="M48" i="19"/>
  <c r="B65" i="19" s="1"/>
  <c r="D65" i="19" s="1"/>
  <c r="C31" i="18"/>
  <c r="C32" i="18" s="1"/>
  <c r="C33" i="18" s="1"/>
  <c r="D31" i="18"/>
  <c r="D32" i="18" s="1"/>
  <c r="D33" i="18" s="1"/>
  <c r="E31" i="18"/>
  <c r="E32" i="18" s="1"/>
  <c r="E33" i="18" s="1"/>
  <c r="F31" i="18"/>
  <c r="F32" i="18" s="1"/>
  <c r="F33" i="18" s="1"/>
  <c r="B31" i="18"/>
  <c r="B32" i="18" s="1"/>
  <c r="C5" i="16"/>
  <c r="D5" i="16"/>
  <c r="C7" i="16"/>
  <c r="E7" i="16" s="1"/>
  <c r="B42" i="18" l="1"/>
  <c r="C42" i="18" s="1"/>
  <c r="C41" i="18"/>
  <c r="B33" i="18"/>
  <c r="G32" i="18"/>
  <c r="H32" i="18" s="1"/>
  <c r="B39" i="18" s="1"/>
  <c r="C39" i="18" s="1"/>
  <c r="C3" i="10"/>
  <c r="G33" i="18" l="1"/>
  <c r="C7" i="10"/>
  <c r="D2" i="10"/>
  <c r="AE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H33" i="18" l="1"/>
  <c r="B40" i="18" s="1"/>
  <c r="C40" i="18" s="1"/>
  <c r="B9" i="7"/>
  <c r="B8" i="7"/>
  <c r="A8" i="6"/>
  <c r="E7" i="10"/>
  <c r="D3" i="10"/>
  <c r="B16" i="9"/>
  <c r="B13" i="7" l="1"/>
  <c r="C13" i="7"/>
  <c r="A13" i="7"/>
  <c r="C2" i="10" s="1"/>
  <c r="E2" i="10" l="1"/>
  <c r="C5" i="6"/>
  <c r="A11" i="6" s="1"/>
  <c r="C9" i="10" l="1"/>
  <c r="D9" i="10" l="1"/>
</calcChain>
</file>

<file path=xl/sharedStrings.xml><?xml version="1.0" encoding="utf-8"?>
<sst xmlns="http://schemas.openxmlformats.org/spreadsheetml/2006/main" count="663" uniqueCount="425">
  <si>
    <t>FoVObE Fraction of Vehicles Owned by Entity</t>
  </si>
  <si>
    <t>Source:</t>
  </si>
  <si>
    <t>rail</t>
  </si>
  <si>
    <t>Transport Canada</t>
  </si>
  <si>
    <t>Transportation in Canada 2020 Statistical Addendum</t>
  </si>
  <si>
    <t>https://tc.canada.ca/en/corporate-services/transparency/corporate-management-reporting/transportation-canada-annual-reports/transportation-canada-2020-overview-report</t>
  </si>
  <si>
    <t>Table RA3 and Table RO12</t>
  </si>
  <si>
    <t>Railway Association of Canada</t>
  </si>
  <si>
    <t>Rail Trends</t>
  </si>
  <si>
    <t>https://www.railcan.ca/wp-content/uploads/2021/03/Rail-Trends-2020_Eng.pdf</t>
  </si>
  <si>
    <t>Page 9</t>
  </si>
  <si>
    <t>LDVs and HDVs</t>
  </si>
  <si>
    <t>Natural Resources Canada</t>
  </si>
  <si>
    <t>Comprehensive Energy Use Database: Transportation Sector - Canada</t>
  </si>
  <si>
    <t>https://oee.nrcan.gc.ca/corporate/statistics/neud/dpa/menus/trends/comprehensive/trends_tran_ca.cfm</t>
  </si>
  <si>
    <t>School Buses</t>
  </si>
  <si>
    <t>School Bus Fleet</t>
  </si>
  <si>
    <t>2019 Canadian Fact Book</t>
  </si>
  <si>
    <t>https://digital.schoolbusfleet.com/CanFact2019?m=65919&amp;i=696495&amp;p=8&amp;ver=html5</t>
  </si>
  <si>
    <t>HDV Freight</t>
  </si>
  <si>
    <t>Canada Post</t>
  </si>
  <si>
    <t>Annual Report 2020</t>
  </si>
  <si>
    <t>https://www.canadapost-postescanada.ca/cpc/en/our-company/about-us/financial-reports/2020-annual-report/size-and-scope.page</t>
  </si>
  <si>
    <t>Note:</t>
  </si>
  <si>
    <t>Excluded vehicle types include: general aviation, military vehicles, passenger ferries, non-truck construction vehicles, non-truck agricultural vehicles, small electric craft (scooters, golf carts, etc.)</t>
  </si>
  <si>
    <t>From NTS Table 1-11, we try to use the years that match our other data sources (usually 2011), rather than the latest year</t>
  </si>
  <si>
    <t>available, because we are taking ratios.</t>
  </si>
  <si>
    <t>Vehicle Exports</t>
  </si>
  <si>
    <t>Vehicles produced and sold for export (sold and used outside the modeled region) should not be included here.</t>
  </si>
  <si>
    <t>The transportation sector in the EPS only tracks transportation within the modeled region.</t>
  </si>
  <si>
    <t>(Exported vehicles may be included in grouped Industry Sector outputs, where exports are handled.)</t>
  </si>
  <si>
    <t>Therefore, the share of vehicles assigned to "foreign entities" in this variable should be zero.</t>
  </si>
  <si>
    <t>Even if a foreign entity owns vehicles in the modeled region, classify those vehicles as government-, industry-,</t>
  </si>
  <si>
    <t>or consumer-owned, depending on the nature of the foreign entitiy.</t>
  </si>
  <si>
    <t>In the output tab, we show more decimal places than the source data</t>
  </si>
  <si>
    <t>provide in order to avoid rounding error in Vensim (each column must</t>
  </si>
  <si>
    <t>add to 1).</t>
  </si>
  <si>
    <t>Fraction Owned by Entity (dimensionless)</t>
  </si>
  <si>
    <t>government</t>
  </si>
  <si>
    <t>domestic industries</t>
  </si>
  <si>
    <t>labor and consumers</t>
  </si>
  <si>
    <t>foreign entities</t>
  </si>
  <si>
    <t>LDVs</t>
  </si>
  <si>
    <t>HDVs</t>
  </si>
  <si>
    <t>aircraft</t>
  </si>
  <si>
    <t>ships</t>
  </si>
  <si>
    <t>motorbikes</t>
  </si>
  <si>
    <t>Subscripts</t>
  </si>
  <si>
    <t>Meaning in Model</t>
  </si>
  <si>
    <t>Fraction Owned by Govt</t>
  </si>
  <si>
    <t>Fraction Owned by Industry</t>
  </si>
  <si>
    <t>Fraction Owned by Consumers</t>
  </si>
  <si>
    <t>Explanation</t>
  </si>
  <si>
    <t>U.S. Data /assumptions used?</t>
  </si>
  <si>
    <t>New Canada Data Used</t>
  </si>
  <si>
    <t>Done</t>
  </si>
  <si>
    <t>LDVs, passenger</t>
  </si>
  <si>
    <t>most LDVs</t>
  </si>
  <si>
    <t>Using U.S. data as proxy for gov't share. Using taxis for industry. Remainder assumed to be consumers.</t>
  </si>
  <si>
    <t>Y</t>
  </si>
  <si>
    <t>HDVs, passenger</t>
  </si>
  <si>
    <t>buses (school, transit, and intercity)</t>
  </si>
  <si>
    <t>We have exact data for the public share of transit buses. We calculate public/private ownership for school buses based on best available data. We lack data for intercity buses and assume they are private. Intercity buses account for 12% of the total.</t>
  </si>
  <si>
    <t>aircraft, passenger</t>
  </si>
  <si>
    <t>commercial air travel for people (not general aviation)</t>
  </si>
  <si>
    <t>We assume industry owns all commercial passenger aircraft.</t>
  </si>
  <si>
    <t>rail, passenger</t>
  </si>
  <si>
    <t>intercity, transit, and commuter rail</t>
  </si>
  <si>
    <t>Most passenger rail is publicly-owned. Few private operators include Exo, Rocky Mountaineer and Royal Canadian Pacific.</t>
  </si>
  <si>
    <t>ships, passenger</t>
  </si>
  <si>
    <t>recreational boats</t>
  </si>
  <si>
    <t>We assume consumers own all recreational boats.</t>
  </si>
  <si>
    <t>motorbikes, passenger</t>
  </si>
  <si>
    <t>registered motorcycles</t>
  </si>
  <si>
    <t>Government-owned motorcyles include all police motorcycles. Using U.S. assumptions for this.</t>
  </si>
  <si>
    <t>LDVs, freight</t>
  </si>
  <si>
    <t>commercial light trucks</t>
  </si>
  <si>
    <t xml:space="preserve">We lack data on freight LDVs ownership.  We assume all are owned by industry.  </t>
  </si>
  <si>
    <t>HDVs, freight</t>
  </si>
  <si>
    <t>all other HDVs</t>
  </si>
  <si>
    <t>We lack Canadian data for ownership of freight HDVs. We use U.S. assumptions as the proxy.</t>
  </si>
  <si>
    <t>aircraft, freight</t>
  </si>
  <si>
    <t>other commercial flights (not general aviation)</t>
  </si>
  <si>
    <t>We assume industry owns all commercial freight aircraft.</t>
  </si>
  <si>
    <t>rail, freight</t>
  </si>
  <si>
    <t>all other rail</t>
  </si>
  <si>
    <t>We assume all freight rail is industry-owned. CN and CP are reponsible for most freight activity.</t>
  </si>
  <si>
    <t>ships, freight</t>
  </si>
  <si>
    <t>all other ships</t>
  </si>
  <si>
    <t>We assume industry owns all freight ships.</t>
  </si>
  <si>
    <t>motorbikes, freight</t>
  </si>
  <si>
    <t>not used in model</t>
  </si>
  <si>
    <t>Vehicle registrations, by type of vehicle 1 2 3 4</t>
  </si>
  <si>
    <t>Frequency: Annual</t>
  </si>
  <si>
    <t>Table: 23-10-0067-01 (formerly CANSIM 405-0004)</t>
  </si>
  <si>
    <t>Release date: 2020-09-10</t>
  </si>
  <si>
    <t>Geography: Canada, Province or territory</t>
  </si>
  <si>
    <t>Geography</t>
  </si>
  <si>
    <t>Canada</t>
  </si>
  <si>
    <t>Type of vehicle</t>
  </si>
  <si>
    <t>Number</t>
  </si>
  <si>
    <t>Total, vehicle registrations</t>
  </si>
  <si>
    <t>Total, road motor vehicle registrations</t>
  </si>
  <si>
    <t>Vehicles weighing less than 4,500 kilograms</t>
  </si>
  <si>
    <t>Vehicles weighing 4,500 kilograms to 14,999 kilograms</t>
  </si>
  <si>
    <t>Vehicles weighing 15,000 kilograms or more</t>
  </si>
  <si>
    <t>Buses</t>
  </si>
  <si>
    <t>Motorcycles and mopeds</t>
  </si>
  <si>
    <t>Trailers</t>
  </si>
  <si>
    <t>Off-road, construction, farm vehicles</t>
  </si>
  <si>
    <t>Footnotes:</t>
  </si>
  <si>
    <t>For 2001, the number of trailers for Ontario was calculated using the file provided by Ontario in January, 2002</t>
  </si>
  <si>
    <t>A break in the series occurs with the release of the 2010 data due to an improvement in the method used to assign vehicle type. At the national level, the main impact of this change was a net increase in the number of vehicles weighing 15 tonnes and more and a net decrease in the number of vehicles weighing from 4.5 tonnes to less than 15 tonnes. The impacts vary considerably by province and territory.</t>
  </si>
  <si>
    <t>For 1999 and 2000, the number of trailers in Ontario was provided by the Ontario Ministry of Transportation in the annual publication entitled Ontario Vehicle Population Statistics"."</t>
  </si>
  <si>
    <t>Due to a change in British Columbia's regulations in 2015, more off-road vehicles are now registered.</t>
  </si>
  <si>
    <t>How to cite: Statistics Canada. Table 23-10-0067-01  Vehicle registrations, by type of vehicle</t>
  </si>
  <si>
    <t>https://www150.statcan.gc.ca/t1/tbl1/en/tv.action?pid=2310006701</t>
  </si>
  <si>
    <t>https://tc.canada.ca/sites/default/files//2021-06/transportation_in_canada_statistical_addendum.pdf</t>
  </si>
  <si>
    <t>Total Rail, by Type</t>
  </si>
  <si>
    <t>Calculations made in file: SYVbT</t>
  </si>
  <si>
    <t>Passenger</t>
  </si>
  <si>
    <t>Frieght</t>
  </si>
  <si>
    <t>Exo</t>
  </si>
  <si>
    <t>https://exo.quebec/Media/Default/pdf/section8/publications/RA_2018_exo.pdf</t>
  </si>
  <si>
    <t>locomotives</t>
  </si>
  <si>
    <t>Rocky Mountaineer</t>
  </si>
  <si>
    <t>https://www.rockymountaineer.com/sites/default/files/2020-02/Fact%20Sheet.pdf</t>
  </si>
  <si>
    <t>Royal Canadian Pacific</t>
  </si>
  <si>
    <t>https://www.royalcanadianpacific.com/wp-content/uploads/2021/06/AboutTrain.pdf</t>
  </si>
  <si>
    <t>total:</t>
  </si>
  <si>
    <t>Transportation Sector</t>
  </si>
  <si>
    <t>Historical Database – November 2020</t>
  </si>
  <si>
    <t>Table 49: Bus Explanatory Variables</t>
  </si>
  <si>
    <t>Stock (thousands)</t>
  </si>
  <si>
    <t>Urban Transit</t>
  </si>
  <si>
    <t>Inter-City Buses</t>
  </si>
  <si>
    <t>Shares (%)</t>
  </si>
  <si>
    <t>Average Distance Travelled per Year (km)</t>
  </si>
  <si>
    <t>School buses</t>
  </si>
  <si>
    <t>Transit Buses</t>
  </si>
  <si>
    <t>Inventory of publicly owned public transit assets, Infrastructure Canada</t>
  </si>
  <si>
    <t>https://www150.statcan.gc.ca/t1/tbl1/en/tv.action?pid=3410024801</t>
  </si>
  <si>
    <t>BC</t>
  </si>
  <si>
    <t>Sask</t>
  </si>
  <si>
    <t>Quebec</t>
  </si>
  <si>
    <t>Manitoba</t>
  </si>
  <si>
    <t>NS</t>
  </si>
  <si>
    <t>Average</t>
  </si>
  <si>
    <t>total #</t>
  </si>
  <si>
    <t>Total buses (2018)</t>
  </si>
  <si>
    <t>public</t>
  </si>
  <si>
    <t>private</t>
  </si>
  <si>
    <t>total</t>
  </si>
  <si>
    <t>private share</t>
  </si>
  <si>
    <t>public share</t>
  </si>
  <si>
    <t>calculations</t>
  </si>
  <si>
    <t>private school buses</t>
  </si>
  <si>
    <t>public school buse</t>
  </si>
  <si>
    <t>public transit</t>
  </si>
  <si>
    <t>private transit</t>
  </si>
  <si>
    <t>private intercity</t>
  </si>
  <si>
    <t>total private</t>
  </si>
  <si>
    <t>total public</t>
  </si>
  <si>
    <t xml:space="preserve">Table 32: Car Explanatory Variables </t>
  </si>
  <si>
    <t>Light Duty Vehicles</t>
  </si>
  <si>
    <t>Sales (thousands)</t>
  </si>
  <si>
    <t>Cars</t>
  </si>
  <si>
    <t>Cars On-Road Average Fuel Consumption (L/100 km)</t>
  </si>
  <si>
    <r>
      <t>Motor Gasoline</t>
    </r>
    <r>
      <rPr>
        <sz val="10"/>
        <rFont val="Arial"/>
        <family val="2"/>
      </rPr>
      <t>¹</t>
    </r>
  </si>
  <si>
    <r>
      <t>Diesel Fuel Oil</t>
    </r>
    <r>
      <rPr>
        <sz val="10"/>
        <rFont val="Arial"/>
        <family val="2"/>
      </rPr>
      <t>²</t>
    </r>
  </si>
  <si>
    <t>1) Includes Ethanol</t>
  </si>
  <si>
    <t>2) Includes Biodiesel</t>
  </si>
  <si>
    <t>https://oee.nrcan.gc.ca/corporate/statistics/neud/dpa/showTable.cfm?type=CP&amp;sector=tran&amp;juris=ca&amp;rn=32&amp;page=0</t>
  </si>
  <si>
    <t>New motor vehicle registrations</t>
  </si>
  <si>
    <t>Table: 20-10-0021-01</t>
  </si>
  <si>
    <t>Release date: 2021-07-27</t>
  </si>
  <si>
    <t>Passenger cars</t>
  </si>
  <si>
    <t>Number of vehicles</t>
  </si>
  <si>
    <t>Fuel type</t>
  </si>
  <si>
    <t>total (2011-2018)</t>
  </si>
  <si>
    <t>Units</t>
  </si>
  <si>
    <t>All fuel types</t>
  </si>
  <si>
    <t>Gasoline</t>
  </si>
  <si>
    <t>Diesel</t>
  </si>
  <si>
    <t>Battery electric</t>
  </si>
  <si>
    <t>Hybrid electric</t>
  </si>
  <si>
    <t>Plug-in hybrid electric</t>
  </si>
  <si>
    <t>Other fuel types 1</t>
  </si>
  <si>
    <t>Other fuel types include liquid propane, natural gas, hydrogen, etcetera.</t>
  </si>
  <si>
    <t>How to cite: Statistics Canada. Table 20-10-0021-01  New motor vehicle registrations</t>
  </si>
  <si>
    <t xml:space="preserve">https://www150.statcan.gc.ca/t1/tbl1/en/tv.action?pid=2010002101 </t>
  </si>
  <si>
    <t>Total LDV passenger cars</t>
  </si>
  <si>
    <t>taxis</t>
  </si>
  <si>
    <t>government vehicles</t>
  </si>
  <si>
    <t>taxis in canada</t>
  </si>
  <si>
    <t>https://www.cantaxi.ca/taxi-industry-canada/</t>
  </si>
  <si>
    <t>using U.S. data</t>
  </si>
  <si>
    <t>approx</t>
  </si>
  <si>
    <t>Public Fleet calculations are below. the remainder is assumed to be industry.</t>
  </si>
  <si>
    <t>Table 60: Truck Explanatory Variables</t>
  </si>
  <si>
    <t> </t>
  </si>
  <si>
    <t xml:space="preserve">
Stock (thousands)</t>
  </si>
  <si>
    <t>total fleet size</t>
  </si>
  <si>
    <t>Passenger Light Trucks</t>
  </si>
  <si>
    <t>Freight Light Trucks</t>
  </si>
  <si>
    <t>Medium Trucks</t>
  </si>
  <si>
    <t>Purolator (91% owned by canada post)</t>
  </si>
  <si>
    <t>Heavy Trucks</t>
  </si>
  <si>
    <t>https://www.purolator.com/en/purolator-facts-history</t>
  </si>
  <si>
    <t>307 Hybrid-electric vehicles</t>
  </si>
  <si>
    <t>https://oee.nrcan.gc.ca/corporate/statistics/neud/dpa/showTable.cfm?type=CP&amp;sector=tran&amp;juris=ca&amp;rn=60&amp;page=0</t>
  </si>
  <si>
    <t>3,140 Courier vehicles</t>
  </si>
  <si>
    <t>182 Straight trucks</t>
  </si>
  <si>
    <t>2005 Trailers</t>
  </si>
  <si>
    <t>522 Tractors</t>
  </si>
  <si>
    <t>total public HDVs</t>
  </si>
  <si>
    <t>*no data identified for military vehicles</t>
  </si>
  <si>
    <t>*no data identifed for public fleets</t>
  </si>
  <si>
    <t>Government-owned passenger LDVs include all 4-wheeled police vehicles and all Federal LDVs.  Industry-owned LDVs are estimated as one per taxi driver or chauffeur.</t>
  </si>
  <si>
    <t>We assume the government owns all transit buses.  We assume industry owns all other buses (including school buses, which are often contractor-operated).</t>
  </si>
  <si>
    <t>Government-owned motorcyles include all police motorcycles.  We assume consumers own the rest.</t>
  </si>
  <si>
    <t>We lack data on freight LDVs ownership.  (We assume "Light trucks" in the Federal fleet are not so light as to be classified as LDVs, as SUVs have their own category in the relevant table.)  Accordingly, we assume all are owned by industry.  (They are outnumbered by passenger LDVs by over 30x in terms of energy use, so they are not an important mode.)</t>
  </si>
  <si>
    <t>Government-owned LDVs include those owned by the Federal government and all fire department vehicles.  We assume industry owns the rest.</t>
  </si>
  <si>
    <t>We assume all freight rail is industry-owned.</t>
  </si>
  <si>
    <t>Orange = assumption</t>
  </si>
  <si>
    <t>Green = data</t>
  </si>
  <si>
    <r>
      <t>Table 1-11:</t>
    </r>
    <r>
      <rPr>
        <b/>
        <sz val="14"/>
        <rFont val="Arial"/>
        <family val="2"/>
      </rPr>
      <t xml:space="preserve"> </t>
    </r>
    <r>
      <rPr>
        <b/>
        <sz val="12"/>
        <rFont val="Arial"/>
        <family val="2"/>
      </rPr>
      <t>Number of U.S. Aircraft, Vehicles, Vessels, and Other Conveyances</t>
    </r>
  </si>
  <si>
    <t>Air</t>
  </si>
  <si>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</si>
  <si>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</si>
  <si>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Highway, total (registered vehicles)</t>
  </si>
  <si>
    <r>
      <t>Light duty vehicle, short wheel base</t>
    </r>
    <r>
      <rPr>
        <vertAlign val="superscript"/>
        <sz val="11"/>
        <rFont val="Arial Narrow"/>
        <family val="2"/>
      </rPr>
      <t>c</t>
    </r>
  </si>
  <si>
    <t>N</t>
  </si>
  <si>
    <r>
      <t>Passenger cars</t>
    </r>
    <r>
      <rPr>
        <vertAlign val="superscript"/>
        <sz val="11"/>
        <rFont val="Arial Narrow"/>
        <family val="2"/>
      </rPr>
      <t>c</t>
    </r>
  </si>
  <si>
    <t>Motorcycle</t>
  </si>
  <si>
    <r>
      <t>Light duty vehicle, long wheel base</t>
    </r>
    <r>
      <rPr>
        <vertAlign val="superscript"/>
        <sz val="11"/>
        <rFont val="Arial Narrow"/>
        <family val="2"/>
      </rPr>
      <t>c</t>
    </r>
  </si>
  <si>
    <r>
      <t>Other 2-axle 4-tire vehicles</t>
    </r>
    <r>
      <rPr>
        <vertAlign val="superscript"/>
        <sz val="11"/>
        <rFont val="Arial Narrow"/>
        <family val="2"/>
      </rPr>
      <t>c</t>
    </r>
  </si>
  <si>
    <t>U</t>
  </si>
  <si>
    <r>
      <t>Truck, single-unit 2-axle 6-tire or more</t>
    </r>
    <r>
      <rPr>
        <vertAlign val="superscript"/>
        <sz val="11"/>
        <rFont val="Arial Narrow"/>
        <family val="2"/>
      </rPr>
      <t>c,d,e</t>
    </r>
  </si>
  <si>
    <r>
      <t>Truck, combination</t>
    </r>
    <r>
      <rPr>
        <vertAlign val="superscript"/>
        <sz val="11"/>
        <rFont val="Arial Narrow"/>
        <family val="2"/>
      </rPr>
      <t>d,e</t>
    </r>
  </si>
  <si>
    <t>Bus</t>
  </si>
  <si>
    <r>
      <t>Transit</t>
    </r>
    <r>
      <rPr>
        <b/>
        <vertAlign val="superscript"/>
        <sz val="11"/>
        <rFont val="Arial Narrow"/>
        <family val="2"/>
      </rPr>
      <t>f</t>
    </r>
  </si>
  <si>
    <r>
      <t>Motor bus</t>
    </r>
    <r>
      <rPr>
        <vertAlign val="superscript"/>
        <sz val="11"/>
        <rFont val="Arial Narrow"/>
        <family val="2"/>
      </rPr>
      <t>g</t>
    </r>
  </si>
  <si>
    <r>
      <t>Light rail cars</t>
    </r>
    <r>
      <rPr>
        <vertAlign val="superscript"/>
        <sz val="11"/>
        <rFont val="Arial Narrow"/>
        <family val="2"/>
      </rPr>
      <t>h</t>
    </r>
  </si>
  <si>
    <t>Heavy rail cars</t>
  </si>
  <si>
    <t>Trolley bus</t>
  </si>
  <si>
    <t>Commuter rail cars and locomotives</t>
  </si>
  <si>
    <t>Demand response/Paratransit</t>
  </si>
  <si>
    <r>
      <t>Other</t>
    </r>
    <r>
      <rPr>
        <vertAlign val="superscript"/>
        <sz val="11"/>
        <rFont val="Arial Narrow"/>
        <family val="2"/>
      </rPr>
      <t>i</t>
    </r>
  </si>
  <si>
    <t>Rail</t>
  </si>
  <si>
    <t>Class I, freight cars</t>
  </si>
  <si>
    <t>Class I, locomotive</t>
  </si>
  <si>
    <t>Nonclass I freight cars</t>
  </si>
  <si>
    <t>Car companies and shippers freight cars</t>
  </si>
  <si>
    <t>Amtrak, passenger train car</t>
  </si>
  <si>
    <t>Amtrak, locomotive</t>
  </si>
  <si>
    <t xml:space="preserve">Water </t>
  </si>
  <si>
    <r>
      <t>Nonself-propelled vessels</t>
    </r>
    <r>
      <rPr>
        <vertAlign val="superscript"/>
        <sz val="11"/>
        <rFont val="Arial Narrow"/>
        <family val="2"/>
      </rPr>
      <t>j,k</t>
    </r>
  </si>
  <si>
    <r>
      <t>Self-propelled vessels</t>
    </r>
    <r>
      <rPr>
        <vertAlign val="superscript"/>
        <sz val="11"/>
        <rFont val="Arial Narrow"/>
        <family val="2"/>
      </rPr>
      <t>n,l</t>
    </r>
  </si>
  <si>
    <r>
      <t>Oceangoing self-propelled vessels (1,000 gross tons and over)</t>
    </r>
    <r>
      <rPr>
        <vertAlign val="superscript"/>
        <sz val="11"/>
        <rFont val="Arial Narrow"/>
        <family val="2"/>
      </rPr>
      <t>m</t>
    </r>
  </si>
  <si>
    <r>
      <t>Recreational boats</t>
    </r>
    <r>
      <rPr>
        <vertAlign val="superscript"/>
        <sz val="11"/>
        <rFont val="Arial Narrow"/>
        <family val="2"/>
      </rPr>
      <t>n</t>
    </r>
  </si>
  <si>
    <r>
      <t>KEY:</t>
    </r>
    <r>
      <rPr>
        <sz val="9"/>
        <rFont val="Arial"/>
        <family val="2"/>
      </rPr>
      <t xml:space="preserve"> N = data do not exist; U = data are unavailable; R = revised.</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</si>
  <si>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</si>
  <si>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</si>
  <si>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</si>
  <si>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</si>
  <si>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</si>
  <si>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</si>
  <si>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</si>
  <si>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</si>
  <si>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</si>
  <si>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</si>
  <si>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k </t>
    </r>
    <r>
      <rPr>
        <sz val="9"/>
        <rFont val="Arial"/>
        <family val="2"/>
      </rPr>
      <t>Data for Jan. 1, 1991-June 30, 1991 included in 1990 figure.</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</si>
  <si>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</si>
  <si>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</si>
  <si>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</si>
  <si>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NOTES </t>
    </r>
    <r>
      <rPr>
        <sz val="9"/>
        <rFont val="Arial"/>
        <family val="2"/>
      </rPr>
      <t xml:space="preserve"> </t>
    </r>
  </si>
  <si>
    <r>
      <t>Data for 2007-13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</si>
  <si>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</si>
  <si>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</si>
  <si>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</si>
  <si>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</si>
  <si>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t>SOURCES</t>
  </si>
  <si>
    <t>Air:</t>
  </si>
  <si>
    <t>Air carrier:</t>
  </si>
  <si>
    <r>
      <t>1960-65: U.S. Department of Transportation, Federal Aviation Administration,</t>
    </r>
    <r>
      <rPr>
        <i/>
        <sz val="9"/>
        <rFont val="Arial"/>
        <family val="2"/>
      </rPr>
      <t xml:space="preserve"> FAA Statistical Handbook of Aviation, 1970 </t>
    </r>
    <r>
      <rPr>
        <sz val="9"/>
        <rFont val="Arial"/>
        <family val="2"/>
      </rPr>
      <t>(Washington, DC: 1970), table 5.3.</t>
    </r>
  </si>
  <si>
    <r>
      <t xml:space="preserve">1970-75: Ibid., </t>
    </r>
    <r>
      <rPr>
        <i/>
        <sz val="9"/>
        <rFont val="Arial"/>
        <family val="2"/>
      </rPr>
      <t xml:space="preserve">1979 edition </t>
    </r>
    <r>
      <rPr>
        <sz val="9"/>
        <rFont val="Arial"/>
        <family val="2"/>
      </rPr>
      <t>(Washington, DC: 1979), table 5.1.</t>
    </r>
  </si>
  <si>
    <r>
      <t>1980-85: Ibid., C</t>
    </r>
    <r>
      <rPr>
        <i/>
        <sz val="9"/>
        <rFont val="Arial"/>
        <family val="2"/>
      </rPr>
      <t xml:space="preserve">alendar Year 1986 </t>
    </r>
    <r>
      <rPr>
        <sz val="9"/>
        <rFont val="Arial"/>
        <family val="2"/>
      </rPr>
      <t>(Washington, DC: 1986), table 5.1.</t>
    </r>
  </si>
  <si>
    <r>
      <t xml:space="preserve">1990-94: Ibid., </t>
    </r>
    <r>
      <rPr>
        <i/>
        <sz val="9"/>
        <rFont val="Arial"/>
        <family val="2"/>
      </rPr>
      <t>Calendar Year 1997</t>
    </r>
    <r>
      <rPr>
        <sz val="9"/>
        <rFont val="Arial"/>
        <family val="2"/>
      </rPr>
      <t xml:space="preserve"> (Washington, DC: unpublished), table 5.1, personal communication, Mar. 19, 1999.</t>
    </r>
  </si>
  <si>
    <r>
      <t xml:space="preserve">1995-2008: Aerospace Industries Association, </t>
    </r>
    <r>
      <rPr>
        <i/>
        <sz val="9"/>
        <rFont val="Arial"/>
        <family val="2"/>
      </rPr>
      <t>Aerospace Facts and Figures</t>
    </r>
    <r>
      <rPr>
        <sz val="9"/>
        <rFont val="Arial"/>
        <family val="2"/>
      </rPr>
      <t xml:space="preserve">(Washington, DC), p. 94 and similar tables in earlier editions.  </t>
    </r>
  </si>
  <si>
    <t>2009-13: U.S. Department of Transportation, Federal Aviation Administration, Quality Assurance Division, personal communications, Nov. 2, 2011, Mar. 08, 2012, and Aug. 26, 2014.</t>
  </si>
  <si>
    <t>General aviation:</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</si>
  <si>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</si>
  <si>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r>
      <t xml:space="preserve">1970-75: Ibid., </t>
    </r>
    <r>
      <rPr>
        <i/>
        <sz val="9"/>
        <rFont val="Arial"/>
        <family val="2"/>
      </rPr>
      <t>Calendar Year 1976</t>
    </r>
    <r>
      <rPr>
        <sz val="9"/>
        <rFont val="Arial"/>
        <family val="2"/>
      </rPr>
      <t xml:space="preserve"> (Washington, DC: 1976), table 8-6.</t>
    </r>
  </si>
  <si>
    <r>
      <t xml:space="preserve">1980: Ibid., </t>
    </r>
    <r>
      <rPr>
        <i/>
        <sz val="9"/>
        <rFont val="Arial"/>
        <family val="2"/>
      </rPr>
      <t>General Aviation Activity Survey, Calendar Year 1980</t>
    </r>
    <r>
      <rPr>
        <sz val="9"/>
        <rFont val="Arial"/>
        <family val="2"/>
      </rPr>
      <t xml:space="preserve"> (Washington, DC: 1981), table 1-3.</t>
    </r>
  </si>
  <si>
    <r>
      <t xml:space="preserve">1985: Ibid., </t>
    </r>
    <r>
      <rPr>
        <i/>
        <sz val="9"/>
        <rFont val="Arial"/>
        <family val="2"/>
      </rPr>
      <t xml:space="preserve">Calendar Year 1985 </t>
    </r>
    <r>
      <rPr>
        <sz val="9"/>
        <rFont val="Arial"/>
        <family val="2"/>
      </rPr>
      <t>(Washington, DC: 1987), table 2-9.</t>
    </r>
  </si>
  <si>
    <r>
      <t xml:space="preserve">1990-2013: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Aug. 18, 2015.</t>
    </r>
  </si>
  <si>
    <t>Highway:</t>
  </si>
  <si>
    <t>Passenger car:</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</si>
  <si>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</si>
  <si>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</si>
  <si>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t>Light duty vehicle, short wheel base:</t>
  </si>
  <si>
    <r>
      <t>2007-13: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Aug. 18, 2015.</t>
    </r>
  </si>
  <si>
    <t>Motorcycle: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</si>
  <si>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</si>
  <si>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r>
      <t xml:space="preserve">1995-2013: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Aug. 18, 2015.</t>
    </r>
  </si>
  <si>
    <t>Other 2-axle 4-tire vehicles:</t>
  </si>
  <si>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</si>
  <si>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Light duty vehicle, long wheel base:</t>
  </si>
  <si>
    <r>
      <t xml:space="preserve">2007-13: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Aug. 18, 2015.</t>
    </r>
  </si>
  <si>
    <t>Single-unit and combination trucks, and buses: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</si>
  <si>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</si>
  <si>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Transit:</t>
  </si>
  <si>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</si>
  <si>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r>
      <t xml:space="preserve">1996-2013: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Aug. 18, 2015.</t>
    </r>
  </si>
  <si>
    <t>Rail (all categories, except Amtrak):</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</si>
  <si>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</si>
  <si>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Amtrak:</t>
  </si>
  <si>
    <t>Passenger train-cars and locomotives:</t>
  </si>
  <si>
    <t>1975-80: Amtrak, State and Local Affairs Department, personal communication.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</si>
  <si>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</si>
  <si>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r>
      <t xml:space="preserve">2001-13: Association of American Railroads, </t>
    </r>
    <r>
      <rPr>
        <i/>
        <sz val="9"/>
        <rFont val="Arial"/>
        <family val="2"/>
      </rPr>
      <t xml:space="preserve">Railroad Facts </t>
    </r>
    <r>
      <rPr>
        <sz val="9"/>
        <rFont val="Arial"/>
        <family val="2"/>
      </rPr>
      <t>(Washington, DC: Annual Issues), p. 77 and similar pages in earlier editions.</t>
    </r>
  </si>
  <si>
    <t>Water transportation:</t>
  </si>
  <si>
    <t>Nonself-propelled vessels and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</si>
  <si>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</si>
  <si>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Oceangoing self-propelled vessels: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</si>
  <si>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</si>
  <si>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2001-13: U.S. Department of Transportation, Maritime Administration, United States Flag Privately-Owned Merchant Fleet Summary, available at http://www.marad.dot.gov/resources/data-statistics/#fleet-stats as of Aug. 19, 2015.</t>
  </si>
  <si>
    <t>Recreational boats:</t>
  </si>
  <si>
    <r>
      <t xml:space="preserve">1960-2013: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Aug. 19, 2015.</t>
    </r>
  </si>
  <si>
    <t>Federal Government-Owned Vehicles</t>
  </si>
  <si>
    <t>Table 2-1:  Worldwide Inventory</t>
  </si>
  <si>
    <t>Department or Agency</t>
  </si>
  <si>
    <t>PASSENGER</t>
  </si>
  <si>
    <t>TRUCKS</t>
  </si>
  <si>
    <t>OTHER</t>
  </si>
  <si>
    <t>TOTAL</t>
  </si>
  <si>
    <t>Low-Speed Vehicles</t>
  </si>
  <si>
    <t>Sedans</t>
  </si>
  <si>
    <t>Pass
Vans</t>
  </si>
  <si>
    <t>SUVs</t>
  </si>
  <si>
    <t>Pass
Subtotal</t>
  </si>
  <si>
    <t>Light
Trucks</t>
  </si>
  <si>
    <t>Medium
Trucks</t>
  </si>
  <si>
    <t>Heavy
Trucks</t>
  </si>
  <si>
    <t>Truck
Subtotal</t>
  </si>
  <si>
    <t>Amb.</t>
  </si>
  <si>
    <t>Other
Subtotal</t>
  </si>
  <si>
    <t>American Battle Monuments Commission</t>
  </si>
  <si>
    <t>Broadcasting Board of Governors</t>
  </si>
  <si>
    <t>Consumer Product Safety Commission</t>
  </si>
  <si>
    <t>Court Services and Offender Supervision Agency</t>
  </si>
  <si>
    <t>Department of Agriculture</t>
  </si>
  <si>
    <t>Department of Commerce</t>
  </si>
  <si>
    <t>Department of Education</t>
  </si>
  <si>
    <t>Department of Energy</t>
  </si>
  <si>
    <t>Department of Health and Human Services</t>
  </si>
  <si>
    <t>Department of Homeland Security</t>
  </si>
  <si>
    <t>Department of Housing and Urban Development</t>
  </si>
  <si>
    <t>Department of Justice</t>
  </si>
  <si>
    <t>Department of Labor</t>
  </si>
  <si>
    <t>Department of State</t>
  </si>
  <si>
    <t>Department of the Interior</t>
  </si>
  <si>
    <t>Department of Transportation</t>
  </si>
  <si>
    <t>Department of Treasury</t>
  </si>
  <si>
    <t>Department of Veterans Affairs</t>
  </si>
  <si>
    <t>Environmental Protection Agency</t>
  </si>
  <si>
    <t>Equal Employment Opportunity Commission</t>
  </si>
  <si>
    <t>Federal Communications Commission</t>
  </si>
  <si>
    <t>Federal Housing Finance Agency</t>
  </si>
  <si>
    <t>Federal Trade Commission</t>
  </si>
  <si>
    <t>General Services Administration</t>
  </si>
  <si>
    <t>Government Printing Office</t>
  </si>
  <si>
    <t>Library of Congress</t>
  </si>
  <si>
    <t>National Aeronautics and Space Administration</t>
  </si>
  <si>
    <t>National Archives &amp; Records Administration</t>
  </si>
  <si>
    <t>National Gallery of Art</t>
  </si>
  <si>
    <t>National Labor Relations Board</t>
  </si>
  <si>
    <t>National Science Foundation</t>
  </si>
  <si>
    <t>Nuclear Regulatory Commission</t>
  </si>
  <si>
    <t>Office of Personnel Management</t>
  </si>
  <si>
    <t>Peace Corps</t>
  </si>
  <si>
    <t>Small Business Administration</t>
  </si>
  <si>
    <t>Smithsonian Institution</t>
  </si>
  <si>
    <t>Social Security Administration</t>
  </si>
  <si>
    <t>Tennessee Valley Authority</t>
  </si>
  <si>
    <t>US Agency for International Development</t>
  </si>
  <si>
    <t>Total Civilian Agencies</t>
  </si>
  <si>
    <t>Corps of Engineers, Civil Works</t>
  </si>
  <si>
    <t>Defense Agencies</t>
  </si>
  <si>
    <t>Department of Air Force</t>
  </si>
  <si>
    <t>Department of Army</t>
  </si>
  <si>
    <t>Department of Navy</t>
  </si>
  <si>
    <t>United States Marine Corps</t>
  </si>
  <si>
    <t>Total Military Agencies</t>
  </si>
  <si>
    <t>U.S. Postal Service</t>
  </si>
  <si>
    <t>Total U.S. Postal Service</t>
  </si>
  <si>
    <t>Total All Agencies</t>
  </si>
  <si>
    <t/>
  </si>
  <si>
    <t>Fire Department Vehicles</t>
  </si>
  <si>
    <t>Vehicles per 1000 people (National Average)</t>
  </si>
  <si>
    <t>Pumpers</t>
  </si>
  <si>
    <t>Other vehicles (tankers, etc.)</t>
  </si>
  <si>
    <t>Total</t>
  </si>
  <si>
    <t>U.S. Population in 2011</t>
  </si>
  <si>
    <t>Fire Vehicles in 2011</t>
  </si>
  <si>
    <t>Police Department Vehicles</t>
  </si>
  <si>
    <t>Number of Motorized Land Vehicles operated by Local Police Departments, 2007</t>
  </si>
  <si>
    <t>Other 4-wheeled vehicles</t>
  </si>
  <si>
    <t>Motorcycles</t>
  </si>
  <si>
    <t>Year</t>
  </si>
  <si>
    <t>U.S. Population</t>
  </si>
  <si>
    <t>Est. Number of Motorized Land Vehicles operated by Local Police Departments, 2011</t>
  </si>
  <si>
    <t>We assume the majority of other 4-wheeled vehicles are SUVs and fall into the LDVs category.</t>
  </si>
  <si>
    <t>Taxi Cabs and Limousines</t>
  </si>
  <si>
    <t>Assumptions</t>
  </si>
  <si>
    <t>We assume approximately one LDV per driver.</t>
  </si>
  <si>
    <t>No 2011 data is available (BLS removed the 2011 version of the Occupational Outlook Handbook),</t>
  </si>
  <si>
    <t>so we use 2012 data.</t>
  </si>
  <si>
    <t>Number of Taxi Drivers and Chauffeurs, 2012</t>
  </si>
  <si>
    <t>U.S. Population on July 1</t>
  </si>
  <si>
    <t>Type</t>
  </si>
  <si>
    <t>Historical value</t>
  </si>
  <si>
    <t>Calculated estimate</t>
  </si>
  <si>
    <t>Future projection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</si>
</sst>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
    <numFmt numFmtId="165" formatCode="\(\R\)\ #,##0"/>
    <numFmt numFmtId="166" formatCode="&quot;(R)&quot;\ #,##0;&quot;(R) -&quot;#,##0;&quot;(R) &quot;\ 0"/>
    <numFmt numFmtId="167" formatCode="0.000"/>
    <numFmt numFmtId="168" formatCode="0.00000"/>
    <numFmt numFmtId="170" formatCode="0.0000"/>
  </numFmts>
  <fonts count="29" x14ac:knownFonts="1">
    <font>
      <sz val="11"/>
      <color theme="1"/>
      <name val="Calibri"/>
      <family val="2"/>
      <scheme val="minor"/>
    </font>
    <font>
      <b/>
      <sz val="11"/>
      <color theme="1"/>
      <name val="Calibri"/>
      <family val="2"/>
      <scheme val="minor"/>
    </font>
    <font>
      <b/>
      <sz val="10"/>
      <name val="Arial"/>
      <family val="2"/>
    </font>
    <font>
      <b/>
      <sz val="14"/>
      <name val="Arial"/>
      <family val="2"/>
    </font>
    <font>
      <sz val="10"/>
      <name val="Arial"/>
      <family val="2"/>
    </font>
    <font>
      <b/>
      <sz val="14"/>
      <name val="Helv"/>
    </font>
    <font>
      <b/>
      <sz val="12"/>
      <name val="Arial"/>
      <family val="2"/>
    </font>
    <font>
      <sz val="11"/>
      <name val="Arial Narrow"/>
      <family val="2"/>
    </font>
    <font>
      <b/>
      <sz val="10"/>
      <name val="Helv"/>
    </font>
    <font>
      <b/>
      <sz val="11"/>
      <name val="Arial Narrow"/>
      <family val="2"/>
    </font>
    <font>
      <sz val="8"/>
      <name val="Helv"/>
    </font>
    <font>
      <vertAlign val="superscript"/>
      <sz val="11"/>
      <name val="Arial Narrow"/>
      <family val="2"/>
    </font>
    <font>
      <b/>
      <vertAlign val="superscript"/>
      <sz val="11"/>
      <name val="Arial Narrow"/>
      <family val="2"/>
    </font>
    <font>
      <b/>
      <sz val="9"/>
      <name val="Arial"/>
      <family val="2"/>
    </font>
    <font>
      <sz val="9"/>
      <name val="Arial"/>
      <family val="2"/>
    </font>
    <font>
      <sz val="8"/>
      <name val="Arial"/>
      <family val="2"/>
    </font>
    <font>
      <u/>
      <sz val="11"/>
      <color theme="10"/>
      <name val="Calibri"/>
      <family val="2"/>
      <scheme val="minor"/>
    </font>
    <font>
      <sz val="10"/>
      <name val="Arial Narrow"/>
      <family val="2"/>
    </font>
    <font>
      <vertAlign val="superscript"/>
      <sz val="9"/>
      <name val="Arial"/>
      <family val="2"/>
    </font>
    <font>
      <i/>
      <sz val="9"/>
      <name val="Arial"/>
      <family val="2"/>
    </font>
    <font>
      <i/>
      <vertAlign val="superscript"/>
      <sz val="9"/>
      <name val="Arial"/>
      <family val="2"/>
    </font>
    <font>
      <sz val="8"/>
      <name val="Arial Narrow"/>
      <family val="2"/>
    </font>
    <font>
      <i/>
      <sz val="11"/>
      <color theme="1"/>
      <name val="Calibri"/>
      <family val="2"/>
      <scheme val="minor"/>
    </font>
    <font>
      <sz val="12"/>
      <color rgb="FF000000"/>
      <name val="Calibri"/>
      <family val="2"/>
    </font>
    <font>
      <sz val="11"/>
      <color rgb="FF000000"/>
      <name val="Calibri"/>
      <family val="2"/>
    </font>
    <font>
      <b/>
      <u/>
      <sz val="10"/>
      <name val="Arial"/>
      <family val="2"/>
    </font>
    <font>
      <sz val="11"/>
      <color rgb="FFFF0000"/>
      <name val="Calibri"/>
      <family val="2"/>
      <scheme val="minor"/>
    </font>
    <font>
      <sz val="11"/>
      <color rgb="FF000000"/>
      <name val="Calibri"/>
      <family val="2"/>
      <scheme val="minor"/>
    </font>
    <font>
      <b/>
      <sz val="11"/>
      <color rgb="FF000000"/>
      <name val="Calibri"/>
      <family val="2"/>
      <scheme val="minor"/>
    </font>
  </fonts>
  <fills count="12">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22"/>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rgb="FFFFFF00"/>
        <bgColor indexed="64"/>
      </patternFill>
    </fill>
    <fill>
      <patternFill patternType="solid">
        <fgColor rgb="FFF4B084"/>
        <bgColor indexed="64"/>
      </patternFill>
    </fill>
    <fill>
      <patternFill patternType="solid">
        <fgColor rgb="FFC00000"/>
        <bgColor indexed="64"/>
      </patternFill>
    </fill>
    <fill>
      <patternFill patternType="solid">
        <fgColor rgb="FFFFF2CC"/>
        <bgColor indexed="64"/>
      </patternFill>
    </fill>
  </fills>
  <borders count="44">
    <border>
      <left/>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right/>
      <top/>
      <bottom style="thin">
        <color indexed="22"/>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bottom/>
      <diagonal/>
    </border>
  </borders>
  <cellStyleXfs count="8">
    <xf numFmtId="0" fontId="0" fillId="0" borderId="0"/>
    <xf numFmtId="0" fontId="3" fillId="0" borderId="0" applyNumberFormat="0" applyFill="0" applyBorder="0" applyProtection="0"/>
    <xf numFmtId="0" fontId="5" fillId="0" borderId="0">
      <alignment horizontal="left" vertical="top"/>
    </xf>
    <xf numFmtId="0" fontId="8" fillId="0" borderId="32">
      <alignment horizontal="left"/>
    </xf>
    <xf numFmtId="0" fontId="8" fillId="0" borderId="32">
      <alignment horizontal="left" vertical="center"/>
    </xf>
    <xf numFmtId="3" fontId="10" fillId="0" borderId="32">
      <alignment horizontal="right" vertical="center"/>
    </xf>
    <xf numFmtId="0" fontId="16" fillId="0" borderId="0" applyNumberFormat="0" applyFill="0" applyBorder="0" applyAlignment="0" applyProtection="0"/>
    <xf numFmtId="0" fontId="10" fillId="0" borderId="0">
      <alignment horizontal="left"/>
    </xf>
  </cellStyleXfs>
  <cellXfs count="200">
    <xf numFmtId="0" fontId="0" fillId="0" borderId="0" xfId="0"/>
    <xf numFmtId="0" fontId="1" fillId="0" borderId="0" xfId="0" applyFont="1"/>
    <xf numFmtId="0" fontId="1" fillId="2" borderId="0" xfId="0" applyFont="1" applyFill="1"/>
    <xf numFmtId="0" fontId="0" fillId="3" borderId="0" xfId="0" applyFill="1"/>
    <xf numFmtId="0" fontId="0" fillId="4" borderId="0" xfId="0" applyFill="1"/>
    <xf numFmtId="0" fontId="2" fillId="0" borderId="0" xfId="0" applyFont="1"/>
    <xf numFmtId="0" fontId="3" fillId="0" borderId="0" xfId="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4" fillId="0" borderId="11" xfId="0" applyFont="1" applyBorder="1"/>
    <xf numFmtId="164" fontId="4" fillId="0" borderId="12" xfId="0" applyNumberFormat="1" applyFont="1" applyBorder="1" applyAlignment="1">
      <alignment horizontal="right"/>
    </xf>
    <xf numFmtId="164" fontId="4" fillId="0" borderId="13" xfId="0" applyNumberFormat="1" applyFont="1" applyBorder="1" applyAlignment="1">
      <alignment horizontal="right"/>
    </xf>
    <xf numFmtId="164" fontId="4" fillId="0" borderId="14" xfId="0" applyNumberFormat="1" applyFont="1" applyBorder="1" applyAlignment="1">
      <alignment horizontal="right"/>
    </xf>
    <xf numFmtId="164" fontId="4" fillId="0" borderId="15" xfId="0" applyNumberFormat="1" applyFont="1" applyBorder="1" applyAlignment="1">
      <alignment horizontal="right"/>
    </xf>
    <xf numFmtId="164" fontId="4" fillId="0" borderId="1" xfId="0" applyNumberFormat="1" applyFont="1" applyBorder="1" applyAlignment="1">
      <alignment horizontal="right"/>
    </xf>
    <xf numFmtId="0" fontId="4" fillId="0" borderId="16" xfId="0" applyFont="1" applyBorder="1"/>
    <xf numFmtId="164" fontId="4" fillId="0" borderId="17" xfId="0" applyNumberFormat="1" applyFont="1" applyBorder="1" applyAlignment="1">
      <alignment horizontal="right"/>
    </xf>
    <xf numFmtId="164" fontId="4" fillId="0" borderId="18" xfId="0" applyNumberFormat="1" applyFont="1" applyBorder="1" applyAlignment="1">
      <alignment horizontal="right"/>
    </xf>
    <xf numFmtId="164" fontId="4" fillId="0" borderId="19" xfId="0" applyNumberFormat="1" applyFont="1" applyBorder="1" applyAlignment="1">
      <alignment horizontal="right"/>
    </xf>
    <xf numFmtId="164" fontId="4" fillId="0" borderId="20" xfId="0" applyNumberFormat="1" applyFont="1" applyBorder="1" applyAlignment="1">
      <alignment horizontal="right"/>
    </xf>
    <xf numFmtId="164" fontId="4" fillId="0" borderId="21" xfId="0" applyNumberFormat="1" applyFont="1" applyBorder="1" applyAlignment="1">
      <alignment horizontal="right"/>
    </xf>
    <xf numFmtId="164" fontId="4" fillId="0" borderId="22" xfId="0" applyNumberFormat="1" applyFont="1" applyBorder="1" applyAlignment="1">
      <alignment horizontal="right"/>
    </xf>
    <xf numFmtId="164" fontId="4" fillId="0" borderId="0" xfId="0" applyNumberFormat="1" applyFont="1" applyAlignment="1">
      <alignment horizontal="right"/>
    </xf>
    <xf numFmtId="0" fontId="2" fillId="5" borderId="16" xfId="0" applyFont="1" applyFill="1" applyBorder="1" applyAlignment="1">
      <alignment horizontal="right"/>
    </xf>
    <xf numFmtId="164" fontId="2" fillId="5" borderId="17" xfId="0" applyNumberFormat="1" applyFont="1" applyFill="1" applyBorder="1" applyAlignment="1">
      <alignment horizontal="right"/>
    </xf>
    <xf numFmtId="164" fontId="2" fillId="5" borderId="18" xfId="0" applyNumberFormat="1" applyFont="1" applyFill="1" applyBorder="1" applyAlignment="1">
      <alignment horizontal="right"/>
    </xf>
    <xf numFmtId="164" fontId="2" fillId="5" borderId="19" xfId="0" applyNumberFormat="1" applyFont="1" applyFill="1" applyBorder="1" applyAlignment="1">
      <alignment horizontal="right"/>
    </xf>
    <xf numFmtId="164" fontId="2" fillId="5" borderId="20" xfId="0" applyNumberFormat="1" applyFont="1" applyFill="1" applyBorder="1" applyAlignment="1">
      <alignment horizontal="right"/>
    </xf>
    <xf numFmtId="164" fontId="2" fillId="5" borderId="21" xfId="0" applyNumberFormat="1" applyFont="1" applyFill="1" applyBorder="1" applyAlignment="1">
      <alignment horizontal="right"/>
    </xf>
    <xf numFmtId="164" fontId="0" fillId="0" borderId="0" xfId="0" applyNumberFormat="1"/>
    <xf numFmtId="164" fontId="4" fillId="0" borderId="23" xfId="0" applyNumberFormat="1" applyFont="1" applyBorder="1" applyAlignment="1">
      <alignment horizontal="right"/>
    </xf>
    <xf numFmtId="0" fontId="2" fillId="0" borderId="24" xfId="0" applyFont="1" applyBorder="1" applyAlignment="1">
      <alignment horizontal="right"/>
    </xf>
    <xf numFmtId="164" fontId="2" fillId="0" borderId="17" xfId="0" applyNumberFormat="1" applyFont="1" applyBorder="1" applyAlignment="1">
      <alignment horizontal="right"/>
    </xf>
    <xf numFmtId="164" fontId="2" fillId="0" borderId="18" xfId="0" applyNumberFormat="1" applyFont="1" applyBorder="1" applyAlignment="1">
      <alignment horizontal="right"/>
    </xf>
    <xf numFmtId="164" fontId="2" fillId="0" borderId="19" xfId="0" applyNumberFormat="1" applyFont="1" applyBorder="1" applyAlignment="1">
      <alignment horizontal="right"/>
    </xf>
    <xf numFmtId="164" fontId="2" fillId="0" borderId="20" xfId="0" applyNumberFormat="1" applyFont="1" applyBorder="1" applyAlignment="1">
      <alignment horizontal="right"/>
    </xf>
    <xf numFmtId="164" fontId="2" fillId="0" borderId="22" xfId="0" applyNumberFormat="1" applyFont="1" applyBorder="1" applyAlignment="1">
      <alignment horizontal="right"/>
    </xf>
    <xf numFmtId="0" fontId="2" fillId="5" borderId="25" xfId="0" applyFont="1" applyFill="1" applyBorder="1" applyAlignment="1">
      <alignment horizontal="right"/>
    </xf>
    <xf numFmtId="164" fontId="2" fillId="5" borderId="26" xfId="0" applyNumberFormat="1" applyFont="1" applyFill="1" applyBorder="1" applyAlignment="1">
      <alignment horizontal="right"/>
    </xf>
    <xf numFmtId="164" fontId="2" fillId="5" borderId="27" xfId="0" applyNumberFormat="1" applyFont="1" applyFill="1" applyBorder="1" applyAlignment="1">
      <alignment horizontal="right"/>
    </xf>
    <xf numFmtId="164" fontId="2" fillId="5" borderId="28" xfId="0" applyNumberFormat="1" applyFont="1" applyFill="1" applyBorder="1" applyAlignment="1">
      <alignment horizontal="right"/>
    </xf>
    <xf numFmtId="164" fontId="2" fillId="5" borderId="29" xfId="0" applyNumberFormat="1" applyFont="1" applyFill="1" applyBorder="1" applyAlignment="1">
      <alignment horizontal="right"/>
    </xf>
    <xf numFmtId="164" fontId="2" fillId="5" borderId="6" xfId="0" applyNumberFormat="1" applyFont="1" applyFill="1" applyBorder="1" applyAlignment="1">
      <alignment horizontal="right"/>
    </xf>
    <xf numFmtId="0" fontId="7" fillId="0" borderId="31" xfId="0" applyFont="1" applyBorder="1" applyAlignment="1">
      <alignment horizontal="center"/>
    </xf>
    <xf numFmtId="0" fontId="9" fillId="0" borderId="31" xfId="3" applyFont="1" applyBorder="1" applyAlignment="1">
      <alignment horizontal="center"/>
    </xf>
    <xf numFmtId="0" fontId="9" fillId="0" borderId="31" xfId="0" applyFont="1" applyBorder="1" applyAlignment="1">
      <alignment horizontal="center"/>
    </xf>
    <xf numFmtId="0" fontId="9" fillId="0" borderId="0" xfId="4" quotePrefix="1" applyFont="1" applyBorder="1" applyAlignment="1">
      <alignment horizontal="left"/>
    </xf>
    <xf numFmtId="3" fontId="7" fillId="0" borderId="0" xfId="5" applyFont="1" applyBorder="1" applyAlignment="1">
      <alignment horizontal="right"/>
    </xf>
    <xf numFmtId="3" fontId="7" fillId="0" borderId="0" xfId="0" applyNumberFormat="1" applyFont="1"/>
    <xf numFmtId="0" fontId="7" fillId="0" borderId="0" xfId="4" applyFont="1" applyBorder="1" applyAlignment="1">
      <alignment horizontal="left"/>
    </xf>
    <xf numFmtId="3" fontId="7" fillId="0" borderId="0" xfId="0" applyNumberFormat="1" applyFont="1" applyAlignment="1">
      <alignment horizontal="right"/>
    </xf>
    <xf numFmtId="3" fontId="9" fillId="0" borderId="0" xfId="5" applyFont="1" applyBorder="1" applyAlignment="1">
      <alignment horizontal="right"/>
    </xf>
    <xf numFmtId="165" fontId="7" fillId="0" borderId="0" xfId="0" applyNumberFormat="1" applyFont="1" applyAlignment="1">
      <alignment horizontal="right"/>
    </xf>
    <xf numFmtId="0" fontId="7" fillId="0" borderId="0" xfId="0" applyFont="1" applyAlignment="1">
      <alignment horizontal="left"/>
    </xf>
    <xf numFmtId="0" fontId="9" fillId="0" borderId="0" xfId="4" applyFont="1" applyBorder="1" applyAlignment="1">
      <alignment horizontal="left"/>
    </xf>
    <xf numFmtId="166" fontId="7" fillId="0" borderId="0" xfId="4" applyNumberFormat="1" applyFont="1" applyBorder="1" applyAlignment="1">
      <alignment horizontal="left"/>
    </xf>
    <xf numFmtId="0" fontId="7" fillId="0" borderId="0" xfId="4" applyFont="1" applyBorder="1" applyAlignment="1">
      <alignment horizontal="left" wrapText="1"/>
    </xf>
    <xf numFmtId="0" fontId="7" fillId="0" borderId="30" xfId="4" applyFont="1" applyBorder="1" applyAlignment="1">
      <alignment horizontal="left"/>
    </xf>
    <xf numFmtId="3" fontId="7" fillId="0" borderId="30" xfId="5" applyFont="1" applyBorder="1" applyAlignment="1">
      <alignment horizontal="right"/>
    </xf>
    <xf numFmtId="3" fontId="7" fillId="0" borderId="30" xfId="0" applyNumberFormat="1" applyFont="1" applyBorder="1"/>
    <xf numFmtId="3" fontId="15" fillId="0" borderId="0" xfId="0" applyNumberFormat="1" applyFont="1" applyAlignment="1">
      <alignment horizontal="left" vertical="center"/>
    </xf>
    <xf numFmtId="0" fontId="4" fillId="0" borderId="0" xfId="0" applyFont="1" applyAlignment="1">
      <alignment vertical="center"/>
    </xf>
    <xf numFmtId="0" fontId="0" fillId="2" borderId="0" xfId="0" applyFill="1"/>
    <xf numFmtId="0" fontId="1" fillId="6" borderId="0" xfId="0" applyFont="1" applyFill="1"/>
    <xf numFmtId="0" fontId="1" fillId="2" borderId="0" xfId="0" applyFont="1" applyFill="1" applyAlignment="1">
      <alignment horizontal="left"/>
    </xf>
    <xf numFmtId="0" fontId="0" fillId="0" borderId="0" xfId="0" applyAlignment="1">
      <alignment horizontal="left"/>
    </xf>
    <xf numFmtId="1" fontId="0" fillId="0" borderId="0" xfId="0" applyNumberFormat="1"/>
    <xf numFmtId="0" fontId="16" fillId="0" borderId="0" xfId="6"/>
    <xf numFmtId="0" fontId="1" fillId="7" borderId="0" xfId="0" applyFont="1" applyFill="1"/>
    <xf numFmtId="0" fontId="0" fillId="7" borderId="0" xfId="0" applyFill="1"/>
    <xf numFmtId="1" fontId="0" fillId="0" borderId="0" xfId="0" applyNumberFormat="1" applyAlignment="1">
      <alignment horizontal="left"/>
    </xf>
    <xf numFmtId="0" fontId="0" fillId="0" borderId="31" xfId="0" applyBorder="1"/>
    <xf numFmtId="0" fontId="0" fillId="3" borderId="31" xfId="0" applyFill="1" applyBorder="1"/>
    <xf numFmtId="167" fontId="0" fillId="4" borderId="31" xfId="0" applyNumberFormat="1" applyFill="1" applyBorder="1"/>
    <xf numFmtId="0" fontId="0" fillId="0" borderId="11" xfId="0" applyBorder="1"/>
    <xf numFmtId="0" fontId="0" fillId="0" borderId="37" xfId="0" applyBorder="1" applyAlignment="1">
      <alignment wrapText="1"/>
    </xf>
    <xf numFmtId="0" fontId="0" fillId="0" borderId="38" xfId="0" applyBorder="1"/>
    <xf numFmtId="0" fontId="0" fillId="0" borderId="30" xfId="0" applyBorder="1"/>
    <xf numFmtId="0" fontId="0" fillId="3" borderId="30" xfId="0" applyFill="1" applyBorder="1"/>
    <xf numFmtId="0" fontId="0" fillId="0" borderId="39" xfId="0" applyBorder="1" applyAlignment="1">
      <alignment wrapText="1"/>
    </xf>
    <xf numFmtId="167" fontId="0" fillId="4" borderId="34" xfId="0" applyNumberFormat="1" applyFill="1" applyBorder="1"/>
    <xf numFmtId="167" fontId="0" fillId="4" borderId="35" xfId="0" applyNumberFormat="1" applyFill="1" applyBorder="1"/>
    <xf numFmtId="167" fontId="0" fillId="4" borderId="36" xfId="0" applyNumberFormat="1" applyFill="1" applyBorder="1"/>
    <xf numFmtId="167" fontId="0" fillId="4" borderId="11" xfId="0" applyNumberFormat="1" applyFill="1" applyBorder="1"/>
    <xf numFmtId="0" fontId="0" fillId="3" borderId="37" xfId="0" applyFill="1" applyBorder="1"/>
    <xf numFmtId="0" fontId="0" fillId="3" borderId="11" xfId="0" applyFill="1" applyBorder="1"/>
    <xf numFmtId="0" fontId="0" fillId="3" borderId="34" xfId="0" applyFill="1" applyBorder="1"/>
    <xf numFmtId="0" fontId="0" fillId="3" borderId="35" xfId="0" applyFill="1" applyBorder="1"/>
    <xf numFmtId="0" fontId="0" fillId="3" borderId="36" xfId="0" applyFill="1" applyBorder="1"/>
    <xf numFmtId="0" fontId="0" fillId="0" borderId="16" xfId="0" applyBorder="1"/>
    <xf numFmtId="0" fontId="0" fillId="0" borderId="40" xfId="0" applyBorder="1"/>
    <xf numFmtId="0" fontId="0" fillId="3" borderId="16" xfId="0" applyFill="1" applyBorder="1"/>
    <xf numFmtId="0" fontId="0" fillId="3" borderId="40" xfId="0" applyFill="1" applyBorder="1"/>
    <xf numFmtId="0" fontId="0" fillId="3" borderId="41" xfId="0" applyFill="1" applyBorder="1"/>
    <xf numFmtId="0" fontId="0" fillId="0" borderId="41" xfId="0" applyBorder="1" applyAlignment="1">
      <alignment wrapText="1"/>
    </xf>
    <xf numFmtId="0" fontId="0" fillId="0" borderId="34" xfId="0" applyBorder="1"/>
    <xf numFmtId="0" fontId="0" fillId="0" borderId="35" xfId="0" applyBorder="1"/>
    <xf numFmtId="0" fontId="0" fillId="0" borderId="36" xfId="0" applyBorder="1" applyAlignment="1">
      <alignment wrapText="1"/>
    </xf>
    <xf numFmtId="0" fontId="0" fillId="0" borderId="39" xfId="0" applyBorder="1"/>
    <xf numFmtId="167" fontId="0" fillId="4" borderId="39" xfId="0" applyNumberFormat="1" applyFill="1" applyBorder="1"/>
    <xf numFmtId="167" fontId="0" fillId="4" borderId="38" xfId="0" applyNumberFormat="1" applyFill="1" applyBorder="1"/>
    <xf numFmtId="0" fontId="1" fillId="0" borderId="0" xfId="0" applyFont="1" applyAlignment="1">
      <alignment horizontal="right"/>
    </xf>
    <xf numFmtId="0" fontId="0" fillId="0" borderId="0" xfId="0" applyAlignment="1" applyProtection="1">
      <alignment horizontal="right"/>
      <protection locked="0"/>
    </xf>
    <xf numFmtId="1" fontId="0" fillId="0" borderId="0" xfId="0" quotePrefix="1" applyNumberFormat="1" applyAlignment="1" applyProtection="1">
      <alignment horizontal="right"/>
      <protection locked="0"/>
    </xf>
    <xf numFmtId="0" fontId="0" fillId="0" borderId="0" xfId="0" applyAlignment="1">
      <alignment horizontal="right"/>
    </xf>
    <xf numFmtId="0" fontId="16" fillId="0" borderId="0" xfId="6" applyAlignment="1">
      <alignment horizontal="left"/>
    </xf>
    <xf numFmtId="0" fontId="1" fillId="2" borderId="34" xfId="0" applyFont="1" applyFill="1" applyBorder="1" applyAlignment="1">
      <alignment wrapText="1"/>
    </xf>
    <xf numFmtId="0" fontId="1" fillId="2" borderId="35"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36" xfId="0" applyFont="1" applyFill="1" applyBorder="1" applyAlignment="1">
      <alignment wrapText="1"/>
    </xf>
    <xf numFmtId="0" fontId="0" fillId="0" borderId="0" xfId="0" applyAlignment="1">
      <alignment wrapText="1"/>
    </xf>
    <xf numFmtId="0" fontId="4" fillId="0" borderId="0" xfId="0" applyFont="1"/>
    <xf numFmtId="0" fontId="4" fillId="0" borderId="0" xfId="0" applyFont="1" applyAlignment="1">
      <alignment horizontal="center"/>
    </xf>
    <xf numFmtId="0" fontId="9" fillId="0" borderId="0" xfId="0" applyFont="1"/>
    <xf numFmtId="165" fontId="7" fillId="0" borderId="0" xfId="5" applyNumberFormat="1" applyFont="1" applyBorder="1" applyAlignment="1">
      <alignment horizontal="right"/>
    </xf>
    <xf numFmtId="165" fontId="7" fillId="0" borderId="0" xfId="0" applyNumberFormat="1" applyFont="1"/>
    <xf numFmtId="3" fontId="9" fillId="0" borderId="0" xfId="0" applyNumberFormat="1" applyFont="1" applyAlignment="1">
      <alignment horizontal="right"/>
    </xf>
    <xf numFmtId="3" fontId="9" fillId="0" borderId="0" xfId="0" applyNumberFormat="1" applyFont="1"/>
    <xf numFmtId="3" fontId="7" fillId="0" borderId="0" xfId="0" applyNumberFormat="1" applyFont="1" applyAlignment="1">
      <alignment horizontal="right" wrapText="1"/>
    </xf>
    <xf numFmtId="37" fontId="7" fillId="0" borderId="0" xfId="0" applyNumberFormat="1" applyFont="1"/>
    <xf numFmtId="3" fontId="7" fillId="0" borderId="30" xfId="0" applyNumberFormat="1" applyFont="1" applyBorder="1" applyAlignment="1">
      <alignment horizontal="right"/>
    </xf>
    <xf numFmtId="3" fontId="7" fillId="0" borderId="0" xfId="0" applyNumberFormat="1" applyFont="1" applyAlignment="1">
      <alignment horizontal="right" vertical="center"/>
    </xf>
    <xf numFmtId="0" fontId="15" fillId="0" borderId="0" xfId="0" applyFont="1" applyAlignment="1">
      <alignment vertical="center"/>
    </xf>
    <xf numFmtId="0" fontId="17" fillId="0" borderId="0" xfId="0" applyFont="1" applyAlignment="1">
      <alignment vertical="center"/>
    </xf>
    <xf numFmtId="0" fontId="15" fillId="0" borderId="0" xfId="0" applyFont="1" applyAlignment="1">
      <alignment horizontal="left" vertical="center"/>
    </xf>
    <xf numFmtId="0" fontId="17" fillId="0" borderId="0" xfId="0" applyFont="1" applyAlignment="1">
      <alignment horizontal="left" vertical="center"/>
    </xf>
    <xf numFmtId="0" fontId="4" fillId="0" borderId="0" xfId="0" applyFont="1" applyAlignment="1">
      <alignment horizontal="left" vertical="center"/>
    </xf>
    <xf numFmtId="0" fontId="21" fillId="0" borderId="0" xfId="0" applyFont="1" applyAlignment="1">
      <alignment horizontal="left" vertical="center"/>
    </xf>
    <xf numFmtId="0" fontId="17" fillId="0" borderId="0" xfId="0" applyFont="1"/>
    <xf numFmtId="0" fontId="1" fillId="0" borderId="0" xfId="0" applyFont="1" applyAlignment="1">
      <alignment horizontal="right" wrapText="1"/>
    </xf>
    <xf numFmtId="0" fontId="22" fillId="0" borderId="0" xfId="0" applyFont="1" applyAlignment="1">
      <alignment wrapText="1"/>
    </xf>
    <xf numFmtId="0" fontId="23" fillId="0" borderId="0" xfId="0" applyFont="1"/>
    <xf numFmtId="3" fontId="23" fillId="0" borderId="0" xfId="0" applyNumberFormat="1" applyFont="1"/>
    <xf numFmtId="0" fontId="23" fillId="0" borderId="0" xfId="0" applyFont="1" applyAlignment="1">
      <alignment wrapText="1"/>
    </xf>
    <xf numFmtId="0" fontId="1" fillId="8" borderId="0" xfId="0" applyFont="1" applyFill="1" applyAlignment="1">
      <alignment horizontal="center" wrapText="1"/>
    </xf>
    <xf numFmtId="0" fontId="1" fillId="0" borderId="0" xfId="0" applyFont="1" applyAlignment="1">
      <alignment horizontal="center"/>
    </xf>
    <xf numFmtId="0" fontId="1" fillId="0" borderId="0" xfId="0" applyFont="1" applyAlignment="1">
      <alignment wrapText="1"/>
    </xf>
    <xf numFmtId="0" fontId="1" fillId="9" borderId="0" xfId="0" applyFont="1" applyFill="1" applyAlignment="1">
      <alignment wrapText="1"/>
    </xf>
    <xf numFmtId="0" fontId="0" fillId="0" borderId="0" xfId="0" applyAlignment="1">
      <alignment horizontal="center" vertical="center"/>
    </xf>
    <xf numFmtId="0" fontId="1" fillId="0" borderId="0" xfId="0" applyFont="1" applyAlignment="1">
      <alignment horizontal="center" vertical="center"/>
    </xf>
    <xf numFmtId="0" fontId="3" fillId="0" borderId="0" xfId="0" applyFont="1"/>
    <xf numFmtId="0" fontId="24" fillId="0" borderId="0" xfId="0" applyFont="1"/>
    <xf numFmtId="0" fontId="6" fillId="0" borderId="0" xfId="0" applyFont="1"/>
    <xf numFmtId="0" fontId="2" fillId="0" borderId="31" xfId="0" applyFont="1" applyBorder="1"/>
    <xf numFmtId="0" fontId="25" fillId="0" borderId="0" xfId="0" applyFont="1"/>
    <xf numFmtId="0" fontId="2" fillId="0" borderId="0" xfId="0" applyFont="1" applyAlignment="1">
      <alignment wrapText="1"/>
    </xf>
    <xf numFmtId="3" fontId="24" fillId="0" borderId="0" xfId="0" applyNumberFormat="1" applyFont="1"/>
    <xf numFmtId="167" fontId="0" fillId="0" borderId="34" xfId="0" applyNumberFormat="1" applyBorder="1"/>
    <xf numFmtId="167" fontId="0" fillId="0" borderId="35" xfId="0" applyNumberFormat="1" applyBorder="1"/>
    <xf numFmtId="167" fontId="0" fillId="0" borderId="36" xfId="0" applyNumberFormat="1" applyBorder="1"/>
    <xf numFmtId="167" fontId="0" fillId="0" borderId="11" xfId="0" applyNumberFormat="1" applyBorder="1"/>
    <xf numFmtId="167" fontId="0" fillId="0" borderId="31" xfId="0" applyNumberFormat="1" applyBorder="1"/>
    <xf numFmtId="0" fontId="0" fillId="0" borderId="37" xfId="0" applyBorder="1"/>
    <xf numFmtId="0" fontId="0" fillId="0" borderId="41" xfId="0" applyBorder="1"/>
    <xf numFmtId="167" fontId="0" fillId="0" borderId="39" xfId="0" applyNumberFormat="1" applyBorder="1"/>
    <xf numFmtId="0" fontId="0" fillId="0" borderId="36" xfId="0" applyBorder="1"/>
    <xf numFmtId="0" fontId="0" fillId="10" borderId="0" xfId="0" applyFill="1"/>
    <xf numFmtId="0" fontId="0" fillId="10" borderId="42" xfId="0" applyFill="1" applyBorder="1"/>
    <xf numFmtId="0" fontId="24" fillId="11" borderId="0" xfId="0" applyFont="1" applyFill="1"/>
    <xf numFmtId="0" fontId="0" fillId="11" borderId="0" xfId="0" applyFill="1"/>
    <xf numFmtId="3" fontId="0" fillId="0" borderId="0" xfId="0" applyNumberFormat="1"/>
    <xf numFmtId="0" fontId="0" fillId="0" borderId="43" xfId="0" applyBorder="1"/>
    <xf numFmtId="0" fontId="1" fillId="0" borderId="43" xfId="0" applyFont="1" applyBorder="1"/>
    <xf numFmtId="167" fontId="0" fillId="0" borderId="0" xfId="0" applyNumberFormat="1"/>
    <xf numFmtId="0" fontId="26" fillId="0" borderId="0" xfId="0" applyFont="1"/>
    <xf numFmtId="0" fontId="27" fillId="0" borderId="0" xfId="0" applyFont="1"/>
    <xf numFmtId="0" fontId="28" fillId="0" borderId="0" xfId="0" applyFont="1"/>
    <xf numFmtId="168" fontId="0" fillId="0" borderId="38" xfId="0" applyNumberFormat="1" applyBorder="1"/>
    <xf numFmtId="168" fontId="0" fillId="0" borderId="0" xfId="0" applyNumberFormat="1"/>
    <xf numFmtId="0" fontId="14" fillId="0" borderId="0" xfId="0" applyFont="1" applyAlignment="1">
      <alignment horizontal="left" wrapText="1"/>
    </xf>
    <xf numFmtId="49" fontId="19" fillId="0" borderId="0" xfId="0" applyNumberFormat="1" applyFont="1" applyAlignment="1">
      <alignment vertical="center" wrapText="1"/>
    </xf>
    <xf numFmtId="49" fontId="14" fillId="0" borderId="0" xfId="0" applyNumberFormat="1" applyFont="1" applyAlignment="1">
      <alignment vertical="center" wrapText="1"/>
    </xf>
    <xf numFmtId="49" fontId="13" fillId="0" borderId="0" xfId="0" applyNumberFormat="1" applyFont="1" applyAlignment="1">
      <alignment vertical="center" wrapText="1"/>
    </xf>
    <xf numFmtId="0" fontId="14" fillId="0" borderId="0" xfId="0" applyFont="1" applyAlignment="1">
      <alignment vertical="center" wrapText="1"/>
    </xf>
    <xf numFmtId="49" fontId="14" fillId="0" borderId="0" xfId="0" applyNumberFormat="1" applyFont="1" applyAlignment="1">
      <alignment horizontal="left" wrapText="1"/>
    </xf>
    <xf numFmtId="49" fontId="14" fillId="0" borderId="0" xfId="0" applyNumberFormat="1" applyFont="1" applyAlignment="1">
      <alignment wrapText="1"/>
    </xf>
    <xf numFmtId="49" fontId="19" fillId="0" borderId="0" xfId="0" applyNumberFormat="1" applyFont="1" applyAlignment="1">
      <alignment wrapText="1"/>
    </xf>
    <xf numFmtId="0" fontId="13" fillId="0" borderId="0" xfId="7" applyFont="1" applyAlignment="1">
      <alignment vertical="center" wrapText="1"/>
    </xf>
    <xf numFmtId="0" fontId="14" fillId="0" borderId="0" xfId="7" applyFont="1" applyAlignment="1">
      <alignment vertical="center" wrapText="1"/>
    </xf>
    <xf numFmtId="2" fontId="14" fillId="0" borderId="0" xfId="0" applyNumberFormat="1" applyFont="1" applyAlignment="1">
      <alignment vertical="center" wrapText="1"/>
    </xf>
    <xf numFmtId="0" fontId="14" fillId="0" borderId="0" xfId="0" applyFont="1" applyAlignment="1">
      <alignment horizontal="center" vertical="center" wrapText="1"/>
    </xf>
    <xf numFmtId="0" fontId="13" fillId="0" borderId="0" xfId="0" applyFont="1" applyAlignment="1">
      <alignment vertical="center" wrapText="1"/>
    </xf>
    <xf numFmtId="49" fontId="14" fillId="0" borderId="0" xfId="0" applyNumberFormat="1" applyFont="1" applyAlignment="1">
      <alignment horizontal="left" vertical="center" wrapText="1"/>
    </xf>
    <xf numFmtId="0" fontId="15" fillId="0" borderId="0" xfId="0" applyFont="1" applyAlignment="1">
      <alignment horizontal="center" vertical="center"/>
    </xf>
    <xf numFmtId="0" fontId="18" fillId="0" borderId="0" xfId="7" applyFont="1" applyAlignment="1">
      <alignment vertical="center" wrapText="1"/>
    </xf>
    <xf numFmtId="0" fontId="18" fillId="0" borderId="0" xfId="7" applyFont="1" applyAlignment="1">
      <alignment horizontal="left" vertical="center" wrapText="1"/>
    </xf>
    <xf numFmtId="0" fontId="6" fillId="0" borderId="30" xfId="2" applyFont="1" applyBorder="1" applyAlignment="1">
      <alignment horizontal="left" wrapText="1"/>
    </xf>
    <xf numFmtId="0" fontId="13" fillId="0" borderId="33" xfId="0" applyFont="1" applyBorder="1" applyAlignment="1">
      <alignment vertical="center" wrapText="1"/>
    </xf>
    <xf numFmtId="0" fontId="18" fillId="0" borderId="0" xfId="4" applyFont="1" applyBorder="1" applyAlignment="1">
      <alignment vertical="center" wrapText="1"/>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vertical="center"/>
    </xf>
    <xf numFmtId="0" fontId="2" fillId="0" borderId="10" xfId="0" applyFont="1" applyBorder="1" applyAlignment="1">
      <alignment horizontal="center" vertical="center"/>
    </xf>
    <xf numFmtId="170" fontId="0" fillId="0" borderId="0" xfId="0" applyNumberFormat="1"/>
  </cellXfs>
  <cellStyles count="8">
    <cellStyle name="Data_Sheet1 (2)_1" xfId="5" xr:uid="{00000000-0005-0000-0000-000000000000}"/>
    <cellStyle name="Hed Side" xfId="3" xr:uid="{00000000-0005-0000-0000-000001000000}"/>
    <cellStyle name="Hed Side_Sheet1 (2)_1" xfId="4" xr:uid="{00000000-0005-0000-0000-000002000000}"/>
    <cellStyle name="Hyperlink" xfId="6" builtinId="8"/>
    <cellStyle name="Normal" xfId="0" builtinId="0"/>
    <cellStyle name="Source Text" xfId="7" xr:uid="{00000000-0005-0000-0000-000005000000}"/>
    <cellStyle name="Table Title" xfId="1" xr:uid="{00000000-0005-0000-0000-000006000000}"/>
    <cellStyle name="Title-1" xfId="2"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anadapost-postescanada.ca/cpc/en/our-company/about-us/financial-reports/2020-annual-report/size-and-scope.page" TargetMode="External"/><Relationship Id="rId2" Type="http://schemas.openxmlformats.org/officeDocument/2006/relationships/hyperlink" Target="https://digital.schoolbusfleet.com/CanFact2019?m=65919&amp;i=696495&amp;p=8&amp;ver=html5" TargetMode="External"/><Relationship Id="rId1" Type="http://schemas.openxmlformats.org/officeDocument/2006/relationships/hyperlink" Target="https://oee.nrcan.gc.ca/corporate/statistics/neud/dpa/menus/trends/comprehensive/trends_tran_ca.cfm" TargetMode="External"/><Relationship Id="rId4"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rockymountaineer.com/sites/default/files/2020-02/Fact%20Sheet.pdf" TargetMode="External"/><Relationship Id="rId2" Type="http://schemas.openxmlformats.org/officeDocument/2006/relationships/hyperlink" Target="https://tc.canada.ca/sites/default/files/2021-06/transportation_in_canada_statistical_addendum.pdf" TargetMode="External"/><Relationship Id="rId1" Type="http://schemas.openxmlformats.org/officeDocument/2006/relationships/hyperlink" Target="https://exo.quebec/Media/Default/pdf/section8/publications/RA_2018_exo.pdf" TargetMode="External"/><Relationship Id="rId4" Type="http://schemas.openxmlformats.org/officeDocument/2006/relationships/hyperlink" Target="https://www.royalcanadianpacific.com/wp-content/uploads/2021/06/AboutTrain.pdf"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150.statcan.gc.ca/t1/tbl1/en/tv.action?pid=3410024801" TargetMode="External"/><Relationship Id="rId1" Type="http://schemas.openxmlformats.org/officeDocument/2006/relationships/hyperlink" Target="https://digital.schoolbusfleet.com/CanFact2019?m=65919&amp;i=696495&amp;p=8&amp;ver=html5"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cantaxi.ca/taxi-industry-canada/" TargetMode="External"/><Relationship Id="rId2" Type="http://schemas.openxmlformats.org/officeDocument/2006/relationships/hyperlink" Target="https://www150.statcan.gc.ca/t1/tbl1/en/tv.action?pid=2010002101" TargetMode="External"/><Relationship Id="rId1" Type="http://schemas.openxmlformats.org/officeDocument/2006/relationships/hyperlink" Target="https://oee.nrcan.gc.ca/corporate/statistics/neud/dpa/showTable.cfm?type=CP&amp;sector=tran&amp;juris=ca&amp;rn=32&amp;page=0"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oee.nrcan.gc.ca/corporate/statistics/neud/dpa/showTable.cfm?type=CP&amp;sector=tran&amp;juris=ca&amp;rn=60&amp;page=0" TargetMode="External"/><Relationship Id="rId2" Type="http://schemas.openxmlformats.org/officeDocument/2006/relationships/hyperlink" Target="https://www.purolator.com/en/purolator-facts-history" TargetMode="External"/><Relationship Id="rId1" Type="http://schemas.openxmlformats.org/officeDocument/2006/relationships/hyperlink" Target="https://www.canadapost-postescanada.ca/cpc/en/our-company/about-us/financial-reports/2020-annual-report/size-and-scope.p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3"/>
  <sheetViews>
    <sheetView workbookViewId="0">
      <selection activeCell="B17" sqref="B17"/>
    </sheetView>
  </sheetViews>
  <sheetFormatPr defaultRowHeight="15" x14ac:dyDescent="0.25"/>
  <cols>
    <col min="1" max="1" width="10.140625" customWidth="1"/>
    <col min="2" max="2" width="100.7109375" customWidth="1"/>
  </cols>
  <sheetData>
    <row r="1" spans="1:2" x14ac:dyDescent="0.25">
      <c r="A1" s="1" t="s">
        <v>0</v>
      </c>
    </row>
    <row r="2" spans="1:2" x14ac:dyDescent="0.25">
      <c r="A2" s="1"/>
    </row>
    <row r="3" spans="1:2" x14ac:dyDescent="0.25">
      <c r="A3" s="1" t="s">
        <v>1</v>
      </c>
      <c r="B3" s="2" t="s">
        <v>2</v>
      </c>
    </row>
    <row r="4" spans="1:2" x14ac:dyDescent="0.25">
      <c r="A4" s="1"/>
      <c r="B4" t="s">
        <v>3</v>
      </c>
    </row>
    <row r="5" spans="1:2" x14ac:dyDescent="0.25">
      <c r="A5" s="1"/>
      <c r="B5" s="66">
        <v>2020</v>
      </c>
    </row>
    <row r="6" spans="1:2" x14ac:dyDescent="0.25">
      <c r="A6" s="1"/>
      <c r="B6" t="s">
        <v>4</v>
      </c>
    </row>
    <row r="7" spans="1:2" x14ac:dyDescent="0.25">
      <c r="A7" s="1"/>
      <c r="B7" t="s">
        <v>5</v>
      </c>
    </row>
    <row r="8" spans="1:2" x14ac:dyDescent="0.25">
      <c r="A8" s="1"/>
      <c r="B8" t="s">
        <v>6</v>
      </c>
    </row>
    <row r="10" spans="1:2" x14ac:dyDescent="0.25">
      <c r="B10" s="2" t="s">
        <v>2</v>
      </c>
    </row>
    <row r="11" spans="1:2" x14ac:dyDescent="0.25">
      <c r="B11" t="s">
        <v>7</v>
      </c>
    </row>
    <row r="12" spans="1:2" x14ac:dyDescent="0.25">
      <c r="B12" s="66">
        <v>2020</v>
      </c>
    </row>
    <row r="13" spans="1:2" x14ac:dyDescent="0.25">
      <c r="B13" t="s">
        <v>8</v>
      </c>
    </row>
    <row r="14" spans="1:2" x14ac:dyDescent="0.25">
      <c r="B14" t="s">
        <v>9</v>
      </c>
    </row>
    <row r="15" spans="1:2" x14ac:dyDescent="0.25">
      <c r="B15" t="s">
        <v>10</v>
      </c>
    </row>
    <row r="17" spans="2:2" x14ac:dyDescent="0.25">
      <c r="B17" s="2" t="s">
        <v>11</v>
      </c>
    </row>
    <row r="18" spans="2:2" x14ac:dyDescent="0.25">
      <c r="B18" t="s">
        <v>12</v>
      </c>
    </row>
    <row r="19" spans="2:2" x14ac:dyDescent="0.25">
      <c r="B19" s="66">
        <v>2019</v>
      </c>
    </row>
    <row r="20" spans="2:2" x14ac:dyDescent="0.25">
      <c r="B20" t="s">
        <v>13</v>
      </c>
    </row>
    <row r="21" spans="2:2" x14ac:dyDescent="0.25">
      <c r="B21" s="68" t="s">
        <v>14</v>
      </c>
    </row>
    <row r="24" spans="2:2" x14ac:dyDescent="0.25">
      <c r="B24" s="2" t="s">
        <v>15</v>
      </c>
    </row>
    <row r="25" spans="2:2" x14ac:dyDescent="0.25">
      <c r="B25" t="s">
        <v>16</v>
      </c>
    </row>
    <row r="26" spans="2:2" x14ac:dyDescent="0.25">
      <c r="B26" s="66">
        <v>2019</v>
      </c>
    </row>
    <row r="27" spans="2:2" x14ac:dyDescent="0.25">
      <c r="B27" t="s">
        <v>17</v>
      </c>
    </row>
    <row r="28" spans="2:2" x14ac:dyDescent="0.25">
      <c r="B28" s="68" t="s">
        <v>18</v>
      </c>
    </row>
    <row r="31" spans="2:2" x14ac:dyDescent="0.25">
      <c r="B31" s="2" t="s">
        <v>19</v>
      </c>
    </row>
    <row r="32" spans="2:2" x14ac:dyDescent="0.25">
      <c r="B32" t="s">
        <v>20</v>
      </c>
    </row>
    <row r="33" spans="2:2" x14ac:dyDescent="0.25">
      <c r="B33" s="66">
        <v>2020</v>
      </c>
    </row>
    <row r="34" spans="2:2" x14ac:dyDescent="0.25">
      <c r="B34" t="s">
        <v>21</v>
      </c>
    </row>
    <row r="35" spans="2:2" x14ac:dyDescent="0.25">
      <c r="B35" s="68" t="s">
        <v>22</v>
      </c>
    </row>
    <row r="38" spans="2:2" x14ac:dyDescent="0.25">
      <c r="B38" s="65"/>
    </row>
    <row r="39" spans="2:2" x14ac:dyDescent="0.25">
      <c r="B39" s="66"/>
    </row>
    <row r="40" spans="2:2" x14ac:dyDescent="0.25">
      <c r="B40" s="66"/>
    </row>
    <row r="41" spans="2:2" x14ac:dyDescent="0.25">
      <c r="B41" s="66"/>
    </row>
    <row r="42" spans="2:2" x14ac:dyDescent="0.25">
      <c r="B42" s="106"/>
    </row>
    <row r="43" spans="2:2" x14ac:dyDescent="0.25">
      <c r="B43" s="66"/>
    </row>
    <row r="44" spans="2:2" x14ac:dyDescent="0.25">
      <c r="B44" s="65"/>
    </row>
    <row r="45" spans="2:2" x14ac:dyDescent="0.25">
      <c r="B45" s="66"/>
    </row>
    <row r="46" spans="2:2" x14ac:dyDescent="0.25">
      <c r="B46" s="66"/>
    </row>
    <row r="47" spans="2:2" x14ac:dyDescent="0.25">
      <c r="B47" s="66"/>
    </row>
    <row r="48" spans="2:2" x14ac:dyDescent="0.25">
      <c r="B48" s="106"/>
    </row>
    <row r="49" spans="1:2" x14ac:dyDescent="0.25">
      <c r="B49" s="66"/>
    </row>
    <row r="50" spans="1:2" x14ac:dyDescent="0.25">
      <c r="B50" s="65"/>
    </row>
    <row r="51" spans="1:2" x14ac:dyDescent="0.25">
      <c r="B51" s="66"/>
    </row>
    <row r="52" spans="1:2" x14ac:dyDescent="0.25">
      <c r="B52" s="66"/>
    </row>
    <row r="53" spans="1:2" x14ac:dyDescent="0.25">
      <c r="B53" s="66"/>
    </row>
    <row r="54" spans="1:2" x14ac:dyDescent="0.25">
      <c r="B54" s="106"/>
    </row>
    <row r="56" spans="1:2" x14ac:dyDescent="0.25">
      <c r="A56" s="1" t="s">
        <v>23</v>
      </c>
    </row>
    <row r="57" spans="1:2" x14ac:dyDescent="0.25">
      <c r="A57" t="s">
        <v>24</v>
      </c>
    </row>
    <row r="59" spans="1:2" x14ac:dyDescent="0.25">
      <c r="A59" t="s">
        <v>25</v>
      </c>
    </row>
    <row r="60" spans="1:2" x14ac:dyDescent="0.25">
      <c r="A60" t="s">
        <v>26</v>
      </c>
    </row>
    <row r="62" spans="1:2" x14ac:dyDescent="0.25">
      <c r="A62" s="1" t="s">
        <v>27</v>
      </c>
    </row>
    <row r="63" spans="1:2" x14ac:dyDescent="0.25">
      <c r="A63" t="s">
        <v>28</v>
      </c>
    </row>
    <row r="64" spans="1:2" x14ac:dyDescent="0.25">
      <c r="A64" t="s">
        <v>29</v>
      </c>
    </row>
    <row r="65" spans="1:1" x14ac:dyDescent="0.25">
      <c r="A65" t="s">
        <v>30</v>
      </c>
    </row>
    <row r="66" spans="1:1" x14ac:dyDescent="0.25">
      <c r="A66" s="1" t="s">
        <v>31</v>
      </c>
    </row>
    <row r="67" spans="1:1" x14ac:dyDescent="0.25">
      <c r="A67" t="s">
        <v>32</v>
      </c>
    </row>
    <row r="68" spans="1:1" x14ac:dyDescent="0.25">
      <c r="A68" t="s">
        <v>33</v>
      </c>
    </row>
    <row r="71" spans="1:1" x14ac:dyDescent="0.25">
      <c r="A71" t="s">
        <v>34</v>
      </c>
    </row>
    <row r="72" spans="1:1" x14ac:dyDescent="0.25">
      <c r="A72" t="s">
        <v>35</v>
      </c>
    </row>
    <row r="73" spans="1:1" x14ac:dyDescent="0.25">
      <c r="A73" t="s">
        <v>36</v>
      </c>
    </row>
  </sheetData>
  <hyperlinks>
    <hyperlink ref="B21" r:id="rId1" xr:uid="{85CD726E-8298-4AF2-BCE4-42D9E7FB5FDE}"/>
    <hyperlink ref="B28" r:id="rId2" xr:uid="{2E76F301-D6C0-439E-9788-CB6250888236}"/>
    <hyperlink ref="B35" r:id="rId3" xr:uid="{A63612C0-F3DE-4AFF-8445-69AA3D46F176}"/>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B6121-27CC-4C35-A35B-9AAD83C32FF2}">
  <sheetPr>
    <tabColor rgb="FFC00000"/>
  </sheetPr>
  <dimension ref="A1"/>
  <sheetViews>
    <sheetView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C9" sqref="C9:D9"/>
    </sheetView>
  </sheetViews>
  <sheetFormatPr defaultRowHeight="15" x14ac:dyDescent="0.25"/>
  <cols>
    <col min="1" max="1" width="24" customWidth="1"/>
    <col min="2" max="2" width="51.42578125" customWidth="1"/>
    <col min="3" max="4" width="16.42578125" customWidth="1"/>
    <col min="5" max="5" width="16.85546875" customWidth="1"/>
    <col min="6" max="6" width="65.7109375" customWidth="1"/>
  </cols>
  <sheetData>
    <row r="1" spans="1:6" s="113" customFormat="1" ht="30" x14ac:dyDescent="0.25">
      <c r="A1" s="107" t="s">
        <v>47</v>
      </c>
      <c r="B1" s="108" t="s">
        <v>48</v>
      </c>
      <c r="C1" s="109" t="s">
        <v>49</v>
      </c>
      <c r="D1" s="110" t="s">
        <v>50</v>
      </c>
      <c r="E1" s="111" t="s">
        <v>51</v>
      </c>
      <c r="F1" s="112" t="s">
        <v>52</v>
      </c>
    </row>
    <row r="2" spans="1:6" ht="45" x14ac:dyDescent="0.25">
      <c r="A2" s="75" t="s">
        <v>56</v>
      </c>
      <c r="B2" s="72" t="s">
        <v>57</v>
      </c>
      <c r="C2" s="81">
        <f>SUM('Federal Govt'!G56,SUM('Police Departments'!A13:B13))/SUM('NTS 1-11'!AC7,'NTS 1-11'!AC10)</f>
        <v>2.560717709316894E-3</v>
      </c>
      <c r="D2" s="82">
        <f>'Taxis and Limos'!A9/SUM('NTS 1-11'!AC7,'NTS 1-11'!AC10)</f>
        <v>9.9640174100549227E-4</v>
      </c>
      <c r="E2" s="83">
        <f>1-SUM(C2:D2)</f>
        <v>0.99644288054967767</v>
      </c>
      <c r="F2" s="76" t="s">
        <v>218</v>
      </c>
    </row>
    <row r="3" spans="1:6" ht="45" x14ac:dyDescent="0.25">
      <c r="A3" s="75" t="s">
        <v>60</v>
      </c>
      <c r="B3" s="72" t="s">
        <v>61</v>
      </c>
      <c r="C3" s="84">
        <f>SUM('NTS 1-11'!AC16,'NTS 1-11'!AC19,'NTS 1-11'!AC21)/'NTS 1-11'!AC14</f>
        <v>0.14030483557135651</v>
      </c>
      <c r="D3" s="74">
        <f>1-C3</f>
        <v>0.85969516442864347</v>
      </c>
      <c r="E3" s="85">
        <v>0</v>
      </c>
      <c r="F3" s="76" t="s">
        <v>219</v>
      </c>
    </row>
    <row r="4" spans="1:6" x14ac:dyDescent="0.25">
      <c r="A4" s="75" t="s">
        <v>63</v>
      </c>
      <c r="B4" s="72" t="s">
        <v>64</v>
      </c>
      <c r="C4" s="86">
        <v>0</v>
      </c>
      <c r="D4" s="73">
        <v>1</v>
      </c>
      <c r="E4" s="85">
        <v>0</v>
      </c>
      <c r="F4" s="76" t="s">
        <v>65</v>
      </c>
    </row>
    <row r="5" spans="1:6" x14ac:dyDescent="0.25">
      <c r="A5" s="75" t="s">
        <v>66</v>
      </c>
      <c r="B5" s="72" t="s">
        <v>67</v>
      </c>
      <c r="C5" s="86">
        <v>1</v>
      </c>
      <c r="D5" s="73">
        <v>0</v>
      </c>
      <c r="E5" s="85">
        <v>0</v>
      </c>
      <c r="F5" s="76"/>
    </row>
    <row r="6" spans="1:6" x14ac:dyDescent="0.25">
      <c r="A6" s="90" t="s">
        <v>69</v>
      </c>
      <c r="B6" s="91" t="s">
        <v>70</v>
      </c>
      <c r="C6" s="92">
        <v>0</v>
      </c>
      <c r="D6" s="93">
        <v>0</v>
      </c>
      <c r="E6" s="94">
        <v>1</v>
      </c>
      <c r="F6" s="95" t="s">
        <v>71</v>
      </c>
    </row>
    <row r="7" spans="1:6" ht="30" x14ac:dyDescent="0.25">
      <c r="A7" s="77" t="s">
        <v>72</v>
      </c>
      <c r="B7" s="78" t="s">
        <v>73</v>
      </c>
      <c r="C7" s="101">
        <f>'Police Departments'!C5/'NTS 1-11'!Y9</f>
        <v>1.5636391206690183E-3</v>
      </c>
      <c r="D7" s="79">
        <v>0</v>
      </c>
      <c r="E7" s="100">
        <f>1-C7</f>
        <v>0.99843636087933096</v>
      </c>
      <c r="F7" s="80" t="s">
        <v>220</v>
      </c>
    </row>
    <row r="8" spans="1:6" ht="90" x14ac:dyDescent="0.25">
      <c r="A8" s="96" t="s">
        <v>75</v>
      </c>
      <c r="B8" s="97" t="s">
        <v>76</v>
      </c>
      <c r="C8" s="87">
        <v>0</v>
      </c>
      <c r="D8" s="88">
        <v>1</v>
      </c>
      <c r="E8" s="89">
        <v>0</v>
      </c>
      <c r="F8" s="98" t="s">
        <v>221</v>
      </c>
    </row>
    <row r="9" spans="1:6" ht="45" x14ac:dyDescent="0.25">
      <c r="A9" s="75" t="s">
        <v>78</v>
      </c>
      <c r="B9" s="72" t="s">
        <v>79</v>
      </c>
      <c r="C9" s="84">
        <f>SUM('Federal Govt'!K56,'Fire Departments'!A11)/SUM('NTS 1-11'!AC12:AC13)</f>
        <v>5.2668167033115575E-2</v>
      </c>
      <c r="D9" s="74">
        <f>1-C9</f>
        <v>0.94733183296688439</v>
      </c>
      <c r="E9" s="85">
        <v>0</v>
      </c>
      <c r="F9" s="76" t="s">
        <v>222</v>
      </c>
    </row>
    <row r="10" spans="1:6" x14ac:dyDescent="0.25">
      <c r="A10" s="75" t="s">
        <v>81</v>
      </c>
      <c r="B10" s="72" t="s">
        <v>82</v>
      </c>
      <c r="C10" s="86">
        <v>0</v>
      </c>
      <c r="D10" s="73">
        <v>1</v>
      </c>
      <c r="E10" s="85">
        <v>0</v>
      </c>
      <c r="F10" s="76" t="s">
        <v>83</v>
      </c>
    </row>
    <row r="11" spans="1:6" x14ac:dyDescent="0.25">
      <c r="A11" s="75" t="s">
        <v>84</v>
      </c>
      <c r="B11" s="72" t="s">
        <v>85</v>
      </c>
      <c r="C11" s="86">
        <v>0</v>
      </c>
      <c r="D11" s="73">
        <v>1</v>
      </c>
      <c r="E11" s="85">
        <v>0</v>
      </c>
      <c r="F11" s="76" t="s">
        <v>223</v>
      </c>
    </row>
    <row r="12" spans="1:6" x14ac:dyDescent="0.25">
      <c r="A12" s="90" t="s">
        <v>87</v>
      </c>
      <c r="B12" s="91" t="s">
        <v>88</v>
      </c>
      <c r="C12" s="92">
        <v>0</v>
      </c>
      <c r="D12" s="93">
        <v>1</v>
      </c>
      <c r="E12" s="94">
        <v>0</v>
      </c>
      <c r="F12" s="95" t="s">
        <v>89</v>
      </c>
    </row>
    <row r="13" spans="1:6" x14ac:dyDescent="0.25">
      <c r="A13" s="77" t="s">
        <v>90</v>
      </c>
      <c r="B13" s="78" t="s">
        <v>91</v>
      </c>
      <c r="C13" s="77"/>
      <c r="D13" s="78"/>
      <c r="E13" s="99"/>
      <c r="F13" s="80"/>
    </row>
    <row r="15" spans="1:6" x14ac:dyDescent="0.25">
      <c r="A15" s="3" t="s">
        <v>224</v>
      </c>
    </row>
    <row r="16" spans="1:6" x14ac:dyDescent="0.25">
      <c r="A16" s="4" t="s">
        <v>225</v>
      </c>
    </row>
  </sheetData>
  <pageMargins left="0.7" right="0.7" top="0.75" bottom="0.75" header="0.3" footer="0.3"/>
  <ignoredErrors>
    <ignoredError sqref="C9" formulaRange="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08"/>
  <sheetViews>
    <sheetView topLeftCell="P1" workbookViewId="0">
      <selection activeCell="AC13" sqref="AC12:AC13"/>
    </sheetView>
  </sheetViews>
  <sheetFormatPr defaultRowHeight="12.75" x14ac:dyDescent="0.2"/>
  <cols>
    <col min="1" max="1" width="50.5703125" style="114" customWidth="1"/>
    <col min="2" max="3" width="9.7109375" style="114" customWidth="1"/>
    <col min="4" max="19" width="10.7109375" style="114" customWidth="1"/>
    <col min="20" max="20" width="10.7109375" style="131" customWidth="1"/>
    <col min="21" max="31" width="10.7109375" style="114" customWidth="1"/>
    <col min="32" max="16384" width="9.140625" style="114"/>
  </cols>
  <sheetData>
    <row r="1" spans="1:31" ht="16.5" customHeight="1" thickBot="1" x14ac:dyDescent="0.3">
      <c r="A1" s="189" t="s">
        <v>226</v>
      </c>
      <c r="B1" s="189"/>
      <c r="C1" s="189"/>
      <c r="D1" s="189"/>
      <c r="E1" s="189"/>
      <c r="F1" s="189"/>
      <c r="G1" s="189"/>
      <c r="H1" s="189"/>
      <c r="I1" s="189"/>
      <c r="J1" s="189"/>
      <c r="K1" s="189"/>
      <c r="L1" s="189"/>
      <c r="M1" s="189"/>
      <c r="N1" s="189"/>
      <c r="O1" s="189"/>
      <c r="P1" s="189"/>
      <c r="Q1" s="189"/>
      <c r="R1" s="189"/>
      <c r="S1" s="189"/>
      <c r="T1" s="189"/>
      <c r="U1" s="189"/>
      <c r="V1" s="189"/>
      <c r="W1" s="189"/>
      <c r="X1" s="189"/>
      <c r="Y1" s="189"/>
      <c r="Z1" s="189"/>
      <c r="AA1" s="189"/>
      <c r="AB1" s="189"/>
      <c r="AC1" s="189"/>
      <c r="AD1" s="189"/>
      <c r="AE1" s="189"/>
    </row>
    <row r="2" spans="1:31" s="115" customFormat="1" ht="16.5" customHeight="1" x14ac:dyDescent="0.3">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6">
        <v>2002</v>
      </c>
      <c r="U2" s="46">
        <v>2003</v>
      </c>
      <c r="V2" s="46">
        <v>2004</v>
      </c>
      <c r="W2" s="46">
        <v>2005</v>
      </c>
      <c r="X2" s="46">
        <v>2006</v>
      </c>
      <c r="Y2" s="46">
        <v>2007</v>
      </c>
      <c r="Z2" s="46">
        <v>2008</v>
      </c>
      <c r="AA2" s="46">
        <v>2009</v>
      </c>
      <c r="AB2" s="46">
        <v>2010</v>
      </c>
      <c r="AC2" s="46">
        <v>2011</v>
      </c>
      <c r="AD2" s="46">
        <v>2012</v>
      </c>
      <c r="AE2" s="46">
        <v>2013</v>
      </c>
    </row>
    <row r="3" spans="1:31" s="5" customFormat="1" ht="16.5" customHeight="1" x14ac:dyDescent="0.3">
      <c r="A3" s="47" t="s">
        <v>227</v>
      </c>
      <c r="B3" s="48"/>
      <c r="C3" s="48"/>
      <c r="D3" s="48"/>
      <c r="E3" s="48"/>
      <c r="F3" s="48"/>
      <c r="G3" s="48"/>
      <c r="H3" s="48"/>
      <c r="I3" s="48"/>
      <c r="J3" s="48"/>
      <c r="K3" s="48"/>
      <c r="L3" s="48"/>
      <c r="M3" s="48"/>
      <c r="N3" s="48"/>
      <c r="O3" s="48"/>
      <c r="P3" s="48"/>
      <c r="Q3" s="48"/>
      <c r="R3" s="48"/>
      <c r="S3" s="48"/>
      <c r="T3" s="48"/>
      <c r="U3" s="48"/>
      <c r="V3" s="48"/>
      <c r="W3" s="48"/>
      <c r="X3" s="48"/>
      <c r="Y3" s="48"/>
      <c r="Z3" s="48"/>
      <c r="AA3" s="49"/>
      <c r="AB3" s="49"/>
      <c r="AC3" s="49"/>
      <c r="AD3" s="49"/>
      <c r="AE3" s="116"/>
    </row>
    <row r="4" spans="1:31" ht="16.5" customHeight="1" x14ac:dyDescent="0.3">
      <c r="A4" s="50" t="s">
        <v>228</v>
      </c>
      <c r="B4" s="48">
        <v>2135</v>
      </c>
      <c r="C4" s="48">
        <v>2125</v>
      </c>
      <c r="D4" s="48">
        <v>2679</v>
      </c>
      <c r="E4" s="48">
        <v>2495</v>
      </c>
      <c r="F4" s="48">
        <v>3808</v>
      </c>
      <c r="G4" s="48">
        <v>4678</v>
      </c>
      <c r="H4" s="48">
        <v>6083</v>
      </c>
      <c r="I4" s="48">
        <v>6054</v>
      </c>
      <c r="J4" s="48">
        <v>7320</v>
      </c>
      <c r="K4" s="48">
        <v>7297</v>
      </c>
      <c r="L4" s="48">
        <v>7370</v>
      </c>
      <c r="M4" s="117">
        <v>6865</v>
      </c>
      <c r="N4" s="117">
        <v>7077</v>
      </c>
      <c r="O4" s="117">
        <v>7043</v>
      </c>
      <c r="P4" s="117">
        <v>7451</v>
      </c>
      <c r="Q4" s="117">
        <v>7859</v>
      </c>
      <c r="R4" s="117">
        <v>7826</v>
      </c>
      <c r="S4" s="117">
        <v>7746</v>
      </c>
      <c r="T4" s="117">
        <v>7673</v>
      </c>
      <c r="U4" s="117">
        <v>7564</v>
      </c>
      <c r="V4" s="117">
        <v>7764</v>
      </c>
      <c r="W4" s="117">
        <v>7686</v>
      </c>
      <c r="X4" s="117">
        <v>7637</v>
      </c>
      <c r="Y4" s="117">
        <v>7732</v>
      </c>
      <c r="Z4" s="117">
        <v>7337</v>
      </c>
      <c r="AA4" s="117">
        <v>7169</v>
      </c>
      <c r="AB4" s="53">
        <v>7185</v>
      </c>
      <c r="AC4" s="53">
        <v>7168</v>
      </c>
      <c r="AD4" s="53">
        <v>6914</v>
      </c>
      <c r="AE4" s="118">
        <v>6733</v>
      </c>
    </row>
    <row r="5" spans="1:31" ht="16.5" customHeight="1" x14ac:dyDescent="0.3">
      <c r="A5" s="50" t="s">
        <v>229</v>
      </c>
      <c r="B5" s="48">
        <v>76549</v>
      </c>
      <c r="C5" s="48">
        <v>95442</v>
      </c>
      <c r="D5" s="48">
        <v>131743</v>
      </c>
      <c r="E5" s="48">
        <v>168475</v>
      </c>
      <c r="F5" s="48">
        <v>211045</v>
      </c>
      <c r="G5" s="48">
        <v>210654</v>
      </c>
      <c r="H5" s="48">
        <v>198000</v>
      </c>
      <c r="I5" s="48">
        <v>196874</v>
      </c>
      <c r="J5" s="48">
        <v>185650</v>
      </c>
      <c r="K5" s="48">
        <v>177120</v>
      </c>
      <c r="L5" s="48">
        <v>172935</v>
      </c>
      <c r="M5" s="48">
        <v>188089</v>
      </c>
      <c r="N5" s="48">
        <v>191129</v>
      </c>
      <c r="O5" s="48">
        <v>192414</v>
      </c>
      <c r="P5" s="48">
        <v>204710</v>
      </c>
      <c r="Q5" s="48">
        <v>219464</v>
      </c>
      <c r="R5" s="48">
        <v>217533</v>
      </c>
      <c r="S5" s="48">
        <v>211446</v>
      </c>
      <c r="T5" s="48">
        <v>211244</v>
      </c>
      <c r="U5" s="48">
        <v>209708</v>
      </c>
      <c r="V5" s="48">
        <v>219426</v>
      </c>
      <c r="W5" s="48">
        <v>224352</v>
      </c>
      <c r="X5" s="48">
        <v>221943</v>
      </c>
      <c r="Y5" s="48">
        <v>231607</v>
      </c>
      <c r="Z5" s="48">
        <v>228663</v>
      </c>
      <c r="AA5" s="48">
        <v>223877</v>
      </c>
      <c r="AB5" s="49">
        <v>223370</v>
      </c>
      <c r="AC5" s="49">
        <v>222250</v>
      </c>
      <c r="AD5" s="51">
        <v>209034</v>
      </c>
      <c r="AE5" s="51">
        <v>199927</v>
      </c>
    </row>
    <row r="6" spans="1:31" s="5" customFormat="1" ht="16.5" customHeight="1" x14ac:dyDescent="0.3">
      <c r="A6" s="47" t="s">
        <v>230</v>
      </c>
      <c r="B6" s="52">
        <f t="shared" ref="B6:X6" si="0">SUM(B8:B14)</f>
        <v>74431800</v>
      </c>
      <c r="C6" s="52">
        <f t="shared" si="0"/>
        <v>91739623</v>
      </c>
      <c r="D6" s="52">
        <f t="shared" si="0"/>
        <v>111242295</v>
      </c>
      <c r="E6" s="52">
        <f t="shared" si="0"/>
        <v>137912779</v>
      </c>
      <c r="F6" s="52">
        <f t="shared" si="0"/>
        <v>161490159</v>
      </c>
      <c r="G6" s="52">
        <f t="shared" si="0"/>
        <v>177133282</v>
      </c>
      <c r="H6" s="52">
        <f t="shared" si="0"/>
        <v>193057376</v>
      </c>
      <c r="I6" s="52">
        <f t="shared" si="0"/>
        <v>192313834</v>
      </c>
      <c r="J6" s="52">
        <f t="shared" si="0"/>
        <v>194427346</v>
      </c>
      <c r="K6" s="52">
        <f t="shared" si="0"/>
        <v>198041338</v>
      </c>
      <c r="L6" s="52">
        <f t="shared" si="0"/>
        <v>201801921</v>
      </c>
      <c r="M6" s="52">
        <f t="shared" si="0"/>
        <v>205427212</v>
      </c>
      <c r="N6" s="52">
        <f t="shared" si="0"/>
        <v>210441249</v>
      </c>
      <c r="O6" s="52">
        <f t="shared" si="0"/>
        <v>211580033</v>
      </c>
      <c r="P6" s="52">
        <f t="shared" si="0"/>
        <v>215496003</v>
      </c>
      <c r="Q6" s="52">
        <f t="shared" si="0"/>
        <v>220461056</v>
      </c>
      <c r="R6" s="52">
        <f t="shared" si="0"/>
        <v>225821241</v>
      </c>
      <c r="S6" s="52">
        <f t="shared" si="0"/>
        <v>235331382</v>
      </c>
      <c r="T6" s="52">
        <f t="shared" si="0"/>
        <v>234624135</v>
      </c>
      <c r="U6" s="52">
        <f t="shared" si="0"/>
        <v>236760033</v>
      </c>
      <c r="V6" s="52">
        <f t="shared" si="0"/>
        <v>243010550.00000003</v>
      </c>
      <c r="W6" s="52">
        <f t="shared" si="0"/>
        <v>247421120</v>
      </c>
      <c r="X6" s="52">
        <f t="shared" si="0"/>
        <v>250844644</v>
      </c>
      <c r="Y6" s="52">
        <f t="shared" ref="Y6:AB6" si="1">SUM(Y7:Y14)</f>
        <v>254403080.7854</v>
      </c>
      <c r="Z6" s="52">
        <f t="shared" si="1"/>
        <v>255917663.69208422</v>
      </c>
      <c r="AA6" s="52">
        <f t="shared" si="1"/>
        <v>254212610.00000012</v>
      </c>
      <c r="AB6" s="52">
        <f t="shared" si="1"/>
        <v>250070048.2666094</v>
      </c>
      <c r="AC6" s="119">
        <v>253215681</v>
      </c>
      <c r="AD6" s="52">
        <v>253639386</v>
      </c>
      <c r="AE6" s="120">
        <f>SUM(AE7,AE9,AE10,AE12,AE13,AE14)</f>
        <v>255876822.00000003</v>
      </c>
    </row>
    <row r="7" spans="1:31" ht="16.5" customHeight="1" x14ac:dyDescent="0.3">
      <c r="A7" s="50" t="s">
        <v>231</v>
      </c>
      <c r="B7" s="51" t="s">
        <v>232</v>
      </c>
      <c r="C7" s="51" t="s">
        <v>232</v>
      </c>
      <c r="D7" s="51" t="s">
        <v>232</v>
      </c>
      <c r="E7" s="51" t="s">
        <v>232</v>
      </c>
      <c r="F7" s="51" t="s">
        <v>232</v>
      </c>
      <c r="G7" s="51" t="s">
        <v>232</v>
      </c>
      <c r="H7" s="51" t="s">
        <v>232</v>
      </c>
      <c r="I7" s="51" t="s">
        <v>232</v>
      </c>
      <c r="J7" s="51" t="s">
        <v>232</v>
      </c>
      <c r="K7" s="51" t="s">
        <v>232</v>
      </c>
      <c r="L7" s="51" t="s">
        <v>232</v>
      </c>
      <c r="M7" s="51" t="s">
        <v>232</v>
      </c>
      <c r="N7" s="51" t="s">
        <v>232</v>
      </c>
      <c r="O7" s="51" t="s">
        <v>232</v>
      </c>
      <c r="P7" s="51" t="s">
        <v>232</v>
      </c>
      <c r="Q7" s="51" t="s">
        <v>232</v>
      </c>
      <c r="R7" s="51" t="s">
        <v>232</v>
      </c>
      <c r="S7" s="51" t="s">
        <v>232</v>
      </c>
      <c r="T7" s="51" t="s">
        <v>232</v>
      </c>
      <c r="U7" s="51" t="s">
        <v>232</v>
      </c>
      <c r="V7" s="51" t="s">
        <v>232</v>
      </c>
      <c r="W7" s="51" t="s">
        <v>232</v>
      </c>
      <c r="X7" s="51" t="s">
        <v>232</v>
      </c>
      <c r="Y7" s="48">
        <v>196491175.83247364</v>
      </c>
      <c r="Z7" s="48">
        <v>196762926.67732558</v>
      </c>
      <c r="AA7" s="48">
        <v>193979653.56497699</v>
      </c>
      <c r="AB7" s="51">
        <v>190202782.40511477</v>
      </c>
      <c r="AC7" s="51">
        <v>183522635</v>
      </c>
      <c r="AD7" s="51">
        <v>183171881.637086</v>
      </c>
      <c r="AE7" s="49">
        <v>184497490.31559649</v>
      </c>
    </row>
    <row r="8" spans="1:31" ht="16.5" customHeight="1" x14ac:dyDescent="0.3">
      <c r="A8" s="50" t="s">
        <v>233</v>
      </c>
      <c r="B8" s="48">
        <v>61671390</v>
      </c>
      <c r="C8" s="48">
        <v>75257588</v>
      </c>
      <c r="D8" s="48">
        <v>89243557</v>
      </c>
      <c r="E8" s="48">
        <v>106705934</v>
      </c>
      <c r="F8" s="48">
        <v>121600843</v>
      </c>
      <c r="G8" s="48">
        <v>127885193</v>
      </c>
      <c r="H8" s="48">
        <v>133700496</v>
      </c>
      <c r="I8" s="48">
        <v>128299601</v>
      </c>
      <c r="J8" s="48">
        <v>126581148</v>
      </c>
      <c r="K8" s="48">
        <v>127327189</v>
      </c>
      <c r="L8" s="48">
        <v>127883469</v>
      </c>
      <c r="M8" s="48">
        <v>128386775</v>
      </c>
      <c r="N8" s="48">
        <v>129728341</v>
      </c>
      <c r="O8" s="48">
        <v>129748704</v>
      </c>
      <c r="P8" s="48">
        <v>131838538</v>
      </c>
      <c r="Q8" s="48">
        <v>132432044</v>
      </c>
      <c r="R8" s="48">
        <v>133621420</v>
      </c>
      <c r="S8" s="48">
        <v>137633467</v>
      </c>
      <c r="T8" s="48">
        <v>135920677</v>
      </c>
      <c r="U8" s="48">
        <v>135669897</v>
      </c>
      <c r="V8" s="48">
        <v>136430651</v>
      </c>
      <c r="W8" s="48">
        <v>136568083</v>
      </c>
      <c r="X8" s="48">
        <v>135399945</v>
      </c>
      <c r="Y8" s="48" t="s">
        <v>232</v>
      </c>
      <c r="Z8" s="48" t="s">
        <v>232</v>
      </c>
      <c r="AA8" s="48" t="s">
        <v>232</v>
      </c>
      <c r="AB8" s="48" t="s">
        <v>232</v>
      </c>
      <c r="AC8" s="48" t="s">
        <v>232</v>
      </c>
      <c r="AD8" s="48" t="s">
        <v>232</v>
      </c>
      <c r="AE8" s="48" t="s">
        <v>232</v>
      </c>
    </row>
    <row r="9" spans="1:31" ht="16.5" customHeight="1" x14ac:dyDescent="0.3">
      <c r="A9" s="50" t="s">
        <v>234</v>
      </c>
      <c r="B9" s="48">
        <v>574032</v>
      </c>
      <c r="C9" s="48">
        <v>1381956</v>
      </c>
      <c r="D9" s="48">
        <v>2824098</v>
      </c>
      <c r="E9" s="48">
        <v>4964070</v>
      </c>
      <c r="F9" s="48">
        <v>5693940</v>
      </c>
      <c r="G9" s="48">
        <v>5444404</v>
      </c>
      <c r="H9" s="48">
        <v>4259462</v>
      </c>
      <c r="I9" s="48">
        <v>4177365</v>
      </c>
      <c r="J9" s="48">
        <v>4065118</v>
      </c>
      <c r="K9" s="48">
        <v>3977856</v>
      </c>
      <c r="L9" s="48">
        <v>3756555</v>
      </c>
      <c r="M9" s="48">
        <v>3897191</v>
      </c>
      <c r="N9" s="48">
        <v>3871599</v>
      </c>
      <c r="O9" s="48">
        <v>3826373</v>
      </c>
      <c r="P9" s="48">
        <v>3879450</v>
      </c>
      <c r="Q9" s="48">
        <v>4152433</v>
      </c>
      <c r="R9" s="48">
        <v>4346068</v>
      </c>
      <c r="S9" s="48">
        <v>4903056</v>
      </c>
      <c r="T9" s="48">
        <v>5004156</v>
      </c>
      <c r="U9" s="48">
        <v>5370035</v>
      </c>
      <c r="V9" s="48">
        <v>5767934</v>
      </c>
      <c r="W9" s="48">
        <v>6227146</v>
      </c>
      <c r="X9" s="48">
        <v>6678958</v>
      </c>
      <c r="Y9" s="48">
        <v>7138475.7854000414</v>
      </c>
      <c r="Z9" s="48">
        <v>7752925.6920842398</v>
      </c>
      <c r="AA9" s="48">
        <v>7929724</v>
      </c>
      <c r="AB9" s="48">
        <v>8009503</v>
      </c>
      <c r="AC9" s="51">
        <v>8437502</v>
      </c>
      <c r="AD9" s="51">
        <v>8454939</v>
      </c>
      <c r="AE9" s="49">
        <v>8404687</v>
      </c>
    </row>
    <row r="10" spans="1:31" ht="16.5" customHeight="1" x14ac:dyDescent="0.3">
      <c r="A10" s="50" t="s">
        <v>235</v>
      </c>
      <c r="B10" s="51" t="s">
        <v>232</v>
      </c>
      <c r="C10" s="51" t="s">
        <v>232</v>
      </c>
      <c r="D10" s="51" t="s">
        <v>232</v>
      </c>
      <c r="E10" s="51" t="s">
        <v>232</v>
      </c>
      <c r="F10" s="51" t="s">
        <v>232</v>
      </c>
      <c r="G10" s="51" t="s">
        <v>232</v>
      </c>
      <c r="H10" s="51" t="s">
        <v>232</v>
      </c>
      <c r="I10" s="51" t="s">
        <v>232</v>
      </c>
      <c r="J10" s="51" t="s">
        <v>232</v>
      </c>
      <c r="K10" s="51" t="s">
        <v>232</v>
      </c>
      <c r="L10" s="51" t="s">
        <v>232</v>
      </c>
      <c r="M10" s="51" t="s">
        <v>232</v>
      </c>
      <c r="N10" s="51" t="s">
        <v>232</v>
      </c>
      <c r="O10" s="51" t="s">
        <v>232</v>
      </c>
      <c r="P10" s="51" t="s">
        <v>232</v>
      </c>
      <c r="Q10" s="51" t="s">
        <v>232</v>
      </c>
      <c r="R10" s="51" t="s">
        <v>232</v>
      </c>
      <c r="S10" s="51" t="s">
        <v>232</v>
      </c>
      <c r="T10" s="51" t="s">
        <v>232</v>
      </c>
      <c r="U10" s="51" t="s">
        <v>232</v>
      </c>
      <c r="V10" s="51" t="s">
        <v>232</v>
      </c>
      <c r="W10" s="51" t="s">
        <v>232</v>
      </c>
      <c r="X10" s="51" t="s">
        <v>232</v>
      </c>
      <c r="Y10" s="51">
        <v>39186974.45205161</v>
      </c>
      <c r="Z10" s="51">
        <v>39685227.894543707</v>
      </c>
      <c r="AA10" s="51">
        <v>40488025.018209703</v>
      </c>
      <c r="AB10" s="51">
        <v>40241657.960588463</v>
      </c>
      <c r="AC10" s="51">
        <v>50318787</v>
      </c>
      <c r="AD10" s="51">
        <v>50588676</v>
      </c>
      <c r="AE10" s="49">
        <v>51512739.866532281</v>
      </c>
    </row>
    <row r="11" spans="1:31" ht="16.5" customHeight="1" x14ac:dyDescent="0.3">
      <c r="A11" s="50" t="s">
        <v>236</v>
      </c>
      <c r="B11" s="51" t="s">
        <v>237</v>
      </c>
      <c r="C11" s="51" t="s">
        <v>237</v>
      </c>
      <c r="D11" s="51">
        <v>14210591</v>
      </c>
      <c r="E11" s="51">
        <v>20418250</v>
      </c>
      <c r="F11" s="51">
        <v>27875934</v>
      </c>
      <c r="G11" s="51">
        <v>37213863</v>
      </c>
      <c r="H11" s="51">
        <v>48274555</v>
      </c>
      <c r="I11" s="51">
        <v>53033443</v>
      </c>
      <c r="J11" s="51">
        <v>57091143</v>
      </c>
      <c r="K11" s="51">
        <v>59993706</v>
      </c>
      <c r="L11" s="51">
        <v>62903589</v>
      </c>
      <c r="M11" s="51">
        <v>65738322</v>
      </c>
      <c r="N11" s="51">
        <v>69133913</v>
      </c>
      <c r="O11" s="51">
        <v>70224082</v>
      </c>
      <c r="P11" s="51">
        <v>71330205</v>
      </c>
      <c r="Q11" s="51">
        <v>75356376</v>
      </c>
      <c r="R11" s="51">
        <v>79084979</v>
      </c>
      <c r="S11" s="51">
        <v>84187636</v>
      </c>
      <c r="T11" s="51">
        <v>85011305</v>
      </c>
      <c r="U11" s="51">
        <v>87186662.883300006</v>
      </c>
      <c r="V11" s="51">
        <v>91845327.345300004</v>
      </c>
      <c r="W11" s="51">
        <v>95336838.935399994</v>
      </c>
      <c r="X11" s="51">
        <v>99124775.010600001</v>
      </c>
      <c r="Y11" s="51" t="s">
        <v>232</v>
      </c>
      <c r="Z11" s="51" t="s">
        <v>232</v>
      </c>
      <c r="AA11" s="51" t="s">
        <v>232</v>
      </c>
      <c r="AB11" s="51" t="s">
        <v>232</v>
      </c>
      <c r="AC11" s="51" t="s">
        <v>232</v>
      </c>
      <c r="AD11" s="51" t="s">
        <v>232</v>
      </c>
      <c r="AE11" s="51" t="s">
        <v>232</v>
      </c>
    </row>
    <row r="12" spans="1:31" ht="16.5" customHeight="1" x14ac:dyDescent="0.3">
      <c r="A12" s="54" t="s">
        <v>238</v>
      </c>
      <c r="B12" s="51" t="s">
        <v>237</v>
      </c>
      <c r="C12" s="51">
        <v>13999285</v>
      </c>
      <c r="D12" s="51">
        <v>3681405</v>
      </c>
      <c r="E12" s="51">
        <v>4231622</v>
      </c>
      <c r="F12" s="51">
        <v>4373784</v>
      </c>
      <c r="G12" s="51">
        <v>4593071</v>
      </c>
      <c r="H12" s="51">
        <v>4486981</v>
      </c>
      <c r="I12" s="51">
        <v>4480815</v>
      </c>
      <c r="J12" s="51">
        <v>4369842</v>
      </c>
      <c r="K12" s="51">
        <v>4407850</v>
      </c>
      <c r="L12" s="51">
        <v>4906385</v>
      </c>
      <c r="M12" s="51">
        <v>5023670</v>
      </c>
      <c r="N12" s="51">
        <v>5266029</v>
      </c>
      <c r="O12" s="51">
        <v>5293358</v>
      </c>
      <c r="P12" s="51">
        <v>5734925</v>
      </c>
      <c r="Q12" s="51">
        <v>5762864</v>
      </c>
      <c r="R12" s="51">
        <v>5926030</v>
      </c>
      <c r="S12" s="51">
        <v>5703501</v>
      </c>
      <c r="T12" s="51">
        <v>5650619</v>
      </c>
      <c r="U12" s="51">
        <v>5848522.7416000003</v>
      </c>
      <c r="V12" s="51">
        <v>6161028.1655999999</v>
      </c>
      <c r="W12" s="51">
        <v>6395240.4208000004</v>
      </c>
      <c r="X12" s="51">
        <v>6649336.9712000005</v>
      </c>
      <c r="Y12" s="51">
        <v>8116671.5148247173</v>
      </c>
      <c r="Z12" s="51">
        <v>8288045.9578434834</v>
      </c>
      <c r="AA12" s="51">
        <v>8356096.7043238198</v>
      </c>
      <c r="AB12" s="51">
        <v>8217189.0707723014</v>
      </c>
      <c r="AC12" s="51">
        <v>7819054.7455276884</v>
      </c>
      <c r="AD12" s="51">
        <v>8190286.3639322901</v>
      </c>
      <c r="AE12" s="49">
        <v>8126007.221129314</v>
      </c>
    </row>
    <row r="13" spans="1:31" ht="16.5" customHeight="1" x14ac:dyDescent="0.3">
      <c r="A13" s="50" t="s">
        <v>239</v>
      </c>
      <c r="B13" s="48">
        <v>11914249</v>
      </c>
      <c r="C13" s="48">
        <v>786510</v>
      </c>
      <c r="D13" s="48">
        <v>905082</v>
      </c>
      <c r="E13" s="48">
        <v>1130747</v>
      </c>
      <c r="F13" s="48">
        <v>1416869</v>
      </c>
      <c r="G13" s="48">
        <v>1403266</v>
      </c>
      <c r="H13" s="48">
        <v>1708895</v>
      </c>
      <c r="I13" s="48">
        <v>1691331</v>
      </c>
      <c r="J13" s="48">
        <v>1675363</v>
      </c>
      <c r="K13" s="48">
        <v>1680305</v>
      </c>
      <c r="L13" s="48">
        <v>1681500</v>
      </c>
      <c r="M13" s="48">
        <v>1695751</v>
      </c>
      <c r="N13" s="48">
        <v>1746586</v>
      </c>
      <c r="O13" s="48">
        <v>1789968</v>
      </c>
      <c r="P13" s="48">
        <v>1997345</v>
      </c>
      <c r="Q13" s="48">
        <v>2028562</v>
      </c>
      <c r="R13" s="48">
        <v>2096619</v>
      </c>
      <c r="S13" s="48">
        <v>2154174</v>
      </c>
      <c r="T13" s="48">
        <v>2276661</v>
      </c>
      <c r="U13" s="48">
        <v>1908365.3751000001</v>
      </c>
      <c r="V13" s="48">
        <v>2010335.4890999999</v>
      </c>
      <c r="W13" s="48">
        <v>2086758.6438</v>
      </c>
      <c r="X13" s="48">
        <v>2169670.0181999998</v>
      </c>
      <c r="Y13" s="48">
        <v>2635347.2006500158</v>
      </c>
      <c r="Z13" s="48">
        <v>2585229.470287214</v>
      </c>
      <c r="AA13" s="48">
        <v>2617117.7124895998</v>
      </c>
      <c r="AB13" s="51">
        <v>2552865.0093565886</v>
      </c>
      <c r="AC13" s="51">
        <v>2451638.1930718268</v>
      </c>
      <c r="AD13" s="51">
        <v>2469094</v>
      </c>
      <c r="AE13" s="49">
        <v>2471348.7033206243</v>
      </c>
    </row>
    <row r="14" spans="1:31" ht="16.5" customHeight="1" x14ac:dyDescent="0.3">
      <c r="A14" s="50" t="s">
        <v>240</v>
      </c>
      <c r="B14" s="48">
        <v>272129</v>
      </c>
      <c r="C14" s="48">
        <v>314284</v>
      </c>
      <c r="D14" s="48">
        <v>377562</v>
      </c>
      <c r="E14" s="48">
        <v>462156</v>
      </c>
      <c r="F14" s="48">
        <v>528789</v>
      </c>
      <c r="G14" s="48">
        <v>593485</v>
      </c>
      <c r="H14" s="48">
        <v>626987</v>
      </c>
      <c r="I14" s="48">
        <v>631279</v>
      </c>
      <c r="J14" s="48">
        <v>644732</v>
      </c>
      <c r="K14" s="48">
        <v>654432</v>
      </c>
      <c r="L14" s="48">
        <v>670423</v>
      </c>
      <c r="M14" s="48">
        <v>685503</v>
      </c>
      <c r="N14" s="48">
        <v>694781</v>
      </c>
      <c r="O14" s="48">
        <v>697548</v>
      </c>
      <c r="P14" s="48">
        <v>715540</v>
      </c>
      <c r="Q14" s="48">
        <v>728777</v>
      </c>
      <c r="R14" s="48">
        <v>746125</v>
      </c>
      <c r="S14" s="48">
        <v>749548</v>
      </c>
      <c r="T14" s="48">
        <v>760717</v>
      </c>
      <c r="U14" s="48">
        <v>776550</v>
      </c>
      <c r="V14" s="48">
        <v>795274</v>
      </c>
      <c r="W14" s="48">
        <v>807053</v>
      </c>
      <c r="X14" s="48">
        <v>821959</v>
      </c>
      <c r="Y14" s="48">
        <v>834436</v>
      </c>
      <c r="Z14" s="48">
        <v>843308</v>
      </c>
      <c r="AA14" s="48">
        <v>841993</v>
      </c>
      <c r="AB14" s="51">
        <v>846050.82077729516</v>
      </c>
      <c r="AC14" s="51">
        <v>666064</v>
      </c>
      <c r="AD14" s="51">
        <v>764509</v>
      </c>
      <c r="AE14" s="49">
        <v>864548.89342128637</v>
      </c>
    </row>
    <row r="15" spans="1:31" s="5" customFormat="1" ht="16.5" customHeight="1" x14ac:dyDescent="0.3">
      <c r="A15" s="55" t="s">
        <v>241</v>
      </c>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9"/>
      <c r="AC15" s="49"/>
      <c r="AD15" s="49"/>
      <c r="AE15" s="120"/>
    </row>
    <row r="16" spans="1:31" ht="16.5" customHeight="1" x14ac:dyDescent="0.3">
      <c r="A16" s="50" t="s">
        <v>242</v>
      </c>
      <c r="B16" s="48">
        <v>49600</v>
      </c>
      <c r="C16" s="48">
        <v>49600</v>
      </c>
      <c r="D16" s="48">
        <v>49700</v>
      </c>
      <c r="E16" s="48">
        <v>50822</v>
      </c>
      <c r="F16" s="48">
        <v>59411</v>
      </c>
      <c r="G16" s="48">
        <v>64258</v>
      </c>
      <c r="H16" s="48">
        <v>58714</v>
      </c>
      <c r="I16" s="48">
        <v>60377</v>
      </c>
      <c r="J16" s="48">
        <v>63080</v>
      </c>
      <c r="K16" s="48">
        <v>64850</v>
      </c>
      <c r="L16" s="48">
        <v>68123</v>
      </c>
      <c r="M16" s="48">
        <v>67107</v>
      </c>
      <c r="N16" s="48">
        <v>53339</v>
      </c>
      <c r="O16" s="48">
        <v>54946</v>
      </c>
      <c r="P16" s="48">
        <v>55661</v>
      </c>
      <c r="Q16" s="48">
        <v>57352</v>
      </c>
      <c r="R16" s="48">
        <v>58578</v>
      </c>
      <c r="S16" s="48">
        <v>60256</v>
      </c>
      <c r="T16" s="48">
        <v>60719</v>
      </c>
      <c r="U16" s="48">
        <v>61659</v>
      </c>
      <c r="V16" s="48">
        <v>61318</v>
      </c>
      <c r="W16" s="48">
        <v>62284</v>
      </c>
      <c r="X16" s="48">
        <v>64025</v>
      </c>
      <c r="Y16" s="48">
        <v>63359</v>
      </c>
      <c r="Z16" s="48">
        <v>63151</v>
      </c>
      <c r="AA16" s="48">
        <v>63343</v>
      </c>
      <c r="AB16" s="49">
        <v>63108</v>
      </c>
      <c r="AC16" s="49">
        <v>61127</v>
      </c>
      <c r="AD16" s="49">
        <v>59268</v>
      </c>
      <c r="AE16" s="49">
        <v>62576</v>
      </c>
    </row>
    <row r="17" spans="1:31" ht="16.5" customHeight="1" x14ac:dyDescent="0.3">
      <c r="A17" s="50" t="s">
        <v>243</v>
      </c>
      <c r="B17" s="48">
        <v>2856</v>
      </c>
      <c r="C17" s="48">
        <v>1549</v>
      </c>
      <c r="D17" s="48">
        <v>1262</v>
      </c>
      <c r="E17" s="48">
        <v>1061</v>
      </c>
      <c r="F17" s="48">
        <v>1013</v>
      </c>
      <c r="G17" s="48">
        <v>717</v>
      </c>
      <c r="H17" s="48">
        <v>910</v>
      </c>
      <c r="I17" s="48">
        <v>1092</v>
      </c>
      <c r="J17" s="48">
        <v>1055</v>
      </c>
      <c r="K17" s="48">
        <v>1001</v>
      </c>
      <c r="L17" s="48">
        <v>1051</v>
      </c>
      <c r="M17" s="48">
        <v>1048</v>
      </c>
      <c r="N17" s="48">
        <v>1097</v>
      </c>
      <c r="O17" s="48">
        <v>1062</v>
      </c>
      <c r="P17" s="48">
        <v>1061</v>
      </c>
      <c r="Q17" s="48">
        <v>1160</v>
      </c>
      <c r="R17" s="48">
        <v>1306</v>
      </c>
      <c r="S17" s="48">
        <v>1359</v>
      </c>
      <c r="T17" s="48">
        <v>1448</v>
      </c>
      <c r="U17" s="48">
        <v>1482</v>
      </c>
      <c r="V17" s="48">
        <v>1622</v>
      </c>
      <c r="W17" s="48">
        <v>1645</v>
      </c>
      <c r="X17" s="48">
        <v>1801</v>
      </c>
      <c r="Y17" s="48">
        <v>1802</v>
      </c>
      <c r="Z17" s="48">
        <v>1948</v>
      </c>
      <c r="AA17" s="48">
        <v>2059</v>
      </c>
      <c r="AB17" s="49">
        <v>2096</v>
      </c>
      <c r="AC17" s="49">
        <v>2284</v>
      </c>
      <c r="AD17" s="118">
        <v>2348</v>
      </c>
      <c r="AE17" s="118">
        <v>2842</v>
      </c>
    </row>
    <row r="18" spans="1:31" ht="16.5" customHeight="1" x14ac:dyDescent="0.3">
      <c r="A18" s="56" t="s">
        <v>244</v>
      </c>
      <c r="B18" s="48">
        <v>9010</v>
      </c>
      <c r="C18" s="48">
        <v>9115</v>
      </c>
      <c r="D18" s="48">
        <v>9338</v>
      </c>
      <c r="E18" s="48">
        <v>9608</v>
      </c>
      <c r="F18" s="48">
        <v>9641</v>
      </c>
      <c r="G18" s="48">
        <v>9326</v>
      </c>
      <c r="H18" s="48">
        <v>10567</v>
      </c>
      <c r="I18" s="48">
        <v>10478</v>
      </c>
      <c r="J18" s="48">
        <v>10391</v>
      </c>
      <c r="K18" s="48">
        <v>10282</v>
      </c>
      <c r="L18" s="48">
        <v>10282</v>
      </c>
      <c r="M18" s="48">
        <v>10166</v>
      </c>
      <c r="N18" s="48">
        <v>10243</v>
      </c>
      <c r="O18" s="48">
        <v>10228</v>
      </c>
      <c r="P18" s="48">
        <v>10296</v>
      </c>
      <c r="Q18" s="48">
        <v>10362</v>
      </c>
      <c r="R18" s="48">
        <v>10311</v>
      </c>
      <c r="S18" s="48">
        <v>10718</v>
      </c>
      <c r="T18" s="48">
        <v>10849</v>
      </c>
      <c r="U18" s="48">
        <v>10754</v>
      </c>
      <c r="V18" s="48">
        <v>10858</v>
      </c>
      <c r="W18" s="48">
        <v>11110</v>
      </c>
      <c r="X18" s="48">
        <v>11052</v>
      </c>
      <c r="Y18" s="48">
        <v>11222</v>
      </c>
      <c r="Z18" s="48">
        <v>11377</v>
      </c>
      <c r="AA18" s="48">
        <v>11461</v>
      </c>
      <c r="AB18" s="49">
        <v>11510</v>
      </c>
      <c r="AC18" s="49">
        <v>14942</v>
      </c>
      <c r="AD18" s="49">
        <v>10469</v>
      </c>
      <c r="AE18" s="49">
        <v>10380</v>
      </c>
    </row>
    <row r="19" spans="1:31" ht="16.5" customHeight="1" x14ac:dyDescent="0.3">
      <c r="A19" s="50" t="s">
        <v>245</v>
      </c>
      <c r="B19" s="48">
        <v>3826</v>
      </c>
      <c r="C19" s="48">
        <v>1453</v>
      </c>
      <c r="D19" s="48">
        <v>1050</v>
      </c>
      <c r="E19" s="48">
        <v>703</v>
      </c>
      <c r="F19" s="48">
        <v>823</v>
      </c>
      <c r="G19" s="48">
        <v>676</v>
      </c>
      <c r="H19" s="48">
        <v>610</v>
      </c>
      <c r="I19" s="48">
        <v>551</v>
      </c>
      <c r="J19" s="48">
        <v>665</v>
      </c>
      <c r="K19" s="48">
        <v>635</v>
      </c>
      <c r="L19" s="48">
        <v>643</v>
      </c>
      <c r="M19" s="48">
        <v>695</v>
      </c>
      <c r="N19" s="48">
        <v>675</v>
      </c>
      <c r="O19" s="48">
        <v>655</v>
      </c>
      <c r="P19" s="48">
        <v>646</v>
      </c>
      <c r="Q19" s="48">
        <v>657</v>
      </c>
      <c r="R19" s="48">
        <v>652</v>
      </c>
      <c r="S19" s="48">
        <v>600</v>
      </c>
      <c r="T19" s="48">
        <v>616</v>
      </c>
      <c r="U19" s="48">
        <v>672</v>
      </c>
      <c r="V19" s="48">
        <v>597</v>
      </c>
      <c r="W19" s="48">
        <v>615</v>
      </c>
      <c r="X19" s="48">
        <v>609</v>
      </c>
      <c r="Y19" s="48">
        <v>559</v>
      </c>
      <c r="Z19" s="48">
        <v>590</v>
      </c>
      <c r="AA19" s="48">
        <v>531</v>
      </c>
      <c r="AB19" s="49">
        <v>571</v>
      </c>
      <c r="AC19" s="49">
        <v>479</v>
      </c>
      <c r="AD19" s="49">
        <v>570</v>
      </c>
      <c r="AE19" s="49">
        <v>560</v>
      </c>
    </row>
    <row r="20" spans="1:31" ht="16.5" customHeight="1" x14ac:dyDescent="0.3">
      <c r="A20" s="50" t="s">
        <v>246</v>
      </c>
      <c r="B20" s="51" t="s">
        <v>237</v>
      </c>
      <c r="C20" s="51" t="s">
        <v>237</v>
      </c>
      <c r="D20" s="51" t="s">
        <v>237</v>
      </c>
      <c r="E20" s="51" t="s">
        <v>237</v>
      </c>
      <c r="F20" s="51">
        <v>4500</v>
      </c>
      <c r="G20" s="51">
        <v>4035</v>
      </c>
      <c r="H20" s="51">
        <v>4982</v>
      </c>
      <c r="I20" s="51">
        <v>5126</v>
      </c>
      <c r="J20" s="51">
        <v>5164</v>
      </c>
      <c r="K20" s="51">
        <v>4982</v>
      </c>
      <c r="L20" s="51">
        <v>5126</v>
      </c>
      <c r="M20" s="51">
        <v>5164</v>
      </c>
      <c r="N20" s="51">
        <v>5239</v>
      </c>
      <c r="O20" s="51">
        <v>5425</v>
      </c>
      <c r="P20" s="51">
        <v>5535</v>
      </c>
      <c r="Q20" s="51">
        <v>5549</v>
      </c>
      <c r="R20" s="51">
        <v>5497</v>
      </c>
      <c r="S20" s="51">
        <v>5528</v>
      </c>
      <c r="T20" s="51">
        <v>5631</v>
      </c>
      <c r="U20" s="51">
        <v>5866</v>
      </c>
      <c r="V20" s="51">
        <v>6130</v>
      </c>
      <c r="W20" s="51">
        <v>6290</v>
      </c>
      <c r="X20" s="51">
        <v>6300</v>
      </c>
      <c r="Y20" s="51">
        <v>6279</v>
      </c>
      <c r="Z20" s="51">
        <v>6494</v>
      </c>
      <c r="AA20" s="51">
        <v>6722</v>
      </c>
      <c r="AB20" s="49">
        <v>6768</v>
      </c>
      <c r="AC20" s="49">
        <v>6971</v>
      </c>
      <c r="AD20" s="49">
        <v>6938</v>
      </c>
      <c r="AE20" s="49">
        <v>7150</v>
      </c>
    </row>
    <row r="21" spans="1:31" ht="16.5" customHeight="1" x14ac:dyDescent="0.3">
      <c r="A21" s="50" t="s">
        <v>247</v>
      </c>
      <c r="B21" s="51" t="s">
        <v>237</v>
      </c>
      <c r="C21" s="51" t="s">
        <v>237</v>
      </c>
      <c r="D21" s="51" t="s">
        <v>237</v>
      </c>
      <c r="E21" s="51" t="s">
        <v>237</v>
      </c>
      <c r="F21" s="51" t="s">
        <v>237</v>
      </c>
      <c r="G21" s="51">
        <v>14490</v>
      </c>
      <c r="H21" s="51">
        <v>16471</v>
      </c>
      <c r="I21" s="51">
        <v>17879</v>
      </c>
      <c r="J21" s="51">
        <v>20695</v>
      </c>
      <c r="K21" s="51">
        <v>23527</v>
      </c>
      <c r="L21" s="51">
        <v>28729</v>
      </c>
      <c r="M21" s="51">
        <v>29352</v>
      </c>
      <c r="N21" s="51">
        <v>17738</v>
      </c>
      <c r="O21" s="51">
        <v>19820</v>
      </c>
      <c r="P21" s="51">
        <v>20042</v>
      </c>
      <c r="Q21" s="51">
        <v>20761</v>
      </c>
      <c r="R21" s="51">
        <v>22087</v>
      </c>
      <c r="S21" s="51">
        <v>24668</v>
      </c>
      <c r="T21" s="51">
        <v>24808</v>
      </c>
      <c r="U21" s="51">
        <v>25873</v>
      </c>
      <c r="V21" s="51">
        <v>26333</v>
      </c>
      <c r="W21" s="51">
        <v>28346</v>
      </c>
      <c r="X21" s="51">
        <v>29406</v>
      </c>
      <c r="Y21" s="51">
        <v>29433</v>
      </c>
      <c r="Z21" s="51">
        <v>30773</v>
      </c>
      <c r="AA21" s="51">
        <v>34235</v>
      </c>
      <c r="AB21" s="49">
        <v>33555</v>
      </c>
      <c r="AC21" s="49">
        <v>31846</v>
      </c>
      <c r="AD21" s="118">
        <v>27796</v>
      </c>
      <c r="AE21" s="118">
        <v>27543</v>
      </c>
    </row>
    <row r="22" spans="1:31" ht="16.5" customHeight="1" x14ac:dyDescent="0.3">
      <c r="A22" s="50" t="s">
        <v>248</v>
      </c>
      <c r="B22" s="51" t="s">
        <v>237</v>
      </c>
      <c r="C22" s="51" t="s">
        <v>237</v>
      </c>
      <c r="D22" s="51" t="s">
        <v>237</v>
      </c>
      <c r="E22" s="51" t="s">
        <v>237</v>
      </c>
      <c r="F22" s="51" t="s">
        <v>237</v>
      </c>
      <c r="G22" s="51">
        <v>867</v>
      </c>
      <c r="H22" s="51">
        <v>1176</v>
      </c>
      <c r="I22" s="51">
        <v>1568</v>
      </c>
      <c r="J22" s="51">
        <v>1821</v>
      </c>
      <c r="K22" s="51">
        <v>2268</v>
      </c>
      <c r="L22" s="51">
        <v>2462</v>
      </c>
      <c r="M22" s="51">
        <v>2809</v>
      </c>
      <c r="N22" s="51">
        <v>5344</v>
      </c>
      <c r="O22" s="51">
        <v>6245</v>
      </c>
      <c r="P22" s="51">
        <v>7105</v>
      </c>
      <c r="Q22" s="51">
        <v>7467</v>
      </c>
      <c r="R22" s="51">
        <v>7705</v>
      </c>
      <c r="S22" s="51">
        <v>8137</v>
      </c>
      <c r="T22" s="51">
        <v>8033</v>
      </c>
      <c r="U22" s="51">
        <v>8626</v>
      </c>
      <c r="V22" s="51">
        <v>10544</v>
      </c>
      <c r="W22" s="51">
        <v>11622</v>
      </c>
      <c r="X22" s="51">
        <v>12454</v>
      </c>
      <c r="Y22" s="51">
        <v>12953</v>
      </c>
      <c r="Z22" s="51">
        <v>14953</v>
      </c>
      <c r="AA22" s="51">
        <v>17766</v>
      </c>
      <c r="AB22" s="49">
        <v>18066</v>
      </c>
      <c r="AC22" s="49">
        <v>18965</v>
      </c>
      <c r="AD22" s="118">
        <v>23106</v>
      </c>
      <c r="AE22" s="118">
        <v>25930</v>
      </c>
    </row>
    <row r="23" spans="1:31" s="5" customFormat="1" ht="16.5" customHeight="1" x14ac:dyDescent="0.3">
      <c r="A23" s="47" t="s">
        <v>249</v>
      </c>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9"/>
      <c r="AC23" s="49"/>
      <c r="AD23" s="49"/>
      <c r="AE23" s="120"/>
    </row>
    <row r="24" spans="1:31" ht="16.5" customHeight="1" x14ac:dyDescent="0.3">
      <c r="A24" s="50" t="s">
        <v>250</v>
      </c>
      <c r="B24" s="48">
        <v>1658292</v>
      </c>
      <c r="C24" s="48">
        <v>1478005</v>
      </c>
      <c r="D24" s="48">
        <v>1423921</v>
      </c>
      <c r="E24" s="48">
        <v>1359459</v>
      </c>
      <c r="F24" s="48">
        <v>1168114</v>
      </c>
      <c r="G24" s="48">
        <v>867070</v>
      </c>
      <c r="H24" s="48">
        <v>658902</v>
      </c>
      <c r="I24" s="48">
        <v>633489</v>
      </c>
      <c r="J24" s="48">
        <v>605189</v>
      </c>
      <c r="K24" s="48">
        <v>587033</v>
      </c>
      <c r="L24" s="48">
        <v>590930</v>
      </c>
      <c r="M24" s="48">
        <v>583486</v>
      </c>
      <c r="N24" s="48">
        <v>570865</v>
      </c>
      <c r="O24" s="48">
        <v>568493</v>
      </c>
      <c r="P24" s="48">
        <v>575604</v>
      </c>
      <c r="Q24" s="48">
        <v>579140</v>
      </c>
      <c r="R24" s="48">
        <v>560154</v>
      </c>
      <c r="S24" s="48">
        <v>499860</v>
      </c>
      <c r="T24" s="48">
        <v>477751</v>
      </c>
      <c r="U24" s="48">
        <v>467063</v>
      </c>
      <c r="V24" s="48">
        <v>473773</v>
      </c>
      <c r="W24" s="48">
        <v>474839</v>
      </c>
      <c r="X24" s="48">
        <v>475415</v>
      </c>
      <c r="Y24" s="48">
        <v>460172</v>
      </c>
      <c r="Z24" s="48">
        <v>450297</v>
      </c>
      <c r="AA24" s="48">
        <v>416180</v>
      </c>
      <c r="AB24" s="51">
        <v>397730</v>
      </c>
      <c r="AC24" s="51">
        <v>380699</v>
      </c>
      <c r="AD24" s="51">
        <v>380641</v>
      </c>
      <c r="AE24" s="49">
        <v>373838</v>
      </c>
    </row>
    <row r="25" spans="1:31" ht="16.5" customHeight="1" x14ac:dyDescent="0.3">
      <c r="A25" s="50" t="s">
        <v>251</v>
      </c>
      <c r="B25" s="48">
        <v>29031</v>
      </c>
      <c r="C25" s="48">
        <v>27780</v>
      </c>
      <c r="D25" s="48">
        <v>27077</v>
      </c>
      <c r="E25" s="48">
        <v>27846</v>
      </c>
      <c r="F25" s="48">
        <v>28094</v>
      </c>
      <c r="G25" s="48">
        <v>22548</v>
      </c>
      <c r="H25" s="48">
        <v>18835</v>
      </c>
      <c r="I25" s="48">
        <v>18344</v>
      </c>
      <c r="J25" s="48">
        <v>18004</v>
      </c>
      <c r="K25" s="48">
        <v>18161</v>
      </c>
      <c r="L25" s="48">
        <v>18505</v>
      </c>
      <c r="M25" s="48">
        <v>18812</v>
      </c>
      <c r="N25" s="48">
        <v>19269</v>
      </c>
      <c r="O25" s="48">
        <v>19684</v>
      </c>
      <c r="P25" s="48">
        <v>20261</v>
      </c>
      <c r="Q25" s="48">
        <v>20256</v>
      </c>
      <c r="R25" s="48">
        <v>20028</v>
      </c>
      <c r="S25" s="48">
        <v>19745</v>
      </c>
      <c r="T25" s="48">
        <v>20506</v>
      </c>
      <c r="U25" s="48">
        <v>20774</v>
      </c>
      <c r="V25" s="48">
        <v>22015</v>
      </c>
      <c r="W25" s="48">
        <v>22779</v>
      </c>
      <c r="X25" s="48">
        <v>23732</v>
      </c>
      <c r="Y25" s="48">
        <v>24143</v>
      </c>
      <c r="Z25" s="48">
        <v>24003</v>
      </c>
      <c r="AA25" s="48">
        <v>24045</v>
      </c>
      <c r="AB25" s="51">
        <v>23893</v>
      </c>
      <c r="AC25" s="51">
        <v>24250</v>
      </c>
      <c r="AD25" s="51">
        <v>24707</v>
      </c>
      <c r="AE25" s="49">
        <v>25033</v>
      </c>
    </row>
    <row r="26" spans="1:31" ht="16.5" customHeight="1" x14ac:dyDescent="0.3">
      <c r="A26" s="50" t="s">
        <v>252</v>
      </c>
      <c r="B26" s="48">
        <v>32104</v>
      </c>
      <c r="C26" s="48">
        <v>37164</v>
      </c>
      <c r="D26" s="48">
        <v>29787</v>
      </c>
      <c r="E26" s="48">
        <v>29407</v>
      </c>
      <c r="F26" s="48">
        <v>102161</v>
      </c>
      <c r="G26" s="48">
        <v>111086</v>
      </c>
      <c r="H26" s="48">
        <v>103527</v>
      </c>
      <c r="I26" s="48">
        <v>97492</v>
      </c>
      <c r="J26" s="48">
        <v>90064</v>
      </c>
      <c r="K26" s="48">
        <v>88513</v>
      </c>
      <c r="L26" s="48">
        <v>86120</v>
      </c>
      <c r="M26" s="48">
        <v>84724</v>
      </c>
      <c r="N26" s="48">
        <v>87364</v>
      </c>
      <c r="O26" s="48">
        <v>116108</v>
      </c>
      <c r="P26" s="48">
        <v>121659</v>
      </c>
      <c r="Q26" s="48">
        <v>126762</v>
      </c>
      <c r="R26" s="48">
        <v>132448</v>
      </c>
      <c r="S26" s="48">
        <v>125470</v>
      </c>
      <c r="T26" s="48">
        <v>130590</v>
      </c>
      <c r="U26" s="48">
        <v>124580</v>
      </c>
      <c r="V26" s="48">
        <v>120169</v>
      </c>
      <c r="W26" s="48">
        <v>120195</v>
      </c>
      <c r="X26" s="48">
        <v>120688</v>
      </c>
      <c r="Y26" s="48">
        <v>120463</v>
      </c>
      <c r="Z26" s="48">
        <v>109487</v>
      </c>
      <c r="AA26" s="48">
        <v>108233</v>
      </c>
      <c r="AB26" s="51">
        <v>101755</v>
      </c>
      <c r="AC26" s="51">
        <v>95972</v>
      </c>
      <c r="AD26" s="51">
        <v>92742</v>
      </c>
      <c r="AE26" s="49">
        <v>88122</v>
      </c>
    </row>
    <row r="27" spans="1:31" ht="16.5" customHeight="1" x14ac:dyDescent="0.3">
      <c r="A27" s="50" t="s">
        <v>253</v>
      </c>
      <c r="B27" s="48">
        <v>275090</v>
      </c>
      <c r="C27" s="48">
        <v>285493</v>
      </c>
      <c r="D27" s="48">
        <v>330473</v>
      </c>
      <c r="E27" s="48">
        <v>334739</v>
      </c>
      <c r="F27" s="48">
        <v>440552</v>
      </c>
      <c r="G27" s="48">
        <v>443530</v>
      </c>
      <c r="H27" s="48">
        <v>449832</v>
      </c>
      <c r="I27" s="48">
        <v>458679</v>
      </c>
      <c r="J27" s="48">
        <v>477883</v>
      </c>
      <c r="K27" s="48">
        <v>497586</v>
      </c>
      <c r="L27" s="48">
        <v>515362</v>
      </c>
      <c r="M27" s="48">
        <v>550717</v>
      </c>
      <c r="N27" s="48">
        <v>582344</v>
      </c>
      <c r="O27" s="48">
        <v>585818</v>
      </c>
      <c r="P27" s="48">
        <v>618404</v>
      </c>
      <c r="Q27" s="48">
        <v>662934</v>
      </c>
      <c r="R27" s="48">
        <v>688194</v>
      </c>
      <c r="S27" s="48">
        <v>688806</v>
      </c>
      <c r="T27" s="48">
        <v>691329</v>
      </c>
      <c r="U27" s="48">
        <v>687337</v>
      </c>
      <c r="V27" s="48">
        <v>693978</v>
      </c>
      <c r="W27" s="48">
        <v>717211</v>
      </c>
      <c r="X27" s="48">
        <v>750404</v>
      </c>
      <c r="Y27" s="48">
        <v>805074</v>
      </c>
      <c r="Z27" s="48">
        <v>833188</v>
      </c>
      <c r="AA27" s="48">
        <v>839020</v>
      </c>
      <c r="AB27" s="51">
        <v>809544</v>
      </c>
      <c r="AC27" s="51">
        <v>806554</v>
      </c>
      <c r="AD27" s="51">
        <v>842802</v>
      </c>
      <c r="AE27" s="49">
        <v>873679</v>
      </c>
    </row>
    <row r="28" spans="1:31" ht="16.5" customHeight="1" x14ac:dyDescent="0.3">
      <c r="A28" s="50" t="s">
        <v>254</v>
      </c>
      <c r="B28" s="51" t="s">
        <v>237</v>
      </c>
      <c r="C28" s="51" t="s">
        <v>237</v>
      </c>
      <c r="D28" s="51" t="s">
        <v>237</v>
      </c>
      <c r="E28" s="51">
        <v>1913</v>
      </c>
      <c r="F28" s="51">
        <v>2128</v>
      </c>
      <c r="G28" s="51">
        <v>1854</v>
      </c>
      <c r="H28" s="51">
        <v>1863</v>
      </c>
      <c r="I28" s="51">
        <v>1786</v>
      </c>
      <c r="J28" s="51">
        <v>1796</v>
      </c>
      <c r="K28" s="51">
        <v>1853</v>
      </c>
      <c r="L28" s="51">
        <v>1852</v>
      </c>
      <c r="M28" s="51">
        <v>1722</v>
      </c>
      <c r="N28" s="51">
        <v>1730</v>
      </c>
      <c r="O28" s="51">
        <v>1728</v>
      </c>
      <c r="P28" s="51">
        <v>1962</v>
      </c>
      <c r="Q28" s="51">
        <v>1992</v>
      </c>
      <c r="R28" s="51">
        <v>1894</v>
      </c>
      <c r="S28" s="51">
        <v>2084</v>
      </c>
      <c r="T28" s="51">
        <v>2896</v>
      </c>
      <c r="U28" s="51">
        <v>1623</v>
      </c>
      <c r="V28" s="51">
        <v>1211</v>
      </c>
      <c r="W28" s="51">
        <v>1186</v>
      </c>
      <c r="X28" s="51">
        <v>1191</v>
      </c>
      <c r="Y28" s="51">
        <v>1164</v>
      </c>
      <c r="Z28" s="51">
        <v>1177</v>
      </c>
      <c r="AA28" s="51">
        <v>1214</v>
      </c>
      <c r="AB28" s="51">
        <v>1274</v>
      </c>
      <c r="AC28" s="51">
        <v>1301</v>
      </c>
      <c r="AD28" s="51">
        <v>2090</v>
      </c>
      <c r="AE28" s="51">
        <v>1447</v>
      </c>
    </row>
    <row r="29" spans="1:31" ht="16.5" customHeight="1" x14ac:dyDescent="0.3">
      <c r="A29" s="50" t="s">
        <v>255</v>
      </c>
      <c r="B29" s="51" t="s">
        <v>237</v>
      </c>
      <c r="C29" s="51" t="s">
        <v>237</v>
      </c>
      <c r="D29" s="51" t="s">
        <v>237</v>
      </c>
      <c r="E29" s="51">
        <v>355</v>
      </c>
      <c r="F29" s="51">
        <v>419</v>
      </c>
      <c r="G29" s="51">
        <v>291</v>
      </c>
      <c r="H29" s="51">
        <v>318</v>
      </c>
      <c r="I29" s="51">
        <v>316</v>
      </c>
      <c r="J29" s="51">
        <v>336</v>
      </c>
      <c r="K29" s="51">
        <v>360</v>
      </c>
      <c r="L29" s="51">
        <v>338</v>
      </c>
      <c r="M29" s="51">
        <v>313</v>
      </c>
      <c r="N29" s="51">
        <v>299</v>
      </c>
      <c r="O29" s="51">
        <v>332</v>
      </c>
      <c r="P29" s="51">
        <v>345</v>
      </c>
      <c r="Q29" s="51">
        <v>329</v>
      </c>
      <c r="R29" s="51">
        <v>378</v>
      </c>
      <c r="S29" s="51">
        <v>401</v>
      </c>
      <c r="T29" s="51">
        <v>372</v>
      </c>
      <c r="U29" s="51">
        <v>442</v>
      </c>
      <c r="V29" s="51">
        <v>276</v>
      </c>
      <c r="W29" s="51">
        <v>258</v>
      </c>
      <c r="X29" s="51">
        <v>319</v>
      </c>
      <c r="Y29" s="51">
        <v>270</v>
      </c>
      <c r="Z29" s="51">
        <v>278</v>
      </c>
      <c r="AA29" s="51">
        <v>274</v>
      </c>
      <c r="AB29" s="51">
        <v>282</v>
      </c>
      <c r="AC29" s="51">
        <v>287</v>
      </c>
      <c r="AD29" s="51">
        <v>485</v>
      </c>
      <c r="AE29" s="51">
        <v>418</v>
      </c>
    </row>
    <row r="30" spans="1:31" s="5" customFormat="1" ht="16.5" customHeight="1" x14ac:dyDescent="0.3">
      <c r="A30" s="47" t="s">
        <v>256</v>
      </c>
      <c r="B30" s="48"/>
      <c r="C30" s="48"/>
      <c r="D30" s="48"/>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120"/>
    </row>
    <row r="31" spans="1:31" ht="16.5" customHeight="1" x14ac:dyDescent="0.3">
      <c r="A31" s="50" t="s">
        <v>257</v>
      </c>
      <c r="B31" s="48">
        <v>16777</v>
      </c>
      <c r="C31" s="48">
        <v>17033</v>
      </c>
      <c r="D31" s="48">
        <v>19377</v>
      </c>
      <c r="E31" s="48">
        <v>25515</v>
      </c>
      <c r="F31" s="48">
        <v>31662</v>
      </c>
      <c r="G31" s="48">
        <v>33597</v>
      </c>
      <c r="H31" s="48">
        <v>33597</v>
      </c>
      <c r="I31" s="48" t="s">
        <v>237</v>
      </c>
      <c r="J31" s="48">
        <v>30899</v>
      </c>
      <c r="K31" s="48">
        <v>30785</v>
      </c>
      <c r="L31" s="48">
        <v>30730</v>
      </c>
      <c r="M31" s="48">
        <v>31209</v>
      </c>
      <c r="N31" s="48">
        <v>32811</v>
      </c>
      <c r="O31" s="48">
        <v>33011</v>
      </c>
      <c r="P31" s="48">
        <v>33509</v>
      </c>
      <c r="Q31" s="48">
        <v>33387</v>
      </c>
      <c r="R31" s="48">
        <v>31360</v>
      </c>
      <c r="S31" s="48">
        <v>33042</v>
      </c>
      <c r="T31" s="48">
        <v>32381</v>
      </c>
      <c r="U31" s="48">
        <v>31335</v>
      </c>
      <c r="V31" s="48">
        <v>31296</v>
      </c>
      <c r="W31" s="48">
        <v>33152</v>
      </c>
      <c r="X31" s="48">
        <v>32211</v>
      </c>
      <c r="Y31" s="48">
        <v>31654</v>
      </c>
      <c r="Z31" s="48">
        <v>31238</v>
      </c>
      <c r="AA31" s="48">
        <v>31008</v>
      </c>
      <c r="AB31" s="51">
        <v>31412</v>
      </c>
      <c r="AC31" s="51">
        <v>31498</v>
      </c>
      <c r="AD31" s="121">
        <v>31550</v>
      </c>
      <c r="AE31" s="49">
        <v>31081</v>
      </c>
    </row>
    <row r="32" spans="1:31" ht="16.5" customHeight="1" x14ac:dyDescent="0.3">
      <c r="A32" s="50" t="s">
        <v>258</v>
      </c>
      <c r="B32" s="48">
        <v>6543</v>
      </c>
      <c r="C32" s="48">
        <v>6083</v>
      </c>
      <c r="D32" s="48">
        <v>6455</v>
      </c>
      <c r="E32" s="48">
        <v>6144</v>
      </c>
      <c r="F32" s="48">
        <v>7126</v>
      </c>
      <c r="G32" s="48">
        <v>7522</v>
      </c>
      <c r="H32" s="48">
        <v>8236</v>
      </c>
      <c r="I32" s="48" t="s">
        <v>237</v>
      </c>
      <c r="J32" s="48">
        <v>8311</v>
      </c>
      <c r="K32" s="48">
        <v>8323</v>
      </c>
      <c r="L32" s="48">
        <v>8334</v>
      </c>
      <c r="M32" s="48">
        <v>8281</v>
      </c>
      <c r="N32" s="48">
        <v>8293</v>
      </c>
      <c r="O32" s="48">
        <v>8408</v>
      </c>
      <c r="P32" s="48">
        <v>8523</v>
      </c>
      <c r="Q32" s="48">
        <v>8379</v>
      </c>
      <c r="R32" s="48">
        <v>8202</v>
      </c>
      <c r="S32" s="48">
        <v>8546</v>
      </c>
      <c r="T32" s="48">
        <v>8621</v>
      </c>
      <c r="U32" s="48">
        <v>8648</v>
      </c>
      <c r="V32" s="48">
        <v>8994</v>
      </c>
      <c r="W32" s="48">
        <v>8976</v>
      </c>
      <c r="X32" s="48">
        <v>8898</v>
      </c>
      <c r="Y32" s="48">
        <v>9041</v>
      </c>
      <c r="Z32" s="48">
        <v>9063</v>
      </c>
      <c r="AA32" s="48">
        <v>9101</v>
      </c>
      <c r="AB32" s="51">
        <v>9100</v>
      </c>
      <c r="AC32" s="51">
        <v>9023</v>
      </c>
      <c r="AD32" s="51">
        <v>8980</v>
      </c>
      <c r="AE32" s="49">
        <v>8918</v>
      </c>
    </row>
    <row r="33" spans="1:31" ht="16.5" customHeight="1" x14ac:dyDescent="0.3">
      <c r="A33" s="57" t="s">
        <v>259</v>
      </c>
      <c r="B33" s="49">
        <v>2926</v>
      </c>
      <c r="C33" s="49">
        <v>2376</v>
      </c>
      <c r="D33" s="49">
        <v>1579</v>
      </c>
      <c r="E33" s="49">
        <v>857</v>
      </c>
      <c r="F33" s="49">
        <v>864</v>
      </c>
      <c r="G33" s="49">
        <v>737</v>
      </c>
      <c r="H33" s="49">
        <v>636</v>
      </c>
      <c r="I33" s="49">
        <v>619</v>
      </c>
      <c r="J33" s="49">
        <v>603</v>
      </c>
      <c r="K33" s="49">
        <v>565</v>
      </c>
      <c r="L33" s="49">
        <v>543</v>
      </c>
      <c r="M33" s="49">
        <v>509</v>
      </c>
      <c r="N33" s="49">
        <v>495</v>
      </c>
      <c r="O33" s="49">
        <v>477</v>
      </c>
      <c r="P33" s="49">
        <v>470</v>
      </c>
      <c r="Q33" s="49">
        <v>463</v>
      </c>
      <c r="R33" s="49">
        <v>282</v>
      </c>
      <c r="S33" s="49">
        <v>274</v>
      </c>
      <c r="T33" s="49">
        <v>261</v>
      </c>
      <c r="U33" s="49">
        <v>246</v>
      </c>
      <c r="V33" s="49">
        <v>233</v>
      </c>
      <c r="W33" s="49">
        <v>231</v>
      </c>
      <c r="X33" s="49">
        <v>229</v>
      </c>
      <c r="Y33" s="49">
        <v>220</v>
      </c>
      <c r="Z33" s="49">
        <v>225</v>
      </c>
      <c r="AA33" s="49">
        <v>217</v>
      </c>
      <c r="AB33" s="51">
        <v>221</v>
      </c>
      <c r="AC33" s="51">
        <v>214</v>
      </c>
      <c r="AD33" s="51">
        <v>198</v>
      </c>
      <c r="AE33" s="122">
        <v>187</v>
      </c>
    </row>
    <row r="34" spans="1:31" ht="16.5" customHeight="1" thickBot="1" x14ac:dyDescent="0.35">
      <c r="A34" s="58" t="s">
        <v>260</v>
      </c>
      <c r="B34" s="59">
        <v>2450484</v>
      </c>
      <c r="C34" s="59">
        <v>4138140</v>
      </c>
      <c r="D34" s="59">
        <v>5128345</v>
      </c>
      <c r="E34" s="59">
        <v>7303286</v>
      </c>
      <c r="F34" s="59">
        <v>8577857</v>
      </c>
      <c r="G34" s="59">
        <v>9589483</v>
      </c>
      <c r="H34" s="59">
        <v>10996253</v>
      </c>
      <c r="I34" s="59">
        <v>11068440</v>
      </c>
      <c r="J34" s="59">
        <v>11132386</v>
      </c>
      <c r="K34" s="59">
        <v>11282736</v>
      </c>
      <c r="L34" s="59">
        <v>11429585</v>
      </c>
      <c r="M34" s="59">
        <v>11734710</v>
      </c>
      <c r="N34" s="59">
        <v>11877938</v>
      </c>
      <c r="O34" s="59">
        <v>12312982</v>
      </c>
      <c r="P34" s="59">
        <v>12565930</v>
      </c>
      <c r="Q34" s="59">
        <v>12738271</v>
      </c>
      <c r="R34" s="59">
        <v>12782143</v>
      </c>
      <c r="S34" s="59">
        <v>12876346</v>
      </c>
      <c r="T34" s="59">
        <v>12854054</v>
      </c>
      <c r="U34" s="59">
        <v>12794616</v>
      </c>
      <c r="V34" s="59">
        <v>12781476</v>
      </c>
      <c r="W34" s="59">
        <v>12942414</v>
      </c>
      <c r="X34" s="59">
        <v>12746126</v>
      </c>
      <c r="Y34" s="59">
        <v>12875568</v>
      </c>
      <c r="Z34" s="59">
        <v>12692892</v>
      </c>
      <c r="AA34" s="59">
        <v>12721541</v>
      </c>
      <c r="AB34" s="60">
        <v>12438926</v>
      </c>
      <c r="AC34" s="60">
        <v>12173935</v>
      </c>
      <c r="AD34" s="60">
        <v>12101936</v>
      </c>
      <c r="AE34" s="123">
        <v>12013496</v>
      </c>
    </row>
    <row r="35" spans="1:31" s="62" customFormat="1" ht="12.75" customHeight="1" x14ac:dyDescent="0.2">
      <c r="A35" s="190" t="s">
        <v>261</v>
      </c>
      <c r="B35" s="190"/>
      <c r="C35" s="190"/>
      <c r="D35" s="190"/>
      <c r="E35" s="190"/>
      <c r="F35" s="190"/>
      <c r="G35" s="190"/>
      <c r="H35" s="190"/>
      <c r="I35" s="190"/>
      <c r="J35" s="190"/>
      <c r="K35" s="190"/>
      <c r="L35" s="190"/>
      <c r="M35" s="190"/>
      <c r="N35" s="190"/>
      <c r="O35" s="190"/>
      <c r="P35" s="190"/>
      <c r="Q35" s="61"/>
      <c r="R35" s="61"/>
      <c r="S35" s="61"/>
      <c r="T35" s="61"/>
      <c r="U35" s="61"/>
      <c r="V35" s="61"/>
      <c r="W35" s="61"/>
      <c r="X35" s="61"/>
      <c r="Y35" s="61"/>
      <c r="Z35" s="61"/>
      <c r="AA35" s="61"/>
      <c r="AB35" s="61"/>
      <c r="AC35" s="61"/>
      <c r="AE35" s="114"/>
    </row>
    <row r="36" spans="1:31" s="62" customFormat="1" ht="12.75" customHeight="1" x14ac:dyDescent="0.25">
      <c r="A36" s="184"/>
      <c r="B36" s="184"/>
      <c r="C36" s="184"/>
      <c r="D36" s="184"/>
      <c r="E36" s="184"/>
      <c r="F36" s="184"/>
      <c r="G36" s="184"/>
      <c r="H36" s="184"/>
      <c r="I36" s="184"/>
      <c r="J36" s="184"/>
      <c r="K36" s="184"/>
      <c r="L36" s="184"/>
      <c r="M36" s="184"/>
      <c r="N36" s="184"/>
      <c r="O36" s="184"/>
      <c r="P36" s="184"/>
      <c r="Q36" s="124"/>
      <c r="R36" s="125"/>
      <c r="S36" s="125"/>
      <c r="T36" s="126"/>
    </row>
    <row r="37" spans="1:31" s="129" customFormat="1" ht="25.5" customHeight="1" x14ac:dyDescent="0.25">
      <c r="A37" s="191" t="s">
        <v>262</v>
      </c>
      <c r="B37" s="191"/>
      <c r="C37" s="191"/>
      <c r="D37" s="191"/>
      <c r="E37" s="191"/>
      <c r="F37" s="191"/>
      <c r="G37" s="191"/>
      <c r="H37" s="191"/>
      <c r="I37" s="191"/>
      <c r="J37" s="191"/>
      <c r="K37" s="191"/>
      <c r="L37" s="191"/>
      <c r="M37" s="191"/>
      <c r="N37" s="191"/>
      <c r="O37" s="191"/>
      <c r="P37" s="191"/>
      <c r="Q37" s="127"/>
      <c r="R37" s="127"/>
      <c r="S37" s="127"/>
      <c r="T37" s="128"/>
    </row>
    <row r="38" spans="1:31" s="129" customFormat="1" ht="28.5" customHeight="1" x14ac:dyDescent="0.25">
      <c r="A38" s="187" t="s">
        <v>263</v>
      </c>
      <c r="B38" s="187"/>
      <c r="C38" s="187"/>
      <c r="D38" s="187"/>
      <c r="E38" s="187"/>
      <c r="F38" s="187"/>
      <c r="G38" s="187"/>
      <c r="H38" s="187"/>
      <c r="I38" s="187"/>
      <c r="J38" s="187"/>
      <c r="K38" s="187"/>
      <c r="L38" s="187"/>
      <c r="M38" s="187"/>
      <c r="N38" s="187"/>
      <c r="O38" s="187"/>
      <c r="P38" s="187"/>
      <c r="Q38" s="127"/>
      <c r="R38" s="127"/>
      <c r="S38" s="127"/>
      <c r="T38" s="128"/>
    </row>
    <row r="39" spans="1:31" s="129" customFormat="1" ht="12.75" customHeight="1" x14ac:dyDescent="0.25">
      <c r="A39" s="188" t="s">
        <v>264</v>
      </c>
      <c r="B39" s="188"/>
      <c r="C39" s="188"/>
      <c r="D39" s="188"/>
      <c r="E39" s="188"/>
      <c r="F39" s="188"/>
      <c r="G39" s="188"/>
      <c r="H39" s="188"/>
      <c r="I39" s="188"/>
      <c r="J39" s="188"/>
      <c r="K39" s="188"/>
      <c r="L39" s="188"/>
      <c r="M39" s="188"/>
      <c r="N39" s="188"/>
      <c r="O39" s="188"/>
      <c r="P39" s="188"/>
      <c r="Q39" s="127"/>
      <c r="R39" s="127"/>
      <c r="S39" s="127"/>
      <c r="T39" s="128"/>
    </row>
    <row r="40" spans="1:31" s="129" customFormat="1" ht="12.75" customHeight="1" x14ac:dyDescent="0.25">
      <c r="A40" s="187" t="s">
        <v>265</v>
      </c>
      <c r="B40" s="187"/>
      <c r="C40" s="187"/>
      <c r="D40" s="187"/>
      <c r="E40" s="187"/>
      <c r="F40" s="187"/>
      <c r="G40" s="187"/>
      <c r="H40" s="187"/>
      <c r="I40" s="187"/>
      <c r="J40" s="187"/>
      <c r="K40" s="187"/>
      <c r="L40" s="187"/>
      <c r="M40" s="187"/>
      <c r="N40" s="187"/>
      <c r="O40" s="187"/>
      <c r="P40" s="187"/>
      <c r="Q40" s="127"/>
      <c r="R40" s="127"/>
      <c r="S40" s="127"/>
      <c r="T40" s="128"/>
    </row>
    <row r="41" spans="1:31" s="129" customFormat="1" ht="12.75" customHeight="1" x14ac:dyDescent="0.25">
      <c r="A41" s="187" t="s">
        <v>266</v>
      </c>
      <c r="B41" s="187"/>
      <c r="C41" s="187"/>
      <c r="D41" s="187"/>
      <c r="E41" s="187"/>
      <c r="F41" s="187"/>
      <c r="G41" s="187"/>
      <c r="H41" s="187"/>
      <c r="I41" s="187"/>
      <c r="J41" s="187"/>
      <c r="K41" s="187"/>
      <c r="L41" s="187"/>
      <c r="M41" s="187"/>
      <c r="N41" s="187"/>
      <c r="O41" s="187"/>
      <c r="P41" s="187"/>
      <c r="Q41" s="127"/>
      <c r="R41" s="127"/>
      <c r="S41" s="127"/>
      <c r="T41" s="128"/>
    </row>
    <row r="42" spans="1:31" s="129" customFormat="1" ht="15.75" customHeight="1" x14ac:dyDescent="0.25">
      <c r="A42" s="187" t="s">
        <v>267</v>
      </c>
      <c r="B42" s="187"/>
      <c r="C42" s="187"/>
      <c r="D42" s="187"/>
      <c r="E42" s="187"/>
      <c r="F42" s="187"/>
      <c r="G42" s="187"/>
      <c r="H42" s="187"/>
      <c r="I42" s="187"/>
      <c r="J42" s="187"/>
      <c r="K42" s="187"/>
      <c r="L42" s="187"/>
      <c r="M42" s="187"/>
      <c r="N42" s="187"/>
      <c r="O42" s="187"/>
      <c r="P42" s="187"/>
      <c r="T42" s="128"/>
    </row>
    <row r="43" spans="1:31" s="129" customFormat="1" ht="12.75" customHeight="1" x14ac:dyDescent="0.25">
      <c r="A43" s="188" t="s">
        <v>268</v>
      </c>
      <c r="B43" s="188"/>
      <c r="C43" s="188"/>
      <c r="D43" s="188"/>
      <c r="E43" s="188"/>
      <c r="F43" s="188"/>
      <c r="G43" s="188"/>
      <c r="H43" s="188"/>
      <c r="I43" s="188"/>
      <c r="J43" s="188"/>
      <c r="K43" s="188"/>
      <c r="L43" s="188"/>
      <c r="M43" s="188"/>
      <c r="N43" s="188"/>
      <c r="O43" s="188"/>
      <c r="P43" s="188"/>
      <c r="T43" s="128"/>
    </row>
    <row r="44" spans="1:31" s="129" customFormat="1" ht="12.75" customHeight="1" x14ac:dyDescent="0.25">
      <c r="A44" s="188" t="s">
        <v>269</v>
      </c>
      <c r="B44" s="188"/>
      <c r="C44" s="188"/>
      <c r="D44" s="188"/>
      <c r="E44" s="188"/>
      <c r="F44" s="188"/>
      <c r="G44" s="188"/>
      <c r="H44" s="188"/>
      <c r="I44" s="188"/>
      <c r="J44" s="188"/>
      <c r="K44" s="188"/>
      <c r="L44" s="188"/>
      <c r="M44" s="188"/>
      <c r="N44" s="188"/>
      <c r="O44" s="188"/>
      <c r="P44" s="188"/>
      <c r="T44" s="128"/>
    </row>
    <row r="45" spans="1:31" s="129" customFormat="1" ht="12.75" customHeight="1" x14ac:dyDescent="0.25">
      <c r="A45" s="181" t="s">
        <v>270</v>
      </c>
      <c r="B45" s="181"/>
      <c r="C45" s="181"/>
      <c r="D45" s="181"/>
      <c r="E45" s="181"/>
      <c r="F45" s="181"/>
      <c r="G45" s="181"/>
      <c r="H45" s="181"/>
      <c r="I45" s="181"/>
      <c r="J45" s="181"/>
      <c r="K45" s="181"/>
      <c r="L45" s="181"/>
      <c r="M45" s="181"/>
      <c r="N45" s="181"/>
      <c r="O45" s="181"/>
      <c r="P45" s="181"/>
      <c r="T45" s="128"/>
    </row>
    <row r="46" spans="1:31" s="129" customFormat="1" ht="12.75" customHeight="1" x14ac:dyDescent="0.25">
      <c r="A46" s="187" t="s">
        <v>271</v>
      </c>
      <c r="B46" s="187"/>
      <c r="C46" s="187"/>
      <c r="D46" s="187"/>
      <c r="E46" s="187"/>
      <c r="F46" s="187"/>
      <c r="G46" s="187"/>
      <c r="H46" s="187"/>
      <c r="I46" s="187"/>
      <c r="J46" s="187"/>
      <c r="K46" s="187"/>
      <c r="L46" s="187"/>
      <c r="M46" s="187"/>
      <c r="N46" s="187"/>
      <c r="O46" s="187"/>
      <c r="P46" s="187"/>
      <c r="T46" s="128"/>
    </row>
    <row r="47" spans="1:31" s="129" customFormat="1" ht="12.75" customHeight="1" x14ac:dyDescent="0.25">
      <c r="A47" s="187" t="s">
        <v>272</v>
      </c>
      <c r="B47" s="187"/>
      <c r="C47" s="187"/>
      <c r="D47" s="187"/>
      <c r="E47" s="187"/>
      <c r="F47" s="187"/>
      <c r="G47" s="187"/>
      <c r="H47" s="187"/>
      <c r="I47" s="187"/>
      <c r="J47" s="187"/>
      <c r="K47" s="187"/>
      <c r="L47" s="187"/>
      <c r="M47" s="187"/>
      <c r="N47" s="187"/>
      <c r="O47" s="187"/>
      <c r="P47" s="187"/>
      <c r="T47" s="128"/>
    </row>
    <row r="48" spans="1:31" s="129" customFormat="1" ht="12.75" customHeight="1" x14ac:dyDescent="0.25">
      <c r="A48" s="187" t="s">
        <v>273</v>
      </c>
      <c r="B48" s="187"/>
      <c r="C48" s="187"/>
      <c r="D48" s="187"/>
      <c r="E48" s="187"/>
      <c r="F48" s="187"/>
      <c r="G48" s="187"/>
      <c r="H48" s="187"/>
      <c r="I48" s="187"/>
      <c r="J48" s="187"/>
      <c r="K48" s="187"/>
      <c r="L48" s="187"/>
      <c r="M48" s="187"/>
      <c r="N48" s="187"/>
      <c r="O48" s="187"/>
      <c r="P48" s="187"/>
      <c r="T48" s="128"/>
    </row>
    <row r="49" spans="1:20" s="129" customFormat="1" ht="25.5" customHeight="1" x14ac:dyDescent="0.25">
      <c r="A49" s="187" t="s">
        <v>274</v>
      </c>
      <c r="B49" s="187"/>
      <c r="C49" s="187"/>
      <c r="D49" s="187"/>
      <c r="E49" s="187"/>
      <c r="F49" s="187"/>
      <c r="G49" s="187"/>
      <c r="H49" s="187"/>
      <c r="I49" s="187"/>
      <c r="J49" s="187"/>
      <c r="K49" s="187"/>
      <c r="L49" s="187"/>
      <c r="M49" s="187"/>
      <c r="N49" s="187"/>
      <c r="O49" s="187"/>
      <c r="P49" s="187"/>
      <c r="T49" s="128"/>
    </row>
    <row r="50" spans="1:20" s="129" customFormat="1" ht="12.75" customHeight="1" x14ac:dyDescent="0.25">
      <c r="A50" s="187" t="s">
        <v>275</v>
      </c>
      <c r="B50" s="187"/>
      <c r="C50" s="187"/>
      <c r="D50" s="187"/>
      <c r="E50" s="187"/>
      <c r="F50" s="187"/>
      <c r="G50" s="187"/>
      <c r="H50" s="187"/>
      <c r="I50" s="187"/>
      <c r="J50" s="187"/>
      <c r="K50" s="187"/>
      <c r="L50" s="187"/>
      <c r="M50" s="187"/>
      <c r="N50" s="187"/>
      <c r="O50" s="187"/>
      <c r="P50" s="187"/>
      <c r="T50" s="128"/>
    </row>
    <row r="51" spans="1:20" s="127" customFormat="1" ht="12.75" customHeight="1" x14ac:dyDescent="0.25">
      <c r="A51" s="186"/>
      <c r="B51" s="186"/>
      <c r="C51" s="186"/>
      <c r="D51" s="186"/>
      <c r="E51" s="186"/>
      <c r="F51" s="186"/>
      <c r="G51" s="186"/>
      <c r="H51" s="186"/>
      <c r="I51" s="186"/>
      <c r="J51" s="186"/>
      <c r="K51" s="186"/>
      <c r="L51" s="186"/>
      <c r="M51" s="186"/>
      <c r="N51" s="186"/>
      <c r="O51" s="186"/>
      <c r="P51" s="186"/>
      <c r="T51" s="130"/>
    </row>
    <row r="52" spans="1:20" s="129" customFormat="1" ht="12.75" customHeight="1" x14ac:dyDescent="0.25">
      <c r="A52" s="180" t="s">
        <v>276</v>
      </c>
      <c r="B52" s="180"/>
      <c r="C52" s="180"/>
      <c r="D52" s="180"/>
      <c r="E52" s="180"/>
      <c r="F52" s="180"/>
      <c r="G52" s="180"/>
      <c r="H52" s="180"/>
      <c r="I52" s="180"/>
      <c r="J52" s="180"/>
      <c r="K52" s="180"/>
      <c r="L52" s="180"/>
      <c r="M52" s="180"/>
      <c r="N52" s="180"/>
      <c r="O52" s="180"/>
      <c r="P52" s="180"/>
      <c r="T52" s="128"/>
    </row>
    <row r="53" spans="1:20" s="129" customFormat="1" ht="42" customHeight="1" x14ac:dyDescent="0.25">
      <c r="A53" s="181" t="s">
        <v>277</v>
      </c>
      <c r="B53" s="181"/>
      <c r="C53" s="181"/>
      <c r="D53" s="181"/>
      <c r="E53" s="181"/>
      <c r="F53" s="181"/>
      <c r="G53" s="181"/>
      <c r="H53" s="181"/>
      <c r="I53" s="181"/>
      <c r="J53" s="181"/>
      <c r="K53" s="181"/>
      <c r="L53" s="181"/>
      <c r="M53" s="181"/>
      <c r="N53" s="181"/>
      <c r="O53" s="181"/>
      <c r="P53" s="181"/>
      <c r="T53" s="128"/>
    </row>
    <row r="54" spans="1:20" s="129" customFormat="1" ht="12.75" customHeight="1" x14ac:dyDescent="0.25">
      <c r="A54" s="176" t="s">
        <v>278</v>
      </c>
      <c r="B54" s="176"/>
      <c r="C54" s="176"/>
      <c r="D54" s="176"/>
      <c r="E54" s="176"/>
      <c r="F54" s="176"/>
      <c r="G54" s="176"/>
      <c r="H54" s="176"/>
      <c r="I54" s="176"/>
      <c r="J54" s="176"/>
      <c r="K54" s="176"/>
      <c r="L54" s="176"/>
      <c r="M54" s="176"/>
      <c r="N54" s="176"/>
      <c r="O54" s="176"/>
      <c r="P54" s="176"/>
      <c r="T54" s="128"/>
    </row>
    <row r="55" spans="1:20" s="129" customFormat="1" ht="39.75" customHeight="1" x14ac:dyDescent="0.25">
      <c r="A55" s="182" t="s">
        <v>279</v>
      </c>
      <c r="B55" s="182"/>
      <c r="C55" s="182"/>
      <c r="D55" s="182"/>
      <c r="E55" s="182"/>
      <c r="F55" s="182"/>
      <c r="G55" s="182"/>
      <c r="H55" s="182"/>
      <c r="I55" s="182"/>
      <c r="J55" s="182"/>
      <c r="K55" s="182"/>
      <c r="L55" s="182"/>
      <c r="M55" s="182"/>
      <c r="N55" s="182"/>
      <c r="O55" s="182"/>
      <c r="P55" s="182"/>
      <c r="T55" s="128"/>
    </row>
    <row r="56" spans="1:20" s="127" customFormat="1" ht="12.75" customHeight="1" x14ac:dyDescent="0.25">
      <c r="A56" s="176" t="s">
        <v>280</v>
      </c>
      <c r="B56" s="176"/>
      <c r="C56" s="176"/>
      <c r="D56" s="176"/>
      <c r="E56" s="176"/>
      <c r="F56" s="176"/>
      <c r="G56" s="176"/>
      <c r="H56" s="176"/>
      <c r="I56" s="176"/>
      <c r="J56" s="176"/>
      <c r="K56" s="176"/>
      <c r="L56" s="176"/>
      <c r="M56" s="176"/>
      <c r="N56" s="176"/>
      <c r="O56" s="176"/>
      <c r="P56" s="176"/>
      <c r="T56" s="130"/>
    </row>
    <row r="57" spans="1:20" s="127" customFormat="1" ht="12.75" customHeight="1" x14ac:dyDescent="0.25">
      <c r="A57" s="176" t="s">
        <v>281</v>
      </c>
      <c r="B57" s="176"/>
      <c r="C57" s="176"/>
      <c r="D57" s="176"/>
      <c r="E57" s="176"/>
      <c r="F57" s="176"/>
      <c r="G57" s="176"/>
      <c r="H57" s="176"/>
      <c r="I57" s="176"/>
      <c r="J57" s="176"/>
      <c r="K57" s="176"/>
      <c r="L57" s="176"/>
      <c r="M57" s="176"/>
      <c r="N57" s="176"/>
      <c r="O57" s="176"/>
      <c r="P57" s="176"/>
      <c r="T57" s="130"/>
    </row>
    <row r="58" spans="1:20" s="127" customFormat="1" ht="12.75" customHeight="1" x14ac:dyDescent="0.25">
      <c r="A58" s="183"/>
      <c r="B58" s="183"/>
      <c r="C58" s="183"/>
      <c r="D58" s="183"/>
      <c r="E58" s="183"/>
      <c r="F58" s="183"/>
      <c r="G58" s="183"/>
      <c r="H58" s="183"/>
      <c r="I58" s="183"/>
      <c r="J58" s="183"/>
      <c r="K58" s="183"/>
      <c r="L58" s="183"/>
      <c r="M58" s="183"/>
      <c r="N58" s="183"/>
      <c r="O58" s="183"/>
      <c r="P58" s="183"/>
      <c r="T58" s="130"/>
    </row>
    <row r="59" spans="1:20" s="127" customFormat="1" ht="12.75" customHeight="1" x14ac:dyDescent="0.25">
      <c r="A59" s="184" t="s">
        <v>282</v>
      </c>
      <c r="B59" s="184"/>
      <c r="C59" s="184"/>
      <c r="D59" s="184"/>
      <c r="E59" s="184"/>
      <c r="F59" s="184"/>
      <c r="G59" s="184"/>
      <c r="H59" s="184"/>
      <c r="I59" s="184"/>
      <c r="J59" s="184"/>
      <c r="K59" s="184"/>
      <c r="L59" s="184"/>
      <c r="M59" s="184"/>
      <c r="N59" s="184"/>
      <c r="O59" s="184"/>
      <c r="P59" s="184"/>
      <c r="T59" s="130"/>
    </row>
    <row r="60" spans="1:20" s="129" customFormat="1" ht="12.75" customHeight="1" x14ac:dyDescent="0.25">
      <c r="A60" s="184" t="s">
        <v>283</v>
      </c>
      <c r="B60" s="184"/>
      <c r="C60" s="184"/>
      <c r="D60" s="184"/>
      <c r="E60" s="184"/>
      <c r="F60" s="184"/>
      <c r="G60" s="184"/>
      <c r="H60" s="184"/>
      <c r="I60" s="184"/>
      <c r="J60" s="184"/>
      <c r="K60" s="184"/>
      <c r="L60" s="184"/>
      <c r="M60" s="184"/>
      <c r="N60" s="184"/>
      <c r="O60" s="184"/>
      <c r="P60" s="184"/>
      <c r="T60" s="128"/>
    </row>
    <row r="61" spans="1:20" s="127" customFormat="1" ht="12.75" customHeight="1" x14ac:dyDescent="0.25">
      <c r="A61" s="173" t="s">
        <v>284</v>
      </c>
      <c r="B61" s="173"/>
      <c r="C61" s="173"/>
      <c r="D61" s="173"/>
      <c r="E61" s="173"/>
      <c r="F61" s="173"/>
      <c r="G61" s="173"/>
      <c r="H61" s="173"/>
      <c r="I61" s="173"/>
      <c r="J61" s="173"/>
      <c r="K61" s="173"/>
      <c r="L61" s="173"/>
      <c r="M61" s="173"/>
      <c r="N61" s="173"/>
      <c r="O61" s="173"/>
      <c r="P61" s="173"/>
      <c r="T61" s="130"/>
    </row>
    <row r="62" spans="1:20" s="127" customFormat="1" ht="12.75" customHeight="1" x14ac:dyDescent="0.25">
      <c r="A62" s="185" t="s">
        <v>285</v>
      </c>
      <c r="B62" s="185"/>
      <c r="C62" s="185"/>
      <c r="D62" s="185"/>
      <c r="E62" s="185"/>
      <c r="F62" s="185"/>
      <c r="G62" s="185"/>
      <c r="H62" s="185"/>
      <c r="I62" s="185"/>
      <c r="J62" s="185"/>
      <c r="K62" s="185"/>
      <c r="L62" s="185"/>
      <c r="M62" s="185"/>
      <c r="N62" s="185"/>
      <c r="O62" s="185"/>
      <c r="P62" s="185"/>
      <c r="T62" s="130"/>
    </row>
    <row r="63" spans="1:20" s="127" customFormat="1" ht="12.75" customHeight="1" x14ac:dyDescent="0.25">
      <c r="A63" s="174" t="s">
        <v>286</v>
      </c>
      <c r="B63" s="174"/>
      <c r="C63" s="174"/>
      <c r="D63" s="174"/>
      <c r="E63" s="174"/>
      <c r="F63" s="174"/>
      <c r="G63" s="174"/>
      <c r="H63" s="174"/>
      <c r="I63" s="174"/>
      <c r="J63" s="174"/>
      <c r="K63" s="174"/>
      <c r="L63" s="174"/>
      <c r="M63" s="174"/>
      <c r="N63" s="174"/>
      <c r="O63" s="174"/>
      <c r="P63" s="174"/>
      <c r="T63" s="130"/>
    </row>
    <row r="64" spans="1:20" s="127" customFormat="1" ht="12.75" customHeight="1" x14ac:dyDescent="0.25">
      <c r="A64" s="174" t="s">
        <v>287</v>
      </c>
      <c r="B64" s="174"/>
      <c r="C64" s="174"/>
      <c r="D64" s="174"/>
      <c r="E64" s="174"/>
      <c r="F64" s="174"/>
      <c r="G64" s="174"/>
      <c r="H64" s="174"/>
      <c r="I64" s="174"/>
      <c r="J64" s="174"/>
      <c r="K64" s="174"/>
      <c r="L64" s="174"/>
      <c r="M64" s="174"/>
      <c r="N64" s="174"/>
      <c r="O64" s="174"/>
      <c r="P64" s="174"/>
      <c r="T64" s="130"/>
    </row>
    <row r="65" spans="1:20" s="127" customFormat="1" ht="12.75" customHeight="1" x14ac:dyDescent="0.25">
      <c r="A65" s="174" t="s">
        <v>288</v>
      </c>
      <c r="B65" s="174"/>
      <c r="C65" s="174"/>
      <c r="D65" s="174"/>
      <c r="E65" s="174"/>
      <c r="F65" s="174"/>
      <c r="G65" s="174"/>
      <c r="H65" s="174"/>
      <c r="I65" s="174"/>
      <c r="J65" s="174"/>
      <c r="K65" s="174"/>
      <c r="L65" s="174"/>
      <c r="M65" s="174"/>
      <c r="N65" s="174"/>
      <c r="O65" s="174"/>
      <c r="P65" s="174"/>
      <c r="T65" s="130"/>
    </row>
    <row r="66" spans="1:20" s="127" customFormat="1" ht="12.75" customHeight="1" x14ac:dyDescent="0.25">
      <c r="A66" s="174" t="s">
        <v>289</v>
      </c>
      <c r="B66" s="174"/>
      <c r="C66" s="174"/>
      <c r="D66" s="174"/>
      <c r="E66" s="174"/>
      <c r="F66" s="174"/>
      <c r="G66" s="174"/>
      <c r="H66" s="174"/>
      <c r="I66" s="174"/>
      <c r="J66" s="174"/>
      <c r="K66" s="174"/>
      <c r="L66" s="174"/>
      <c r="M66" s="174"/>
      <c r="N66" s="174"/>
      <c r="O66" s="174"/>
      <c r="P66" s="174"/>
      <c r="T66" s="130"/>
    </row>
    <row r="67" spans="1:20" s="127" customFormat="1" ht="12.75" customHeight="1" x14ac:dyDescent="0.25">
      <c r="A67" s="174" t="s">
        <v>290</v>
      </c>
      <c r="B67" s="174"/>
      <c r="C67" s="174"/>
      <c r="D67" s="174"/>
      <c r="E67" s="174"/>
      <c r="F67" s="174"/>
      <c r="G67" s="174"/>
      <c r="H67" s="174"/>
      <c r="I67" s="174"/>
      <c r="J67" s="174"/>
      <c r="K67" s="174"/>
      <c r="L67" s="174"/>
      <c r="M67" s="174"/>
      <c r="N67" s="174"/>
      <c r="O67" s="174"/>
      <c r="P67" s="174"/>
      <c r="T67" s="130"/>
    </row>
    <row r="68" spans="1:20" s="127" customFormat="1" ht="12.75" customHeight="1" x14ac:dyDescent="0.25">
      <c r="A68" s="173" t="s">
        <v>291</v>
      </c>
      <c r="B68" s="173"/>
      <c r="C68" s="173"/>
      <c r="D68" s="173"/>
      <c r="E68" s="173"/>
      <c r="F68" s="173"/>
      <c r="G68" s="173"/>
      <c r="H68" s="173"/>
      <c r="I68" s="173"/>
      <c r="J68" s="173"/>
      <c r="K68" s="173"/>
      <c r="L68" s="173"/>
      <c r="M68" s="173"/>
      <c r="N68" s="173"/>
      <c r="O68" s="173"/>
      <c r="P68" s="173"/>
      <c r="T68" s="130"/>
    </row>
    <row r="69" spans="1:20" s="127" customFormat="1" ht="12.75" customHeight="1" x14ac:dyDescent="0.25">
      <c r="A69" s="174" t="s">
        <v>292</v>
      </c>
      <c r="B69" s="174"/>
      <c r="C69" s="174"/>
      <c r="D69" s="174"/>
      <c r="E69" s="174"/>
      <c r="F69" s="174"/>
      <c r="G69" s="174"/>
      <c r="H69" s="174"/>
      <c r="I69" s="174"/>
      <c r="J69" s="174"/>
      <c r="K69" s="174"/>
      <c r="L69" s="174"/>
      <c r="M69" s="174"/>
      <c r="N69" s="174"/>
      <c r="O69" s="174"/>
      <c r="P69" s="174"/>
      <c r="T69" s="130"/>
    </row>
    <row r="70" spans="1:20" s="127" customFormat="1" ht="12.75" customHeight="1" x14ac:dyDescent="0.25">
      <c r="A70" s="174" t="s">
        <v>293</v>
      </c>
      <c r="B70" s="174"/>
      <c r="C70" s="174"/>
      <c r="D70" s="174"/>
      <c r="E70" s="174"/>
      <c r="F70" s="174"/>
      <c r="G70" s="174"/>
      <c r="H70" s="174"/>
      <c r="I70" s="174"/>
      <c r="J70" s="174"/>
      <c r="K70" s="174"/>
      <c r="L70" s="174"/>
      <c r="M70" s="174"/>
      <c r="N70" s="174"/>
      <c r="O70" s="174"/>
      <c r="P70" s="174"/>
      <c r="T70" s="130"/>
    </row>
    <row r="71" spans="1:20" s="127" customFormat="1" ht="12.75" customHeight="1" x14ac:dyDescent="0.25">
      <c r="A71" s="174" t="s">
        <v>294</v>
      </c>
      <c r="B71" s="174"/>
      <c r="C71" s="174"/>
      <c r="D71" s="174"/>
      <c r="E71" s="174"/>
      <c r="F71" s="174"/>
      <c r="G71" s="174"/>
      <c r="H71" s="174"/>
      <c r="I71" s="174"/>
      <c r="J71" s="174"/>
      <c r="K71" s="174"/>
      <c r="L71" s="174"/>
      <c r="M71" s="174"/>
      <c r="N71" s="174"/>
      <c r="O71" s="174"/>
      <c r="P71" s="174"/>
      <c r="T71" s="130"/>
    </row>
    <row r="72" spans="1:20" s="127" customFormat="1" ht="12.75" customHeight="1" x14ac:dyDescent="0.25">
      <c r="A72" s="174" t="s">
        <v>295</v>
      </c>
      <c r="B72" s="174"/>
      <c r="C72" s="174"/>
      <c r="D72" s="174"/>
      <c r="E72" s="174"/>
      <c r="F72" s="174"/>
      <c r="G72" s="174"/>
      <c r="H72" s="174"/>
      <c r="I72" s="174"/>
      <c r="J72" s="174"/>
      <c r="K72" s="174"/>
      <c r="L72" s="174"/>
      <c r="M72" s="174"/>
      <c r="N72" s="174"/>
      <c r="O72" s="174"/>
      <c r="P72" s="174"/>
      <c r="T72" s="130"/>
    </row>
    <row r="73" spans="1:20" s="127" customFormat="1" ht="15" customHeight="1" x14ac:dyDescent="0.25">
      <c r="A73" s="174" t="s">
        <v>296</v>
      </c>
      <c r="B73" s="174"/>
      <c r="C73" s="174"/>
      <c r="D73" s="174"/>
      <c r="E73" s="174"/>
      <c r="F73" s="174"/>
      <c r="G73" s="174"/>
      <c r="H73" s="174"/>
      <c r="I73" s="174"/>
      <c r="J73" s="174"/>
      <c r="K73" s="174"/>
      <c r="L73" s="174"/>
      <c r="M73" s="174"/>
      <c r="N73" s="174"/>
      <c r="O73" s="174"/>
      <c r="P73" s="174"/>
      <c r="T73" s="130"/>
    </row>
    <row r="74" spans="1:20" s="127" customFormat="1" ht="12.75" customHeight="1" x14ac:dyDescent="0.25">
      <c r="A74" s="175" t="s">
        <v>297</v>
      </c>
      <c r="B74" s="175"/>
      <c r="C74" s="175"/>
      <c r="D74" s="175"/>
      <c r="E74" s="175"/>
      <c r="F74" s="175"/>
      <c r="G74" s="175"/>
      <c r="H74" s="175"/>
      <c r="I74" s="175"/>
      <c r="J74" s="175"/>
      <c r="K74" s="175"/>
      <c r="L74" s="175"/>
      <c r="M74" s="175"/>
      <c r="N74" s="175"/>
      <c r="O74" s="175"/>
      <c r="P74" s="175"/>
      <c r="T74" s="130"/>
    </row>
    <row r="75" spans="1:20" s="129" customFormat="1" ht="12.75" customHeight="1" x14ac:dyDescent="0.25">
      <c r="A75" s="173" t="s">
        <v>298</v>
      </c>
      <c r="B75" s="173"/>
      <c r="C75" s="173"/>
      <c r="D75" s="173"/>
      <c r="E75" s="173"/>
      <c r="F75" s="173"/>
      <c r="G75" s="173"/>
      <c r="H75" s="173"/>
      <c r="I75" s="173"/>
      <c r="J75" s="173"/>
      <c r="K75" s="173"/>
      <c r="L75" s="173"/>
      <c r="M75" s="173"/>
      <c r="N75" s="173"/>
      <c r="O75" s="173"/>
      <c r="P75" s="173"/>
      <c r="T75" s="128"/>
    </row>
    <row r="76" spans="1:20" s="127" customFormat="1" ht="12.75" customHeight="1" x14ac:dyDescent="0.25">
      <c r="A76" s="176" t="s">
        <v>299</v>
      </c>
      <c r="B76" s="176"/>
      <c r="C76" s="176"/>
      <c r="D76" s="176"/>
      <c r="E76" s="176"/>
      <c r="F76" s="176"/>
      <c r="G76" s="176"/>
      <c r="H76" s="176"/>
      <c r="I76" s="176"/>
      <c r="J76" s="176"/>
      <c r="K76" s="176"/>
      <c r="L76" s="176"/>
      <c r="M76" s="176"/>
      <c r="N76" s="176"/>
      <c r="O76" s="176"/>
      <c r="P76" s="176"/>
      <c r="T76" s="130"/>
    </row>
    <row r="77" spans="1:20" s="127" customFormat="1" ht="12.75" customHeight="1" x14ac:dyDescent="0.2">
      <c r="A77" s="178" t="s">
        <v>300</v>
      </c>
      <c r="B77" s="178"/>
      <c r="C77" s="178"/>
      <c r="D77" s="178"/>
      <c r="E77" s="178"/>
      <c r="F77" s="178"/>
      <c r="G77" s="178"/>
      <c r="H77" s="178"/>
      <c r="I77" s="178"/>
      <c r="J77" s="178"/>
      <c r="K77" s="178"/>
      <c r="L77" s="178"/>
      <c r="M77" s="178"/>
      <c r="N77" s="178"/>
      <c r="O77" s="178"/>
      <c r="P77" s="178"/>
      <c r="T77" s="130"/>
    </row>
    <row r="78" spans="1:20" s="127" customFormat="1" ht="12.75" customHeight="1" x14ac:dyDescent="0.2">
      <c r="A78" s="179" t="s">
        <v>301</v>
      </c>
      <c r="B78" s="179"/>
      <c r="C78" s="179"/>
      <c r="D78" s="179"/>
      <c r="E78" s="179"/>
      <c r="F78" s="179"/>
      <c r="G78" s="179"/>
      <c r="H78" s="179"/>
      <c r="I78" s="179"/>
      <c r="J78" s="179"/>
      <c r="K78" s="179"/>
      <c r="L78" s="179"/>
      <c r="M78" s="179"/>
      <c r="N78" s="179"/>
      <c r="O78" s="179"/>
      <c r="P78" s="179"/>
      <c r="T78" s="130"/>
    </row>
    <row r="79" spans="1:20" s="127" customFormat="1" ht="13.5" customHeight="1" x14ac:dyDescent="0.2">
      <c r="A79" s="178" t="s">
        <v>302</v>
      </c>
      <c r="B79" s="178"/>
      <c r="C79" s="178"/>
      <c r="D79" s="178"/>
      <c r="E79" s="178"/>
      <c r="F79" s="178"/>
      <c r="G79" s="178"/>
      <c r="H79" s="178"/>
      <c r="I79" s="178"/>
      <c r="J79" s="178"/>
      <c r="K79" s="178"/>
      <c r="L79" s="178"/>
      <c r="M79" s="178"/>
      <c r="N79" s="178"/>
      <c r="O79" s="178"/>
      <c r="P79" s="178"/>
      <c r="T79" s="130"/>
    </row>
    <row r="80" spans="1:20" s="127" customFormat="1" ht="12.75" customHeight="1" x14ac:dyDescent="0.25">
      <c r="A80" s="173" t="s">
        <v>303</v>
      </c>
      <c r="B80" s="173"/>
      <c r="C80" s="173"/>
      <c r="D80" s="173"/>
      <c r="E80" s="173"/>
      <c r="F80" s="173"/>
      <c r="G80" s="173"/>
      <c r="H80" s="173"/>
      <c r="I80" s="173"/>
      <c r="J80" s="173"/>
      <c r="K80" s="173"/>
      <c r="L80" s="173"/>
      <c r="M80" s="173"/>
      <c r="N80" s="173"/>
      <c r="O80" s="173"/>
      <c r="P80" s="173"/>
      <c r="T80" s="130"/>
    </row>
    <row r="81" spans="1:20" s="127" customFormat="1" ht="12.75" customHeight="1" x14ac:dyDescent="0.25">
      <c r="A81" s="176" t="s">
        <v>304</v>
      </c>
      <c r="B81" s="176"/>
      <c r="C81" s="176"/>
      <c r="D81" s="176"/>
      <c r="E81" s="176"/>
      <c r="F81" s="176"/>
      <c r="G81" s="176"/>
      <c r="H81" s="176"/>
      <c r="I81" s="176"/>
      <c r="J81" s="176"/>
      <c r="K81" s="176"/>
      <c r="L81" s="176"/>
      <c r="M81" s="176"/>
      <c r="N81" s="176"/>
      <c r="O81" s="176"/>
      <c r="P81" s="176"/>
      <c r="T81" s="130"/>
    </row>
    <row r="82" spans="1:20" s="127" customFormat="1" ht="12.75" customHeight="1" x14ac:dyDescent="0.2">
      <c r="A82" s="178" t="s">
        <v>305</v>
      </c>
      <c r="B82" s="178"/>
      <c r="C82" s="178"/>
      <c r="D82" s="178"/>
      <c r="E82" s="178"/>
      <c r="F82" s="178"/>
      <c r="G82" s="178"/>
      <c r="H82" s="178"/>
      <c r="I82" s="178"/>
      <c r="J82" s="178"/>
      <c r="K82" s="178"/>
      <c r="L82" s="178"/>
      <c r="M82" s="178"/>
      <c r="N82" s="178"/>
      <c r="O82" s="178"/>
      <c r="P82" s="178"/>
      <c r="T82" s="130"/>
    </row>
    <row r="83" spans="1:20" s="127" customFormat="1" ht="12.75" customHeight="1" x14ac:dyDescent="0.25">
      <c r="A83" s="173" t="s">
        <v>306</v>
      </c>
      <c r="B83" s="173"/>
      <c r="C83" s="173"/>
      <c r="D83" s="173"/>
      <c r="E83" s="173"/>
      <c r="F83" s="173"/>
      <c r="G83" s="173"/>
      <c r="H83" s="173"/>
      <c r="I83" s="173"/>
      <c r="J83" s="173"/>
      <c r="K83" s="173"/>
      <c r="L83" s="173"/>
      <c r="M83" s="173"/>
      <c r="N83" s="173"/>
      <c r="O83" s="173"/>
      <c r="P83" s="173"/>
      <c r="T83" s="130"/>
    </row>
    <row r="84" spans="1:20" s="127" customFormat="1" ht="12.75" customHeight="1" x14ac:dyDescent="0.25">
      <c r="A84" s="176" t="s">
        <v>307</v>
      </c>
      <c r="B84" s="176"/>
      <c r="C84" s="176"/>
      <c r="D84" s="176"/>
      <c r="E84" s="176"/>
      <c r="F84" s="176"/>
      <c r="G84" s="176"/>
      <c r="H84" s="176"/>
      <c r="I84" s="176"/>
      <c r="J84" s="176"/>
      <c r="K84" s="176"/>
      <c r="L84" s="176"/>
      <c r="M84" s="176"/>
      <c r="N84" s="176"/>
      <c r="O84" s="176"/>
      <c r="P84" s="176"/>
      <c r="T84" s="130"/>
    </row>
    <row r="85" spans="1:20" s="127" customFormat="1" ht="12.75" customHeight="1" x14ac:dyDescent="0.2">
      <c r="A85" s="178" t="s">
        <v>300</v>
      </c>
      <c r="B85" s="178"/>
      <c r="C85" s="178"/>
      <c r="D85" s="178"/>
      <c r="E85" s="178"/>
      <c r="F85" s="178"/>
      <c r="G85" s="178"/>
      <c r="H85" s="178"/>
      <c r="I85" s="178"/>
      <c r="J85" s="178"/>
      <c r="K85" s="178"/>
      <c r="L85" s="178"/>
      <c r="M85" s="178"/>
      <c r="N85" s="178"/>
      <c r="O85" s="178"/>
      <c r="P85" s="178"/>
      <c r="T85" s="130"/>
    </row>
    <row r="86" spans="1:20" s="127" customFormat="1" ht="12.75" customHeight="1" x14ac:dyDescent="0.2">
      <c r="A86" s="179" t="s">
        <v>308</v>
      </c>
      <c r="B86" s="179"/>
      <c r="C86" s="179"/>
      <c r="D86" s="179"/>
      <c r="E86" s="179"/>
      <c r="F86" s="179"/>
      <c r="G86" s="179"/>
      <c r="H86" s="179"/>
      <c r="I86" s="179"/>
      <c r="J86" s="179"/>
      <c r="K86" s="179"/>
      <c r="L86" s="179"/>
      <c r="M86" s="179"/>
      <c r="N86" s="179"/>
      <c r="O86" s="179"/>
      <c r="P86" s="179"/>
      <c r="T86" s="130"/>
    </row>
    <row r="87" spans="1:20" s="127" customFormat="1" ht="13.5" customHeight="1" x14ac:dyDescent="0.2">
      <c r="A87" s="178" t="s">
        <v>309</v>
      </c>
      <c r="B87" s="178"/>
      <c r="C87" s="178"/>
      <c r="D87" s="178"/>
      <c r="E87" s="178"/>
      <c r="F87" s="178"/>
      <c r="G87" s="178"/>
      <c r="H87" s="178"/>
      <c r="I87" s="178"/>
      <c r="J87" s="178"/>
      <c r="K87" s="178"/>
      <c r="L87" s="178"/>
      <c r="M87" s="178"/>
      <c r="N87" s="178"/>
      <c r="O87" s="178"/>
      <c r="P87" s="178"/>
      <c r="T87" s="130"/>
    </row>
    <row r="88" spans="1:20" s="127" customFormat="1" ht="12.75" customHeight="1" x14ac:dyDescent="0.25">
      <c r="A88" s="173" t="s">
        <v>310</v>
      </c>
      <c r="B88" s="173"/>
      <c r="C88" s="173"/>
      <c r="D88" s="173"/>
      <c r="E88" s="173"/>
      <c r="F88" s="173"/>
      <c r="G88" s="173"/>
      <c r="H88" s="173"/>
      <c r="I88" s="173"/>
      <c r="J88" s="173"/>
      <c r="K88" s="173"/>
      <c r="L88" s="173"/>
      <c r="M88" s="173"/>
      <c r="N88" s="173"/>
      <c r="O88" s="173"/>
      <c r="P88" s="173"/>
      <c r="T88" s="130"/>
    </row>
    <row r="89" spans="1:20" s="127" customFormat="1" ht="12.75" customHeight="1" x14ac:dyDescent="0.25">
      <c r="A89" s="176" t="s">
        <v>311</v>
      </c>
      <c r="B89" s="176"/>
      <c r="C89" s="176"/>
      <c r="D89" s="176"/>
      <c r="E89" s="176"/>
      <c r="F89" s="176"/>
      <c r="G89" s="176"/>
      <c r="H89" s="176"/>
      <c r="I89" s="176"/>
      <c r="J89" s="176"/>
      <c r="K89" s="176"/>
      <c r="L89" s="176"/>
      <c r="M89" s="176"/>
      <c r="N89" s="176"/>
      <c r="O89" s="176"/>
      <c r="P89" s="176"/>
      <c r="T89" s="130"/>
    </row>
    <row r="90" spans="1:20" s="127" customFormat="1" ht="12.75" customHeight="1" x14ac:dyDescent="0.2">
      <c r="A90" s="178" t="s">
        <v>305</v>
      </c>
      <c r="B90" s="178"/>
      <c r="C90" s="178"/>
      <c r="D90" s="178"/>
      <c r="E90" s="178"/>
      <c r="F90" s="178"/>
      <c r="G90" s="178"/>
      <c r="H90" s="178"/>
      <c r="I90" s="178"/>
      <c r="J90" s="178"/>
      <c r="K90" s="178"/>
      <c r="L90" s="178"/>
      <c r="M90" s="178"/>
      <c r="N90" s="178"/>
      <c r="O90" s="178"/>
      <c r="P90" s="178"/>
      <c r="T90" s="130"/>
    </row>
    <row r="91" spans="1:20" s="127" customFormat="1" ht="12.75" customHeight="1" x14ac:dyDescent="0.25">
      <c r="A91" s="175" t="s">
        <v>312</v>
      </c>
      <c r="B91" s="175"/>
      <c r="C91" s="175"/>
      <c r="D91" s="175"/>
      <c r="E91" s="175"/>
      <c r="F91" s="175"/>
      <c r="G91" s="175"/>
      <c r="H91" s="175"/>
      <c r="I91" s="175"/>
      <c r="J91" s="175"/>
      <c r="K91" s="175"/>
      <c r="L91" s="175"/>
      <c r="M91" s="175"/>
      <c r="N91" s="175"/>
      <c r="O91" s="175"/>
      <c r="P91" s="175"/>
      <c r="T91" s="130"/>
    </row>
    <row r="92" spans="1:20" s="127" customFormat="1" ht="15.75" customHeight="1" x14ac:dyDescent="0.25">
      <c r="A92" s="174" t="s">
        <v>313</v>
      </c>
      <c r="B92" s="174"/>
      <c r="C92" s="174"/>
      <c r="D92" s="174"/>
      <c r="E92" s="174"/>
      <c r="F92" s="174"/>
      <c r="G92" s="174"/>
      <c r="H92" s="174"/>
      <c r="I92" s="174"/>
      <c r="J92" s="174"/>
      <c r="K92" s="174"/>
      <c r="L92" s="174"/>
      <c r="M92" s="174"/>
      <c r="N92" s="174"/>
      <c r="O92" s="174"/>
      <c r="P92" s="174"/>
      <c r="T92" s="130"/>
    </row>
    <row r="93" spans="1:20" s="127" customFormat="1" ht="15.75" customHeight="1" x14ac:dyDescent="0.25">
      <c r="A93" s="174" t="s">
        <v>314</v>
      </c>
      <c r="B93" s="174"/>
      <c r="C93" s="174"/>
      <c r="D93" s="174"/>
      <c r="E93" s="174"/>
      <c r="F93" s="174"/>
      <c r="G93" s="174"/>
      <c r="H93" s="174"/>
      <c r="I93" s="174"/>
      <c r="J93" s="174"/>
      <c r="K93" s="174"/>
      <c r="L93" s="174"/>
      <c r="M93" s="174"/>
      <c r="N93" s="174"/>
      <c r="O93" s="174"/>
      <c r="P93" s="174"/>
      <c r="T93" s="130"/>
    </row>
    <row r="94" spans="1:20" s="127" customFormat="1" ht="12.75" customHeight="1" x14ac:dyDescent="0.25">
      <c r="A94" s="175" t="s">
        <v>315</v>
      </c>
      <c r="B94" s="175"/>
      <c r="C94" s="175"/>
      <c r="D94" s="175"/>
      <c r="E94" s="175"/>
      <c r="F94" s="175"/>
      <c r="G94" s="175"/>
      <c r="H94" s="175"/>
      <c r="I94" s="175"/>
      <c r="J94" s="175"/>
      <c r="K94" s="175"/>
      <c r="L94" s="175"/>
      <c r="M94" s="175"/>
      <c r="N94" s="175"/>
      <c r="O94" s="175"/>
      <c r="P94" s="175"/>
      <c r="T94" s="130"/>
    </row>
    <row r="95" spans="1:20" s="127" customFormat="1" ht="12.75" customHeight="1" x14ac:dyDescent="0.25">
      <c r="A95" s="174" t="s">
        <v>316</v>
      </c>
      <c r="B95" s="174"/>
      <c r="C95" s="174"/>
      <c r="D95" s="174"/>
      <c r="E95" s="174"/>
      <c r="F95" s="174"/>
      <c r="G95" s="174"/>
      <c r="H95" s="174"/>
      <c r="I95" s="174"/>
      <c r="J95" s="174"/>
      <c r="K95" s="174"/>
      <c r="L95" s="174"/>
      <c r="M95" s="174"/>
      <c r="N95" s="174"/>
      <c r="O95" s="174"/>
      <c r="P95" s="174"/>
      <c r="T95" s="130"/>
    </row>
    <row r="96" spans="1:20" s="127" customFormat="1" ht="12.75" customHeight="1" x14ac:dyDescent="0.25">
      <c r="A96" s="175" t="s">
        <v>317</v>
      </c>
      <c r="B96" s="175"/>
      <c r="C96" s="175"/>
      <c r="D96" s="175"/>
      <c r="E96" s="175"/>
      <c r="F96" s="175"/>
      <c r="G96" s="175"/>
      <c r="H96" s="175"/>
      <c r="I96" s="175"/>
      <c r="J96" s="175"/>
      <c r="K96" s="175"/>
      <c r="L96" s="175"/>
      <c r="M96" s="175"/>
      <c r="N96" s="175"/>
      <c r="O96" s="175"/>
      <c r="P96" s="175"/>
      <c r="T96" s="130"/>
    </row>
    <row r="97" spans="1:20" s="127" customFormat="1" ht="12.75" customHeight="1" x14ac:dyDescent="0.25">
      <c r="A97" s="173" t="s">
        <v>318</v>
      </c>
      <c r="B97" s="173"/>
      <c r="C97" s="173"/>
      <c r="D97" s="173"/>
      <c r="E97" s="173"/>
      <c r="F97" s="173"/>
      <c r="G97" s="173"/>
      <c r="H97" s="173"/>
      <c r="I97" s="173"/>
      <c r="J97" s="173"/>
      <c r="K97" s="173"/>
      <c r="L97" s="173"/>
      <c r="M97" s="173"/>
      <c r="N97" s="173"/>
      <c r="O97" s="173"/>
      <c r="P97" s="173"/>
      <c r="T97" s="130"/>
    </row>
    <row r="98" spans="1:20" s="127" customFormat="1" ht="12.75" customHeight="1" x14ac:dyDescent="0.25">
      <c r="A98" s="174" t="s">
        <v>319</v>
      </c>
      <c r="B98" s="174"/>
      <c r="C98" s="174"/>
      <c r="D98" s="174"/>
      <c r="E98" s="174"/>
      <c r="F98" s="174"/>
      <c r="G98" s="174"/>
      <c r="H98" s="174"/>
      <c r="I98" s="174"/>
      <c r="J98" s="174"/>
      <c r="K98" s="174"/>
      <c r="L98" s="174"/>
      <c r="M98" s="174"/>
      <c r="N98" s="174"/>
      <c r="O98" s="174"/>
      <c r="P98" s="174"/>
      <c r="T98" s="130"/>
    </row>
    <row r="99" spans="1:20" s="127" customFormat="1" ht="12.75" customHeight="1" x14ac:dyDescent="0.25">
      <c r="A99" s="174" t="s">
        <v>320</v>
      </c>
      <c r="B99" s="174"/>
      <c r="C99" s="174"/>
      <c r="D99" s="174"/>
      <c r="E99" s="174"/>
      <c r="F99" s="174"/>
      <c r="G99" s="174"/>
      <c r="H99" s="174"/>
      <c r="I99" s="174"/>
      <c r="J99" s="174"/>
      <c r="K99" s="174"/>
      <c r="L99" s="174"/>
      <c r="M99" s="174"/>
      <c r="N99" s="174"/>
      <c r="O99" s="174"/>
      <c r="P99" s="174"/>
      <c r="T99" s="130"/>
    </row>
    <row r="100" spans="1:20" s="127" customFormat="1" ht="12.75" customHeight="1" x14ac:dyDescent="0.25">
      <c r="A100" s="174" t="s">
        <v>321</v>
      </c>
      <c r="B100" s="174"/>
      <c r="C100" s="174"/>
      <c r="D100" s="174"/>
      <c r="E100" s="174"/>
      <c r="F100" s="174"/>
      <c r="G100" s="174"/>
      <c r="H100" s="174"/>
      <c r="I100" s="174"/>
      <c r="J100" s="174"/>
      <c r="K100" s="174"/>
      <c r="L100" s="174"/>
      <c r="M100" s="174"/>
      <c r="N100" s="174"/>
      <c r="O100" s="174"/>
      <c r="P100" s="174"/>
      <c r="T100" s="130"/>
    </row>
    <row r="101" spans="1:20" s="127" customFormat="1" ht="12.75" customHeight="1" x14ac:dyDescent="0.25">
      <c r="A101" s="175" t="s">
        <v>322</v>
      </c>
      <c r="B101" s="175"/>
      <c r="C101" s="175"/>
      <c r="D101" s="175"/>
      <c r="E101" s="175"/>
      <c r="F101" s="175"/>
      <c r="G101" s="175"/>
      <c r="H101" s="175"/>
      <c r="I101" s="175"/>
      <c r="J101" s="175"/>
      <c r="K101" s="175"/>
      <c r="L101" s="175"/>
      <c r="M101" s="175"/>
      <c r="N101" s="175"/>
      <c r="O101" s="175"/>
      <c r="P101" s="175"/>
      <c r="T101" s="130"/>
    </row>
    <row r="102" spans="1:20" s="127" customFormat="1" ht="12.75" customHeight="1" x14ac:dyDescent="0.25">
      <c r="A102" s="173" t="s">
        <v>323</v>
      </c>
      <c r="B102" s="173"/>
      <c r="C102" s="173"/>
      <c r="D102" s="173"/>
      <c r="E102" s="173"/>
      <c r="F102" s="173"/>
      <c r="G102" s="173"/>
      <c r="H102" s="173"/>
      <c r="I102" s="173"/>
      <c r="J102" s="173"/>
      <c r="K102" s="173"/>
      <c r="L102" s="173"/>
      <c r="M102" s="173"/>
      <c r="N102" s="173"/>
      <c r="O102" s="173"/>
      <c r="P102" s="173"/>
      <c r="T102" s="130"/>
    </row>
    <row r="103" spans="1:20" s="127" customFormat="1" ht="15" customHeight="1" x14ac:dyDescent="0.25">
      <c r="A103" s="176" t="s">
        <v>324</v>
      </c>
      <c r="B103" s="176"/>
      <c r="C103" s="176"/>
      <c r="D103" s="176"/>
      <c r="E103" s="176"/>
      <c r="F103" s="176"/>
      <c r="G103" s="176"/>
      <c r="H103" s="176"/>
      <c r="I103" s="176"/>
      <c r="J103" s="176"/>
      <c r="K103" s="176"/>
      <c r="L103" s="176"/>
      <c r="M103" s="176"/>
      <c r="N103" s="176"/>
      <c r="O103" s="176"/>
      <c r="P103" s="176"/>
      <c r="T103" s="130"/>
    </row>
    <row r="104" spans="1:20" s="127" customFormat="1" ht="12.75" customHeight="1" x14ac:dyDescent="0.25">
      <c r="A104" s="173" t="s">
        <v>325</v>
      </c>
      <c r="B104" s="173"/>
      <c r="C104" s="173"/>
      <c r="D104" s="173"/>
      <c r="E104" s="173"/>
      <c r="F104" s="173"/>
      <c r="G104" s="173"/>
      <c r="H104" s="173"/>
      <c r="I104" s="173"/>
      <c r="J104" s="173"/>
      <c r="K104" s="173"/>
      <c r="L104" s="173"/>
      <c r="M104" s="173"/>
      <c r="N104" s="173"/>
      <c r="O104" s="173"/>
      <c r="P104" s="173"/>
      <c r="T104" s="130"/>
    </row>
    <row r="105" spans="1:20" s="127" customFormat="1" ht="12.75" customHeight="1" x14ac:dyDescent="0.2">
      <c r="A105" s="177" t="s">
        <v>326</v>
      </c>
      <c r="B105" s="177"/>
      <c r="C105" s="177"/>
      <c r="D105" s="177"/>
      <c r="E105" s="177"/>
      <c r="F105" s="177"/>
      <c r="G105" s="177"/>
      <c r="H105" s="177"/>
      <c r="I105" s="177"/>
      <c r="J105" s="177"/>
      <c r="K105" s="177"/>
      <c r="L105" s="177"/>
      <c r="M105" s="177"/>
      <c r="N105" s="177"/>
      <c r="O105" s="177"/>
      <c r="P105" s="177"/>
      <c r="T105" s="130"/>
    </row>
    <row r="106" spans="1:20" s="127" customFormat="1" ht="13.5" customHeight="1" x14ac:dyDescent="0.2">
      <c r="A106" s="172" t="s">
        <v>327</v>
      </c>
      <c r="B106" s="172"/>
      <c r="C106" s="172"/>
      <c r="D106" s="172"/>
      <c r="E106" s="172"/>
      <c r="F106" s="172"/>
      <c r="G106" s="172"/>
      <c r="H106" s="172"/>
      <c r="I106" s="172"/>
      <c r="J106" s="172"/>
      <c r="K106" s="172"/>
      <c r="L106" s="172"/>
      <c r="M106" s="172"/>
      <c r="N106" s="172"/>
      <c r="O106" s="172"/>
      <c r="P106" s="172"/>
      <c r="T106" s="130"/>
    </row>
    <row r="107" spans="1:20" s="127" customFormat="1" ht="12.75" customHeight="1" x14ac:dyDescent="0.25">
      <c r="A107" s="173" t="s">
        <v>328</v>
      </c>
      <c r="B107" s="173"/>
      <c r="C107" s="173"/>
      <c r="D107" s="173"/>
      <c r="E107" s="173"/>
      <c r="F107" s="173"/>
      <c r="G107" s="173"/>
      <c r="H107" s="173"/>
      <c r="I107" s="173"/>
      <c r="J107" s="173"/>
      <c r="K107" s="173"/>
      <c r="L107" s="173"/>
      <c r="M107" s="173"/>
      <c r="N107" s="173"/>
      <c r="O107" s="173"/>
      <c r="P107" s="173"/>
      <c r="T107" s="130"/>
    </row>
    <row r="108" spans="1:20" s="127" customFormat="1" ht="15.75" customHeight="1" x14ac:dyDescent="0.25">
      <c r="A108" s="174" t="s">
        <v>329</v>
      </c>
      <c r="B108" s="174"/>
      <c r="C108" s="174"/>
      <c r="D108" s="174"/>
      <c r="E108" s="174"/>
      <c r="F108" s="174"/>
      <c r="G108" s="174"/>
      <c r="H108" s="174"/>
      <c r="I108" s="174"/>
      <c r="J108" s="174"/>
      <c r="K108" s="174"/>
      <c r="L108" s="174"/>
      <c r="M108" s="174"/>
      <c r="N108" s="174"/>
      <c r="O108" s="174"/>
      <c r="P108" s="174"/>
      <c r="T108" s="130"/>
    </row>
  </sheetData>
  <mergeCells count="75">
    <mergeCell ref="A39:P39"/>
    <mergeCell ref="A1:AE1"/>
    <mergeCell ref="A35:P35"/>
    <mergeCell ref="A36:P36"/>
    <mergeCell ref="A37:P37"/>
    <mergeCell ref="A38:P38"/>
    <mergeCell ref="A51:P51"/>
    <mergeCell ref="A40:P40"/>
    <mergeCell ref="A41:P41"/>
    <mergeCell ref="A42:P42"/>
    <mergeCell ref="A43:P43"/>
    <mergeCell ref="A44:P44"/>
    <mergeCell ref="A45:P45"/>
    <mergeCell ref="A46:P46"/>
    <mergeCell ref="A47:P47"/>
    <mergeCell ref="A48:P48"/>
    <mergeCell ref="A49:P49"/>
    <mergeCell ref="A50:P50"/>
    <mergeCell ref="A63:P63"/>
    <mergeCell ref="A52:P52"/>
    <mergeCell ref="A53:P53"/>
    <mergeCell ref="A54:P54"/>
    <mergeCell ref="A55:P55"/>
    <mergeCell ref="A56:P56"/>
    <mergeCell ref="A57:P57"/>
    <mergeCell ref="A58:P58"/>
    <mergeCell ref="A59:P59"/>
    <mergeCell ref="A60:P60"/>
    <mergeCell ref="A61:P61"/>
    <mergeCell ref="A62:P62"/>
    <mergeCell ref="A75:P75"/>
    <mergeCell ref="A64:P64"/>
    <mergeCell ref="A65:P65"/>
    <mergeCell ref="A66:P66"/>
    <mergeCell ref="A67:P67"/>
    <mergeCell ref="A68:P68"/>
    <mergeCell ref="A69:P69"/>
    <mergeCell ref="A70:P70"/>
    <mergeCell ref="A71:P71"/>
    <mergeCell ref="A72:P72"/>
    <mergeCell ref="A73:P73"/>
    <mergeCell ref="A74:P74"/>
    <mergeCell ref="A87:P87"/>
    <mergeCell ref="A76:P76"/>
    <mergeCell ref="A77:P77"/>
    <mergeCell ref="A78:P78"/>
    <mergeCell ref="A79:P79"/>
    <mergeCell ref="A80:P80"/>
    <mergeCell ref="A81:P81"/>
    <mergeCell ref="A82:P82"/>
    <mergeCell ref="A83:P83"/>
    <mergeCell ref="A84:P84"/>
    <mergeCell ref="A85:P85"/>
    <mergeCell ref="A86:P86"/>
    <mergeCell ref="A99:P99"/>
    <mergeCell ref="A88:P88"/>
    <mergeCell ref="A89:P89"/>
    <mergeCell ref="A90:P90"/>
    <mergeCell ref="A91:P91"/>
    <mergeCell ref="A92:P92"/>
    <mergeCell ref="A93:P93"/>
    <mergeCell ref="A94:P94"/>
    <mergeCell ref="A95:P95"/>
    <mergeCell ref="A96:P96"/>
    <mergeCell ref="A97:P97"/>
    <mergeCell ref="A98:P98"/>
    <mergeCell ref="A106:P106"/>
    <mergeCell ref="A107:P107"/>
    <mergeCell ref="A108:P108"/>
    <mergeCell ref="A100:P100"/>
    <mergeCell ref="A101:P101"/>
    <mergeCell ref="A102:P102"/>
    <mergeCell ref="A103:P103"/>
    <mergeCell ref="A104:P104"/>
    <mergeCell ref="A105:P10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0"/>
  <sheetViews>
    <sheetView topLeftCell="A31" workbookViewId="0">
      <selection activeCell="K56" sqref="K56"/>
    </sheetView>
  </sheetViews>
  <sheetFormatPr defaultRowHeight="15" x14ac:dyDescent="0.25"/>
  <cols>
    <col min="2" max="2" width="40.42578125" customWidth="1"/>
    <col min="3" max="3" width="8.42578125" customWidth="1"/>
    <col min="4" max="4" width="9.42578125" customWidth="1"/>
    <col min="5" max="5" width="8.5703125" customWidth="1"/>
    <col min="6" max="6" width="7.42578125" customWidth="1"/>
    <col min="7" max="7" width="8.5703125" customWidth="1"/>
    <col min="8" max="8" width="8.140625" customWidth="1"/>
    <col min="9" max="10" width="8.28515625" customWidth="1"/>
    <col min="11" max="11" width="8.5703125" customWidth="1"/>
    <col min="12" max="12" width="7" customWidth="1"/>
    <col min="13" max="13" width="7.85546875" customWidth="1"/>
    <col min="14" max="14" width="8.5703125" customWidth="1"/>
    <col min="15" max="15" width="9.5703125" customWidth="1"/>
  </cols>
  <sheetData>
    <row r="1" spans="1:15" x14ac:dyDescent="0.25">
      <c r="A1" s="1" t="s">
        <v>330</v>
      </c>
    </row>
    <row r="3" spans="1:15" ht="18.75" thickBot="1" x14ac:dyDescent="0.3">
      <c r="B3" s="6" t="s">
        <v>331</v>
      </c>
    </row>
    <row r="4" spans="1:15" ht="15.75" thickBot="1" x14ac:dyDescent="0.3">
      <c r="B4" s="192" t="s">
        <v>332</v>
      </c>
      <c r="C4" s="194" t="s">
        <v>333</v>
      </c>
      <c r="D4" s="195"/>
      <c r="E4" s="195"/>
      <c r="F4" s="195"/>
      <c r="G4" s="196"/>
      <c r="H4" s="194" t="s">
        <v>334</v>
      </c>
      <c r="I4" s="195"/>
      <c r="J4" s="195"/>
      <c r="K4" s="196"/>
      <c r="L4" s="194" t="s">
        <v>335</v>
      </c>
      <c r="M4" s="195"/>
      <c r="N4" s="196"/>
      <c r="O4" s="197" t="s">
        <v>336</v>
      </c>
    </row>
    <row r="5" spans="1:15" ht="51.75" thickBot="1" x14ac:dyDescent="0.3">
      <c r="B5" s="193"/>
      <c r="C5" s="7" t="s">
        <v>337</v>
      </c>
      <c r="D5" s="8" t="s">
        <v>338</v>
      </c>
      <c r="E5" s="8" t="s">
        <v>339</v>
      </c>
      <c r="F5" s="8" t="s">
        <v>340</v>
      </c>
      <c r="G5" s="9" t="s">
        <v>341</v>
      </c>
      <c r="H5" s="7" t="s">
        <v>342</v>
      </c>
      <c r="I5" s="8" t="s">
        <v>343</v>
      </c>
      <c r="J5" s="8" t="s">
        <v>344</v>
      </c>
      <c r="K5" s="9" t="s">
        <v>345</v>
      </c>
      <c r="L5" s="7" t="s">
        <v>346</v>
      </c>
      <c r="M5" s="8" t="s">
        <v>106</v>
      </c>
      <c r="N5" s="9" t="s">
        <v>347</v>
      </c>
      <c r="O5" s="198"/>
    </row>
    <row r="6" spans="1:15" x14ac:dyDescent="0.25">
      <c r="B6" s="10" t="s">
        <v>348</v>
      </c>
      <c r="C6" s="11">
        <v>0</v>
      </c>
      <c r="D6" s="12">
        <v>28</v>
      </c>
      <c r="E6" s="12">
        <v>2</v>
      </c>
      <c r="F6" s="12">
        <v>0</v>
      </c>
      <c r="G6" s="13">
        <v>30</v>
      </c>
      <c r="H6" s="11">
        <v>9</v>
      </c>
      <c r="I6" s="12">
        <v>8</v>
      </c>
      <c r="J6" s="12">
        <v>0</v>
      </c>
      <c r="K6" s="13">
        <v>17</v>
      </c>
      <c r="L6" s="11">
        <v>0</v>
      </c>
      <c r="M6" s="12">
        <v>0</v>
      </c>
      <c r="N6" s="14">
        <v>0</v>
      </c>
      <c r="O6" s="15">
        <v>47</v>
      </c>
    </row>
    <row r="7" spans="1:15" x14ac:dyDescent="0.25">
      <c r="B7" s="16" t="s">
        <v>349</v>
      </c>
      <c r="C7" s="17">
        <v>0</v>
      </c>
      <c r="D7" s="18">
        <v>4</v>
      </c>
      <c r="E7" s="18">
        <v>20</v>
      </c>
      <c r="F7" s="18">
        <v>53</v>
      </c>
      <c r="G7" s="19">
        <v>77</v>
      </c>
      <c r="H7" s="17">
        <v>46</v>
      </c>
      <c r="I7" s="18">
        <v>26</v>
      </c>
      <c r="J7" s="18">
        <v>19</v>
      </c>
      <c r="K7" s="19">
        <v>91</v>
      </c>
      <c r="L7" s="17">
        <v>0</v>
      </c>
      <c r="M7" s="18">
        <v>10</v>
      </c>
      <c r="N7" s="20">
        <v>10</v>
      </c>
      <c r="O7" s="21">
        <v>178</v>
      </c>
    </row>
    <row r="8" spans="1:15" x14ac:dyDescent="0.25">
      <c r="B8" s="16" t="s">
        <v>350</v>
      </c>
      <c r="C8" s="17">
        <v>0</v>
      </c>
      <c r="D8" s="18">
        <v>71</v>
      </c>
      <c r="E8" s="18">
        <v>19</v>
      </c>
      <c r="F8" s="18">
        <v>8</v>
      </c>
      <c r="G8" s="19">
        <v>98</v>
      </c>
      <c r="H8" s="17">
        <v>6</v>
      </c>
      <c r="I8" s="18">
        <v>0</v>
      </c>
      <c r="J8" s="18">
        <v>0</v>
      </c>
      <c r="K8" s="19">
        <v>6</v>
      </c>
      <c r="L8" s="17">
        <v>0</v>
      </c>
      <c r="M8" s="18">
        <v>0</v>
      </c>
      <c r="N8" s="20">
        <v>0</v>
      </c>
      <c r="O8" s="21">
        <v>104</v>
      </c>
    </row>
    <row r="9" spans="1:15" x14ac:dyDescent="0.25">
      <c r="B9" s="16" t="s">
        <v>351</v>
      </c>
      <c r="C9" s="17">
        <v>0</v>
      </c>
      <c r="D9" s="18">
        <v>53</v>
      </c>
      <c r="E9" s="18">
        <v>14</v>
      </c>
      <c r="F9" s="18">
        <v>6</v>
      </c>
      <c r="G9" s="19">
        <v>73</v>
      </c>
      <c r="H9" s="17">
        <v>0</v>
      </c>
      <c r="I9" s="18">
        <v>0</v>
      </c>
      <c r="J9" s="18">
        <v>0</v>
      </c>
      <c r="K9" s="19">
        <v>0</v>
      </c>
      <c r="L9" s="17">
        <v>0</v>
      </c>
      <c r="M9" s="18">
        <v>0</v>
      </c>
      <c r="N9" s="20">
        <v>0</v>
      </c>
      <c r="O9" s="21">
        <v>73</v>
      </c>
    </row>
    <row r="10" spans="1:15" x14ac:dyDescent="0.25">
      <c r="B10" s="16" t="s">
        <v>352</v>
      </c>
      <c r="C10" s="17">
        <v>0</v>
      </c>
      <c r="D10" s="18">
        <v>5599</v>
      </c>
      <c r="E10" s="18">
        <v>1705</v>
      </c>
      <c r="F10" s="18">
        <v>7781</v>
      </c>
      <c r="G10" s="19">
        <v>15085</v>
      </c>
      <c r="H10" s="17">
        <v>17722</v>
      </c>
      <c r="I10" s="18">
        <v>8382</v>
      </c>
      <c r="J10" s="18">
        <v>2135</v>
      </c>
      <c r="K10" s="19">
        <v>28239</v>
      </c>
      <c r="L10" s="17">
        <v>0</v>
      </c>
      <c r="M10" s="18">
        <v>75</v>
      </c>
      <c r="N10" s="20">
        <v>75</v>
      </c>
      <c r="O10" s="21">
        <v>43399</v>
      </c>
    </row>
    <row r="11" spans="1:15" x14ac:dyDescent="0.25">
      <c r="B11" s="16" t="s">
        <v>353</v>
      </c>
      <c r="C11" s="17">
        <v>0</v>
      </c>
      <c r="D11" s="18">
        <v>314</v>
      </c>
      <c r="E11" s="18">
        <v>391</v>
      </c>
      <c r="F11" s="18">
        <v>659</v>
      </c>
      <c r="G11" s="19">
        <v>1364</v>
      </c>
      <c r="H11" s="17">
        <v>369</v>
      </c>
      <c r="I11" s="18">
        <v>375</v>
      </c>
      <c r="J11" s="18">
        <v>44</v>
      </c>
      <c r="K11" s="19">
        <v>788</v>
      </c>
      <c r="L11" s="17">
        <v>1</v>
      </c>
      <c r="M11" s="18">
        <v>7</v>
      </c>
      <c r="N11" s="20">
        <v>8</v>
      </c>
      <c r="O11" s="21">
        <v>2160</v>
      </c>
    </row>
    <row r="12" spans="1:15" x14ac:dyDescent="0.25">
      <c r="B12" s="16" t="s">
        <v>354</v>
      </c>
      <c r="C12" s="17">
        <v>0</v>
      </c>
      <c r="D12" s="18">
        <v>71</v>
      </c>
      <c r="E12" s="18">
        <v>14</v>
      </c>
      <c r="F12" s="18">
        <v>17</v>
      </c>
      <c r="G12" s="19">
        <v>102</v>
      </c>
      <c r="H12" s="17">
        <v>0</v>
      </c>
      <c r="I12" s="18">
        <v>0</v>
      </c>
      <c r="J12" s="18">
        <v>0</v>
      </c>
      <c r="K12" s="19">
        <v>0</v>
      </c>
      <c r="L12" s="17">
        <v>1</v>
      </c>
      <c r="M12" s="18">
        <v>1</v>
      </c>
      <c r="N12" s="20">
        <v>2</v>
      </c>
      <c r="O12" s="21">
        <v>104</v>
      </c>
    </row>
    <row r="13" spans="1:15" x14ac:dyDescent="0.25">
      <c r="B13" s="16" t="s">
        <v>355</v>
      </c>
      <c r="C13" s="17">
        <v>86</v>
      </c>
      <c r="D13" s="18">
        <v>768</v>
      </c>
      <c r="E13" s="18">
        <v>1977</v>
      </c>
      <c r="F13" s="18">
        <v>1981</v>
      </c>
      <c r="G13" s="19">
        <v>4812</v>
      </c>
      <c r="H13" s="17">
        <v>3568</v>
      </c>
      <c r="I13" s="18">
        <v>3952</v>
      </c>
      <c r="J13" s="18">
        <v>2083</v>
      </c>
      <c r="K13" s="19">
        <v>9603</v>
      </c>
      <c r="L13" s="17">
        <v>61</v>
      </c>
      <c r="M13" s="18">
        <v>168</v>
      </c>
      <c r="N13" s="20">
        <v>229</v>
      </c>
      <c r="O13" s="21">
        <v>14644</v>
      </c>
    </row>
    <row r="14" spans="1:15" x14ac:dyDescent="0.25">
      <c r="B14" s="16" t="s">
        <v>356</v>
      </c>
      <c r="C14" s="17">
        <v>0</v>
      </c>
      <c r="D14" s="18">
        <v>2089</v>
      </c>
      <c r="E14" s="18">
        <v>834</v>
      </c>
      <c r="F14" s="18">
        <v>829</v>
      </c>
      <c r="G14" s="19">
        <v>3752</v>
      </c>
      <c r="H14" s="17">
        <v>591</v>
      </c>
      <c r="I14" s="18">
        <v>280</v>
      </c>
      <c r="J14" s="18">
        <v>139</v>
      </c>
      <c r="K14" s="19">
        <v>1010</v>
      </c>
      <c r="L14" s="17">
        <v>55</v>
      </c>
      <c r="M14" s="18">
        <v>10</v>
      </c>
      <c r="N14" s="20">
        <v>65</v>
      </c>
      <c r="O14" s="21">
        <v>4827</v>
      </c>
    </row>
    <row r="15" spans="1:15" x14ac:dyDescent="0.25">
      <c r="B15" s="16" t="s">
        <v>357</v>
      </c>
      <c r="C15" s="17">
        <v>59</v>
      </c>
      <c r="D15" s="18">
        <v>12928</v>
      </c>
      <c r="E15" s="18">
        <v>5165</v>
      </c>
      <c r="F15" s="18">
        <v>22890</v>
      </c>
      <c r="G15" s="19">
        <v>41042</v>
      </c>
      <c r="H15" s="17">
        <v>9992</v>
      </c>
      <c r="I15" s="18">
        <v>3654</v>
      </c>
      <c r="J15" s="18">
        <v>1387</v>
      </c>
      <c r="K15" s="19">
        <v>15033</v>
      </c>
      <c r="L15" s="17">
        <v>26</v>
      </c>
      <c r="M15" s="18">
        <v>433</v>
      </c>
      <c r="N15" s="20">
        <v>459</v>
      </c>
      <c r="O15" s="21">
        <v>56534</v>
      </c>
    </row>
    <row r="16" spans="1:15" x14ac:dyDescent="0.25">
      <c r="B16" s="16" t="s">
        <v>358</v>
      </c>
      <c r="C16" s="17">
        <v>0</v>
      </c>
      <c r="D16" s="18">
        <v>374</v>
      </c>
      <c r="E16" s="18">
        <v>42</v>
      </c>
      <c r="F16" s="18">
        <v>30</v>
      </c>
      <c r="G16" s="19">
        <v>446</v>
      </c>
      <c r="H16" s="17">
        <v>2</v>
      </c>
      <c r="I16" s="18">
        <v>0</v>
      </c>
      <c r="J16" s="18">
        <v>0</v>
      </c>
      <c r="K16" s="19">
        <v>2</v>
      </c>
      <c r="L16" s="17">
        <v>0</v>
      </c>
      <c r="M16" s="18">
        <v>0</v>
      </c>
      <c r="N16" s="20">
        <v>0</v>
      </c>
      <c r="O16" s="21">
        <v>448</v>
      </c>
    </row>
    <row r="17" spans="2:15" x14ac:dyDescent="0.25">
      <c r="B17" s="16" t="s">
        <v>359</v>
      </c>
      <c r="C17" s="17">
        <v>24</v>
      </c>
      <c r="D17" s="18">
        <v>18459</v>
      </c>
      <c r="E17" s="18">
        <v>3104</v>
      </c>
      <c r="F17" s="18">
        <v>12192</v>
      </c>
      <c r="G17" s="19">
        <v>33779</v>
      </c>
      <c r="H17" s="17">
        <v>3471</v>
      </c>
      <c r="I17" s="18">
        <v>1660</v>
      </c>
      <c r="J17" s="18">
        <v>977</v>
      </c>
      <c r="K17" s="19">
        <v>6108</v>
      </c>
      <c r="L17" s="17">
        <v>11</v>
      </c>
      <c r="M17" s="18">
        <v>213</v>
      </c>
      <c r="N17" s="20">
        <v>224</v>
      </c>
      <c r="O17" s="21">
        <v>40111</v>
      </c>
    </row>
    <row r="18" spans="2:15" x14ac:dyDescent="0.25">
      <c r="B18" s="16" t="s">
        <v>360</v>
      </c>
      <c r="C18" s="17">
        <v>80</v>
      </c>
      <c r="D18" s="18">
        <v>1200</v>
      </c>
      <c r="E18" s="18">
        <v>1137</v>
      </c>
      <c r="F18" s="18">
        <v>932</v>
      </c>
      <c r="G18" s="19">
        <v>3349</v>
      </c>
      <c r="H18" s="17">
        <v>322</v>
      </c>
      <c r="I18" s="18">
        <v>216</v>
      </c>
      <c r="J18" s="18">
        <v>30</v>
      </c>
      <c r="K18" s="19">
        <v>568</v>
      </c>
      <c r="L18" s="17">
        <v>0</v>
      </c>
      <c r="M18" s="18">
        <v>304</v>
      </c>
      <c r="N18" s="20">
        <v>304</v>
      </c>
      <c r="O18" s="21">
        <v>4221</v>
      </c>
    </row>
    <row r="19" spans="2:15" x14ac:dyDescent="0.25">
      <c r="B19" s="16" t="s">
        <v>361</v>
      </c>
      <c r="C19" s="17">
        <v>0</v>
      </c>
      <c r="D19" s="18">
        <v>2558</v>
      </c>
      <c r="E19" s="18">
        <v>1387</v>
      </c>
      <c r="F19" s="18">
        <v>4309</v>
      </c>
      <c r="G19" s="19">
        <v>8254</v>
      </c>
      <c r="H19" s="17">
        <v>1626</v>
      </c>
      <c r="I19" s="18">
        <v>1650</v>
      </c>
      <c r="J19" s="18">
        <v>594</v>
      </c>
      <c r="K19" s="19">
        <v>3870</v>
      </c>
      <c r="L19" s="17">
        <v>8</v>
      </c>
      <c r="M19" s="18">
        <v>135</v>
      </c>
      <c r="N19" s="20">
        <v>143</v>
      </c>
      <c r="O19" s="21">
        <v>12267</v>
      </c>
    </row>
    <row r="20" spans="2:15" x14ac:dyDescent="0.25">
      <c r="B20" s="16" t="s">
        <v>362</v>
      </c>
      <c r="C20" s="17">
        <v>133</v>
      </c>
      <c r="D20" s="18">
        <v>2821</v>
      </c>
      <c r="E20" s="18">
        <v>1422</v>
      </c>
      <c r="F20" s="18">
        <v>7276</v>
      </c>
      <c r="G20" s="19">
        <v>11652</v>
      </c>
      <c r="H20" s="17">
        <v>8832</v>
      </c>
      <c r="I20" s="18">
        <v>9499</v>
      </c>
      <c r="J20" s="18">
        <v>3112</v>
      </c>
      <c r="K20" s="19">
        <v>21443</v>
      </c>
      <c r="L20" s="17">
        <v>56</v>
      </c>
      <c r="M20" s="18">
        <v>494</v>
      </c>
      <c r="N20" s="20">
        <v>550</v>
      </c>
      <c r="O20" s="21">
        <v>33645</v>
      </c>
    </row>
    <row r="21" spans="2:15" x14ac:dyDescent="0.25">
      <c r="B21" s="16" t="s">
        <v>363</v>
      </c>
      <c r="C21" s="17">
        <v>0</v>
      </c>
      <c r="D21" s="18">
        <v>1517</v>
      </c>
      <c r="E21" s="18">
        <v>939</v>
      </c>
      <c r="F21" s="18">
        <v>1786</v>
      </c>
      <c r="G21" s="19">
        <v>4242</v>
      </c>
      <c r="H21" s="17">
        <v>804</v>
      </c>
      <c r="I21" s="18">
        <v>987</v>
      </c>
      <c r="J21" s="18">
        <v>110</v>
      </c>
      <c r="K21" s="19">
        <v>1901</v>
      </c>
      <c r="L21" s="17">
        <v>1</v>
      </c>
      <c r="M21" s="18">
        <v>3</v>
      </c>
      <c r="N21" s="20">
        <v>4</v>
      </c>
      <c r="O21" s="21">
        <v>6147</v>
      </c>
    </row>
    <row r="22" spans="2:15" x14ac:dyDescent="0.25">
      <c r="B22" s="16" t="s">
        <v>364</v>
      </c>
      <c r="C22" s="17">
        <v>0</v>
      </c>
      <c r="D22" s="18">
        <v>2583</v>
      </c>
      <c r="E22" s="18">
        <v>172</v>
      </c>
      <c r="F22" s="18">
        <v>783</v>
      </c>
      <c r="G22" s="19">
        <v>3538</v>
      </c>
      <c r="H22" s="17">
        <v>169</v>
      </c>
      <c r="I22" s="18">
        <v>9</v>
      </c>
      <c r="J22" s="18">
        <v>10</v>
      </c>
      <c r="K22" s="19">
        <v>188</v>
      </c>
      <c r="L22" s="17">
        <v>0</v>
      </c>
      <c r="M22" s="18">
        <v>1</v>
      </c>
      <c r="N22" s="20">
        <v>1</v>
      </c>
      <c r="O22" s="21">
        <v>3727</v>
      </c>
    </row>
    <row r="23" spans="2:15" x14ac:dyDescent="0.25">
      <c r="B23" s="16" t="s">
        <v>365</v>
      </c>
      <c r="C23" s="17">
        <v>57</v>
      </c>
      <c r="D23" s="18">
        <v>6395</v>
      </c>
      <c r="E23" s="18">
        <v>4753</v>
      </c>
      <c r="F23" s="18">
        <v>1304</v>
      </c>
      <c r="G23" s="19">
        <v>12509</v>
      </c>
      <c r="H23" s="17">
        <v>1725</v>
      </c>
      <c r="I23" s="18">
        <v>809</v>
      </c>
      <c r="J23" s="18">
        <v>602</v>
      </c>
      <c r="K23" s="19">
        <v>3136</v>
      </c>
      <c r="L23" s="17">
        <v>129</v>
      </c>
      <c r="M23" s="18">
        <v>647</v>
      </c>
      <c r="N23" s="20">
        <v>776</v>
      </c>
      <c r="O23" s="21">
        <v>16421</v>
      </c>
    </row>
    <row r="24" spans="2:15" x14ac:dyDescent="0.25">
      <c r="B24" s="16" t="s">
        <v>366</v>
      </c>
      <c r="C24" s="17">
        <v>0</v>
      </c>
      <c r="D24" s="18">
        <v>278</v>
      </c>
      <c r="E24" s="18">
        <v>136</v>
      </c>
      <c r="F24" s="18">
        <v>455</v>
      </c>
      <c r="G24" s="19">
        <v>869</v>
      </c>
      <c r="H24" s="17">
        <v>89</v>
      </c>
      <c r="I24" s="18">
        <v>110</v>
      </c>
      <c r="J24" s="18">
        <v>25</v>
      </c>
      <c r="K24" s="19">
        <v>224</v>
      </c>
      <c r="L24" s="17">
        <v>2</v>
      </c>
      <c r="M24" s="18">
        <v>7</v>
      </c>
      <c r="N24" s="20">
        <v>9</v>
      </c>
      <c r="O24" s="21">
        <v>1102</v>
      </c>
    </row>
    <row r="25" spans="2:15" x14ac:dyDescent="0.25">
      <c r="B25" s="16" t="s">
        <v>367</v>
      </c>
      <c r="C25" s="17">
        <v>0</v>
      </c>
      <c r="D25" s="18">
        <v>67</v>
      </c>
      <c r="E25" s="18">
        <v>6</v>
      </c>
      <c r="F25" s="18">
        <v>3</v>
      </c>
      <c r="G25" s="19">
        <v>76</v>
      </c>
      <c r="H25" s="17">
        <v>0</v>
      </c>
      <c r="I25" s="18">
        <v>0</v>
      </c>
      <c r="J25" s="18">
        <v>0</v>
      </c>
      <c r="K25" s="19">
        <v>0</v>
      </c>
      <c r="L25" s="17">
        <v>0</v>
      </c>
      <c r="M25" s="18">
        <v>0</v>
      </c>
      <c r="N25" s="20">
        <v>0</v>
      </c>
      <c r="O25" s="21">
        <v>76</v>
      </c>
    </row>
    <row r="26" spans="2:15" x14ac:dyDescent="0.25">
      <c r="B26" s="16" t="s">
        <v>368</v>
      </c>
      <c r="C26" s="17">
        <v>0</v>
      </c>
      <c r="D26" s="18">
        <v>1</v>
      </c>
      <c r="E26" s="18">
        <v>4</v>
      </c>
      <c r="F26" s="18">
        <v>98</v>
      </c>
      <c r="G26" s="19">
        <v>103</v>
      </c>
      <c r="H26" s="17">
        <v>3</v>
      </c>
      <c r="I26" s="18">
        <v>0</v>
      </c>
      <c r="J26" s="18">
        <v>0</v>
      </c>
      <c r="K26" s="19">
        <v>3</v>
      </c>
      <c r="L26" s="17">
        <v>0</v>
      </c>
      <c r="M26" s="18">
        <v>0</v>
      </c>
      <c r="N26" s="20">
        <v>0</v>
      </c>
      <c r="O26" s="21">
        <v>106</v>
      </c>
    </row>
    <row r="27" spans="2:15" x14ac:dyDescent="0.25">
      <c r="B27" s="16" t="s">
        <v>369</v>
      </c>
      <c r="C27" s="17">
        <v>0</v>
      </c>
      <c r="D27" s="18">
        <v>4</v>
      </c>
      <c r="E27" s="18">
        <v>3</v>
      </c>
      <c r="F27" s="18">
        <v>0</v>
      </c>
      <c r="G27" s="19">
        <v>7</v>
      </c>
      <c r="H27" s="17">
        <v>0</v>
      </c>
      <c r="I27" s="18">
        <v>0</v>
      </c>
      <c r="J27" s="18">
        <v>0</v>
      </c>
      <c r="K27" s="19">
        <v>0</v>
      </c>
      <c r="L27" s="17">
        <v>0</v>
      </c>
      <c r="M27" s="18">
        <v>0</v>
      </c>
      <c r="N27" s="20">
        <v>0</v>
      </c>
      <c r="O27" s="21">
        <v>7</v>
      </c>
    </row>
    <row r="28" spans="2:15" x14ac:dyDescent="0.25">
      <c r="B28" s="16" t="s">
        <v>370</v>
      </c>
      <c r="C28" s="17">
        <v>0</v>
      </c>
      <c r="D28" s="18">
        <v>1</v>
      </c>
      <c r="E28" s="18">
        <v>2</v>
      </c>
      <c r="F28" s="18">
        <v>0</v>
      </c>
      <c r="G28" s="19">
        <v>3</v>
      </c>
      <c r="H28" s="17">
        <v>0</v>
      </c>
      <c r="I28" s="18">
        <v>1</v>
      </c>
      <c r="J28" s="18">
        <v>0</v>
      </c>
      <c r="K28" s="19">
        <v>1</v>
      </c>
      <c r="L28" s="17">
        <v>0</v>
      </c>
      <c r="M28" s="18">
        <v>0</v>
      </c>
      <c r="N28" s="20">
        <v>0</v>
      </c>
      <c r="O28" s="21">
        <v>4</v>
      </c>
    </row>
    <row r="29" spans="2:15" x14ac:dyDescent="0.25">
      <c r="B29" s="16" t="s">
        <v>371</v>
      </c>
      <c r="C29" s="17">
        <v>0</v>
      </c>
      <c r="D29" s="18">
        <v>677</v>
      </c>
      <c r="E29" s="18">
        <v>216</v>
      </c>
      <c r="F29" s="18">
        <v>203</v>
      </c>
      <c r="G29" s="19">
        <v>1096</v>
      </c>
      <c r="H29" s="17">
        <v>72</v>
      </c>
      <c r="I29" s="18">
        <v>40</v>
      </c>
      <c r="J29" s="18">
        <v>7</v>
      </c>
      <c r="K29" s="19">
        <v>119</v>
      </c>
      <c r="L29" s="17">
        <v>0</v>
      </c>
      <c r="M29" s="18">
        <v>2</v>
      </c>
      <c r="N29" s="20">
        <v>2</v>
      </c>
      <c r="O29" s="21">
        <v>1217</v>
      </c>
    </row>
    <row r="30" spans="2:15" x14ac:dyDescent="0.25">
      <c r="B30" s="16" t="s">
        <v>372</v>
      </c>
      <c r="C30" s="17">
        <v>0</v>
      </c>
      <c r="D30" s="18">
        <v>8</v>
      </c>
      <c r="E30" s="18">
        <v>2</v>
      </c>
      <c r="F30" s="18">
        <v>2</v>
      </c>
      <c r="G30" s="19">
        <v>12</v>
      </c>
      <c r="H30" s="17">
        <v>19</v>
      </c>
      <c r="I30" s="18">
        <v>6</v>
      </c>
      <c r="J30" s="18">
        <v>5</v>
      </c>
      <c r="K30" s="19">
        <v>30</v>
      </c>
      <c r="L30" s="17">
        <v>0</v>
      </c>
      <c r="M30" s="18">
        <v>0</v>
      </c>
      <c r="N30" s="20">
        <v>0</v>
      </c>
      <c r="O30" s="21">
        <v>42</v>
      </c>
    </row>
    <row r="31" spans="2:15" x14ac:dyDescent="0.25">
      <c r="B31" s="16" t="s">
        <v>373</v>
      </c>
      <c r="C31" s="17">
        <v>0</v>
      </c>
      <c r="D31" s="18">
        <v>8</v>
      </c>
      <c r="E31" s="18">
        <v>7</v>
      </c>
      <c r="F31" s="18">
        <v>0</v>
      </c>
      <c r="G31" s="19">
        <v>15</v>
      </c>
      <c r="H31" s="17">
        <v>0</v>
      </c>
      <c r="I31" s="18">
        <v>1</v>
      </c>
      <c r="J31" s="18">
        <v>7</v>
      </c>
      <c r="K31" s="19">
        <v>8</v>
      </c>
      <c r="L31" s="17">
        <v>0</v>
      </c>
      <c r="M31" s="18">
        <v>2</v>
      </c>
      <c r="N31" s="20">
        <v>2</v>
      </c>
      <c r="O31" s="21">
        <v>25</v>
      </c>
    </row>
    <row r="32" spans="2:15" x14ac:dyDescent="0.25">
      <c r="B32" s="16" t="s">
        <v>374</v>
      </c>
      <c r="C32" s="17">
        <v>225</v>
      </c>
      <c r="D32" s="18">
        <v>531</v>
      </c>
      <c r="E32" s="18">
        <v>611</v>
      </c>
      <c r="F32" s="18">
        <v>291</v>
      </c>
      <c r="G32" s="19">
        <v>1658</v>
      </c>
      <c r="H32" s="17">
        <v>720</v>
      </c>
      <c r="I32" s="18">
        <v>811</v>
      </c>
      <c r="J32" s="18">
        <v>367</v>
      </c>
      <c r="K32" s="19">
        <v>1898</v>
      </c>
      <c r="L32" s="17">
        <v>18</v>
      </c>
      <c r="M32" s="18">
        <v>91</v>
      </c>
      <c r="N32" s="20">
        <v>109</v>
      </c>
      <c r="O32" s="21">
        <v>3665</v>
      </c>
    </row>
    <row r="33" spans="2:17" x14ac:dyDescent="0.25">
      <c r="B33" s="16" t="s">
        <v>375</v>
      </c>
      <c r="C33" s="17">
        <v>0</v>
      </c>
      <c r="D33" s="18">
        <v>13</v>
      </c>
      <c r="E33" s="18">
        <v>35</v>
      </c>
      <c r="F33" s="18">
        <v>3</v>
      </c>
      <c r="G33" s="19">
        <v>51</v>
      </c>
      <c r="H33" s="17">
        <v>5</v>
      </c>
      <c r="I33" s="18">
        <v>12</v>
      </c>
      <c r="J33" s="18">
        <v>8</v>
      </c>
      <c r="K33" s="19">
        <v>25</v>
      </c>
      <c r="L33" s="17">
        <v>0</v>
      </c>
      <c r="M33" s="18">
        <v>0</v>
      </c>
      <c r="N33" s="20">
        <v>0</v>
      </c>
      <c r="O33" s="21">
        <v>76</v>
      </c>
    </row>
    <row r="34" spans="2:17" x14ac:dyDescent="0.25">
      <c r="B34" s="16" t="s">
        <v>376</v>
      </c>
      <c r="C34" s="17">
        <v>0</v>
      </c>
      <c r="D34" s="18">
        <v>0</v>
      </c>
      <c r="E34" s="18">
        <v>4</v>
      </c>
      <c r="F34" s="18">
        <v>1</v>
      </c>
      <c r="G34" s="19">
        <v>5</v>
      </c>
      <c r="H34" s="17">
        <v>2</v>
      </c>
      <c r="I34" s="18">
        <v>2</v>
      </c>
      <c r="J34" s="18">
        <v>1</v>
      </c>
      <c r="K34" s="19">
        <v>5</v>
      </c>
      <c r="L34" s="17">
        <v>0</v>
      </c>
      <c r="M34" s="18">
        <v>0</v>
      </c>
      <c r="N34" s="20">
        <v>0</v>
      </c>
      <c r="O34" s="21">
        <v>10</v>
      </c>
    </row>
    <row r="35" spans="2:17" x14ac:dyDescent="0.25">
      <c r="B35" s="16" t="s">
        <v>377</v>
      </c>
      <c r="C35" s="17">
        <v>0</v>
      </c>
      <c r="D35" s="18">
        <v>35</v>
      </c>
      <c r="E35" s="18">
        <v>0</v>
      </c>
      <c r="F35" s="18">
        <v>3</v>
      </c>
      <c r="G35" s="19">
        <v>38</v>
      </c>
      <c r="H35" s="17">
        <v>0</v>
      </c>
      <c r="I35" s="18">
        <v>0</v>
      </c>
      <c r="J35" s="18">
        <v>0</v>
      </c>
      <c r="K35" s="19">
        <v>0</v>
      </c>
      <c r="L35" s="17">
        <v>0</v>
      </c>
      <c r="M35" s="18">
        <v>0</v>
      </c>
      <c r="N35" s="20">
        <v>0</v>
      </c>
      <c r="O35" s="21">
        <v>38</v>
      </c>
    </row>
    <row r="36" spans="2:17" x14ac:dyDescent="0.25">
      <c r="B36" s="16" t="s">
        <v>378</v>
      </c>
      <c r="C36" s="17">
        <v>0</v>
      </c>
      <c r="D36" s="18">
        <v>31</v>
      </c>
      <c r="E36" s="18">
        <v>51</v>
      </c>
      <c r="F36" s="18">
        <v>69</v>
      </c>
      <c r="G36" s="19">
        <v>151</v>
      </c>
      <c r="H36" s="17">
        <v>67</v>
      </c>
      <c r="I36" s="18">
        <v>139</v>
      </c>
      <c r="J36" s="18">
        <v>41</v>
      </c>
      <c r="K36" s="19">
        <v>247</v>
      </c>
      <c r="L36" s="17">
        <v>2</v>
      </c>
      <c r="M36" s="18">
        <v>9</v>
      </c>
      <c r="N36" s="20">
        <v>11</v>
      </c>
      <c r="O36" s="21">
        <v>409</v>
      </c>
    </row>
    <row r="37" spans="2:17" x14ac:dyDescent="0.25">
      <c r="B37" s="16" t="s">
        <v>379</v>
      </c>
      <c r="C37" s="17">
        <v>0</v>
      </c>
      <c r="D37" s="18">
        <v>12</v>
      </c>
      <c r="E37" s="18">
        <v>14</v>
      </c>
      <c r="F37" s="18">
        <v>12</v>
      </c>
      <c r="G37" s="19">
        <v>38</v>
      </c>
      <c r="H37" s="17">
        <v>0</v>
      </c>
      <c r="I37" s="18">
        <v>0</v>
      </c>
      <c r="J37" s="18">
        <v>5</v>
      </c>
      <c r="K37" s="19">
        <v>5</v>
      </c>
      <c r="L37" s="17">
        <v>0</v>
      </c>
      <c r="M37" s="18">
        <v>0</v>
      </c>
      <c r="N37" s="20">
        <v>0</v>
      </c>
      <c r="O37" s="21">
        <v>43</v>
      </c>
    </row>
    <row r="38" spans="2:17" x14ac:dyDescent="0.25">
      <c r="B38" s="16" t="s">
        <v>380</v>
      </c>
      <c r="C38" s="17">
        <v>0</v>
      </c>
      <c r="D38" s="18">
        <v>1564</v>
      </c>
      <c r="E38" s="18">
        <v>13</v>
      </c>
      <c r="F38" s="18">
        <v>126</v>
      </c>
      <c r="G38" s="19">
        <v>1703</v>
      </c>
      <c r="H38" s="17">
        <v>2</v>
      </c>
      <c r="I38" s="18">
        <v>2</v>
      </c>
      <c r="J38" s="18">
        <v>1</v>
      </c>
      <c r="K38" s="19">
        <v>5</v>
      </c>
      <c r="L38" s="17">
        <v>0</v>
      </c>
      <c r="M38" s="18">
        <v>0</v>
      </c>
      <c r="N38" s="20">
        <v>0</v>
      </c>
      <c r="O38" s="21">
        <v>1708</v>
      </c>
    </row>
    <row r="39" spans="2:17" x14ac:dyDescent="0.25">
      <c r="B39" s="16" t="s">
        <v>381</v>
      </c>
      <c r="C39" s="17">
        <v>0</v>
      </c>
      <c r="D39" s="18">
        <v>35</v>
      </c>
      <c r="E39" s="18">
        <v>78</v>
      </c>
      <c r="F39" s="18">
        <v>500</v>
      </c>
      <c r="G39" s="19">
        <v>613</v>
      </c>
      <c r="H39" s="17">
        <v>64</v>
      </c>
      <c r="I39" s="18">
        <v>0</v>
      </c>
      <c r="J39" s="18">
        <v>0</v>
      </c>
      <c r="K39" s="19">
        <v>64</v>
      </c>
      <c r="L39" s="17">
        <v>0</v>
      </c>
      <c r="M39" s="18">
        <v>16</v>
      </c>
      <c r="N39" s="20">
        <v>16</v>
      </c>
      <c r="O39" s="21">
        <v>693</v>
      </c>
    </row>
    <row r="40" spans="2:17" x14ac:dyDescent="0.25">
      <c r="B40" s="16" t="s">
        <v>382</v>
      </c>
      <c r="C40" s="17">
        <v>50</v>
      </c>
      <c r="D40" s="18">
        <v>137</v>
      </c>
      <c r="E40" s="18">
        <v>396</v>
      </c>
      <c r="F40" s="18">
        <v>20</v>
      </c>
      <c r="G40" s="19">
        <v>603</v>
      </c>
      <c r="H40" s="17">
        <v>1</v>
      </c>
      <c r="I40" s="18">
        <v>0</v>
      </c>
      <c r="J40" s="18">
        <v>0</v>
      </c>
      <c r="K40" s="19">
        <v>1</v>
      </c>
      <c r="L40" s="17">
        <v>0</v>
      </c>
      <c r="M40" s="18">
        <v>0</v>
      </c>
      <c r="N40" s="20">
        <v>0</v>
      </c>
      <c r="O40" s="21">
        <v>604</v>
      </c>
    </row>
    <row r="41" spans="2:17" x14ac:dyDescent="0.25">
      <c r="B41" s="16" t="s">
        <v>383</v>
      </c>
      <c r="C41" s="17">
        <v>26</v>
      </c>
      <c r="D41" s="18">
        <v>11</v>
      </c>
      <c r="E41" s="18">
        <v>113</v>
      </c>
      <c r="F41" s="18">
        <v>70</v>
      </c>
      <c r="G41" s="19">
        <v>220</v>
      </c>
      <c r="H41" s="17">
        <v>129</v>
      </c>
      <c r="I41" s="18">
        <v>85</v>
      </c>
      <c r="J41" s="18">
        <v>26</v>
      </c>
      <c r="K41" s="19">
        <v>240</v>
      </c>
      <c r="L41" s="17">
        <v>0</v>
      </c>
      <c r="M41" s="18">
        <v>8</v>
      </c>
      <c r="N41" s="20">
        <v>8</v>
      </c>
      <c r="O41" s="21">
        <v>468</v>
      </c>
    </row>
    <row r="42" spans="2:17" x14ac:dyDescent="0.25">
      <c r="B42" s="16" t="s">
        <v>384</v>
      </c>
      <c r="C42" s="17">
        <v>0</v>
      </c>
      <c r="D42" s="18">
        <v>310</v>
      </c>
      <c r="E42" s="18">
        <v>81</v>
      </c>
      <c r="F42" s="18">
        <v>59</v>
      </c>
      <c r="G42" s="19">
        <v>450</v>
      </c>
      <c r="H42" s="17">
        <v>9</v>
      </c>
      <c r="I42" s="18">
        <v>5</v>
      </c>
      <c r="J42" s="18">
        <v>28</v>
      </c>
      <c r="K42" s="19">
        <v>42</v>
      </c>
      <c r="L42" s="17">
        <v>0</v>
      </c>
      <c r="M42" s="18">
        <v>7</v>
      </c>
      <c r="N42" s="20">
        <v>7</v>
      </c>
      <c r="O42" s="21">
        <v>499</v>
      </c>
    </row>
    <row r="43" spans="2:17" x14ac:dyDescent="0.25">
      <c r="B43" s="16" t="s">
        <v>385</v>
      </c>
      <c r="C43" s="17">
        <v>0</v>
      </c>
      <c r="D43" s="18">
        <v>577</v>
      </c>
      <c r="E43" s="18">
        <v>216</v>
      </c>
      <c r="F43" s="18">
        <v>598</v>
      </c>
      <c r="G43" s="19">
        <v>1391</v>
      </c>
      <c r="H43" s="17">
        <v>831</v>
      </c>
      <c r="I43" s="18">
        <v>749</v>
      </c>
      <c r="J43" s="18">
        <v>44</v>
      </c>
      <c r="K43" s="19">
        <v>1624</v>
      </c>
      <c r="L43" s="17">
        <v>0</v>
      </c>
      <c r="M43" s="18">
        <v>0</v>
      </c>
      <c r="N43" s="20">
        <v>0</v>
      </c>
      <c r="O43" s="21">
        <v>3015</v>
      </c>
    </row>
    <row r="44" spans="2:17" x14ac:dyDescent="0.25">
      <c r="B44" s="16" t="s">
        <v>386</v>
      </c>
      <c r="C44" s="17">
        <v>0</v>
      </c>
      <c r="D44" s="18">
        <v>123</v>
      </c>
      <c r="E44" s="18">
        <v>138</v>
      </c>
      <c r="F44" s="18">
        <v>751</v>
      </c>
      <c r="G44" s="19">
        <v>1012</v>
      </c>
      <c r="H44" s="17">
        <v>109</v>
      </c>
      <c r="I44" s="18">
        <v>34</v>
      </c>
      <c r="J44" s="18">
        <v>24</v>
      </c>
      <c r="K44" s="19">
        <v>167</v>
      </c>
      <c r="L44" s="17">
        <v>8</v>
      </c>
      <c r="M44" s="18">
        <v>8</v>
      </c>
      <c r="N44" s="20">
        <v>16</v>
      </c>
      <c r="O44" s="22">
        <v>1195</v>
      </c>
      <c r="Q44" s="23"/>
    </row>
    <row r="45" spans="2:17" x14ac:dyDescent="0.25">
      <c r="B45" s="24" t="s">
        <v>387</v>
      </c>
      <c r="C45" s="25">
        <v>740</v>
      </c>
      <c r="D45" s="26">
        <v>62255</v>
      </c>
      <c r="E45" s="26">
        <v>25223</v>
      </c>
      <c r="F45" s="26">
        <v>66100</v>
      </c>
      <c r="G45" s="27">
        <v>154318</v>
      </c>
      <c r="H45" s="25">
        <v>51376</v>
      </c>
      <c r="I45" s="26">
        <v>33504</v>
      </c>
      <c r="J45" s="26">
        <v>11831</v>
      </c>
      <c r="K45" s="27">
        <v>96711</v>
      </c>
      <c r="L45" s="25">
        <v>379</v>
      </c>
      <c r="M45" s="26">
        <v>2651</v>
      </c>
      <c r="N45" s="28">
        <v>3030</v>
      </c>
      <c r="O45" s="29">
        <v>254059</v>
      </c>
      <c r="Q45" s="30"/>
    </row>
    <row r="46" spans="2:17" x14ac:dyDescent="0.25">
      <c r="B46" s="16" t="s">
        <v>388</v>
      </c>
      <c r="C46" s="17">
        <v>0</v>
      </c>
      <c r="D46" s="18">
        <v>961</v>
      </c>
      <c r="E46" s="18">
        <v>507</v>
      </c>
      <c r="F46" s="18">
        <v>1873</v>
      </c>
      <c r="G46" s="19">
        <v>3341</v>
      </c>
      <c r="H46" s="17">
        <v>2687</v>
      </c>
      <c r="I46" s="18">
        <v>1950</v>
      </c>
      <c r="J46" s="18">
        <v>655</v>
      </c>
      <c r="K46" s="19">
        <v>5292</v>
      </c>
      <c r="L46" s="17">
        <v>0</v>
      </c>
      <c r="M46" s="18">
        <v>1</v>
      </c>
      <c r="N46" s="20">
        <v>1</v>
      </c>
      <c r="O46" s="31">
        <v>8634</v>
      </c>
    </row>
    <row r="47" spans="2:17" x14ac:dyDescent="0.25">
      <c r="B47" s="16" t="s">
        <v>389</v>
      </c>
      <c r="C47" s="17">
        <v>83</v>
      </c>
      <c r="D47" s="18">
        <v>1705</v>
      </c>
      <c r="E47" s="18">
        <v>971</v>
      </c>
      <c r="F47" s="18">
        <v>798</v>
      </c>
      <c r="G47" s="19">
        <v>3557</v>
      </c>
      <c r="H47" s="17">
        <v>572</v>
      </c>
      <c r="I47" s="18">
        <v>570</v>
      </c>
      <c r="J47" s="18">
        <v>434</v>
      </c>
      <c r="K47" s="19">
        <v>1576</v>
      </c>
      <c r="L47" s="17">
        <v>3</v>
      </c>
      <c r="M47" s="18">
        <v>156</v>
      </c>
      <c r="N47" s="20">
        <v>159</v>
      </c>
      <c r="O47" s="21">
        <v>5292</v>
      </c>
    </row>
    <row r="48" spans="2:17" x14ac:dyDescent="0.25">
      <c r="B48" s="16" t="s">
        <v>390</v>
      </c>
      <c r="C48" s="17">
        <v>101</v>
      </c>
      <c r="D48" s="18">
        <v>4866</v>
      </c>
      <c r="E48" s="18">
        <v>5210</v>
      </c>
      <c r="F48" s="18">
        <v>2143</v>
      </c>
      <c r="G48" s="19">
        <v>12320</v>
      </c>
      <c r="H48" s="17">
        <v>13878</v>
      </c>
      <c r="I48" s="18">
        <v>15837</v>
      </c>
      <c r="J48" s="18">
        <v>6747</v>
      </c>
      <c r="K48" s="19">
        <v>36462</v>
      </c>
      <c r="L48" s="17">
        <v>450</v>
      </c>
      <c r="M48" s="18">
        <v>1665</v>
      </c>
      <c r="N48" s="20">
        <v>2115</v>
      </c>
      <c r="O48" s="21">
        <v>50897</v>
      </c>
    </row>
    <row r="49" spans="2:15" x14ac:dyDescent="0.25">
      <c r="B49" s="16" t="s">
        <v>391</v>
      </c>
      <c r="C49" s="17">
        <v>1020</v>
      </c>
      <c r="D49" s="18">
        <v>18979</v>
      </c>
      <c r="E49" s="18">
        <v>15732</v>
      </c>
      <c r="F49" s="18">
        <v>5661</v>
      </c>
      <c r="G49" s="19">
        <v>41392</v>
      </c>
      <c r="H49" s="17">
        <v>14978</v>
      </c>
      <c r="I49" s="18">
        <v>13749</v>
      </c>
      <c r="J49" s="18">
        <v>5841</v>
      </c>
      <c r="K49" s="19">
        <v>34568</v>
      </c>
      <c r="L49" s="17">
        <v>344</v>
      </c>
      <c r="M49" s="18">
        <v>2376</v>
      </c>
      <c r="N49" s="20">
        <v>2720</v>
      </c>
      <c r="O49" s="21">
        <v>78680</v>
      </c>
    </row>
    <row r="50" spans="2:15" s="5" customFormat="1" ht="12.75" x14ac:dyDescent="0.2">
      <c r="B50" s="16" t="s">
        <v>392</v>
      </c>
      <c r="C50" s="17">
        <v>1165</v>
      </c>
      <c r="D50" s="18">
        <v>7769</v>
      </c>
      <c r="E50" s="18">
        <v>6513</v>
      </c>
      <c r="F50" s="18">
        <v>2088</v>
      </c>
      <c r="G50" s="19">
        <v>17535</v>
      </c>
      <c r="H50" s="17">
        <v>9600</v>
      </c>
      <c r="I50" s="18">
        <v>6845</v>
      </c>
      <c r="J50" s="18">
        <v>2692</v>
      </c>
      <c r="K50" s="19">
        <v>19137</v>
      </c>
      <c r="L50" s="17">
        <v>225</v>
      </c>
      <c r="M50" s="18">
        <v>621</v>
      </c>
      <c r="N50" s="20">
        <v>846</v>
      </c>
      <c r="O50" s="21">
        <v>37518</v>
      </c>
    </row>
    <row r="51" spans="2:15" s="5" customFormat="1" ht="12.75" x14ac:dyDescent="0.2">
      <c r="B51" s="16" t="s">
        <v>393</v>
      </c>
      <c r="C51" s="17">
        <v>747</v>
      </c>
      <c r="D51" s="18">
        <v>3855</v>
      </c>
      <c r="E51" s="18">
        <v>2714</v>
      </c>
      <c r="F51" s="18">
        <v>675</v>
      </c>
      <c r="G51" s="19">
        <v>7991</v>
      </c>
      <c r="H51" s="17">
        <v>2563</v>
      </c>
      <c r="I51" s="18">
        <v>2065</v>
      </c>
      <c r="J51" s="18">
        <v>1286</v>
      </c>
      <c r="K51" s="19">
        <v>5914</v>
      </c>
      <c r="L51" s="17">
        <v>43</v>
      </c>
      <c r="M51" s="18">
        <v>499</v>
      </c>
      <c r="N51" s="20">
        <v>542</v>
      </c>
      <c r="O51" s="21">
        <v>14447</v>
      </c>
    </row>
    <row r="52" spans="2:15" x14ac:dyDescent="0.25">
      <c r="B52" s="24" t="s">
        <v>394</v>
      </c>
      <c r="C52" s="25">
        <v>3116</v>
      </c>
      <c r="D52" s="26">
        <v>38135</v>
      </c>
      <c r="E52" s="26">
        <v>31647</v>
      </c>
      <c r="F52" s="26">
        <v>13238</v>
      </c>
      <c r="G52" s="27">
        <v>86136</v>
      </c>
      <c r="H52" s="25">
        <v>44278</v>
      </c>
      <c r="I52" s="26">
        <v>41016</v>
      </c>
      <c r="J52" s="26">
        <v>17655</v>
      </c>
      <c r="K52" s="27">
        <v>102949</v>
      </c>
      <c r="L52" s="25">
        <v>1065</v>
      </c>
      <c r="M52" s="26">
        <v>5318</v>
      </c>
      <c r="N52" s="28">
        <v>6383</v>
      </c>
      <c r="O52" s="29">
        <v>195468</v>
      </c>
    </row>
    <row r="53" spans="2:15" x14ac:dyDescent="0.25">
      <c r="B53" s="16" t="s">
        <v>395</v>
      </c>
      <c r="C53" s="17">
        <v>13</v>
      </c>
      <c r="D53" s="18">
        <v>7286</v>
      </c>
      <c r="E53" s="18">
        <v>727</v>
      </c>
      <c r="F53" s="18">
        <v>917</v>
      </c>
      <c r="G53" s="19">
        <v>8943</v>
      </c>
      <c r="H53" s="17">
        <v>189642</v>
      </c>
      <c r="I53" s="18">
        <v>7271</v>
      </c>
      <c r="J53" s="18">
        <v>4465</v>
      </c>
      <c r="K53" s="19">
        <v>201378</v>
      </c>
      <c r="L53" s="17">
        <v>1</v>
      </c>
      <c r="M53" s="18">
        <v>9</v>
      </c>
      <c r="N53" s="20">
        <v>10</v>
      </c>
      <c r="O53" s="21">
        <v>210331</v>
      </c>
    </row>
    <row r="54" spans="2:15" s="5" customFormat="1" ht="12.75" x14ac:dyDescent="0.2">
      <c r="B54" s="24" t="s">
        <v>396</v>
      </c>
      <c r="C54" s="25">
        <v>13</v>
      </c>
      <c r="D54" s="26">
        <v>7286</v>
      </c>
      <c r="E54" s="26">
        <v>727</v>
      </c>
      <c r="F54" s="26">
        <v>917</v>
      </c>
      <c r="G54" s="27">
        <v>8943</v>
      </c>
      <c r="H54" s="25">
        <v>189642</v>
      </c>
      <c r="I54" s="26">
        <v>7271</v>
      </c>
      <c r="J54" s="26">
        <v>4465</v>
      </c>
      <c r="K54" s="27">
        <v>201378</v>
      </c>
      <c r="L54" s="25">
        <v>1</v>
      </c>
      <c r="M54" s="26">
        <v>9</v>
      </c>
      <c r="N54" s="28">
        <v>10</v>
      </c>
      <c r="O54" s="29">
        <v>210331</v>
      </c>
    </row>
    <row r="55" spans="2:15" x14ac:dyDescent="0.25">
      <c r="B55" s="32"/>
      <c r="C55" s="33"/>
      <c r="D55" s="34"/>
      <c r="E55" s="34"/>
      <c r="F55" s="34"/>
      <c r="G55" s="35"/>
      <c r="H55" s="33"/>
      <c r="I55" s="34"/>
      <c r="J55" s="34"/>
      <c r="K55" s="35"/>
      <c r="L55" s="33"/>
      <c r="M55" s="34"/>
      <c r="N55" s="36"/>
      <c r="O55" s="37"/>
    </row>
    <row r="56" spans="2:15" s="5" customFormat="1" ht="13.5" thickBot="1" x14ac:dyDescent="0.25">
      <c r="B56" s="38" t="s">
        <v>397</v>
      </c>
      <c r="C56" s="39">
        <v>3869</v>
      </c>
      <c r="D56" s="40">
        <v>107676</v>
      </c>
      <c r="E56" s="40">
        <v>57597</v>
      </c>
      <c r="F56" s="40">
        <v>80255</v>
      </c>
      <c r="G56" s="41">
        <v>249397</v>
      </c>
      <c r="H56" s="39">
        <v>285296</v>
      </c>
      <c r="I56" s="40">
        <v>81791</v>
      </c>
      <c r="J56" s="40">
        <v>33951</v>
      </c>
      <c r="K56" s="41">
        <v>401038</v>
      </c>
      <c r="L56" s="39">
        <v>1445</v>
      </c>
      <c r="M56" s="40">
        <v>7978</v>
      </c>
      <c r="N56" s="42">
        <v>9423</v>
      </c>
      <c r="O56" s="43">
        <v>659858</v>
      </c>
    </row>
    <row r="58" spans="2:15" x14ac:dyDescent="0.25">
      <c r="B58" t="s">
        <v>398</v>
      </c>
    </row>
    <row r="59" spans="2:15" x14ac:dyDescent="0.25">
      <c r="B59" t="s">
        <v>398</v>
      </c>
    </row>
    <row r="60" spans="2:15" x14ac:dyDescent="0.25">
      <c r="B60" t="s">
        <v>398</v>
      </c>
    </row>
  </sheetData>
  <mergeCells count="5">
    <mergeCell ref="B4:B5"/>
    <mergeCell ref="C4:G4"/>
    <mergeCell ref="H4:K4"/>
    <mergeCell ref="L4:N4"/>
    <mergeCell ref="O4:O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
  <sheetViews>
    <sheetView workbookViewId="0"/>
  </sheetViews>
  <sheetFormatPr defaultRowHeight="15" x14ac:dyDescent="0.25"/>
  <cols>
    <col min="1" max="1" width="12.85546875" customWidth="1"/>
    <col min="2" max="2" width="30.85546875" customWidth="1"/>
    <col min="3" max="3" width="23.140625" customWidth="1"/>
  </cols>
  <sheetData>
    <row r="1" spans="1:5" x14ac:dyDescent="0.25">
      <c r="A1" s="1" t="s">
        <v>399</v>
      </c>
    </row>
    <row r="3" spans="1:5" x14ac:dyDescent="0.25">
      <c r="A3" s="64" t="s">
        <v>400</v>
      </c>
      <c r="B3" s="64"/>
      <c r="C3" s="64"/>
      <c r="D3" s="1"/>
      <c r="E3" s="1"/>
    </row>
    <row r="4" spans="1:5" x14ac:dyDescent="0.25">
      <c r="A4" s="65" t="s">
        <v>401</v>
      </c>
      <c r="B4" s="65" t="s">
        <v>402</v>
      </c>
      <c r="C4" s="65" t="s">
        <v>403</v>
      </c>
      <c r="D4" s="1"/>
      <c r="E4" s="1"/>
    </row>
    <row r="5" spans="1:5" x14ac:dyDescent="0.25">
      <c r="A5" s="66">
        <v>0.21299999999999999</v>
      </c>
      <c r="B5" s="66">
        <v>0.23599999999999999</v>
      </c>
      <c r="C5" s="66">
        <f>SUM(A5:B5)</f>
        <v>0.44899999999999995</v>
      </c>
    </row>
    <row r="7" spans="1:5" x14ac:dyDescent="0.25">
      <c r="A7" s="2" t="s">
        <v>404</v>
      </c>
      <c r="B7" s="63"/>
    </row>
    <row r="8" spans="1:5" x14ac:dyDescent="0.25">
      <c r="A8">
        <f>Population!B13</f>
        <v>311582564</v>
      </c>
    </row>
    <row r="10" spans="1:5" x14ac:dyDescent="0.25">
      <c r="A10" s="2" t="s">
        <v>405</v>
      </c>
      <c r="B10" s="63"/>
    </row>
    <row r="11" spans="1:5" x14ac:dyDescent="0.25">
      <c r="A11" s="67">
        <f>A8/1000*C5</f>
        <v>139900.57123599999</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5"/>
  <sheetViews>
    <sheetView workbookViewId="0"/>
  </sheetViews>
  <sheetFormatPr defaultRowHeight="15" x14ac:dyDescent="0.25"/>
  <cols>
    <col min="1" max="1" width="11.85546875" customWidth="1"/>
    <col min="2" max="2" width="29.28515625" customWidth="1"/>
    <col min="3" max="3" width="16.7109375" customWidth="1"/>
    <col min="4" max="4" width="18.28515625" customWidth="1"/>
  </cols>
  <sheetData>
    <row r="1" spans="1:4" x14ac:dyDescent="0.25">
      <c r="A1" s="1" t="s">
        <v>406</v>
      </c>
    </row>
    <row r="3" spans="1:4" x14ac:dyDescent="0.25">
      <c r="A3" s="69" t="s">
        <v>407</v>
      </c>
      <c r="B3" s="70"/>
      <c r="C3" s="70"/>
      <c r="D3" s="70"/>
    </row>
    <row r="4" spans="1:4" x14ac:dyDescent="0.25">
      <c r="A4" s="2" t="s">
        <v>166</v>
      </c>
      <c r="B4" s="2" t="s">
        <v>408</v>
      </c>
      <c r="C4" s="2" t="s">
        <v>409</v>
      </c>
      <c r="D4" s="63"/>
    </row>
    <row r="5" spans="1:4" x14ac:dyDescent="0.25">
      <c r="A5" s="66">
        <v>286180</v>
      </c>
      <c r="B5" s="66">
        <v>52008</v>
      </c>
      <c r="C5" s="66">
        <v>11162</v>
      </c>
    </row>
    <row r="7" spans="1:4" x14ac:dyDescent="0.25">
      <c r="A7" s="2" t="s">
        <v>410</v>
      </c>
      <c r="B7" s="2" t="s">
        <v>411</v>
      </c>
    </row>
    <row r="8" spans="1:4" x14ac:dyDescent="0.25">
      <c r="A8" s="66">
        <v>2007</v>
      </c>
      <c r="B8" s="71">
        <f>Population!B9</f>
        <v>301579895</v>
      </c>
    </row>
    <row r="9" spans="1:4" x14ac:dyDescent="0.25">
      <c r="A9" s="66">
        <v>2011</v>
      </c>
      <c r="B9" s="66">
        <f>Population!B13</f>
        <v>311582564</v>
      </c>
    </row>
    <row r="11" spans="1:4" x14ac:dyDescent="0.25">
      <c r="A11" s="69" t="s">
        <v>412</v>
      </c>
      <c r="B11" s="70"/>
      <c r="C11" s="70"/>
      <c r="D11" s="70"/>
    </row>
    <row r="12" spans="1:4" x14ac:dyDescent="0.25">
      <c r="A12" s="2" t="s">
        <v>166</v>
      </c>
      <c r="B12" s="2" t="s">
        <v>408</v>
      </c>
      <c r="C12" s="2" t="s">
        <v>409</v>
      </c>
      <c r="D12" s="63"/>
    </row>
    <row r="13" spans="1:4" x14ac:dyDescent="0.25">
      <c r="A13" s="71">
        <f>A5*($B9/$B8)</f>
        <v>295671.89207198308</v>
      </c>
      <c r="B13" s="71">
        <f t="shared" ref="B13:C13" si="0">B5*($B9/$B8)</f>
        <v>53732.978415262063</v>
      </c>
      <c r="C13" s="71">
        <f t="shared" si="0"/>
        <v>11532.216295015289</v>
      </c>
    </row>
    <row r="15" spans="1:4" x14ac:dyDescent="0.25">
      <c r="A15" t="s">
        <v>413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9"/>
  <sheetViews>
    <sheetView workbookViewId="0"/>
  </sheetViews>
  <sheetFormatPr defaultRowHeight="15" x14ac:dyDescent="0.25"/>
  <cols>
    <col min="2" max="2" width="87.5703125" customWidth="1"/>
  </cols>
  <sheetData>
    <row r="1" spans="1:2" x14ac:dyDescent="0.25">
      <c r="A1" s="1" t="s">
        <v>414</v>
      </c>
    </row>
    <row r="3" spans="1:2" x14ac:dyDescent="0.25">
      <c r="A3" s="1" t="s">
        <v>415</v>
      </c>
    </row>
    <row r="4" spans="1:2" x14ac:dyDescent="0.25">
      <c r="A4" t="s">
        <v>416</v>
      </c>
    </row>
    <row r="5" spans="1:2" x14ac:dyDescent="0.25">
      <c r="A5" t="s">
        <v>417</v>
      </c>
    </row>
    <row r="6" spans="1:2" x14ac:dyDescent="0.25">
      <c r="A6" t="s">
        <v>418</v>
      </c>
    </row>
    <row r="8" spans="1:2" x14ac:dyDescent="0.25">
      <c r="A8" s="2" t="s">
        <v>419</v>
      </c>
      <c r="B8" s="63"/>
    </row>
    <row r="9" spans="1:2" x14ac:dyDescent="0.25">
      <c r="A9" s="66">
        <v>233000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62"/>
  <sheetViews>
    <sheetView workbookViewId="0"/>
  </sheetViews>
  <sheetFormatPr defaultRowHeight="15" x14ac:dyDescent="0.25"/>
  <cols>
    <col min="2" max="2" width="25.5703125" customWidth="1"/>
    <col min="3" max="3" width="22.7109375" style="105" customWidth="1"/>
  </cols>
  <sheetData>
    <row r="1" spans="1:3" x14ac:dyDescent="0.25">
      <c r="A1" s="1" t="s">
        <v>410</v>
      </c>
      <c r="B1" s="102" t="s">
        <v>420</v>
      </c>
      <c r="C1" s="102" t="s">
        <v>421</v>
      </c>
    </row>
    <row r="2" spans="1:3" x14ac:dyDescent="0.25">
      <c r="A2" s="103">
        <v>2000</v>
      </c>
      <c r="B2" s="104">
        <v>282171957</v>
      </c>
      <c r="C2" s="105" t="s">
        <v>422</v>
      </c>
    </row>
    <row r="3" spans="1:3" x14ac:dyDescent="0.25">
      <c r="A3">
        <v>2001</v>
      </c>
      <c r="B3" s="104">
        <v>285081556</v>
      </c>
      <c r="C3" s="105" t="s">
        <v>422</v>
      </c>
    </row>
    <row r="4" spans="1:3" x14ac:dyDescent="0.25">
      <c r="A4" s="103">
        <v>2002</v>
      </c>
      <c r="B4" s="104">
        <v>287803914</v>
      </c>
      <c r="C4" s="105" t="s">
        <v>422</v>
      </c>
    </row>
    <row r="5" spans="1:3" x14ac:dyDescent="0.25">
      <c r="A5">
        <v>2003</v>
      </c>
      <c r="B5" s="104">
        <v>290326418</v>
      </c>
      <c r="C5" s="105" t="s">
        <v>422</v>
      </c>
    </row>
    <row r="6" spans="1:3" x14ac:dyDescent="0.25">
      <c r="A6" s="103">
        <v>2004</v>
      </c>
      <c r="B6" s="104">
        <v>293045739</v>
      </c>
      <c r="C6" s="105" t="s">
        <v>422</v>
      </c>
    </row>
    <row r="7" spans="1:3" x14ac:dyDescent="0.25">
      <c r="A7">
        <v>2005</v>
      </c>
      <c r="B7" s="104">
        <v>295753151</v>
      </c>
      <c r="C7" s="105" t="s">
        <v>422</v>
      </c>
    </row>
    <row r="8" spans="1:3" x14ac:dyDescent="0.25">
      <c r="A8" s="103">
        <v>2006</v>
      </c>
      <c r="B8" s="104">
        <v>298593212</v>
      </c>
      <c r="C8" s="105" t="s">
        <v>422</v>
      </c>
    </row>
    <row r="9" spans="1:3" x14ac:dyDescent="0.25">
      <c r="A9">
        <v>2007</v>
      </c>
      <c r="B9" s="104">
        <v>301579895</v>
      </c>
      <c r="C9" s="105" t="s">
        <v>422</v>
      </c>
    </row>
    <row r="10" spans="1:3" x14ac:dyDescent="0.25">
      <c r="A10" s="103">
        <v>2008</v>
      </c>
      <c r="B10" s="104">
        <v>304374846</v>
      </c>
      <c r="C10" s="105" t="s">
        <v>422</v>
      </c>
    </row>
    <row r="11" spans="1:3" x14ac:dyDescent="0.25">
      <c r="A11">
        <v>2009</v>
      </c>
      <c r="B11" s="104">
        <v>307006550</v>
      </c>
      <c r="C11" s="105" t="s">
        <v>422</v>
      </c>
    </row>
    <row r="12" spans="1:3" x14ac:dyDescent="0.25">
      <c r="A12" s="103">
        <v>2010</v>
      </c>
      <c r="B12" s="103">
        <v>309326295</v>
      </c>
      <c r="C12" s="105" t="s">
        <v>422</v>
      </c>
    </row>
    <row r="13" spans="1:3" x14ac:dyDescent="0.25">
      <c r="A13">
        <v>2011</v>
      </c>
      <c r="B13" s="103">
        <v>311582564</v>
      </c>
      <c r="C13" s="105" t="s">
        <v>422</v>
      </c>
    </row>
    <row r="14" spans="1:3" x14ac:dyDescent="0.25">
      <c r="A14">
        <v>2012</v>
      </c>
      <c r="B14" s="103">
        <v>313873685</v>
      </c>
      <c r="C14" s="105" t="s">
        <v>422</v>
      </c>
    </row>
    <row r="15" spans="1:3" x14ac:dyDescent="0.25">
      <c r="A15">
        <v>2013</v>
      </c>
      <c r="B15" s="103">
        <v>316128839</v>
      </c>
      <c r="C15" s="105" t="s">
        <v>422</v>
      </c>
    </row>
    <row r="16" spans="1:3" x14ac:dyDescent="0.25">
      <c r="A16">
        <v>2014</v>
      </c>
      <c r="B16" s="67">
        <f>GEOMEAN(B15,B17)</f>
        <v>318735175.47888714</v>
      </c>
      <c r="C16" s="105" t="s">
        <v>423</v>
      </c>
    </row>
    <row r="17" spans="1:3" x14ac:dyDescent="0.25">
      <c r="A17">
        <v>2015</v>
      </c>
      <c r="B17">
        <v>321363000</v>
      </c>
      <c r="C17" s="105" t="s">
        <v>424</v>
      </c>
    </row>
    <row r="18" spans="1:3" x14ac:dyDescent="0.25">
      <c r="A18">
        <v>2016</v>
      </c>
      <c r="B18">
        <v>323849000</v>
      </c>
      <c r="C18" s="105" t="s">
        <v>424</v>
      </c>
    </row>
    <row r="19" spans="1:3" x14ac:dyDescent="0.25">
      <c r="A19">
        <v>2017</v>
      </c>
      <c r="B19">
        <v>326348000</v>
      </c>
      <c r="C19" s="105" t="s">
        <v>424</v>
      </c>
    </row>
    <row r="20" spans="1:3" x14ac:dyDescent="0.25">
      <c r="A20">
        <v>2018</v>
      </c>
      <c r="B20">
        <v>328857000</v>
      </c>
      <c r="C20" s="105" t="s">
        <v>424</v>
      </c>
    </row>
    <row r="21" spans="1:3" x14ac:dyDescent="0.25">
      <c r="A21">
        <v>2019</v>
      </c>
      <c r="B21">
        <v>331375000</v>
      </c>
      <c r="C21" s="105" t="s">
        <v>424</v>
      </c>
    </row>
    <row r="22" spans="1:3" x14ac:dyDescent="0.25">
      <c r="A22">
        <v>2020</v>
      </c>
      <c r="B22">
        <v>333896000</v>
      </c>
      <c r="C22" s="105" t="s">
        <v>424</v>
      </c>
    </row>
    <row r="23" spans="1:3" x14ac:dyDescent="0.25">
      <c r="A23">
        <v>2021</v>
      </c>
      <c r="B23">
        <v>336416000</v>
      </c>
      <c r="C23" s="105" t="s">
        <v>424</v>
      </c>
    </row>
    <row r="24" spans="1:3" x14ac:dyDescent="0.25">
      <c r="A24">
        <v>2022</v>
      </c>
      <c r="B24">
        <v>338930000</v>
      </c>
      <c r="C24" s="105" t="s">
        <v>424</v>
      </c>
    </row>
    <row r="25" spans="1:3" x14ac:dyDescent="0.25">
      <c r="A25">
        <v>2023</v>
      </c>
      <c r="B25">
        <v>341436000</v>
      </c>
      <c r="C25" s="105" t="s">
        <v>424</v>
      </c>
    </row>
    <row r="26" spans="1:3" x14ac:dyDescent="0.25">
      <c r="A26">
        <v>2024</v>
      </c>
      <c r="B26">
        <v>343929000</v>
      </c>
      <c r="C26" s="105" t="s">
        <v>424</v>
      </c>
    </row>
    <row r="27" spans="1:3" x14ac:dyDescent="0.25">
      <c r="A27">
        <v>2025</v>
      </c>
      <c r="B27">
        <v>346407000</v>
      </c>
      <c r="C27" s="105" t="s">
        <v>424</v>
      </c>
    </row>
    <row r="28" spans="1:3" x14ac:dyDescent="0.25">
      <c r="A28">
        <v>2026</v>
      </c>
      <c r="B28">
        <v>348867000</v>
      </c>
      <c r="C28" s="105" t="s">
        <v>424</v>
      </c>
    </row>
    <row r="29" spans="1:3" x14ac:dyDescent="0.25">
      <c r="A29">
        <v>2027</v>
      </c>
      <c r="B29">
        <v>351304000</v>
      </c>
      <c r="C29" s="105" t="s">
        <v>424</v>
      </c>
    </row>
    <row r="30" spans="1:3" x14ac:dyDescent="0.25">
      <c r="A30">
        <v>2028</v>
      </c>
      <c r="B30">
        <v>353718000</v>
      </c>
      <c r="C30" s="105" t="s">
        <v>424</v>
      </c>
    </row>
    <row r="31" spans="1:3" x14ac:dyDescent="0.25">
      <c r="A31">
        <v>2029</v>
      </c>
      <c r="B31">
        <v>356107000</v>
      </c>
      <c r="C31" s="105" t="s">
        <v>424</v>
      </c>
    </row>
    <row r="32" spans="1:3" x14ac:dyDescent="0.25">
      <c r="A32">
        <v>2030</v>
      </c>
      <c r="B32">
        <v>358471000</v>
      </c>
      <c r="C32" s="105" t="s">
        <v>424</v>
      </c>
    </row>
    <row r="33" spans="1:3" x14ac:dyDescent="0.25">
      <c r="A33">
        <v>2031</v>
      </c>
      <c r="B33">
        <v>360792000</v>
      </c>
      <c r="C33" s="105" t="s">
        <v>424</v>
      </c>
    </row>
    <row r="34" spans="1:3" x14ac:dyDescent="0.25">
      <c r="A34">
        <v>2032</v>
      </c>
      <c r="B34">
        <v>363070000</v>
      </c>
      <c r="C34" s="105" t="s">
        <v>424</v>
      </c>
    </row>
    <row r="35" spans="1:3" x14ac:dyDescent="0.25">
      <c r="A35">
        <v>2033</v>
      </c>
      <c r="B35">
        <v>365307000</v>
      </c>
      <c r="C35" s="105" t="s">
        <v>424</v>
      </c>
    </row>
    <row r="36" spans="1:3" x14ac:dyDescent="0.25">
      <c r="A36">
        <v>2034</v>
      </c>
      <c r="B36">
        <v>367503000</v>
      </c>
      <c r="C36" s="105" t="s">
        <v>424</v>
      </c>
    </row>
    <row r="37" spans="1:3" x14ac:dyDescent="0.25">
      <c r="A37">
        <v>2035</v>
      </c>
      <c r="B37">
        <v>369662000</v>
      </c>
      <c r="C37" s="105" t="s">
        <v>424</v>
      </c>
    </row>
    <row r="38" spans="1:3" x14ac:dyDescent="0.25">
      <c r="A38">
        <v>2036</v>
      </c>
      <c r="B38">
        <v>371788000</v>
      </c>
      <c r="C38" s="105" t="s">
        <v>424</v>
      </c>
    </row>
    <row r="39" spans="1:3" x14ac:dyDescent="0.25">
      <c r="A39">
        <v>2037</v>
      </c>
      <c r="B39">
        <v>373883000</v>
      </c>
      <c r="C39" s="105" t="s">
        <v>424</v>
      </c>
    </row>
    <row r="40" spans="1:3" x14ac:dyDescent="0.25">
      <c r="A40">
        <v>2038</v>
      </c>
      <c r="B40">
        <v>375950000</v>
      </c>
      <c r="C40" s="105" t="s">
        <v>424</v>
      </c>
    </row>
    <row r="41" spans="1:3" x14ac:dyDescent="0.25">
      <c r="A41">
        <v>2039</v>
      </c>
      <c r="B41">
        <v>377993000</v>
      </c>
      <c r="C41" s="105" t="s">
        <v>424</v>
      </c>
    </row>
    <row r="42" spans="1:3" x14ac:dyDescent="0.25">
      <c r="A42">
        <v>2040</v>
      </c>
      <c r="B42">
        <v>380016000</v>
      </c>
      <c r="C42" s="105" t="s">
        <v>424</v>
      </c>
    </row>
    <row r="43" spans="1:3" x14ac:dyDescent="0.25">
      <c r="A43">
        <v>2041</v>
      </c>
      <c r="B43">
        <v>382021000</v>
      </c>
      <c r="C43" s="105" t="s">
        <v>424</v>
      </c>
    </row>
    <row r="44" spans="1:3" x14ac:dyDescent="0.25">
      <c r="A44">
        <v>2042</v>
      </c>
      <c r="B44">
        <v>384012000</v>
      </c>
      <c r="C44" s="105" t="s">
        <v>424</v>
      </c>
    </row>
    <row r="45" spans="1:3" x14ac:dyDescent="0.25">
      <c r="A45">
        <v>2043</v>
      </c>
      <c r="B45">
        <v>385992000</v>
      </c>
      <c r="C45" s="105" t="s">
        <v>424</v>
      </c>
    </row>
    <row r="46" spans="1:3" x14ac:dyDescent="0.25">
      <c r="A46">
        <v>2044</v>
      </c>
      <c r="B46">
        <v>387965000</v>
      </c>
      <c r="C46" s="105" t="s">
        <v>424</v>
      </c>
    </row>
    <row r="47" spans="1:3" x14ac:dyDescent="0.25">
      <c r="A47">
        <v>2045</v>
      </c>
      <c r="B47">
        <v>389934000</v>
      </c>
      <c r="C47" s="105" t="s">
        <v>424</v>
      </c>
    </row>
    <row r="48" spans="1:3" x14ac:dyDescent="0.25">
      <c r="A48">
        <v>2046</v>
      </c>
      <c r="B48">
        <v>391902000</v>
      </c>
      <c r="C48" s="105" t="s">
        <v>424</v>
      </c>
    </row>
    <row r="49" spans="1:3" x14ac:dyDescent="0.25">
      <c r="A49">
        <v>2047</v>
      </c>
      <c r="B49">
        <v>393869000</v>
      </c>
      <c r="C49" s="105" t="s">
        <v>424</v>
      </c>
    </row>
    <row r="50" spans="1:3" x14ac:dyDescent="0.25">
      <c r="A50">
        <v>2048</v>
      </c>
      <c r="B50">
        <v>395841000</v>
      </c>
      <c r="C50" s="105" t="s">
        <v>424</v>
      </c>
    </row>
    <row r="51" spans="1:3" x14ac:dyDescent="0.25">
      <c r="A51">
        <v>2049</v>
      </c>
      <c r="B51">
        <v>397818000</v>
      </c>
      <c r="C51" s="105" t="s">
        <v>424</v>
      </c>
    </row>
    <row r="52" spans="1:3" x14ac:dyDescent="0.25">
      <c r="A52">
        <v>2050</v>
      </c>
      <c r="B52">
        <v>399803000</v>
      </c>
      <c r="C52" s="105" t="s">
        <v>424</v>
      </c>
    </row>
    <row r="53" spans="1:3" x14ac:dyDescent="0.25">
      <c r="A53">
        <v>2051</v>
      </c>
      <c r="B53">
        <v>401796000</v>
      </c>
      <c r="C53" s="105" t="s">
        <v>424</v>
      </c>
    </row>
    <row r="54" spans="1:3" x14ac:dyDescent="0.25">
      <c r="A54">
        <v>2052</v>
      </c>
      <c r="B54">
        <v>403798000</v>
      </c>
      <c r="C54" s="105" t="s">
        <v>424</v>
      </c>
    </row>
    <row r="55" spans="1:3" x14ac:dyDescent="0.25">
      <c r="A55">
        <v>2053</v>
      </c>
      <c r="B55">
        <v>405811000</v>
      </c>
      <c r="C55" s="105" t="s">
        <v>424</v>
      </c>
    </row>
    <row r="56" spans="1:3" x14ac:dyDescent="0.25">
      <c r="A56">
        <v>2054</v>
      </c>
      <c r="B56">
        <v>407835000</v>
      </c>
      <c r="C56" s="105" t="s">
        <v>424</v>
      </c>
    </row>
    <row r="57" spans="1:3" x14ac:dyDescent="0.25">
      <c r="A57">
        <v>2055</v>
      </c>
      <c r="B57">
        <v>409873000</v>
      </c>
      <c r="C57" s="105" t="s">
        <v>424</v>
      </c>
    </row>
    <row r="58" spans="1:3" x14ac:dyDescent="0.25">
      <c r="A58">
        <v>2056</v>
      </c>
      <c r="B58">
        <v>411923000</v>
      </c>
      <c r="C58" s="105" t="s">
        <v>424</v>
      </c>
    </row>
    <row r="59" spans="1:3" x14ac:dyDescent="0.25">
      <c r="A59">
        <v>2057</v>
      </c>
      <c r="B59">
        <v>413989000</v>
      </c>
      <c r="C59" s="105" t="s">
        <v>424</v>
      </c>
    </row>
    <row r="60" spans="1:3" x14ac:dyDescent="0.25">
      <c r="A60">
        <v>2058</v>
      </c>
      <c r="B60">
        <v>416068000</v>
      </c>
      <c r="C60" s="105" t="s">
        <v>424</v>
      </c>
    </row>
    <row r="61" spans="1:3" x14ac:dyDescent="0.25">
      <c r="A61">
        <v>2059</v>
      </c>
      <c r="B61">
        <v>418161000</v>
      </c>
      <c r="C61" s="105" t="s">
        <v>424</v>
      </c>
    </row>
    <row r="62" spans="1:3" x14ac:dyDescent="0.25">
      <c r="A62">
        <v>2060</v>
      </c>
      <c r="B62">
        <v>420268000</v>
      </c>
      <c r="C62" s="105" t="s">
        <v>424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E7"/>
  <sheetViews>
    <sheetView workbookViewId="0">
      <selection activeCell="B10" sqref="B10"/>
    </sheetView>
  </sheetViews>
  <sheetFormatPr defaultRowHeight="15" x14ac:dyDescent="0.25"/>
  <cols>
    <col min="1" max="1" width="15.28515625" customWidth="1"/>
    <col min="2" max="2" width="15.7109375" customWidth="1"/>
    <col min="3" max="3" width="17.28515625" customWidth="1"/>
    <col min="4" max="4" width="16.85546875" customWidth="1"/>
    <col min="5" max="5" width="18" customWidth="1"/>
  </cols>
  <sheetData>
    <row r="1" spans="1:5" s="113" customFormat="1" ht="45" x14ac:dyDescent="0.25">
      <c r="A1" s="133" t="s">
        <v>37</v>
      </c>
      <c r="B1" s="132" t="s">
        <v>38</v>
      </c>
      <c r="C1" s="132" t="s">
        <v>39</v>
      </c>
      <c r="D1" s="132" t="s">
        <v>40</v>
      </c>
      <c r="E1" s="132" t="s">
        <v>41</v>
      </c>
    </row>
    <row r="2" spans="1:5" x14ac:dyDescent="0.25">
      <c r="A2" t="s">
        <v>42</v>
      </c>
      <c r="B2">
        <f>'Results (2)'!C2</f>
        <v>2.560717709316894E-3</v>
      </c>
      <c r="C2">
        <f>'Results (2)'!D2</f>
        <v>2.3857746753517348E-3</v>
      </c>
      <c r="D2">
        <f>'Results (2)'!E2</f>
        <v>0.9950535076153314</v>
      </c>
      <c r="E2">
        <v>0</v>
      </c>
    </row>
    <row r="3" spans="1:5" x14ac:dyDescent="0.25">
      <c r="A3" t="s">
        <v>43</v>
      </c>
      <c r="B3">
        <f>'Results (2)'!C3</f>
        <v>0.49375970328214769</v>
      </c>
      <c r="C3">
        <f>'Results (2)'!D3</f>
        <v>0.50624029671785231</v>
      </c>
      <c r="D3">
        <f>'Results (2)'!E3</f>
        <v>0</v>
      </c>
      <c r="E3">
        <v>0</v>
      </c>
    </row>
    <row r="4" spans="1:5" x14ac:dyDescent="0.25">
      <c r="A4" t="s">
        <v>44</v>
      </c>
      <c r="B4">
        <f>'Results (2)'!C4</f>
        <v>0</v>
      </c>
      <c r="C4">
        <f>'Results (2)'!D4</f>
        <v>1</v>
      </c>
      <c r="D4">
        <f>'Results (2)'!E4</f>
        <v>0</v>
      </c>
      <c r="E4">
        <v>0</v>
      </c>
    </row>
    <row r="5" spans="1:5" x14ac:dyDescent="0.25">
      <c r="A5" t="s">
        <v>2</v>
      </c>
      <c r="B5">
        <f>'Results (2)'!C5</f>
        <v>0.9875729339642737</v>
      </c>
      <c r="C5">
        <f>'Results (2)'!D5</f>
        <v>1.2427066035726339E-2</v>
      </c>
      <c r="D5">
        <f>'Results (2)'!E5</f>
        <v>0</v>
      </c>
      <c r="E5">
        <v>0</v>
      </c>
    </row>
    <row r="6" spans="1:5" x14ac:dyDescent="0.25">
      <c r="A6" t="s">
        <v>45</v>
      </c>
      <c r="B6">
        <f>'Results (2)'!C6</f>
        <v>0</v>
      </c>
      <c r="C6">
        <f>'Results (2)'!D6</f>
        <v>0</v>
      </c>
      <c r="D6">
        <f>'Results (2)'!E6</f>
        <v>1</v>
      </c>
      <c r="E6">
        <v>0</v>
      </c>
    </row>
    <row r="7" spans="1:5" x14ac:dyDescent="0.25">
      <c r="A7" t="s">
        <v>46</v>
      </c>
      <c r="B7">
        <f>'Results (2)'!C7</f>
        <v>1.5636391206690183E-3</v>
      </c>
      <c r="C7">
        <f>'Results (2)'!D7</f>
        <v>0</v>
      </c>
      <c r="D7">
        <f>'Results (2)'!E7</f>
        <v>0.99843636087933096</v>
      </c>
      <c r="E7">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E7"/>
  <sheetViews>
    <sheetView tabSelected="1" workbookViewId="0">
      <selection activeCell="E16" sqref="E16"/>
    </sheetView>
  </sheetViews>
  <sheetFormatPr defaultRowHeight="15" x14ac:dyDescent="0.25"/>
  <cols>
    <col min="1" max="1" width="15.28515625" customWidth="1"/>
    <col min="2" max="4" width="15.7109375" customWidth="1"/>
    <col min="5" max="5" width="19.7109375" customWidth="1"/>
  </cols>
  <sheetData>
    <row r="1" spans="1:5" ht="45" x14ac:dyDescent="0.25">
      <c r="A1" s="133" t="s">
        <v>37</v>
      </c>
      <c r="B1" s="132" t="s">
        <v>38</v>
      </c>
      <c r="C1" s="132" t="s">
        <v>39</v>
      </c>
      <c r="D1" s="132" t="s">
        <v>40</v>
      </c>
      <c r="E1" s="132" t="s">
        <v>41</v>
      </c>
    </row>
    <row r="2" spans="1:5" x14ac:dyDescent="0.25">
      <c r="A2" t="s">
        <v>42</v>
      </c>
      <c r="B2" s="67">
        <f>'Results (2)'!C8</f>
        <v>0</v>
      </c>
      <c r="C2" s="67">
        <f>'Results (2)'!D8</f>
        <v>1</v>
      </c>
      <c r="D2" s="67">
        <f>'Results (2)'!E8</f>
        <v>0</v>
      </c>
      <c r="E2">
        <v>0</v>
      </c>
    </row>
    <row r="3" spans="1:5" x14ac:dyDescent="0.25">
      <c r="A3" t="s">
        <v>43</v>
      </c>
      <c r="B3" s="171">
        <f>'Results (2)'!C9</f>
        <v>5.2668167033115575E-2</v>
      </c>
      <c r="C3" s="171">
        <f>'Results (2)'!D9</f>
        <v>0.94733183296688439</v>
      </c>
      <c r="D3" s="67">
        <f>'Results (2)'!E9</f>
        <v>0</v>
      </c>
      <c r="E3">
        <v>0</v>
      </c>
    </row>
    <row r="4" spans="1:5" x14ac:dyDescent="0.25">
      <c r="A4" t="s">
        <v>44</v>
      </c>
      <c r="B4" s="67">
        <f>'Results (2)'!C10</f>
        <v>0</v>
      </c>
      <c r="C4" s="67">
        <f>'Results (2)'!D10</f>
        <v>1</v>
      </c>
      <c r="D4" s="67">
        <f>'Results (2)'!E10</f>
        <v>0</v>
      </c>
      <c r="E4">
        <v>0</v>
      </c>
    </row>
    <row r="5" spans="1:5" x14ac:dyDescent="0.25">
      <c r="A5" t="s">
        <v>2</v>
      </c>
      <c r="B5" s="67">
        <f>'Results (2)'!C11</f>
        <v>0</v>
      </c>
      <c r="C5" s="67">
        <f>'Results (2)'!D11</f>
        <v>1</v>
      </c>
      <c r="D5" s="67">
        <f>'Results (2)'!E11</f>
        <v>0</v>
      </c>
      <c r="E5">
        <v>0</v>
      </c>
    </row>
    <row r="6" spans="1:5" x14ac:dyDescent="0.25">
      <c r="A6" t="s">
        <v>45</v>
      </c>
      <c r="B6" s="67">
        <f>'Results (2)'!C12</f>
        <v>0</v>
      </c>
      <c r="C6" s="67">
        <f>'Results (2)'!D12</f>
        <v>1</v>
      </c>
      <c r="D6" s="67">
        <f>'Results (2)'!E12</f>
        <v>0</v>
      </c>
      <c r="E6">
        <v>0</v>
      </c>
    </row>
    <row r="7" spans="1:5" x14ac:dyDescent="0.25">
      <c r="A7" t="s">
        <v>46</v>
      </c>
      <c r="B7" s="199">
        <f>B3</f>
        <v>5.2668167033115575E-2</v>
      </c>
      <c r="C7" s="199">
        <f t="shared" ref="C7:E7" si="0">C3</f>
        <v>0.94733183296688439</v>
      </c>
      <c r="D7" s="199">
        <f t="shared" si="0"/>
        <v>0</v>
      </c>
      <c r="E7" s="199">
        <f t="shared" si="0"/>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3858E-59E5-4AAF-B2C7-D73196CC062F}">
  <sheetPr>
    <tabColor rgb="FF70AD47"/>
  </sheetPr>
  <dimension ref="A1:J14"/>
  <sheetViews>
    <sheetView workbookViewId="0">
      <selection activeCell="E9" sqref="E9"/>
    </sheetView>
  </sheetViews>
  <sheetFormatPr defaultRowHeight="15" x14ac:dyDescent="0.25"/>
  <cols>
    <col min="1" max="1" width="24" customWidth="1"/>
    <col min="2" max="2" width="51.42578125" customWidth="1"/>
    <col min="3" max="4" width="16.42578125" customWidth="1"/>
    <col min="5" max="5" width="16.85546875" customWidth="1"/>
    <col min="6" max="6" width="65.7109375" customWidth="1"/>
    <col min="7" max="7" width="14" customWidth="1"/>
    <col min="8" max="8" width="14.28515625" customWidth="1"/>
  </cols>
  <sheetData>
    <row r="1" spans="1:10" s="113" customFormat="1" ht="45" x14ac:dyDescent="0.25">
      <c r="A1" s="107" t="s">
        <v>47</v>
      </c>
      <c r="B1" s="108" t="s">
        <v>48</v>
      </c>
      <c r="C1" s="109" t="s">
        <v>49</v>
      </c>
      <c r="D1" s="110" t="s">
        <v>50</v>
      </c>
      <c r="E1" s="111" t="s">
        <v>51</v>
      </c>
      <c r="F1" s="112" t="s">
        <v>52</v>
      </c>
      <c r="G1" s="137" t="s">
        <v>53</v>
      </c>
      <c r="H1" s="140" t="s">
        <v>54</v>
      </c>
      <c r="J1" s="139" t="s">
        <v>55</v>
      </c>
    </row>
    <row r="2" spans="1:10" ht="30" x14ac:dyDescent="0.25">
      <c r="A2" s="75" t="s">
        <v>56</v>
      </c>
      <c r="B2" s="72" t="s">
        <v>57</v>
      </c>
      <c r="C2" s="150">
        <f>Results!C2</f>
        <v>2.560717709316894E-3</v>
      </c>
      <c r="D2" s="151">
        <f>LDVs!D65</f>
        <v>2.3857746753517348E-3</v>
      </c>
      <c r="E2" s="152">
        <f>1-D2-C2</f>
        <v>0.9950535076153314</v>
      </c>
      <c r="F2" s="76" t="s">
        <v>58</v>
      </c>
      <c r="G2" s="138" t="s">
        <v>59</v>
      </c>
      <c r="H2" s="142"/>
      <c r="J2" s="160"/>
    </row>
    <row r="3" spans="1:10" ht="60" x14ac:dyDescent="0.25">
      <c r="A3" s="75" t="s">
        <v>60</v>
      </c>
      <c r="B3" s="72" t="s">
        <v>61</v>
      </c>
      <c r="C3" s="153">
        <f>'HDV Passenger'!B46</f>
        <v>0.49375970328214769</v>
      </c>
      <c r="D3" s="154">
        <f>'HDV Passenger'!B45</f>
        <v>0.50624029671785231</v>
      </c>
      <c r="E3" s="155">
        <v>0</v>
      </c>
      <c r="F3" s="76" t="s">
        <v>62</v>
      </c>
      <c r="G3" s="138"/>
      <c r="H3" s="142" t="s">
        <v>59</v>
      </c>
      <c r="J3" s="160"/>
    </row>
    <row r="4" spans="1:10" x14ac:dyDescent="0.25">
      <c r="A4" s="75" t="s">
        <v>63</v>
      </c>
      <c r="B4" s="72" t="s">
        <v>64</v>
      </c>
      <c r="C4" s="75">
        <v>0</v>
      </c>
      <c r="D4" s="72">
        <v>1</v>
      </c>
      <c r="E4" s="155">
        <v>0</v>
      </c>
      <c r="F4" s="76" t="s">
        <v>65</v>
      </c>
      <c r="G4" s="138" t="s">
        <v>59</v>
      </c>
      <c r="H4" s="142"/>
      <c r="J4" s="160"/>
    </row>
    <row r="5" spans="1:10" ht="30" x14ac:dyDescent="0.25">
      <c r="A5" s="75" t="s">
        <v>66</v>
      </c>
      <c r="B5" s="72" t="s">
        <v>67</v>
      </c>
      <c r="C5" s="75">
        <f>1-D5</f>
        <v>0.9875729339642737</v>
      </c>
      <c r="D5" s="72">
        <f>Railways!B23/Railways!B7</f>
        <v>1.2427066035726339E-2</v>
      </c>
      <c r="E5" s="155">
        <v>0</v>
      </c>
      <c r="F5" s="76" t="s">
        <v>68</v>
      </c>
      <c r="G5" s="138"/>
      <c r="H5" s="142" t="s">
        <v>59</v>
      </c>
      <c r="J5" s="160"/>
    </row>
    <row r="6" spans="1:10" x14ac:dyDescent="0.25">
      <c r="A6" s="90" t="s">
        <v>69</v>
      </c>
      <c r="B6" s="91" t="s">
        <v>70</v>
      </c>
      <c r="C6" s="90">
        <v>0</v>
      </c>
      <c r="D6" s="91">
        <v>0</v>
      </c>
      <c r="E6" s="156">
        <v>1</v>
      </c>
      <c r="F6" s="95" t="s">
        <v>71</v>
      </c>
      <c r="G6" s="138" t="s">
        <v>59</v>
      </c>
      <c r="H6" s="142"/>
      <c r="J6" s="160"/>
    </row>
    <row r="7" spans="1:10" ht="30" x14ac:dyDescent="0.25">
      <c r="A7" s="77" t="s">
        <v>72</v>
      </c>
      <c r="B7" s="78" t="s">
        <v>73</v>
      </c>
      <c r="C7" s="170">
        <f>'Police Departments'!C5/'NTS 1-11'!Y9</f>
        <v>1.5636391206690183E-3</v>
      </c>
      <c r="D7" s="78">
        <v>0</v>
      </c>
      <c r="E7" s="157">
        <f>1-C7</f>
        <v>0.99843636087933096</v>
      </c>
      <c r="F7" s="80" t="s">
        <v>74</v>
      </c>
      <c r="G7" s="138" t="s">
        <v>59</v>
      </c>
      <c r="H7" s="142"/>
      <c r="J7" s="160"/>
    </row>
    <row r="8" spans="1:10" ht="30" x14ac:dyDescent="0.25">
      <c r="A8" s="96" t="s">
        <v>75</v>
      </c>
      <c r="B8" s="97" t="s">
        <v>76</v>
      </c>
      <c r="C8" s="96">
        <v>0</v>
      </c>
      <c r="D8" s="97">
        <v>1</v>
      </c>
      <c r="E8" s="158">
        <v>0</v>
      </c>
      <c r="F8" s="98" t="s">
        <v>77</v>
      </c>
      <c r="G8" s="138" t="s">
        <v>59</v>
      </c>
      <c r="H8" s="142"/>
      <c r="J8" s="160"/>
    </row>
    <row r="9" spans="1:10" ht="30" x14ac:dyDescent="0.25">
      <c r="A9" s="75" t="s">
        <v>78</v>
      </c>
      <c r="B9" s="72" t="s">
        <v>79</v>
      </c>
      <c r="C9" s="153">
        <v>5.2668167033115575E-2</v>
      </c>
      <c r="D9" s="154">
        <v>0.94733183296688439</v>
      </c>
      <c r="E9" s="155">
        <v>0</v>
      </c>
      <c r="F9" s="76" t="s">
        <v>80</v>
      </c>
      <c r="G9" s="138" t="s">
        <v>59</v>
      </c>
      <c r="H9" s="142"/>
      <c r="J9" s="160"/>
    </row>
    <row r="10" spans="1:10" x14ac:dyDescent="0.25">
      <c r="A10" s="75" t="s">
        <v>81</v>
      </c>
      <c r="B10" s="72" t="s">
        <v>82</v>
      </c>
      <c r="C10" s="75">
        <v>0</v>
      </c>
      <c r="D10" s="72">
        <v>1</v>
      </c>
      <c r="E10" s="155">
        <v>0</v>
      </c>
      <c r="F10" s="76" t="s">
        <v>83</v>
      </c>
      <c r="G10" s="138" t="s">
        <v>59</v>
      </c>
      <c r="H10" s="142"/>
      <c r="J10" s="160"/>
    </row>
    <row r="11" spans="1:10" ht="30" x14ac:dyDescent="0.25">
      <c r="A11" s="75" t="s">
        <v>84</v>
      </c>
      <c r="B11" s="72" t="s">
        <v>85</v>
      </c>
      <c r="C11" s="75">
        <v>0</v>
      </c>
      <c r="D11" s="72">
        <v>1</v>
      </c>
      <c r="E11" s="155">
        <v>0</v>
      </c>
      <c r="F11" s="76" t="s">
        <v>86</v>
      </c>
      <c r="G11" s="138" t="s">
        <v>59</v>
      </c>
      <c r="H11" s="142"/>
      <c r="J11" s="160"/>
    </row>
    <row r="12" spans="1:10" x14ac:dyDescent="0.25">
      <c r="A12" s="90" t="s">
        <v>87</v>
      </c>
      <c r="B12" s="91" t="s">
        <v>88</v>
      </c>
      <c r="C12" s="90">
        <v>0</v>
      </c>
      <c r="D12" s="91">
        <v>1</v>
      </c>
      <c r="E12" s="156">
        <v>0</v>
      </c>
      <c r="F12" s="95" t="s">
        <v>89</v>
      </c>
      <c r="G12" s="138"/>
      <c r="H12" s="142"/>
      <c r="J12" s="160"/>
    </row>
    <row r="13" spans="1:10" x14ac:dyDescent="0.25">
      <c r="A13" s="77" t="s">
        <v>90</v>
      </c>
      <c r="B13" s="78" t="s">
        <v>91</v>
      </c>
      <c r="C13" s="77"/>
      <c r="D13" s="78"/>
      <c r="E13" s="99"/>
      <c r="F13" s="80"/>
      <c r="G13" s="138"/>
      <c r="H13" s="142"/>
    </row>
    <row r="14" spans="1:10" x14ac:dyDescent="0.25">
      <c r="H14" s="1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BD38F-D614-418F-A995-1ABA96B11100}">
  <dimension ref="A1:F34"/>
  <sheetViews>
    <sheetView workbookViewId="0">
      <selection activeCell="B20" sqref="B20"/>
    </sheetView>
  </sheetViews>
  <sheetFormatPr defaultRowHeight="15" x14ac:dyDescent="0.25"/>
  <cols>
    <col min="1" max="1" width="25" customWidth="1"/>
    <col min="2" max="6" width="15.28515625" customWidth="1"/>
  </cols>
  <sheetData>
    <row r="1" spans="1:6" ht="15.75" x14ac:dyDescent="0.25">
      <c r="A1" s="134" t="s">
        <v>92</v>
      </c>
      <c r="B1" s="134"/>
      <c r="C1" s="134"/>
      <c r="D1" s="134"/>
      <c r="E1" s="134"/>
      <c r="F1" s="134"/>
    </row>
    <row r="2" spans="1:6" ht="15.75" x14ac:dyDescent="0.25">
      <c r="A2" s="134" t="s">
        <v>93</v>
      </c>
      <c r="B2" s="134"/>
      <c r="C2" s="134"/>
      <c r="D2" s="134"/>
      <c r="E2" s="134"/>
      <c r="F2" s="134"/>
    </row>
    <row r="3" spans="1:6" ht="15.75" x14ac:dyDescent="0.25">
      <c r="A3" s="134" t="s">
        <v>94</v>
      </c>
      <c r="B3" s="134"/>
      <c r="C3" s="134"/>
      <c r="D3" s="134"/>
      <c r="E3" s="134"/>
      <c r="F3" s="134"/>
    </row>
    <row r="4" spans="1:6" ht="15.75" x14ac:dyDescent="0.25">
      <c r="A4" s="134" t="s">
        <v>95</v>
      </c>
      <c r="B4" s="134"/>
      <c r="C4" s="134"/>
      <c r="D4" s="134"/>
      <c r="E4" s="134"/>
      <c r="F4" s="134"/>
    </row>
    <row r="5" spans="1:6" ht="15.75" x14ac:dyDescent="0.25">
      <c r="A5" s="134" t="s">
        <v>96</v>
      </c>
      <c r="B5" s="134"/>
      <c r="C5" s="134"/>
      <c r="D5" s="134"/>
      <c r="E5" s="134"/>
      <c r="F5" s="134"/>
    </row>
    <row r="6" spans="1:6" ht="15.75" x14ac:dyDescent="0.25">
      <c r="A6" s="134"/>
      <c r="B6" s="134"/>
      <c r="C6" s="134"/>
      <c r="D6" s="134"/>
      <c r="E6" s="134"/>
      <c r="F6" s="134"/>
    </row>
    <row r="7" spans="1:6" ht="15.75" x14ac:dyDescent="0.25">
      <c r="A7" s="134"/>
      <c r="B7" s="134"/>
      <c r="C7" s="134"/>
      <c r="D7" s="134"/>
      <c r="E7" s="134"/>
      <c r="F7" s="134"/>
    </row>
    <row r="8" spans="1:6" ht="15.75" x14ac:dyDescent="0.25">
      <c r="A8" s="134"/>
      <c r="B8" s="134"/>
      <c r="C8" s="134"/>
      <c r="D8" s="134"/>
      <c r="E8" s="134"/>
      <c r="F8" s="134"/>
    </row>
    <row r="9" spans="1:6" ht="15.75" x14ac:dyDescent="0.25">
      <c r="A9" s="134" t="s">
        <v>97</v>
      </c>
      <c r="B9" s="134" t="s">
        <v>98</v>
      </c>
      <c r="C9" s="134"/>
      <c r="D9" s="134"/>
      <c r="E9" s="134"/>
      <c r="F9" s="134"/>
    </row>
    <row r="10" spans="1:6" ht="15.75" x14ac:dyDescent="0.25">
      <c r="A10" s="134" t="s">
        <v>99</v>
      </c>
      <c r="B10" s="134">
        <v>2015</v>
      </c>
      <c r="C10" s="134">
        <v>2016</v>
      </c>
      <c r="D10" s="134">
        <v>2017</v>
      </c>
      <c r="E10" s="134">
        <v>2018</v>
      </c>
      <c r="F10" s="134">
        <v>2019</v>
      </c>
    </row>
    <row r="11" spans="1:6" ht="15.75" x14ac:dyDescent="0.25">
      <c r="A11" s="134"/>
      <c r="B11" s="134" t="s">
        <v>100</v>
      </c>
      <c r="C11" s="134"/>
      <c r="D11" s="134"/>
      <c r="E11" s="134"/>
      <c r="F11" s="134"/>
    </row>
    <row r="12" spans="1:6" ht="31.5" x14ac:dyDescent="0.25">
      <c r="A12" s="136" t="s">
        <v>101</v>
      </c>
      <c r="B12" s="135">
        <v>33168805</v>
      </c>
      <c r="C12" s="135">
        <v>33771855</v>
      </c>
      <c r="D12" s="135">
        <v>34320737</v>
      </c>
      <c r="E12" s="135">
        <v>35108602</v>
      </c>
      <c r="F12" s="135">
        <v>35742412</v>
      </c>
    </row>
    <row r="13" spans="1:6" ht="31.5" x14ac:dyDescent="0.25">
      <c r="A13" s="136" t="s">
        <v>102</v>
      </c>
      <c r="B13" s="135">
        <v>23923806</v>
      </c>
      <c r="C13" s="135">
        <v>24269868</v>
      </c>
      <c r="D13" s="135">
        <v>24566696</v>
      </c>
      <c r="E13" s="135">
        <v>25060399</v>
      </c>
      <c r="F13" s="135">
        <v>25422635</v>
      </c>
    </row>
    <row r="14" spans="1:6" ht="31.5" x14ac:dyDescent="0.25">
      <c r="A14" s="136" t="s">
        <v>103</v>
      </c>
      <c r="B14" s="135">
        <v>22067778</v>
      </c>
      <c r="C14" s="135">
        <v>22410030</v>
      </c>
      <c r="D14" s="135">
        <v>22678328</v>
      </c>
      <c r="E14" s="135">
        <v>23137203</v>
      </c>
      <c r="F14" s="135">
        <v>23472111</v>
      </c>
    </row>
    <row r="15" spans="1:6" ht="47.25" x14ac:dyDescent="0.25">
      <c r="A15" s="136" t="s">
        <v>104</v>
      </c>
      <c r="B15" s="135">
        <v>591897</v>
      </c>
      <c r="C15" s="135">
        <v>590023</v>
      </c>
      <c r="D15" s="135">
        <v>605353</v>
      </c>
      <c r="E15" s="135">
        <v>620481</v>
      </c>
      <c r="F15" s="135">
        <v>633663</v>
      </c>
    </row>
    <row r="16" spans="1:6" ht="31.5" x14ac:dyDescent="0.25">
      <c r="A16" s="136" t="s">
        <v>105</v>
      </c>
      <c r="B16" s="135">
        <v>464322</v>
      </c>
      <c r="C16" s="135">
        <v>462908</v>
      </c>
      <c r="D16" s="135">
        <v>471541</v>
      </c>
      <c r="E16" s="135">
        <v>481182</v>
      </c>
      <c r="F16" s="135">
        <v>488902</v>
      </c>
    </row>
    <row r="17" spans="1:6" ht="15.75" x14ac:dyDescent="0.25">
      <c r="A17" s="136" t="s">
        <v>106</v>
      </c>
      <c r="B17" s="135">
        <v>90551</v>
      </c>
      <c r="C17" s="135">
        <v>90643</v>
      </c>
      <c r="D17" s="135">
        <v>90925</v>
      </c>
      <c r="E17" s="135">
        <v>91906</v>
      </c>
      <c r="F17" s="135">
        <v>91743</v>
      </c>
    </row>
    <row r="18" spans="1:6" ht="15.75" x14ac:dyDescent="0.25">
      <c r="A18" s="136" t="s">
        <v>107</v>
      </c>
      <c r="B18" s="135">
        <v>709258</v>
      </c>
      <c r="C18" s="135">
        <v>716264</v>
      </c>
      <c r="D18" s="135">
        <v>720549</v>
      </c>
      <c r="E18" s="135">
        <v>729627</v>
      </c>
      <c r="F18" s="135">
        <v>736216</v>
      </c>
    </row>
    <row r="19" spans="1:6" ht="15.75" x14ac:dyDescent="0.25">
      <c r="A19" s="136" t="s">
        <v>108</v>
      </c>
      <c r="B19" s="135">
        <v>7094079</v>
      </c>
      <c r="C19" s="135">
        <v>7269669</v>
      </c>
      <c r="D19" s="135">
        <v>7514793</v>
      </c>
      <c r="E19" s="135">
        <v>7738924</v>
      </c>
      <c r="F19" s="135">
        <v>7933361</v>
      </c>
    </row>
    <row r="20" spans="1:6" ht="31.5" x14ac:dyDescent="0.25">
      <c r="A20" s="136" t="s">
        <v>109</v>
      </c>
      <c r="B20" s="135">
        <v>2150920</v>
      </c>
      <c r="C20" s="135">
        <v>2232318</v>
      </c>
      <c r="D20" s="135">
        <v>2239248</v>
      </c>
      <c r="E20" s="135">
        <v>2309280</v>
      </c>
      <c r="F20" s="135">
        <v>2386416</v>
      </c>
    </row>
    <row r="21" spans="1:6" ht="15.75" x14ac:dyDescent="0.25">
      <c r="A21" s="134"/>
      <c r="B21" s="134"/>
      <c r="C21" s="134"/>
      <c r="D21" s="134"/>
      <c r="E21" s="134"/>
      <c r="F21" s="134"/>
    </row>
    <row r="22" spans="1:6" ht="15.75" x14ac:dyDescent="0.25">
      <c r="A22" s="134"/>
      <c r="B22" s="134"/>
      <c r="C22" s="134"/>
      <c r="D22" s="134"/>
      <c r="E22" s="134"/>
      <c r="F22" s="134"/>
    </row>
    <row r="23" spans="1:6" ht="15.75" x14ac:dyDescent="0.25">
      <c r="A23" s="134"/>
      <c r="B23" s="134"/>
      <c r="C23" s="134"/>
      <c r="D23" s="134"/>
      <c r="E23" s="134"/>
      <c r="F23" s="134"/>
    </row>
    <row r="24" spans="1:6" ht="15.75" x14ac:dyDescent="0.25">
      <c r="A24" s="134"/>
      <c r="B24" s="134"/>
      <c r="C24" s="134"/>
      <c r="D24" s="134"/>
      <c r="E24" s="134"/>
      <c r="F24" s="134"/>
    </row>
    <row r="25" spans="1:6" ht="15.75" x14ac:dyDescent="0.25">
      <c r="A25" s="134" t="s">
        <v>110</v>
      </c>
      <c r="B25" s="134"/>
      <c r="C25" s="134"/>
      <c r="D25" s="134"/>
      <c r="E25" s="134"/>
      <c r="F25" s="134"/>
    </row>
    <row r="26" spans="1:6" ht="15.75" x14ac:dyDescent="0.25">
      <c r="A26" s="134">
        <v>1</v>
      </c>
      <c r="B26" s="134" t="s">
        <v>111</v>
      </c>
      <c r="C26" s="134"/>
      <c r="D26" s="134"/>
      <c r="E26" s="134"/>
      <c r="F26" s="134"/>
    </row>
    <row r="27" spans="1:6" ht="15.75" x14ac:dyDescent="0.25">
      <c r="A27" s="134">
        <v>2</v>
      </c>
      <c r="B27" s="134" t="s">
        <v>112</v>
      </c>
      <c r="C27" s="134"/>
      <c r="D27" s="134"/>
      <c r="E27" s="134"/>
      <c r="F27" s="134"/>
    </row>
    <row r="28" spans="1:6" ht="15.75" x14ac:dyDescent="0.25">
      <c r="A28" s="134">
        <v>3</v>
      </c>
      <c r="B28" s="134" t="s">
        <v>113</v>
      </c>
      <c r="C28" s="134"/>
      <c r="D28" s="134"/>
      <c r="E28" s="134"/>
      <c r="F28" s="134"/>
    </row>
    <row r="29" spans="1:6" ht="15.75" x14ac:dyDescent="0.25">
      <c r="A29" s="134">
        <v>4</v>
      </c>
      <c r="B29" s="134" t="s">
        <v>114</v>
      </c>
      <c r="C29" s="134"/>
      <c r="D29" s="134"/>
      <c r="E29" s="134"/>
      <c r="F29" s="134"/>
    </row>
    <row r="30" spans="1:6" ht="15.75" x14ac:dyDescent="0.25">
      <c r="A30" s="134"/>
      <c r="B30" s="134"/>
      <c r="C30" s="134"/>
      <c r="D30" s="134"/>
      <c r="E30" s="134"/>
      <c r="F30" s="134"/>
    </row>
    <row r="31" spans="1:6" ht="15.75" x14ac:dyDescent="0.25">
      <c r="A31" s="134"/>
      <c r="B31" s="134"/>
      <c r="C31" s="134"/>
      <c r="D31" s="134"/>
      <c r="E31" s="134"/>
      <c r="F31" s="134"/>
    </row>
    <row r="32" spans="1:6" ht="15.75" x14ac:dyDescent="0.25">
      <c r="A32" s="134"/>
      <c r="B32" s="134"/>
      <c r="C32" s="134"/>
      <c r="D32" s="134"/>
      <c r="E32" s="134"/>
      <c r="F32" s="134"/>
    </row>
    <row r="33" spans="1:6" ht="15.75" x14ac:dyDescent="0.25">
      <c r="A33" s="134" t="s">
        <v>115</v>
      </c>
      <c r="B33" s="134"/>
      <c r="C33" s="134"/>
      <c r="D33" s="134"/>
      <c r="E33" s="134"/>
      <c r="F33" s="134"/>
    </row>
    <row r="34" spans="1:6" ht="15.75" x14ac:dyDescent="0.25">
      <c r="A34" s="134" t="s">
        <v>116</v>
      </c>
      <c r="B34" s="134"/>
      <c r="C34" s="134"/>
      <c r="D34" s="134"/>
      <c r="E34" s="134"/>
      <c r="F34" s="13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7E9D7-4B64-465A-BA7A-2143440B994C}">
  <dimension ref="A2:C23"/>
  <sheetViews>
    <sheetView workbookViewId="0">
      <selection activeCell="B7" sqref="B7"/>
    </sheetView>
  </sheetViews>
  <sheetFormatPr defaultRowHeight="15" x14ac:dyDescent="0.25"/>
  <cols>
    <col min="1" max="1" width="11.7109375" bestFit="1" customWidth="1"/>
  </cols>
  <sheetData>
    <row r="2" spans="1:3" x14ac:dyDescent="0.25">
      <c r="A2" s="68" t="s">
        <v>117</v>
      </c>
    </row>
    <row r="4" spans="1:3" x14ac:dyDescent="0.25">
      <c r="A4" t="s">
        <v>118</v>
      </c>
    </row>
    <row r="5" spans="1:3" x14ac:dyDescent="0.25">
      <c r="A5" s="167" t="s">
        <v>119</v>
      </c>
    </row>
    <row r="7" spans="1:3" x14ac:dyDescent="0.25">
      <c r="A7" t="s">
        <v>120</v>
      </c>
      <c r="B7">
        <v>4184.4148772128656</v>
      </c>
    </row>
    <row r="8" spans="1:3" x14ac:dyDescent="0.25">
      <c r="A8" t="s">
        <v>121</v>
      </c>
      <c r="B8">
        <v>2317.5851227871344</v>
      </c>
    </row>
    <row r="10" spans="1:3" x14ac:dyDescent="0.25">
      <c r="A10" s="1" t="s">
        <v>122</v>
      </c>
      <c r="B10" s="68" t="s">
        <v>123</v>
      </c>
    </row>
    <row r="12" spans="1:3" x14ac:dyDescent="0.25">
      <c r="A12" t="s">
        <v>124</v>
      </c>
      <c r="B12">
        <v>41</v>
      </c>
    </row>
    <row r="14" spans="1:3" x14ac:dyDescent="0.25">
      <c r="A14" s="1" t="s">
        <v>125</v>
      </c>
      <c r="C14" s="68" t="s">
        <v>126</v>
      </c>
    </row>
    <row r="16" spans="1:3" x14ac:dyDescent="0.25">
      <c r="A16" t="s">
        <v>124</v>
      </c>
      <c r="B16">
        <v>9</v>
      </c>
    </row>
    <row r="18" spans="1:3" x14ac:dyDescent="0.25">
      <c r="A18" s="1" t="s">
        <v>127</v>
      </c>
      <c r="C18" s="68" t="s">
        <v>128</v>
      </c>
    </row>
    <row r="20" spans="1:3" x14ac:dyDescent="0.25">
      <c r="A20" t="s">
        <v>124</v>
      </c>
      <c r="B20">
        <v>2</v>
      </c>
    </row>
    <row r="23" spans="1:3" x14ac:dyDescent="0.25">
      <c r="A23" s="1" t="s">
        <v>129</v>
      </c>
      <c r="B23">
        <v>52</v>
      </c>
    </row>
  </sheetData>
  <hyperlinks>
    <hyperlink ref="B10" r:id="rId1" xr:uid="{F6A2E0F6-1FA1-47F7-9214-EFDEC17E415D}"/>
    <hyperlink ref="A2" r:id="rId2" xr:uid="{1819E0B6-837A-4882-BF4D-8833656797DB}"/>
    <hyperlink ref="C14" r:id="rId3" xr:uid="{CD7E9C3F-BCD7-47C2-ACF2-8CA1150B8D6B}"/>
    <hyperlink ref="C18" r:id="rId4" xr:uid="{BD7CC9D3-00AD-499E-8C2B-8574E79B096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1B01F-9F75-47BF-9899-39540C74AE75}">
  <dimension ref="A2:V46"/>
  <sheetViews>
    <sheetView topLeftCell="A19" workbookViewId="0">
      <selection activeCell="J48" sqref="J48"/>
    </sheetView>
  </sheetViews>
  <sheetFormatPr defaultRowHeight="15" x14ac:dyDescent="0.25"/>
  <cols>
    <col min="1" max="1" width="13.5703125" customWidth="1"/>
  </cols>
  <sheetData>
    <row r="2" spans="1:22" ht="18" x14ac:dyDescent="0.25">
      <c r="A2" s="143" t="s">
        <v>130</v>
      </c>
      <c r="B2" s="144"/>
      <c r="C2" s="144"/>
      <c r="D2" s="144"/>
      <c r="E2" s="144"/>
      <c r="F2" s="144"/>
      <c r="G2" s="144"/>
      <c r="H2" s="144"/>
      <c r="I2" s="144"/>
      <c r="J2" s="144"/>
      <c r="K2" s="144"/>
      <c r="L2" s="144"/>
      <c r="M2" s="144"/>
      <c r="N2" s="144"/>
      <c r="O2" s="144"/>
      <c r="P2" s="144"/>
      <c r="Q2" s="144"/>
      <c r="R2" s="144"/>
      <c r="S2" s="144"/>
      <c r="T2" s="144" t="s">
        <v>131</v>
      </c>
      <c r="U2" s="144"/>
    </row>
    <row r="3" spans="1:22" x14ac:dyDescent="0.25">
      <c r="A3" s="144"/>
      <c r="B3" s="144"/>
      <c r="C3" s="144"/>
      <c r="D3" s="144"/>
      <c r="E3" s="144"/>
      <c r="F3" s="144"/>
      <c r="G3" s="144"/>
      <c r="H3" s="144"/>
      <c r="I3" s="144"/>
      <c r="J3" s="144"/>
      <c r="K3" s="144"/>
      <c r="L3" s="144"/>
      <c r="M3" s="144"/>
      <c r="N3" s="144"/>
      <c r="O3" s="144"/>
      <c r="P3" s="144"/>
      <c r="Q3" s="144"/>
      <c r="R3" s="144"/>
      <c r="S3" s="144"/>
      <c r="T3" s="144"/>
      <c r="U3" s="144"/>
      <c r="V3" s="144"/>
    </row>
    <row r="4" spans="1:22" ht="15.75" x14ac:dyDescent="0.25">
      <c r="A4" s="145" t="s">
        <v>98</v>
      </c>
      <c r="B4" s="144"/>
      <c r="C4" s="144"/>
      <c r="D4" s="144"/>
      <c r="E4" s="144"/>
      <c r="F4" s="144"/>
      <c r="G4" s="144"/>
      <c r="H4" s="144"/>
      <c r="I4" s="144"/>
      <c r="J4" s="144"/>
      <c r="K4" s="144"/>
      <c r="L4" s="144"/>
      <c r="M4" s="144"/>
      <c r="N4" s="144"/>
      <c r="O4" s="144"/>
      <c r="P4" s="144"/>
      <c r="Q4" s="144"/>
      <c r="R4" s="144"/>
      <c r="S4" s="144"/>
      <c r="T4" s="144"/>
      <c r="U4" s="144"/>
    </row>
    <row r="5" spans="1:22" ht="15.75" x14ac:dyDescent="0.25">
      <c r="A5" s="145" t="s">
        <v>132</v>
      </c>
      <c r="B5" s="145"/>
      <c r="C5" s="145"/>
      <c r="D5" s="145"/>
      <c r="E5" s="144"/>
      <c r="F5" s="144"/>
      <c r="G5" s="144"/>
      <c r="H5" s="144"/>
      <c r="I5" s="144"/>
      <c r="J5" s="144"/>
      <c r="K5" s="144"/>
      <c r="L5" s="144"/>
      <c r="M5" s="144"/>
      <c r="N5" s="144"/>
      <c r="O5" s="144"/>
      <c r="P5" s="144"/>
      <c r="Q5" s="144"/>
      <c r="R5" s="144"/>
      <c r="S5" s="144"/>
      <c r="T5" s="144"/>
      <c r="U5" s="144"/>
    </row>
    <row r="6" spans="1:22" x14ac:dyDescent="0.25">
      <c r="A6" s="144"/>
      <c r="B6" s="144"/>
      <c r="C6" s="144"/>
      <c r="D6" s="144"/>
      <c r="E6" s="144"/>
      <c r="F6" s="144"/>
      <c r="G6" s="144"/>
      <c r="H6" s="144"/>
      <c r="I6" s="144"/>
      <c r="J6" s="144"/>
      <c r="K6" s="144"/>
      <c r="L6" s="144"/>
      <c r="M6" s="144"/>
      <c r="N6" s="144"/>
      <c r="O6" s="144"/>
      <c r="P6" s="144"/>
      <c r="Q6" s="144"/>
      <c r="R6" s="144"/>
      <c r="S6" s="144"/>
      <c r="T6" s="144"/>
      <c r="U6" s="144"/>
      <c r="V6" s="144"/>
    </row>
    <row r="7" spans="1:22" x14ac:dyDescent="0.25">
      <c r="A7" s="144"/>
      <c r="B7" s="144"/>
      <c r="C7" s="144"/>
      <c r="D7" s="144"/>
      <c r="E7" s="144"/>
      <c r="F7" s="144"/>
      <c r="G7" s="144"/>
      <c r="H7" s="144"/>
      <c r="I7" s="144"/>
      <c r="J7" s="144"/>
      <c r="K7" s="144"/>
      <c r="L7" s="144"/>
      <c r="M7" s="144"/>
      <c r="N7" s="144"/>
      <c r="O7" s="144"/>
      <c r="P7" s="144"/>
      <c r="Q7" s="144"/>
      <c r="R7" s="144"/>
      <c r="S7" s="144"/>
      <c r="T7" s="144"/>
      <c r="U7" s="144"/>
      <c r="V7" s="144"/>
    </row>
    <row r="8" spans="1:22" x14ac:dyDescent="0.25">
      <c r="A8" s="144"/>
      <c r="B8" s="144"/>
      <c r="C8" s="146">
        <v>2000</v>
      </c>
      <c r="D8" s="146">
        <v>2001</v>
      </c>
      <c r="E8" s="146">
        <v>2002</v>
      </c>
      <c r="F8" s="146">
        <v>2003</v>
      </c>
      <c r="G8" s="146">
        <v>2004</v>
      </c>
      <c r="H8" s="146">
        <v>2005</v>
      </c>
      <c r="I8" s="146">
        <v>2006</v>
      </c>
      <c r="J8" s="146">
        <v>2007</v>
      </c>
      <c r="K8" s="146">
        <v>2008</v>
      </c>
      <c r="L8" s="146">
        <v>2009</v>
      </c>
      <c r="M8" s="146">
        <v>2010</v>
      </c>
      <c r="N8" s="146">
        <v>2011</v>
      </c>
      <c r="O8" s="146">
        <v>2012</v>
      </c>
      <c r="P8" s="146">
        <v>2013</v>
      </c>
      <c r="Q8" s="146">
        <v>2014</v>
      </c>
      <c r="R8" s="146">
        <v>2015</v>
      </c>
      <c r="S8" s="146">
        <v>2016</v>
      </c>
      <c r="T8" s="146">
        <v>2017</v>
      </c>
      <c r="U8" s="146">
        <v>2018</v>
      </c>
      <c r="V8" s="144"/>
    </row>
    <row r="9" spans="1:22" x14ac:dyDescent="0.25">
      <c r="A9" s="147"/>
      <c r="B9" s="144"/>
      <c r="C9" s="144"/>
      <c r="D9" s="144"/>
      <c r="E9" s="144"/>
      <c r="F9" s="144"/>
      <c r="G9" s="144"/>
      <c r="H9" s="144"/>
      <c r="I9" s="144"/>
      <c r="J9" s="144"/>
      <c r="K9" s="144"/>
      <c r="L9" s="144"/>
      <c r="M9" s="144"/>
      <c r="N9" s="144"/>
      <c r="O9" s="144"/>
      <c r="P9" s="144"/>
      <c r="Q9" s="144"/>
      <c r="R9" s="144"/>
      <c r="S9" s="144"/>
      <c r="T9" s="144"/>
      <c r="U9" s="144"/>
      <c r="V9" s="144"/>
    </row>
    <row r="10" spans="1:22" x14ac:dyDescent="0.25">
      <c r="A10" s="144"/>
      <c r="B10" s="5" t="s">
        <v>133</v>
      </c>
      <c r="C10" s="144"/>
      <c r="D10" s="144"/>
      <c r="E10" s="144"/>
      <c r="F10" s="144"/>
      <c r="G10" s="144"/>
      <c r="H10" s="144"/>
      <c r="I10" s="144"/>
      <c r="J10" s="144"/>
      <c r="K10" s="144"/>
      <c r="L10" s="144"/>
      <c r="M10" s="144"/>
      <c r="N10" s="144"/>
      <c r="O10" s="144"/>
      <c r="P10" s="144"/>
      <c r="Q10" s="144"/>
      <c r="R10" s="144"/>
      <c r="S10" s="144"/>
      <c r="T10" s="144"/>
      <c r="U10" s="144"/>
      <c r="V10" s="144"/>
    </row>
    <row r="11" spans="1:22" x14ac:dyDescent="0.25">
      <c r="A11" s="144"/>
      <c r="B11" s="144" t="s">
        <v>15</v>
      </c>
      <c r="C11" s="144">
        <v>47</v>
      </c>
      <c r="D11" s="144">
        <v>43</v>
      </c>
      <c r="E11" s="144">
        <v>46</v>
      </c>
      <c r="F11" s="144">
        <v>48</v>
      </c>
      <c r="G11" s="144">
        <v>47</v>
      </c>
      <c r="H11" s="144">
        <v>47</v>
      </c>
      <c r="I11" s="144">
        <v>49</v>
      </c>
      <c r="J11" s="144">
        <v>48</v>
      </c>
      <c r="K11" s="144">
        <v>48</v>
      </c>
      <c r="L11" s="144">
        <v>49</v>
      </c>
      <c r="M11" s="144">
        <v>50</v>
      </c>
      <c r="N11" s="144">
        <v>50</v>
      </c>
      <c r="O11" s="144">
        <v>50</v>
      </c>
      <c r="P11" s="144">
        <v>50</v>
      </c>
      <c r="Q11" s="144">
        <v>53</v>
      </c>
      <c r="R11" s="144">
        <v>50</v>
      </c>
      <c r="S11" s="144">
        <v>51</v>
      </c>
      <c r="T11" s="144">
        <v>50</v>
      </c>
      <c r="U11" s="144">
        <v>51</v>
      </c>
      <c r="V11" s="144"/>
    </row>
    <row r="12" spans="1:22" x14ac:dyDescent="0.25">
      <c r="A12" s="144"/>
      <c r="B12" s="144" t="s">
        <v>134</v>
      </c>
      <c r="C12" s="144">
        <v>23</v>
      </c>
      <c r="D12" s="144">
        <v>23</v>
      </c>
      <c r="E12" s="144">
        <v>25</v>
      </c>
      <c r="F12" s="144">
        <v>24</v>
      </c>
      <c r="G12" s="144">
        <v>24</v>
      </c>
      <c r="H12" s="144">
        <v>24</v>
      </c>
      <c r="I12" s="144">
        <v>23</v>
      </c>
      <c r="J12" s="144">
        <v>26</v>
      </c>
      <c r="K12" s="144">
        <v>27</v>
      </c>
      <c r="L12" s="144">
        <v>28</v>
      </c>
      <c r="M12" s="144">
        <v>28</v>
      </c>
      <c r="N12" s="144">
        <v>29</v>
      </c>
      <c r="O12" s="144">
        <v>29</v>
      </c>
      <c r="P12" s="144">
        <v>29</v>
      </c>
      <c r="Q12" s="144">
        <v>28</v>
      </c>
      <c r="R12" s="144">
        <v>31</v>
      </c>
      <c r="S12" s="144">
        <v>29</v>
      </c>
      <c r="T12" s="144">
        <v>29</v>
      </c>
      <c r="U12" s="144">
        <v>30</v>
      </c>
      <c r="V12" s="144"/>
    </row>
    <row r="13" spans="1:22" x14ac:dyDescent="0.25">
      <c r="A13" s="144"/>
      <c r="B13" s="144" t="s">
        <v>135</v>
      </c>
      <c r="C13" s="144">
        <v>7</v>
      </c>
      <c r="D13" s="144">
        <v>8</v>
      </c>
      <c r="E13" s="144">
        <v>8</v>
      </c>
      <c r="F13" s="144">
        <v>8</v>
      </c>
      <c r="G13" s="144">
        <v>7</v>
      </c>
      <c r="H13" s="144">
        <v>8</v>
      </c>
      <c r="I13" s="144">
        <v>8</v>
      </c>
      <c r="J13" s="144">
        <v>9</v>
      </c>
      <c r="K13" s="144">
        <v>9</v>
      </c>
      <c r="L13" s="144">
        <v>8</v>
      </c>
      <c r="M13" s="144">
        <v>8</v>
      </c>
      <c r="N13" s="144">
        <v>8</v>
      </c>
      <c r="O13" s="144">
        <v>8</v>
      </c>
      <c r="P13" s="144">
        <v>10</v>
      </c>
      <c r="Q13" s="144">
        <v>9</v>
      </c>
      <c r="R13" s="144">
        <v>9</v>
      </c>
      <c r="S13" s="144">
        <v>11</v>
      </c>
      <c r="T13" s="144">
        <v>11</v>
      </c>
      <c r="U13" s="144">
        <v>11</v>
      </c>
      <c r="V13" s="144"/>
    </row>
    <row r="14" spans="1:22" x14ac:dyDescent="0.25">
      <c r="A14" s="144"/>
      <c r="B14" s="144"/>
      <c r="C14" s="144"/>
      <c r="D14" s="144"/>
      <c r="E14" s="144"/>
      <c r="F14" s="144"/>
      <c r="G14" s="144"/>
      <c r="H14" s="144"/>
      <c r="I14" s="144"/>
      <c r="J14" s="144"/>
      <c r="K14" s="144"/>
      <c r="L14" s="144"/>
      <c r="M14" s="144"/>
      <c r="N14" s="144"/>
      <c r="O14" s="144"/>
      <c r="P14" s="144"/>
      <c r="Q14" s="144"/>
      <c r="R14" s="144"/>
      <c r="S14" s="144"/>
      <c r="T14" s="144"/>
      <c r="U14" s="144"/>
      <c r="V14" s="144"/>
    </row>
    <row r="15" spans="1:22" x14ac:dyDescent="0.25">
      <c r="A15" s="144"/>
      <c r="B15" s="5" t="s">
        <v>136</v>
      </c>
      <c r="C15" s="144"/>
      <c r="D15" s="144"/>
      <c r="E15" s="144"/>
      <c r="F15" s="144"/>
      <c r="G15" s="144"/>
      <c r="H15" s="144"/>
      <c r="I15" s="144"/>
      <c r="J15" s="144"/>
      <c r="K15" s="144"/>
      <c r="L15" s="144"/>
      <c r="M15" s="144"/>
      <c r="N15" s="144"/>
      <c r="O15" s="144"/>
      <c r="P15" s="144"/>
      <c r="Q15" s="144"/>
      <c r="R15" s="144"/>
      <c r="S15" s="144"/>
      <c r="T15" s="144"/>
      <c r="U15" s="144"/>
      <c r="V15" s="144"/>
    </row>
    <row r="16" spans="1:22" x14ac:dyDescent="0.25">
      <c r="A16" s="144"/>
      <c r="B16" s="144" t="s">
        <v>15</v>
      </c>
      <c r="C16" s="144">
        <v>60.7</v>
      </c>
      <c r="D16" s="144">
        <v>58.1</v>
      </c>
      <c r="E16" s="144">
        <v>58.3</v>
      </c>
      <c r="F16" s="144">
        <v>59.5</v>
      </c>
      <c r="G16" s="144">
        <v>60.2</v>
      </c>
      <c r="H16" s="144">
        <v>59.4</v>
      </c>
      <c r="I16" s="144">
        <v>61.2</v>
      </c>
      <c r="J16" s="144">
        <v>58.1</v>
      </c>
      <c r="K16" s="144">
        <v>57.6</v>
      </c>
      <c r="L16" s="144">
        <v>57.8</v>
      </c>
      <c r="M16" s="144">
        <v>58</v>
      </c>
      <c r="N16" s="144">
        <v>57.5</v>
      </c>
      <c r="O16" s="144">
        <v>56.9</v>
      </c>
      <c r="P16" s="144">
        <v>56.3</v>
      </c>
      <c r="Q16" s="144">
        <v>58.7</v>
      </c>
      <c r="R16" s="144">
        <v>55.7</v>
      </c>
      <c r="S16" s="144">
        <v>56</v>
      </c>
      <c r="T16" s="144">
        <v>55.4</v>
      </c>
      <c r="U16" s="161">
        <v>55.5</v>
      </c>
      <c r="V16" s="144"/>
    </row>
    <row r="17" spans="1:22" x14ac:dyDescent="0.25">
      <c r="A17" s="144"/>
      <c r="B17" s="144" t="s">
        <v>134</v>
      </c>
      <c r="C17" s="144">
        <v>30.3</v>
      </c>
      <c r="D17" s="144">
        <v>31.3</v>
      </c>
      <c r="E17" s="144">
        <v>31.2</v>
      </c>
      <c r="F17" s="144">
        <v>30.2</v>
      </c>
      <c r="G17" s="144">
        <v>30.2</v>
      </c>
      <c r="H17" s="144">
        <v>30.4</v>
      </c>
      <c r="I17" s="144">
        <v>28.6</v>
      </c>
      <c r="J17" s="144">
        <v>31.3</v>
      </c>
      <c r="K17" s="144">
        <v>32.200000000000003</v>
      </c>
      <c r="L17" s="144">
        <v>32.799999999999997</v>
      </c>
      <c r="M17" s="144">
        <v>32.700000000000003</v>
      </c>
      <c r="N17" s="144">
        <v>33.200000000000003</v>
      </c>
      <c r="O17" s="144">
        <v>33.700000000000003</v>
      </c>
      <c r="P17" s="144">
        <v>32.700000000000003</v>
      </c>
      <c r="Q17" s="144">
        <v>31.1</v>
      </c>
      <c r="R17" s="144">
        <v>34.200000000000003</v>
      </c>
      <c r="S17" s="144">
        <v>32.1</v>
      </c>
      <c r="T17" s="144">
        <v>32.1</v>
      </c>
      <c r="U17" s="161">
        <v>32.200000000000003</v>
      </c>
      <c r="V17" s="144"/>
    </row>
    <row r="18" spans="1:22" x14ac:dyDescent="0.25">
      <c r="A18" s="144"/>
      <c r="B18" s="144" t="s">
        <v>135</v>
      </c>
      <c r="C18" s="144">
        <v>9</v>
      </c>
      <c r="D18" s="144">
        <v>10.6</v>
      </c>
      <c r="E18" s="144">
        <v>10.4</v>
      </c>
      <c r="F18" s="144">
        <v>10.4</v>
      </c>
      <c r="G18" s="144">
        <v>9.6</v>
      </c>
      <c r="H18" s="144">
        <v>10.199999999999999</v>
      </c>
      <c r="I18" s="144">
        <v>10.199999999999999</v>
      </c>
      <c r="J18" s="144">
        <v>10.6</v>
      </c>
      <c r="K18" s="144">
        <v>10.3</v>
      </c>
      <c r="L18" s="144">
        <v>9.4</v>
      </c>
      <c r="M18" s="144">
        <v>9.4</v>
      </c>
      <c r="N18" s="144">
        <v>9.1999999999999993</v>
      </c>
      <c r="O18" s="144">
        <v>9.4</v>
      </c>
      <c r="P18" s="144">
        <v>11</v>
      </c>
      <c r="Q18" s="144">
        <v>10.199999999999999</v>
      </c>
      <c r="R18" s="144">
        <v>10.1</v>
      </c>
      <c r="S18" s="144">
        <v>11.9</v>
      </c>
      <c r="T18" s="144">
        <v>12.5</v>
      </c>
      <c r="U18" s="161">
        <v>12.2</v>
      </c>
      <c r="V18" s="144"/>
    </row>
    <row r="19" spans="1:22" x14ac:dyDescent="0.25">
      <c r="A19" s="144"/>
      <c r="B19" s="144"/>
      <c r="C19" s="144"/>
      <c r="D19" s="144"/>
      <c r="E19" s="144"/>
      <c r="F19" s="144"/>
      <c r="G19" s="144"/>
      <c r="H19" s="144"/>
      <c r="I19" s="144"/>
      <c r="J19" s="144"/>
      <c r="K19" s="144"/>
      <c r="L19" s="144"/>
      <c r="M19" s="144"/>
      <c r="N19" s="144"/>
      <c r="O19" s="144"/>
      <c r="P19" s="144"/>
      <c r="Q19" s="144"/>
      <c r="R19" s="144"/>
      <c r="S19" s="144"/>
      <c r="T19" s="144"/>
      <c r="U19" s="144"/>
      <c r="V19" s="144"/>
    </row>
    <row r="20" spans="1:22" ht="77.25" x14ac:dyDescent="0.25">
      <c r="A20" s="144"/>
      <c r="B20" s="148" t="s">
        <v>137</v>
      </c>
      <c r="C20" s="144"/>
      <c r="D20" s="144"/>
      <c r="E20" s="144"/>
      <c r="F20" s="144"/>
      <c r="G20" s="144"/>
      <c r="H20" s="144"/>
      <c r="I20" s="144"/>
      <c r="J20" s="144"/>
      <c r="K20" s="144"/>
      <c r="L20" s="144"/>
      <c r="M20" s="144"/>
      <c r="N20" s="144"/>
      <c r="O20" s="144"/>
      <c r="P20" s="144"/>
      <c r="Q20" s="144"/>
      <c r="R20" s="144"/>
      <c r="S20" s="144"/>
      <c r="T20" s="144"/>
      <c r="U20" s="144"/>
      <c r="V20" s="144"/>
    </row>
    <row r="21" spans="1:22" x14ac:dyDescent="0.25">
      <c r="A21" s="144"/>
      <c r="B21" s="144" t="s">
        <v>15</v>
      </c>
      <c r="C21" s="149">
        <v>26058</v>
      </c>
      <c r="D21" s="149">
        <v>25201</v>
      </c>
      <c r="E21" s="149">
        <v>26457</v>
      </c>
      <c r="F21" s="149">
        <v>29611</v>
      </c>
      <c r="G21" s="149">
        <v>25023</v>
      </c>
      <c r="H21" s="149">
        <v>27523</v>
      </c>
      <c r="I21" s="149">
        <v>30918</v>
      </c>
      <c r="J21" s="149">
        <v>26028</v>
      </c>
      <c r="K21" s="149">
        <v>27018</v>
      </c>
      <c r="L21" s="149">
        <v>30787</v>
      </c>
      <c r="M21" s="149">
        <v>33241</v>
      </c>
      <c r="N21" s="149">
        <v>33347</v>
      </c>
      <c r="O21" s="149">
        <v>31365</v>
      </c>
      <c r="P21" s="149">
        <v>29065</v>
      </c>
      <c r="Q21" s="149">
        <v>25036</v>
      </c>
      <c r="R21" s="149">
        <v>25442</v>
      </c>
      <c r="S21" s="149">
        <v>26775</v>
      </c>
      <c r="T21" s="149">
        <v>29271</v>
      </c>
      <c r="U21" s="149">
        <v>28817</v>
      </c>
      <c r="V21" s="144"/>
    </row>
    <row r="22" spans="1:22" x14ac:dyDescent="0.25">
      <c r="A22" s="144"/>
      <c r="B22" s="144" t="s">
        <v>134</v>
      </c>
      <c r="C22" s="149">
        <v>55666</v>
      </c>
      <c r="D22" s="149">
        <v>60724</v>
      </c>
      <c r="E22" s="149">
        <v>65998</v>
      </c>
      <c r="F22" s="149">
        <v>69625</v>
      </c>
      <c r="G22" s="149">
        <v>69470</v>
      </c>
      <c r="H22" s="149">
        <v>73704</v>
      </c>
      <c r="I22" s="149">
        <v>77728</v>
      </c>
      <c r="J22" s="149">
        <v>60285</v>
      </c>
      <c r="K22" s="149">
        <v>61083</v>
      </c>
      <c r="L22" s="149">
        <v>63423</v>
      </c>
      <c r="M22" s="149">
        <v>68438</v>
      </c>
      <c r="N22" s="149">
        <v>75220</v>
      </c>
      <c r="O22" s="149">
        <v>69004</v>
      </c>
      <c r="P22" s="149">
        <v>69515</v>
      </c>
      <c r="Q22" s="149">
        <v>68467</v>
      </c>
      <c r="R22" s="149">
        <v>62971</v>
      </c>
      <c r="S22" s="149">
        <v>53884</v>
      </c>
      <c r="T22" s="149">
        <v>61924</v>
      </c>
      <c r="U22" s="149">
        <v>62627</v>
      </c>
      <c r="V22" s="144"/>
    </row>
    <row r="23" spans="1:22" x14ac:dyDescent="0.25">
      <c r="A23" s="144"/>
      <c r="B23" s="144" t="s">
        <v>135</v>
      </c>
      <c r="C23" s="149">
        <v>76564</v>
      </c>
      <c r="D23" s="149">
        <v>66474</v>
      </c>
      <c r="E23" s="149">
        <v>76330</v>
      </c>
      <c r="F23" s="149">
        <v>70616</v>
      </c>
      <c r="G23" s="149">
        <v>67179</v>
      </c>
      <c r="H23" s="149">
        <v>70195</v>
      </c>
      <c r="I23" s="149">
        <v>55560</v>
      </c>
      <c r="J23" s="149">
        <v>61812</v>
      </c>
      <c r="K23" s="149">
        <v>59131</v>
      </c>
      <c r="L23" s="149">
        <v>57189</v>
      </c>
      <c r="M23" s="149">
        <v>52627</v>
      </c>
      <c r="N23" s="149">
        <v>57047</v>
      </c>
      <c r="O23" s="149">
        <v>48114</v>
      </c>
      <c r="P23" s="149">
        <v>49489</v>
      </c>
      <c r="Q23" s="149">
        <v>43423</v>
      </c>
      <c r="R23" s="149">
        <v>41358</v>
      </c>
      <c r="S23" s="149">
        <v>32276</v>
      </c>
      <c r="T23" s="149">
        <v>34979</v>
      </c>
      <c r="U23" s="149">
        <v>37282</v>
      </c>
      <c r="V23" s="144"/>
    </row>
    <row r="25" spans="1:22" s="159" customFormat="1" x14ac:dyDescent="0.25"/>
    <row r="26" spans="1:22" x14ac:dyDescent="0.25">
      <c r="A26" s="1" t="s">
        <v>138</v>
      </c>
      <c r="K26" s="1" t="s">
        <v>139</v>
      </c>
      <c r="M26" t="s">
        <v>140</v>
      </c>
    </row>
    <row r="27" spans="1:22" x14ac:dyDescent="0.25">
      <c r="A27" s="68" t="s">
        <v>18</v>
      </c>
      <c r="J27" s="113"/>
      <c r="L27" s="68" t="s">
        <v>141</v>
      </c>
    </row>
    <row r="28" spans="1:22" x14ac:dyDescent="0.25">
      <c r="B28" s="1" t="s">
        <v>142</v>
      </c>
      <c r="C28" s="1" t="s">
        <v>143</v>
      </c>
      <c r="D28" s="1" t="s">
        <v>144</v>
      </c>
      <c r="E28" s="1" t="s">
        <v>145</v>
      </c>
      <c r="F28" s="1" t="s">
        <v>146</v>
      </c>
      <c r="G28" s="1" t="s">
        <v>147</v>
      </c>
      <c r="H28" s="1" t="s">
        <v>148</v>
      </c>
      <c r="I28" s="1"/>
      <c r="L28" t="s">
        <v>149</v>
      </c>
    </row>
    <row r="29" spans="1:22" x14ac:dyDescent="0.25">
      <c r="A29" s="1" t="s">
        <v>150</v>
      </c>
      <c r="B29">
        <v>1280</v>
      </c>
      <c r="C29">
        <v>1900</v>
      </c>
      <c r="D29">
        <v>107</v>
      </c>
      <c r="E29">
        <v>1811</v>
      </c>
      <c r="F29">
        <v>805</v>
      </c>
    </row>
    <row r="30" spans="1:22" x14ac:dyDescent="0.25">
      <c r="A30" s="1" t="s">
        <v>151</v>
      </c>
      <c r="B30">
        <v>580</v>
      </c>
      <c r="C30">
        <v>1700</v>
      </c>
      <c r="D30">
        <v>10297</v>
      </c>
      <c r="E30">
        <v>383</v>
      </c>
      <c r="F30">
        <v>493</v>
      </c>
      <c r="K30" t="s">
        <v>98</v>
      </c>
      <c r="L30" s="163">
        <v>18132</v>
      </c>
    </row>
    <row r="31" spans="1:22" x14ac:dyDescent="0.25">
      <c r="A31" s="1" t="s">
        <v>152</v>
      </c>
      <c r="B31">
        <f>SUM(B29:B30)</f>
        <v>1860</v>
      </c>
      <c r="C31">
        <f t="shared" ref="C31:F31" si="0">SUM(C29:C30)</f>
        <v>3600</v>
      </c>
      <c r="D31">
        <f t="shared" si="0"/>
        <v>10404</v>
      </c>
      <c r="E31">
        <f t="shared" si="0"/>
        <v>2194</v>
      </c>
      <c r="F31">
        <f t="shared" si="0"/>
        <v>1298</v>
      </c>
    </row>
    <row r="32" spans="1:22" x14ac:dyDescent="0.25">
      <c r="A32" s="1" t="s">
        <v>153</v>
      </c>
      <c r="B32" s="162">
        <f>B30/B31</f>
        <v>0.31182795698924731</v>
      </c>
      <c r="C32" s="162">
        <f t="shared" ref="C32:F32" si="1">C30/C31</f>
        <v>0.47222222222222221</v>
      </c>
      <c r="D32" s="162">
        <f t="shared" si="1"/>
        <v>0.98971549404075354</v>
      </c>
      <c r="E32" s="162">
        <f t="shared" si="1"/>
        <v>0.17456700091157704</v>
      </c>
      <c r="F32" s="162">
        <f t="shared" si="1"/>
        <v>0.37981510015408321</v>
      </c>
      <c r="G32" s="162">
        <f>AVERAGE(B32:F32)</f>
        <v>0.4656295548635766</v>
      </c>
      <c r="H32" s="67">
        <f>G32*51*1000</f>
        <v>23747.107298042407</v>
      </c>
      <c r="K32" t="s">
        <v>154</v>
      </c>
      <c r="L32">
        <f>L30/(U12*1000)</f>
        <v>0.60440000000000005</v>
      </c>
    </row>
    <row r="33" spans="1:8" x14ac:dyDescent="0.25">
      <c r="A33" s="1" t="s">
        <v>154</v>
      </c>
      <c r="B33">
        <f>1-B32</f>
        <v>0.68817204301075274</v>
      </c>
      <c r="C33">
        <f t="shared" ref="C33:G33" si="2">1-C32</f>
        <v>0.52777777777777779</v>
      </c>
      <c r="D33">
        <f t="shared" si="2"/>
        <v>1.0284505959246459E-2</v>
      </c>
      <c r="E33">
        <f t="shared" si="2"/>
        <v>0.82543299908842294</v>
      </c>
      <c r="F33">
        <f t="shared" si="2"/>
        <v>0.62018489984591674</v>
      </c>
      <c r="G33">
        <f t="shared" si="2"/>
        <v>0.5343704451364234</v>
      </c>
      <c r="H33" s="67">
        <f>G33*51*1000</f>
        <v>27252.892701957593</v>
      </c>
    </row>
    <row r="34" spans="1:8" x14ac:dyDescent="0.25">
      <c r="A34" s="1"/>
    </row>
    <row r="35" spans="1:8" x14ac:dyDescent="0.25">
      <c r="B35" s="113"/>
    </row>
    <row r="37" spans="1:8" x14ac:dyDescent="0.25">
      <c r="A37" s="1" t="s">
        <v>155</v>
      </c>
    </row>
    <row r="39" spans="1:8" x14ac:dyDescent="0.25">
      <c r="A39" t="s">
        <v>156</v>
      </c>
      <c r="B39">
        <f>H32</f>
        <v>23747.107298042407</v>
      </c>
      <c r="C39" s="166">
        <f>B39/92000</f>
        <v>0.25812073150046094</v>
      </c>
    </row>
    <row r="40" spans="1:8" x14ac:dyDescent="0.25">
      <c r="A40" t="s">
        <v>157</v>
      </c>
      <c r="B40">
        <f>H33+U12+U13</f>
        <v>27293.892701957593</v>
      </c>
      <c r="C40" s="166">
        <f>B40/92000</f>
        <v>0.29667274676040861</v>
      </c>
    </row>
    <row r="41" spans="1:8" x14ac:dyDescent="0.25">
      <c r="A41" t="s">
        <v>158</v>
      </c>
      <c r="B41" s="163">
        <f>L30</f>
        <v>18132</v>
      </c>
      <c r="C41" s="166">
        <f>B41/92000</f>
        <v>0.19708695652173913</v>
      </c>
    </row>
    <row r="42" spans="1:8" x14ac:dyDescent="0.25">
      <c r="A42" t="s">
        <v>159</v>
      </c>
      <c r="B42" s="163">
        <f>30000-B41</f>
        <v>11868</v>
      </c>
      <c r="C42" s="166">
        <f>B42/92000</f>
        <v>0.129</v>
      </c>
      <c r="E42" s="166"/>
    </row>
    <row r="43" spans="1:8" x14ac:dyDescent="0.25">
      <c r="A43" t="s">
        <v>160</v>
      </c>
      <c r="C43" s="166">
        <f>1-SUM(C39:C42)</f>
        <v>0.11911956521739131</v>
      </c>
    </row>
    <row r="45" spans="1:8" x14ac:dyDescent="0.25">
      <c r="A45" s="169" t="s">
        <v>161</v>
      </c>
      <c r="B45">
        <f>C39+C42+C43</f>
        <v>0.50624029671785231</v>
      </c>
    </row>
    <row r="46" spans="1:8" x14ac:dyDescent="0.25">
      <c r="A46" s="169" t="s">
        <v>162</v>
      </c>
      <c r="B46">
        <f>1-B45</f>
        <v>0.49375970328214769</v>
      </c>
    </row>
  </sheetData>
  <hyperlinks>
    <hyperlink ref="A27" r:id="rId1" xr:uid="{5C6225A5-8E0A-4196-8F57-16F0758A5FEC}"/>
    <hyperlink ref="L27" r:id="rId2" xr:uid="{140DA34D-E76B-4267-A8C3-CF2DFF2E58F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23A9A-B129-46B4-A6DF-900D2C3507DF}">
  <dimension ref="B2:V65"/>
  <sheetViews>
    <sheetView workbookViewId="0">
      <selection activeCell="D2" sqref="D2"/>
    </sheetView>
  </sheetViews>
  <sheetFormatPr defaultColWidth="8.85546875" defaultRowHeight="15" x14ac:dyDescent="0.25"/>
  <cols>
    <col min="2" max="2" width="21" customWidth="1"/>
    <col min="3" max="3" width="16.7109375" customWidth="1"/>
    <col min="4" max="7" width="9.140625"/>
    <col min="8" max="8" width="9.140625" bestFit="1" customWidth="1"/>
  </cols>
  <sheetData>
    <row r="2" spans="2:22" ht="18" x14ac:dyDescent="0.25">
      <c r="B2" s="143" t="s">
        <v>130</v>
      </c>
      <c r="C2" s="144"/>
      <c r="D2" s="144"/>
      <c r="E2" s="144"/>
      <c r="F2" s="144"/>
      <c r="G2" s="144"/>
      <c r="H2" s="144"/>
      <c r="I2" s="144"/>
      <c r="J2" s="144"/>
      <c r="K2" s="144"/>
      <c r="L2" s="144"/>
      <c r="M2" s="144"/>
      <c r="N2" s="144"/>
      <c r="O2" s="144"/>
      <c r="P2" s="144"/>
      <c r="Q2" s="144"/>
      <c r="R2" s="144"/>
      <c r="S2" s="144"/>
      <c r="T2" s="144"/>
      <c r="U2" s="144" t="s">
        <v>131</v>
      </c>
    </row>
    <row r="3" spans="2:22" x14ac:dyDescent="0.25">
      <c r="B3" s="144"/>
      <c r="C3" s="144"/>
      <c r="D3" s="144"/>
      <c r="E3" s="144"/>
      <c r="F3" s="144"/>
      <c r="G3" s="144"/>
      <c r="H3" s="144"/>
      <c r="I3" s="144"/>
      <c r="J3" s="144"/>
      <c r="K3" s="144"/>
      <c r="L3" s="144"/>
      <c r="M3" s="144"/>
      <c r="N3" s="144"/>
      <c r="O3" s="144"/>
      <c r="P3" s="144"/>
      <c r="Q3" s="144"/>
      <c r="R3" s="144"/>
      <c r="S3" s="144"/>
      <c r="T3" s="144"/>
      <c r="U3" s="144"/>
      <c r="V3" s="144"/>
    </row>
    <row r="4" spans="2:22" ht="15.75" x14ac:dyDescent="0.25">
      <c r="B4" s="145" t="s">
        <v>98</v>
      </c>
      <c r="C4" s="144"/>
      <c r="D4" s="144"/>
      <c r="E4" s="144"/>
      <c r="F4" s="144"/>
      <c r="G4" s="144"/>
      <c r="H4" s="144"/>
      <c r="I4" s="144"/>
      <c r="J4" s="144"/>
      <c r="K4" s="144"/>
      <c r="L4" s="144"/>
      <c r="M4" s="144"/>
      <c r="N4" s="144"/>
      <c r="O4" s="144"/>
      <c r="P4" s="144"/>
      <c r="Q4" s="144"/>
      <c r="R4" s="144"/>
      <c r="S4" s="144"/>
      <c r="T4" s="144"/>
      <c r="U4" s="144"/>
    </row>
    <row r="5" spans="2:22" ht="15.75" x14ac:dyDescent="0.25">
      <c r="B5" s="145" t="s">
        <v>163</v>
      </c>
      <c r="C5" s="145"/>
      <c r="D5" s="145"/>
      <c r="E5" s="144"/>
      <c r="F5" s="144"/>
      <c r="G5" s="144"/>
      <c r="H5" s="144"/>
      <c r="I5" s="144"/>
      <c r="J5" s="144"/>
      <c r="K5" s="144"/>
      <c r="L5" s="144"/>
      <c r="M5" s="144"/>
      <c r="N5" s="144"/>
      <c r="O5" s="144"/>
      <c r="P5" s="144"/>
      <c r="Q5" s="144"/>
      <c r="R5" s="144"/>
      <c r="S5" s="144"/>
      <c r="T5" s="144"/>
    </row>
    <row r="6" spans="2:22" x14ac:dyDescent="0.25">
      <c r="B6" s="144"/>
      <c r="C6" s="144"/>
      <c r="D6" s="144"/>
      <c r="E6" s="144"/>
      <c r="F6" s="144"/>
      <c r="G6" s="144"/>
      <c r="H6" s="144"/>
      <c r="I6" s="144"/>
      <c r="J6" s="144"/>
      <c r="K6" s="144"/>
      <c r="L6" s="144"/>
      <c r="M6" s="144"/>
      <c r="N6" s="144"/>
      <c r="O6" s="144"/>
      <c r="P6" s="144"/>
      <c r="Q6" s="144"/>
      <c r="R6" s="144"/>
      <c r="S6" s="144"/>
      <c r="T6" s="144"/>
      <c r="U6" s="144"/>
      <c r="V6" s="144"/>
    </row>
    <row r="7" spans="2:22" x14ac:dyDescent="0.25">
      <c r="B7" s="144"/>
      <c r="C7" s="144"/>
      <c r="D7" s="144"/>
      <c r="E7" s="144"/>
      <c r="F7" s="144"/>
      <c r="G7" s="144"/>
      <c r="H7" s="144"/>
      <c r="I7" s="144"/>
      <c r="J7" s="144"/>
      <c r="K7" s="144"/>
      <c r="L7" s="144"/>
      <c r="M7" s="144"/>
      <c r="N7" s="144"/>
      <c r="O7" s="144"/>
      <c r="P7" s="144"/>
      <c r="Q7" s="144"/>
      <c r="R7" s="144"/>
      <c r="S7" s="144"/>
      <c r="T7" s="144"/>
      <c r="U7" s="144"/>
      <c r="V7" s="144"/>
    </row>
    <row r="8" spans="2:22" x14ac:dyDescent="0.25">
      <c r="B8" s="144"/>
      <c r="C8" s="144"/>
      <c r="D8" s="146">
        <v>2000</v>
      </c>
      <c r="E8" s="146">
        <v>2001</v>
      </c>
      <c r="F8" s="146">
        <v>2002</v>
      </c>
      <c r="G8" s="146">
        <v>2003</v>
      </c>
      <c r="H8" s="146">
        <v>2004</v>
      </c>
      <c r="I8" s="146">
        <v>2005</v>
      </c>
      <c r="J8" s="146">
        <v>2006</v>
      </c>
      <c r="K8" s="146">
        <v>2007</v>
      </c>
      <c r="L8" s="146">
        <v>2008</v>
      </c>
      <c r="M8" s="146">
        <v>2009</v>
      </c>
      <c r="N8" s="146">
        <v>2010</v>
      </c>
      <c r="O8" s="146">
        <v>2011</v>
      </c>
      <c r="P8" s="146">
        <v>2012</v>
      </c>
      <c r="Q8" s="146">
        <v>2013</v>
      </c>
      <c r="R8" s="146">
        <v>2014</v>
      </c>
      <c r="S8" s="146">
        <v>2015</v>
      </c>
      <c r="T8" s="146">
        <v>2016</v>
      </c>
      <c r="U8" s="146">
        <v>2017</v>
      </c>
      <c r="V8" s="146">
        <v>2018</v>
      </c>
    </row>
    <row r="9" spans="2:22" x14ac:dyDescent="0.25">
      <c r="B9" s="147" t="s">
        <v>164</v>
      </c>
      <c r="C9" s="144"/>
      <c r="D9" s="144"/>
      <c r="E9" s="144"/>
      <c r="F9" s="144"/>
      <c r="G9" s="144"/>
      <c r="H9" s="144"/>
      <c r="I9" s="144"/>
      <c r="J9" s="144"/>
      <c r="K9" s="144"/>
      <c r="L9" s="144"/>
      <c r="M9" s="144"/>
      <c r="N9" s="144"/>
      <c r="O9" s="144"/>
      <c r="P9" s="144"/>
      <c r="Q9" s="144"/>
      <c r="R9" s="144"/>
      <c r="S9" s="144"/>
      <c r="T9" s="144"/>
      <c r="U9" s="144"/>
      <c r="V9" s="144"/>
    </row>
    <row r="10" spans="2:22" x14ac:dyDescent="0.25">
      <c r="B10" s="144"/>
      <c r="C10" s="5" t="s">
        <v>165</v>
      </c>
      <c r="D10" s="144"/>
      <c r="E10" s="144"/>
      <c r="F10" s="144"/>
      <c r="G10" s="144"/>
      <c r="H10" s="144"/>
      <c r="I10" s="144"/>
      <c r="J10" s="144"/>
      <c r="K10" s="144"/>
      <c r="L10" s="144"/>
      <c r="M10" s="144"/>
      <c r="N10" s="144"/>
      <c r="O10" s="144"/>
      <c r="P10" s="144"/>
      <c r="Q10" s="144"/>
      <c r="R10" s="144"/>
      <c r="S10" s="144"/>
      <c r="T10" s="144"/>
      <c r="U10" s="144"/>
      <c r="V10" s="144"/>
    </row>
    <row r="11" spans="2:22" x14ac:dyDescent="0.25">
      <c r="B11" s="144"/>
      <c r="C11" s="144" t="s">
        <v>166</v>
      </c>
      <c r="D11" s="144">
        <v>848</v>
      </c>
      <c r="E11" s="144">
        <v>865</v>
      </c>
      <c r="F11" s="144">
        <v>919</v>
      </c>
      <c r="G11" s="144">
        <v>866</v>
      </c>
      <c r="H11" s="144">
        <v>826</v>
      </c>
      <c r="I11" s="144">
        <v>846</v>
      </c>
      <c r="J11" s="144">
        <v>866</v>
      </c>
      <c r="K11" s="144">
        <v>881</v>
      </c>
      <c r="L11" s="144">
        <v>914</v>
      </c>
      <c r="M11" s="144">
        <v>760</v>
      </c>
      <c r="N11" s="144">
        <v>704</v>
      </c>
      <c r="O11" s="144">
        <v>699</v>
      </c>
      <c r="P11" s="144">
        <v>748</v>
      </c>
      <c r="Q11" s="144">
        <v>765</v>
      </c>
      <c r="R11" s="144">
        <v>757</v>
      </c>
      <c r="S11" s="144">
        <v>721</v>
      </c>
      <c r="T11" s="144">
        <v>659</v>
      </c>
      <c r="U11" s="144">
        <v>664</v>
      </c>
      <c r="V11" s="144">
        <v>622</v>
      </c>
    </row>
    <row r="12" spans="2:22" x14ac:dyDescent="0.25">
      <c r="B12" s="144"/>
      <c r="C12" s="144"/>
      <c r="D12" s="144"/>
      <c r="E12" s="144"/>
      <c r="F12" s="144"/>
      <c r="G12" s="144"/>
      <c r="H12" s="144"/>
      <c r="I12" s="144"/>
      <c r="J12" s="144"/>
      <c r="K12" s="144"/>
      <c r="L12" s="144"/>
      <c r="M12" s="144"/>
      <c r="N12" s="144"/>
      <c r="O12" s="144"/>
      <c r="P12" s="144"/>
      <c r="Q12" s="144"/>
      <c r="R12" s="144"/>
      <c r="S12" s="144"/>
      <c r="T12" s="144"/>
      <c r="U12" s="144"/>
      <c r="V12" s="144"/>
    </row>
    <row r="13" spans="2:22" x14ac:dyDescent="0.25">
      <c r="B13" s="144"/>
      <c r="C13" s="144"/>
      <c r="D13" s="144"/>
      <c r="E13" s="144"/>
      <c r="F13" s="144"/>
      <c r="G13" s="144"/>
      <c r="H13" s="144"/>
      <c r="I13" s="144"/>
      <c r="J13" s="144"/>
      <c r="K13" s="144"/>
      <c r="L13" s="144"/>
      <c r="M13" s="144"/>
      <c r="N13" s="144"/>
      <c r="O13" s="144"/>
      <c r="P13" s="144"/>
      <c r="Q13" s="144"/>
      <c r="R13" s="144"/>
      <c r="S13" s="144"/>
      <c r="T13" s="144"/>
      <c r="U13" s="144"/>
      <c r="V13" s="144"/>
    </row>
    <row r="14" spans="2:22" x14ac:dyDescent="0.25">
      <c r="B14" s="144"/>
      <c r="C14" s="144"/>
      <c r="D14" s="144"/>
      <c r="E14" s="144"/>
      <c r="F14" s="144"/>
      <c r="G14" s="144"/>
      <c r="H14" s="144"/>
      <c r="I14" s="144"/>
      <c r="J14" s="144"/>
      <c r="K14" s="144"/>
      <c r="L14" s="144"/>
      <c r="M14" s="144"/>
      <c r="N14" s="144"/>
      <c r="O14" s="144"/>
      <c r="P14" s="144"/>
      <c r="Q14" s="144"/>
      <c r="R14" s="144"/>
      <c r="S14" s="144"/>
      <c r="T14" s="144"/>
      <c r="U14" s="144"/>
      <c r="V14" s="144"/>
    </row>
    <row r="15" spans="2:22" x14ac:dyDescent="0.25">
      <c r="B15" s="144"/>
      <c r="C15" s="5" t="s">
        <v>133</v>
      </c>
      <c r="D15" s="144"/>
      <c r="E15" s="144"/>
      <c r="F15" s="144"/>
      <c r="G15" s="144"/>
      <c r="H15" s="144"/>
      <c r="I15" s="144"/>
      <c r="J15" s="144"/>
      <c r="K15" s="144"/>
      <c r="L15" s="144"/>
      <c r="M15" s="144"/>
      <c r="N15" s="144"/>
      <c r="O15" s="144"/>
      <c r="P15" s="144"/>
      <c r="Q15" s="144"/>
      <c r="R15" s="144"/>
      <c r="S15" s="144"/>
      <c r="T15" s="144"/>
      <c r="U15" s="144"/>
      <c r="V15" s="144"/>
    </row>
    <row r="16" spans="2:22" x14ac:dyDescent="0.25">
      <c r="B16" s="144"/>
      <c r="C16" s="144" t="s">
        <v>166</v>
      </c>
      <c r="D16" s="149">
        <v>10684</v>
      </c>
      <c r="E16" s="149">
        <v>10966</v>
      </c>
      <c r="F16" s="149">
        <v>11010</v>
      </c>
      <c r="G16" s="149">
        <v>11046</v>
      </c>
      <c r="H16" s="149">
        <v>11190</v>
      </c>
      <c r="I16" s="149">
        <v>11124</v>
      </c>
      <c r="J16" s="149">
        <v>11263</v>
      </c>
      <c r="K16" s="149">
        <v>11607</v>
      </c>
      <c r="L16" s="149">
        <v>12000</v>
      </c>
      <c r="M16" s="149">
        <v>12098</v>
      </c>
      <c r="N16" s="149">
        <v>12061</v>
      </c>
      <c r="O16" s="149">
        <v>11914</v>
      </c>
      <c r="P16" s="149">
        <v>11921</v>
      </c>
      <c r="Q16" s="149">
        <v>12081</v>
      </c>
      <c r="R16" s="149">
        <v>12239</v>
      </c>
      <c r="S16" s="149">
        <v>12464</v>
      </c>
      <c r="T16" s="149">
        <v>12524</v>
      </c>
      <c r="U16" s="149">
        <v>12526</v>
      </c>
      <c r="V16" s="149">
        <v>12499</v>
      </c>
    </row>
    <row r="17" spans="2:22" x14ac:dyDescent="0.25">
      <c r="B17" s="144"/>
      <c r="C17" s="144"/>
      <c r="D17" s="144"/>
      <c r="E17" s="144"/>
      <c r="F17" s="144"/>
      <c r="G17" s="144"/>
      <c r="H17" s="144"/>
      <c r="I17" s="144"/>
      <c r="J17" s="144"/>
      <c r="K17" s="144"/>
      <c r="L17" s="144"/>
      <c r="M17" s="144"/>
      <c r="N17" s="144"/>
      <c r="O17" s="144"/>
      <c r="P17" s="144"/>
      <c r="Q17" s="144"/>
      <c r="R17" s="144"/>
      <c r="S17" s="144"/>
      <c r="T17" s="144"/>
      <c r="U17" s="144"/>
      <c r="V17" s="144"/>
    </row>
    <row r="18" spans="2:22" ht="51.75" x14ac:dyDescent="0.25">
      <c r="B18" s="144"/>
      <c r="C18" s="148" t="s">
        <v>137</v>
      </c>
      <c r="D18" s="144"/>
      <c r="E18" s="144"/>
      <c r="F18" s="144"/>
      <c r="G18" s="144"/>
      <c r="H18" s="144"/>
      <c r="I18" s="144"/>
      <c r="J18" s="144"/>
      <c r="K18" s="144"/>
      <c r="L18" s="144"/>
      <c r="M18" s="144"/>
      <c r="N18" s="144"/>
      <c r="O18" s="144"/>
      <c r="P18" s="144"/>
      <c r="Q18" s="144"/>
      <c r="R18" s="144"/>
      <c r="S18" s="144"/>
      <c r="T18" s="144"/>
      <c r="U18" s="144"/>
      <c r="V18" s="144"/>
    </row>
    <row r="19" spans="2:22" x14ac:dyDescent="0.25">
      <c r="B19" s="147"/>
      <c r="C19" s="144" t="s">
        <v>166</v>
      </c>
      <c r="D19" s="149">
        <v>18426</v>
      </c>
      <c r="E19" s="149">
        <v>17941</v>
      </c>
      <c r="F19" s="149">
        <v>18469</v>
      </c>
      <c r="G19" s="149">
        <v>18433</v>
      </c>
      <c r="H19" s="149">
        <v>18204</v>
      </c>
      <c r="I19" s="149">
        <v>18231</v>
      </c>
      <c r="J19" s="149">
        <v>17774</v>
      </c>
      <c r="K19" s="149">
        <v>17839</v>
      </c>
      <c r="L19" s="149">
        <v>16903</v>
      </c>
      <c r="M19" s="149">
        <v>16845</v>
      </c>
      <c r="N19" s="149">
        <v>16855</v>
      </c>
      <c r="O19" s="149">
        <v>16670</v>
      </c>
      <c r="P19" s="149">
        <v>16447</v>
      </c>
      <c r="Q19" s="149">
        <v>16267</v>
      </c>
      <c r="R19" s="149">
        <v>15334</v>
      </c>
      <c r="S19" s="149">
        <v>15205</v>
      </c>
      <c r="T19" s="149">
        <v>15102</v>
      </c>
      <c r="U19" s="149">
        <v>14741</v>
      </c>
      <c r="V19" s="149">
        <v>14859</v>
      </c>
    </row>
    <row r="20" spans="2:22" x14ac:dyDescent="0.25">
      <c r="B20" s="144"/>
      <c r="C20" s="144"/>
      <c r="D20" s="144"/>
      <c r="E20" s="144"/>
      <c r="F20" s="144"/>
      <c r="G20" s="144"/>
      <c r="H20" s="144"/>
      <c r="I20" s="144"/>
      <c r="J20" s="144"/>
      <c r="K20" s="144"/>
      <c r="L20" s="144"/>
      <c r="M20" s="144"/>
      <c r="N20" s="144"/>
      <c r="O20" s="144"/>
      <c r="P20" s="144"/>
      <c r="Q20" s="144"/>
      <c r="R20" s="144"/>
      <c r="S20" s="144"/>
      <c r="T20" s="144"/>
      <c r="U20" s="144"/>
      <c r="V20" s="144"/>
    </row>
    <row r="21" spans="2:22" ht="51.75" x14ac:dyDescent="0.25">
      <c r="B21" s="144"/>
      <c r="C21" s="148" t="s">
        <v>167</v>
      </c>
      <c r="D21" s="144"/>
      <c r="E21" s="144"/>
      <c r="F21" s="144"/>
      <c r="G21" s="144"/>
      <c r="H21" s="144"/>
      <c r="I21" s="144"/>
      <c r="J21" s="144"/>
      <c r="K21" s="144"/>
      <c r="L21" s="144"/>
      <c r="M21" s="144"/>
      <c r="N21" s="144"/>
      <c r="O21" s="144"/>
      <c r="P21" s="144"/>
      <c r="Q21" s="144"/>
      <c r="R21" s="144"/>
      <c r="S21" s="144"/>
      <c r="T21" s="144"/>
      <c r="U21" s="144"/>
      <c r="V21" s="144"/>
    </row>
    <row r="22" spans="2:22" x14ac:dyDescent="0.25">
      <c r="B22" s="144"/>
      <c r="C22" s="114" t="s">
        <v>168</v>
      </c>
      <c r="D22" s="144">
        <v>9.1</v>
      </c>
      <c r="E22" s="144">
        <v>9</v>
      </c>
      <c r="F22" s="144">
        <v>8.9</v>
      </c>
      <c r="G22" s="144">
        <v>8.8000000000000007</v>
      </c>
      <c r="H22" s="144">
        <v>8.8000000000000007</v>
      </c>
      <c r="I22" s="144">
        <v>8.8000000000000007</v>
      </c>
      <c r="J22" s="144">
        <v>8.6999999999999993</v>
      </c>
      <c r="K22" s="144">
        <v>8.6999999999999993</v>
      </c>
      <c r="L22" s="144">
        <v>8.6</v>
      </c>
      <c r="M22" s="144">
        <v>8.6</v>
      </c>
      <c r="N22" s="144">
        <v>8.5</v>
      </c>
      <c r="O22" s="144">
        <v>8.5</v>
      </c>
      <c r="P22" s="144">
        <v>8.5</v>
      </c>
      <c r="Q22" s="144">
        <v>8.4</v>
      </c>
      <c r="R22" s="144">
        <v>8.3000000000000007</v>
      </c>
      <c r="S22" s="144">
        <v>8.1</v>
      </c>
      <c r="T22" s="144">
        <v>8</v>
      </c>
      <c r="U22" s="144">
        <v>8</v>
      </c>
      <c r="V22" s="144">
        <v>7.9</v>
      </c>
    </row>
    <row r="23" spans="2:22" x14ac:dyDescent="0.25">
      <c r="B23" s="144"/>
      <c r="C23" s="114" t="s">
        <v>169</v>
      </c>
      <c r="D23" s="144">
        <v>6.7</v>
      </c>
      <c r="E23" s="144">
        <v>6.6</v>
      </c>
      <c r="F23" s="144">
        <v>6.5</v>
      </c>
      <c r="G23" s="144">
        <v>6.4</v>
      </c>
      <c r="H23" s="144">
        <v>6.4</v>
      </c>
      <c r="I23" s="144">
        <v>6.4</v>
      </c>
      <c r="J23" s="144">
        <v>6.4</v>
      </c>
      <c r="K23" s="144">
        <v>6.4</v>
      </c>
      <c r="L23" s="144">
        <v>6.4</v>
      </c>
      <c r="M23" s="144">
        <v>6.5</v>
      </c>
      <c r="N23" s="144">
        <v>6.6</v>
      </c>
      <c r="O23" s="144">
        <v>6.6</v>
      </c>
      <c r="P23" s="144">
        <v>6.7</v>
      </c>
      <c r="Q23" s="144">
        <v>6.8</v>
      </c>
      <c r="R23" s="144">
        <v>6.8</v>
      </c>
      <c r="S23" s="144">
        <v>6.8</v>
      </c>
      <c r="T23" s="144">
        <v>6.9</v>
      </c>
      <c r="U23" s="144">
        <v>6.9</v>
      </c>
      <c r="V23" s="144">
        <v>6.8</v>
      </c>
    </row>
    <row r="24" spans="2:22" x14ac:dyDescent="0.25">
      <c r="B24" s="144"/>
      <c r="C24" s="144"/>
      <c r="D24" s="144"/>
      <c r="E24" s="144"/>
      <c r="F24" s="144"/>
      <c r="G24" s="144"/>
      <c r="H24" s="144"/>
      <c r="I24" s="144"/>
      <c r="J24" s="144"/>
      <c r="K24" s="144"/>
      <c r="L24" s="144"/>
      <c r="M24" s="144"/>
      <c r="N24" s="144"/>
      <c r="O24" s="144"/>
      <c r="P24" s="144"/>
      <c r="Q24" s="144"/>
      <c r="R24" s="144"/>
      <c r="S24" s="144"/>
      <c r="T24" s="144"/>
      <c r="U24" s="144"/>
      <c r="V24" s="144"/>
    </row>
    <row r="25" spans="2:22" x14ac:dyDescent="0.25">
      <c r="B25" s="144" t="s">
        <v>170</v>
      </c>
      <c r="C25" s="144"/>
      <c r="D25" s="144"/>
      <c r="E25" s="144"/>
      <c r="F25" s="144"/>
      <c r="G25" s="144"/>
      <c r="H25" s="144"/>
      <c r="I25" s="144"/>
      <c r="J25" s="144"/>
      <c r="K25" s="144"/>
      <c r="L25" s="144"/>
      <c r="M25" s="144"/>
      <c r="N25" s="144"/>
      <c r="O25" s="144"/>
      <c r="P25" s="144"/>
      <c r="Q25" s="144"/>
      <c r="R25" s="144"/>
      <c r="S25" s="144"/>
      <c r="T25" s="144"/>
      <c r="U25" s="144"/>
    </row>
    <row r="26" spans="2:22" x14ac:dyDescent="0.25">
      <c r="B26" s="144" t="s">
        <v>171</v>
      </c>
      <c r="C26" s="144"/>
      <c r="D26" s="144"/>
      <c r="E26" s="144"/>
      <c r="F26" s="144"/>
      <c r="G26" s="144"/>
      <c r="H26" s="144"/>
      <c r="I26" s="144"/>
      <c r="J26" s="144"/>
      <c r="K26" s="144"/>
      <c r="L26" s="144"/>
      <c r="M26" s="144"/>
      <c r="N26" s="144"/>
      <c r="O26" s="144"/>
      <c r="P26" s="144"/>
      <c r="Q26" s="144"/>
      <c r="R26" s="144"/>
      <c r="S26" s="144"/>
      <c r="T26" s="144"/>
      <c r="U26" s="144"/>
    </row>
    <row r="27" spans="2:22" x14ac:dyDescent="0.25">
      <c r="B27" s="144"/>
      <c r="C27" s="144"/>
      <c r="D27" s="144"/>
      <c r="E27" s="144"/>
      <c r="F27" s="144"/>
      <c r="G27" s="144"/>
      <c r="H27" s="144"/>
      <c r="I27" s="144"/>
      <c r="J27" s="144"/>
      <c r="K27" s="144"/>
      <c r="L27" s="144"/>
      <c r="M27" s="144"/>
      <c r="N27" s="144"/>
      <c r="O27" s="144"/>
      <c r="P27" s="144"/>
      <c r="Q27" s="144"/>
      <c r="R27" s="144"/>
      <c r="S27" s="144"/>
      <c r="T27" s="144"/>
      <c r="U27" s="144"/>
      <c r="V27" s="144"/>
    </row>
    <row r="28" spans="2:22" x14ac:dyDescent="0.25">
      <c r="B28" s="68" t="s">
        <v>172</v>
      </c>
    </row>
    <row r="32" spans="2:22" x14ac:dyDescent="0.25">
      <c r="B32" s="1" t="s">
        <v>173</v>
      </c>
    </row>
    <row r="33" spans="2:13" x14ac:dyDescent="0.25">
      <c r="B33" s="1" t="s">
        <v>93</v>
      </c>
    </row>
    <row r="34" spans="2:13" x14ac:dyDescent="0.25">
      <c r="B34" s="1" t="s">
        <v>174</v>
      </c>
    </row>
    <row r="35" spans="2:13" x14ac:dyDescent="0.25">
      <c r="B35" s="1" t="s">
        <v>175</v>
      </c>
    </row>
    <row r="36" spans="2:13" x14ac:dyDescent="0.25">
      <c r="B36" s="1" t="s">
        <v>96</v>
      </c>
    </row>
    <row r="40" spans="2:13" x14ac:dyDescent="0.25">
      <c r="C40" t="s">
        <v>98</v>
      </c>
    </row>
    <row r="41" spans="2:13" x14ac:dyDescent="0.25">
      <c r="C41" t="s">
        <v>176</v>
      </c>
    </row>
    <row r="42" spans="2:13" x14ac:dyDescent="0.25">
      <c r="C42" t="s">
        <v>177</v>
      </c>
    </row>
    <row r="43" spans="2:13" x14ac:dyDescent="0.25">
      <c r="B43" t="s">
        <v>178</v>
      </c>
      <c r="C43">
        <v>2011</v>
      </c>
      <c r="D43">
        <v>2012</v>
      </c>
      <c r="E43">
        <v>2013</v>
      </c>
      <c r="F43">
        <v>2014</v>
      </c>
      <c r="G43">
        <v>2015</v>
      </c>
      <c r="H43">
        <v>2016</v>
      </c>
      <c r="I43">
        <v>2017</v>
      </c>
      <c r="J43">
        <v>2018</v>
      </c>
      <c r="K43">
        <v>2019</v>
      </c>
      <c r="L43">
        <v>2020</v>
      </c>
      <c r="M43" s="1" t="s">
        <v>179</v>
      </c>
    </row>
    <row r="44" spans="2:13" x14ac:dyDescent="0.25">
      <c r="C44" t="s">
        <v>180</v>
      </c>
    </row>
    <row r="45" spans="2:13" x14ac:dyDescent="0.25">
      <c r="B45" t="s">
        <v>181</v>
      </c>
      <c r="C45" s="163">
        <v>667842</v>
      </c>
      <c r="D45" s="163">
        <v>719034</v>
      </c>
      <c r="E45" s="163">
        <v>744527</v>
      </c>
      <c r="F45" s="163">
        <v>735156</v>
      </c>
      <c r="G45" s="163">
        <v>697778</v>
      </c>
      <c r="H45" s="163">
        <v>636109</v>
      </c>
      <c r="I45" s="163">
        <v>630787</v>
      </c>
      <c r="J45" s="163">
        <v>574175</v>
      </c>
      <c r="K45" s="163">
        <v>498031</v>
      </c>
      <c r="L45" s="163">
        <v>320116</v>
      </c>
      <c r="M45" s="164"/>
    </row>
    <row r="46" spans="2:13" x14ac:dyDescent="0.25">
      <c r="B46" t="s">
        <v>182</v>
      </c>
      <c r="C46" s="163">
        <v>643384</v>
      </c>
      <c r="D46" s="163">
        <v>680080</v>
      </c>
      <c r="E46" s="163">
        <v>703415</v>
      </c>
      <c r="F46" s="163">
        <v>691924</v>
      </c>
      <c r="G46" s="163">
        <v>662009</v>
      </c>
      <c r="H46" s="163">
        <v>611309</v>
      </c>
      <c r="I46" s="163">
        <v>600293</v>
      </c>
      <c r="J46" s="163">
        <v>526155</v>
      </c>
      <c r="K46" s="163">
        <v>436857</v>
      </c>
      <c r="L46" s="163">
        <v>274279</v>
      </c>
      <c r="M46" s="164"/>
    </row>
    <row r="47" spans="2:13" x14ac:dyDescent="0.25">
      <c r="B47" t="s">
        <v>183</v>
      </c>
      <c r="C47" s="163">
        <v>16488</v>
      </c>
      <c r="D47" s="163">
        <v>18424</v>
      </c>
      <c r="E47" s="163">
        <v>19220</v>
      </c>
      <c r="F47" s="163">
        <v>20610</v>
      </c>
      <c r="G47" s="163">
        <v>14260</v>
      </c>
      <c r="H47" s="163">
        <v>1769</v>
      </c>
      <c r="I47" s="163">
        <v>1597</v>
      </c>
      <c r="J47" s="163">
        <v>1556</v>
      </c>
      <c r="K47">
        <v>403</v>
      </c>
      <c r="L47">
        <v>48</v>
      </c>
      <c r="M47" s="164"/>
    </row>
    <row r="48" spans="2:13" x14ac:dyDescent="0.25">
      <c r="B48" t="s">
        <v>184</v>
      </c>
      <c r="C48">
        <v>198</v>
      </c>
      <c r="D48">
        <v>631</v>
      </c>
      <c r="E48" s="163">
        <v>1598</v>
      </c>
      <c r="F48" s="163">
        <v>2800</v>
      </c>
      <c r="G48" s="163">
        <v>3821</v>
      </c>
      <c r="H48" s="163">
        <v>3219</v>
      </c>
      <c r="I48" s="163">
        <v>6653</v>
      </c>
      <c r="J48" s="163">
        <v>19898</v>
      </c>
      <c r="K48" s="163">
        <v>28007</v>
      </c>
      <c r="L48" s="163">
        <v>25487</v>
      </c>
      <c r="M48" s="165">
        <f>SUM(C48:J48)</f>
        <v>38818</v>
      </c>
    </row>
    <row r="49" spans="2:13" x14ac:dyDescent="0.25">
      <c r="B49" t="s">
        <v>185</v>
      </c>
      <c r="C49" s="163">
        <v>7469</v>
      </c>
      <c r="D49" s="163">
        <v>18554</v>
      </c>
      <c r="E49" s="163">
        <v>18746</v>
      </c>
      <c r="F49" s="163">
        <v>17314</v>
      </c>
      <c r="G49" s="163">
        <v>15152</v>
      </c>
      <c r="H49" s="163">
        <v>13877</v>
      </c>
      <c r="I49" s="163">
        <v>13515</v>
      </c>
      <c r="J49" s="163">
        <v>12751</v>
      </c>
      <c r="K49" s="163">
        <v>19174</v>
      </c>
      <c r="L49" s="163">
        <v>11725</v>
      </c>
      <c r="M49" s="165">
        <f t="shared" ref="M49:M50" si="0">SUM(C49:J49)</f>
        <v>117378</v>
      </c>
    </row>
    <row r="50" spans="2:13" x14ac:dyDescent="0.25">
      <c r="B50" t="s">
        <v>186</v>
      </c>
      <c r="C50">
        <v>303</v>
      </c>
      <c r="D50" s="163">
        <v>1343</v>
      </c>
      <c r="E50" s="163">
        <v>1548</v>
      </c>
      <c r="F50" s="163">
        <v>2508</v>
      </c>
      <c r="G50" s="163">
        <v>2536</v>
      </c>
      <c r="H50" s="163">
        <v>5932</v>
      </c>
      <c r="I50" s="163">
        <v>8729</v>
      </c>
      <c r="J50" s="163">
        <v>13815</v>
      </c>
      <c r="K50" s="163">
        <v>13515</v>
      </c>
      <c r="L50" s="163">
        <v>8558</v>
      </c>
      <c r="M50" s="165">
        <f t="shared" si="0"/>
        <v>36714</v>
      </c>
    </row>
    <row r="51" spans="2:13" x14ac:dyDescent="0.25">
      <c r="B51" t="s">
        <v>187</v>
      </c>
      <c r="C51">
        <v>0</v>
      </c>
      <c r="D51">
        <v>2</v>
      </c>
      <c r="E51">
        <v>0</v>
      </c>
      <c r="F51">
        <v>0</v>
      </c>
      <c r="G51">
        <v>0</v>
      </c>
      <c r="H51">
        <v>3</v>
      </c>
      <c r="I51">
        <v>0</v>
      </c>
      <c r="J51">
        <v>0</v>
      </c>
      <c r="K51">
        <v>75</v>
      </c>
      <c r="L51">
        <v>19</v>
      </c>
      <c r="M51" s="164"/>
    </row>
    <row r="53" spans="2:13" x14ac:dyDescent="0.25">
      <c r="B53" t="s">
        <v>110</v>
      </c>
    </row>
    <row r="54" spans="2:13" x14ac:dyDescent="0.25">
      <c r="B54">
        <v>1</v>
      </c>
      <c r="C54" t="s">
        <v>188</v>
      </c>
    </row>
    <row r="58" spans="2:13" x14ac:dyDescent="0.25">
      <c r="B58" t="s">
        <v>189</v>
      </c>
    </row>
    <row r="59" spans="2:13" x14ac:dyDescent="0.25">
      <c r="B59" s="68" t="s">
        <v>190</v>
      </c>
    </row>
    <row r="61" spans="2:13" s="159" customFormat="1" x14ac:dyDescent="0.25"/>
    <row r="63" spans="2:13" x14ac:dyDescent="0.25">
      <c r="B63" s="1" t="s">
        <v>191</v>
      </c>
      <c r="D63" t="s">
        <v>192</v>
      </c>
      <c r="E63" t="s">
        <v>193</v>
      </c>
    </row>
    <row r="64" spans="2:13" x14ac:dyDescent="0.25">
      <c r="B64" s="1"/>
      <c r="I64" t="s">
        <v>194</v>
      </c>
      <c r="J64" s="68" t="s">
        <v>195</v>
      </c>
    </row>
    <row r="65" spans="2:9" x14ac:dyDescent="0.25">
      <c r="B65" s="1">
        <f>(V16*1000)+M48+M50</f>
        <v>12574532</v>
      </c>
      <c r="D65">
        <f>I65/B65</f>
        <v>2.3857746753517348E-3</v>
      </c>
      <c r="E65" t="s">
        <v>196</v>
      </c>
      <c r="H65" t="s">
        <v>197</v>
      </c>
      <c r="I65" s="163">
        <v>30000</v>
      </c>
    </row>
  </sheetData>
  <hyperlinks>
    <hyperlink ref="B28" r:id="rId1" xr:uid="{B4BAF756-AFC0-47AC-8194-ED1C094E394E}"/>
    <hyperlink ref="B59" r:id="rId2" xr:uid="{C6B0B2BB-1783-4DC1-BE70-228C0F58A057}"/>
    <hyperlink ref="J64" r:id="rId3" xr:uid="{A4D38479-C6BE-4CA7-86EB-C2C28686A33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43710-06E6-4A20-80A3-54F50512D636}">
  <dimension ref="A1:S24"/>
  <sheetViews>
    <sheetView workbookViewId="0">
      <selection activeCell="K12" sqref="K12"/>
    </sheetView>
  </sheetViews>
  <sheetFormatPr defaultRowHeight="15" x14ac:dyDescent="0.25"/>
  <sheetData>
    <row r="1" spans="1:19" x14ac:dyDescent="0.25">
      <c r="A1" t="s">
        <v>198</v>
      </c>
    </row>
    <row r="4" spans="1:19" x14ac:dyDescent="0.25">
      <c r="A4" s="1" t="s">
        <v>20</v>
      </c>
      <c r="K4" s="1" t="s">
        <v>199</v>
      </c>
      <c r="L4" s="1"/>
      <c r="M4" s="1"/>
      <c r="N4" s="1"/>
      <c r="O4" s="1"/>
      <c r="P4" s="1"/>
      <c r="Q4" s="1"/>
      <c r="R4" s="1"/>
      <c r="S4" s="1"/>
    </row>
    <row r="5" spans="1:19" x14ac:dyDescent="0.25">
      <c r="A5" s="68" t="s">
        <v>22</v>
      </c>
      <c r="K5" t="s">
        <v>200</v>
      </c>
      <c r="L5">
        <v>2000</v>
      </c>
      <c r="M5" t="s">
        <v>200</v>
      </c>
      <c r="N5">
        <v>2013</v>
      </c>
      <c r="O5">
        <v>2014</v>
      </c>
      <c r="P5">
        <v>2015</v>
      </c>
      <c r="Q5">
        <v>2016</v>
      </c>
      <c r="R5">
        <v>2017</v>
      </c>
      <c r="S5">
        <v>2018</v>
      </c>
    </row>
    <row r="6" spans="1:19" x14ac:dyDescent="0.25">
      <c r="K6" t="s">
        <v>201</v>
      </c>
    </row>
    <row r="7" spans="1:19" x14ac:dyDescent="0.25">
      <c r="A7" t="s">
        <v>202</v>
      </c>
      <c r="K7" t="s">
        <v>203</v>
      </c>
      <c r="L7" s="163">
        <v>4514</v>
      </c>
      <c r="M7" t="s">
        <v>200</v>
      </c>
      <c r="N7" s="163">
        <v>7571</v>
      </c>
      <c r="O7" s="163">
        <v>8034</v>
      </c>
      <c r="P7" s="163">
        <v>8554</v>
      </c>
      <c r="Q7" s="163">
        <v>9167</v>
      </c>
      <c r="R7" s="163">
        <v>9715</v>
      </c>
      <c r="S7" s="163">
        <v>10286</v>
      </c>
    </row>
    <row r="8" spans="1:19" x14ac:dyDescent="0.25">
      <c r="A8">
        <v>13000</v>
      </c>
      <c r="K8" t="s">
        <v>204</v>
      </c>
      <c r="L8" s="163">
        <v>1518</v>
      </c>
      <c r="M8" t="s">
        <v>200</v>
      </c>
      <c r="N8" s="163">
        <v>2525</v>
      </c>
      <c r="O8" s="163">
        <v>2684</v>
      </c>
      <c r="P8" s="163">
        <v>2859</v>
      </c>
      <c r="Q8" s="163">
        <v>3052</v>
      </c>
      <c r="R8" s="163">
        <v>3223</v>
      </c>
      <c r="S8" s="163">
        <v>3397</v>
      </c>
    </row>
    <row r="9" spans="1:19" x14ac:dyDescent="0.25">
      <c r="K9" t="s">
        <v>205</v>
      </c>
      <c r="L9">
        <v>672</v>
      </c>
      <c r="M9" t="s">
        <v>200</v>
      </c>
      <c r="N9" s="163">
        <v>1502</v>
      </c>
      <c r="O9" s="163">
        <v>1551</v>
      </c>
      <c r="P9" s="163">
        <v>1597</v>
      </c>
      <c r="Q9" s="163">
        <v>1624</v>
      </c>
      <c r="R9" s="163">
        <v>1663</v>
      </c>
      <c r="S9" s="163">
        <v>1694</v>
      </c>
    </row>
    <row r="10" spans="1:19" x14ac:dyDescent="0.25">
      <c r="A10" s="1" t="s">
        <v>206</v>
      </c>
      <c r="K10" t="s">
        <v>207</v>
      </c>
      <c r="L10">
        <v>301</v>
      </c>
      <c r="M10" t="s">
        <v>200</v>
      </c>
      <c r="N10">
        <v>433</v>
      </c>
      <c r="O10">
        <v>455</v>
      </c>
      <c r="P10">
        <v>464</v>
      </c>
      <c r="Q10">
        <v>463</v>
      </c>
      <c r="R10">
        <v>471</v>
      </c>
      <c r="S10">
        <v>481</v>
      </c>
    </row>
    <row r="11" spans="1:19" x14ac:dyDescent="0.25">
      <c r="A11" s="68" t="s">
        <v>208</v>
      </c>
    </row>
    <row r="12" spans="1:19" ht="15" customHeight="1" x14ac:dyDescent="0.25">
      <c r="A12" t="s">
        <v>209</v>
      </c>
      <c r="C12">
        <v>307</v>
      </c>
      <c r="K12" s="68" t="s">
        <v>210</v>
      </c>
    </row>
    <row r="13" spans="1:19" x14ac:dyDescent="0.25">
      <c r="A13" t="s">
        <v>211</v>
      </c>
      <c r="C13">
        <v>3140</v>
      </c>
    </row>
    <row r="14" spans="1:19" x14ac:dyDescent="0.25">
      <c r="A14" t="s">
        <v>212</v>
      </c>
      <c r="C14">
        <v>182</v>
      </c>
    </row>
    <row r="15" spans="1:19" x14ac:dyDescent="0.25">
      <c r="A15" t="s">
        <v>213</v>
      </c>
    </row>
    <row r="16" spans="1:19" x14ac:dyDescent="0.25">
      <c r="A16" t="s">
        <v>214</v>
      </c>
      <c r="C16">
        <v>522</v>
      </c>
    </row>
    <row r="19" spans="1:1" x14ac:dyDescent="0.25">
      <c r="A19" s="1" t="s">
        <v>215</v>
      </c>
    </row>
    <row r="20" spans="1:1" x14ac:dyDescent="0.25">
      <c r="A20" s="168">
        <f>A8+SUM(C12:C16)</f>
        <v>17151</v>
      </c>
    </row>
    <row r="22" spans="1:1" x14ac:dyDescent="0.25">
      <c r="A22" t="s">
        <v>216</v>
      </c>
    </row>
    <row r="24" spans="1:1" x14ac:dyDescent="0.25">
      <c r="A24" t="s">
        <v>217</v>
      </c>
    </row>
  </sheetData>
  <hyperlinks>
    <hyperlink ref="A5" r:id="rId1" xr:uid="{2FCCEBE0-CEA8-4416-8DA8-6756277C92E5}"/>
    <hyperlink ref="A11" r:id="rId2" xr:uid="{9CB0C64F-2F72-4FB6-9256-FDFA8839D951}"/>
    <hyperlink ref="K12" r:id="rId3" xr:uid="{C951547D-0E15-4B21-B872-BA57495249C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lcf76f155ced4ddcb4097134ff3c332f xmlns="de340059-046a-4f1a-8b62-ade039df370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5AE48E0-79DE-40E5-9CB4-4B07B01A2E36}">
  <ds:schemaRefs>
    <ds:schemaRef ds:uri="http://schemas.microsoft.com/sharepoint/v3/contenttype/forms"/>
  </ds:schemaRefs>
</ds:datastoreItem>
</file>

<file path=customXml/itemProps2.xml><?xml version="1.0" encoding="utf-8"?>
<ds:datastoreItem xmlns:ds="http://schemas.openxmlformats.org/officeDocument/2006/customXml" ds:itemID="{38D73C74-45AF-408A-9F4F-5605977231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1F50057-726A-4BC4-8C44-CE1F6AC88695}">
  <ds:schemaRefs>
    <ds:schemaRef ds:uri="http://schemas.microsoft.com/office/2006/metadata/properties"/>
    <ds:schemaRef ds:uri="http://schemas.microsoft.com/office/infopath/2007/PartnerControls"/>
    <ds:schemaRef ds:uri="52604411-7aeb-406e-8b34-4ce79a7293cc"/>
    <ds:schemaRef ds:uri="de340059-046a-4f1a-8b62-ade039df370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About</vt:lpstr>
      <vt:lpstr>FoVObE-passengers</vt:lpstr>
      <vt:lpstr>FoVObE-freight</vt:lpstr>
      <vt:lpstr>Results (2)</vt:lpstr>
      <vt:lpstr>Cdn Total Registrations</vt:lpstr>
      <vt:lpstr>Railways</vt:lpstr>
      <vt:lpstr>HDV Passenger</vt:lpstr>
      <vt:lpstr>LDVs</vt:lpstr>
      <vt:lpstr>HDV Freight</vt:lpstr>
      <vt:lpstr>Old US Data &gt;</vt:lpstr>
      <vt:lpstr>Results</vt:lpstr>
      <vt:lpstr>NTS 1-11</vt:lpstr>
      <vt:lpstr>Federal Govt</vt:lpstr>
      <vt:lpstr>Fire Departments</vt:lpstr>
      <vt:lpstr>Police Departments</vt:lpstr>
      <vt:lpstr>Taxis and Limos</vt:lpstr>
      <vt:lpstr>Population</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Olivia Ashmoore</cp:lastModifiedBy>
  <cp:revision/>
  <dcterms:created xsi:type="dcterms:W3CDTF">2014-04-12T22:49:27Z</dcterms:created>
  <dcterms:modified xsi:type="dcterms:W3CDTF">2022-10-17T22:33:48Z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Topics">
    <vt:lpwstr/>
  </property>
  <property fmtid="{D5CDD505-2E9C-101B-9397-08002B2CF9AE}" pid="4" name="ProposedRetention">
    <vt:lpwstr/>
  </property>
  <property fmtid="{D5CDD505-2E9C-101B-9397-08002B2CF9AE}" pid="5" name="Region">
    <vt:lpwstr/>
  </property>
  <property fmtid="{D5CDD505-2E9C-101B-9397-08002B2CF9AE}" pid="6" name="MediaServiceImageTags">
    <vt:lpwstr/>
  </property>
</Properties>
</file>