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4"/>
  <workbookPr hidePivotFieldList="1" autoCompressPictures="0" defaultThemeVersion="124226"/>
  <mc:AlternateContent xmlns:mc="http://schemas.openxmlformats.org/markup-compatibility/2006">
    <mc:Choice Requires="x15">
      <x15ac:absPath xmlns:x15ac="http://schemas.microsoft.com/office/spreadsheetml/2010/11/ac" url="C:\Users\Meghan\Dropbox (Energy Innovation)\EPS Versions\eps-1.4.3-Canada - Clean\InputData\trans\BNVFE\"/>
    </mc:Choice>
  </mc:AlternateContent>
  <xr:revisionPtr revIDLastSave="688" documentId="11_7B6C19C87E9FB524BF8A87E300D1B40BC83FB6A5" xr6:coauthVersionLast="47" xr6:coauthVersionMax="47" xr10:uidLastSave="{739DE88A-BA39-48B4-9E17-506B73B9C01E}"/>
  <bookViews>
    <workbookView xWindow="0" yWindow="0" windowWidth="24683" windowHeight="19440" tabRatio="742" firstSheet="15" activeTab="26" xr2:uid="{00000000-000D-0000-FFFF-FFFF00000000}"/>
  </bookViews>
  <sheets>
    <sheet name="About" sheetId="1" r:id="rId1"/>
    <sheet name="Roadmap Energy_PJ" sheetId="29" r:id="rId2"/>
    <sheet name="EUDH T8" sheetId="24" r:id="rId3"/>
    <sheet name="Roadmap TKM" sheetId="30" r:id="rId4"/>
    <sheet name="Roadmap PKM" sheetId="31" r:id="rId5"/>
    <sheet name="Roadmap Model Results" sheetId="32" r:id="rId6"/>
    <sheet name="EUDH T4" sheetId="23" r:id="rId7"/>
    <sheet name="ESMIA" sheetId="28" r:id="rId8"/>
    <sheet name="Fuel Efficiency Adjustments" sheetId="25" r:id="rId9"/>
    <sheet name="Data from AVL" sheetId="27" r:id="rId10"/>
    <sheet name="Freight Fleet Data" sheetId="33" r:id="rId11"/>
    <sheet name="Freight Energy Data" sheetId="34" r:id="rId12"/>
    <sheet name="Passenger Fleet Data" sheetId="35" r:id="rId13"/>
    <sheet name="Passenger Energy Data" sheetId="36" r:id="rId14"/>
    <sheet name="Onroad Calcs" sheetId="37" r:id="rId15"/>
    <sheet name="EPS 3.3.1 data" sheetId="39" r:id="rId16"/>
    <sheet name="CAN Calculations" sheetId="38" r:id="rId17"/>
    <sheet name="BNVFE-LDVs-psgr" sheetId="2" r:id="rId18"/>
    <sheet name="BNVFE-LDVs-frgt" sheetId="5" r:id="rId19"/>
    <sheet name="BNVFE-HDVs-psgr" sheetId="6" r:id="rId20"/>
    <sheet name="BNVFE-HDVs-frgt" sheetId="7" r:id="rId21"/>
    <sheet name="BNVFE-ships-psgr" sheetId="12" r:id="rId22"/>
    <sheet name="BNVFE-aircraft-psgr" sheetId="8" r:id="rId23"/>
    <sheet name="BNVFE-ships-frgt" sheetId="13" r:id="rId24"/>
    <sheet name="BNVFE-aircraft-frgt" sheetId="9" r:id="rId25"/>
    <sheet name="BNVFE-rail-psgr" sheetId="10" r:id="rId26"/>
    <sheet name="BNVFE-rail-frgt" sheetId="11" r:id="rId27"/>
    <sheet name="BNVFE-motorbikes-psgr" sheetId="14" r:id="rId28"/>
    <sheet name="BNVFE-motorbikes-frgt" sheetId="15" r:id="rId29"/>
  </sheets>
  <externalReferences>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s>
  <definedNames>
    <definedName name="_xlnm._FilterDatabase" localSheetId="5" hidden="1">'Roadmap Model Results'!$A$1:$M$1893</definedName>
    <definedName name="btu_per_pj">About!$A$38</definedName>
    <definedName name="CH4_to_CO2e">#REF!</definedName>
    <definedName name="elec_reduction_HDVs">'Fuel Efficiency Adjustments'!$B$3</definedName>
    <definedName name="elec_reduction_LDVs">'Fuel Efficiency Adjustments'!$B$2</definedName>
    <definedName name="elec_share">'Fuel Efficiency Adjustments'!$B$6</definedName>
    <definedName name="Eno_TM">'[1]1997  Table 1a Modified'!#REF!</definedName>
    <definedName name="Eno_Tons">'[1]1997  Table 1a Modified'!#REF!</definedName>
    <definedName name="km_per_mile">About!$A$37</definedName>
    <definedName name="N2O_to_CO2e">#REF!</definedName>
    <definedName name="Sum_T2">'[1]1997  Table 1a Modified'!#REF!</definedName>
    <definedName name="Sum_TTM">'[1]1997  Table 1a Modified'!#REF!</definedName>
    <definedName name="ti_tbl_50">#REF!</definedName>
    <definedName name="ti_tbl_69">#REF!</definedName>
  </definedNames>
  <calcPr calcId="191028"/>
  <pivotCaches>
    <pivotCache cacheId="9570" r:id="rId4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2" i="11" l="1" a="1"/>
  <c r="B2" i="11"/>
  <c r="B3" i="11" a="1"/>
  <c r="B3" i="11"/>
  <c r="B4" i="11" a="1"/>
  <c r="B4" i="11"/>
  <c r="B5" i="11" a="1"/>
  <c r="B5" i="11"/>
  <c r="B6" i="11" a="1"/>
  <c r="B6" i="11"/>
  <c r="B7" i="11" a="1"/>
  <c r="B7" i="11"/>
  <c r="B8" i="11" a="1"/>
  <c r="B8" i="11"/>
  <c r="C3" i="11" a="1"/>
  <c r="C3" i="11"/>
  <c r="C4" i="11" a="1"/>
  <c r="C4" i="11"/>
  <c r="C5" i="11" a="1"/>
  <c r="C5" i="11"/>
  <c r="C6" i="11" a="1"/>
  <c r="C6" i="11"/>
  <c r="C7" i="11" a="1"/>
  <c r="C7" i="11"/>
  <c r="C8" i="11" a="1"/>
  <c r="C8" i="11"/>
  <c r="C2" i="11" a="1"/>
  <c r="C2"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AG8" i="11"/>
  <c r="AH8" i="11"/>
  <c r="D8"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AF3" i="11"/>
  <c r="AG3" i="11"/>
  <c r="AH3"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AF4" i="11"/>
  <c r="AG4" i="11"/>
  <c r="AH4"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AG5" i="11"/>
  <c r="AH5"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AF6" i="11"/>
  <c r="AG6" i="11"/>
  <c r="AH6" i="11"/>
  <c r="D7"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AH2" i="11"/>
  <c r="D2" i="11"/>
  <c r="B2" i="10" a="1"/>
  <c r="B2" i="10"/>
  <c r="B3" i="10" a="1"/>
  <c r="B3" i="10"/>
  <c r="B4" i="10" a="1"/>
  <c r="B4" i="10"/>
  <c r="B5" i="10" a="1"/>
  <c r="B5" i="10"/>
  <c r="B6" i="10" a="1"/>
  <c r="B6" i="10"/>
  <c r="B7" i="10" a="1"/>
  <c r="B7" i="10"/>
  <c r="B8" i="10" a="1"/>
  <c r="B8" i="10"/>
  <c r="C3" i="10" a="1"/>
  <c r="C3" i="10"/>
  <c r="C4" i="10" a="1"/>
  <c r="C4" i="10"/>
  <c r="C5" i="10" a="1"/>
  <c r="C5" i="10"/>
  <c r="C6" i="10" a="1"/>
  <c r="C6" i="10"/>
  <c r="C7" i="10" a="1"/>
  <c r="C7" i="10"/>
  <c r="C8" i="10" a="1"/>
  <c r="C8" i="10"/>
  <c r="C2" i="10" a="1"/>
  <c r="C2" i="10"/>
  <c r="D3" i="10"/>
  <c r="E3" i="10"/>
  <c r="F3" i="10"/>
  <c r="G3" i="10"/>
  <c r="H3" i="10"/>
  <c r="I3" i="10"/>
  <c r="J3" i="10"/>
  <c r="K3" i="10"/>
  <c r="L3" i="10"/>
  <c r="M3" i="10"/>
  <c r="N3" i="10"/>
  <c r="O3" i="10"/>
  <c r="P3" i="10"/>
  <c r="Q3" i="10"/>
  <c r="R3" i="10"/>
  <c r="S3" i="10"/>
  <c r="T3" i="10"/>
  <c r="U3" i="10"/>
  <c r="V3" i="10"/>
  <c r="W3" i="10"/>
  <c r="X3" i="10"/>
  <c r="Y3" i="10"/>
  <c r="Z3" i="10"/>
  <c r="AA3" i="10"/>
  <c r="AB3" i="10"/>
  <c r="AC3" i="10"/>
  <c r="AD3" i="10"/>
  <c r="AE3" i="10"/>
  <c r="AF3" i="10"/>
  <c r="AG3" i="10"/>
  <c r="AH3"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D6"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2" i="10"/>
  <c r="B2" i="9" a="1"/>
  <c r="B2" i="9"/>
  <c r="B3" i="9" a="1"/>
  <c r="B3" i="9"/>
  <c r="B4" i="9" a="1"/>
  <c r="B4" i="9"/>
  <c r="B5" i="9" a="1"/>
  <c r="B5" i="9"/>
  <c r="B6" i="9" a="1"/>
  <c r="B6" i="9"/>
  <c r="B7" i="9" a="1"/>
  <c r="B7" i="9"/>
  <c r="B8" i="9" a="1"/>
  <c r="B8" i="9"/>
  <c r="C3" i="9" a="1"/>
  <c r="C3" i="9"/>
  <c r="C4" i="9" a="1"/>
  <c r="C4" i="9"/>
  <c r="C5" i="9" a="1"/>
  <c r="C5" i="9"/>
  <c r="C6" i="9" a="1"/>
  <c r="C6" i="9"/>
  <c r="C7" i="9" a="1"/>
  <c r="C7" i="9"/>
  <c r="C8" i="9" a="1"/>
  <c r="C8" i="9"/>
  <c r="C2" i="9" a="1"/>
  <c r="C2" i="9"/>
  <c r="D3" i="9"/>
  <c r="E3" i="9"/>
  <c r="F3" i="9"/>
  <c r="G3" i="9"/>
  <c r="H3" i="9"/>
  <c r="I3" i="9"/>
  <c r="J3" i="9"/>
  <c r="K3" i="9"/>
  <c r="L3" i="9"/>
  <c r="M3" i="9"/>
  <c r="N3" i="9"/>
  <c r="O3" i="9"/>
  <c r="P3" i="9"/>
  <c r="Q3" i="9"/>
  <c r="R3" i="9"/>
  <c r="S3" i="9"/>
  <c r="T3" i="9"/>
  <c r="U3" i="9"/>
  <c r="V3" i="9"/>
  <c r="W3" i="9"/>
  <c r="X3" i="9"/>
  <c r="Y3" i="9"/>
  <c r="Z3" i="9"/>
  <c r="AA3" i="9"/>
  <c r="AB3" i="9"/>
  <c r="AC3" i="9"/>
  <c r="AD3" i="9"/>
  <c r="AE3" i="9"/>
  <c r="AF3" i="9"/>
  <c r="AG3" i="9"/>
  <c r="AH3" i="9"/>
  <c r="D4" i="9"/>
  <c r="E4" i="9"/>
  <c r="F4" i="9"/>
  <c r="G4" i="9"/>
  <c r="H4" i="9"/>
  <c r="I4" i="9"/>
  <c r="J4" i="9"/>
  <c r="K4" i="9"/>
  <c r="L4" i="9"/>
  <c r="M4" i="9"/>
  <c r="N4" i="9"/>
  <c r="O4" i="9"/>
  <c r="P4" i="9"/>
  <c r="Q4" i="9"/>
  <c r="R4" i="9"/>
  <c r="S4" i="9"/>
  <c r="T4" i="9"/>
  <c r="U4" i="9"/>
  <c r="V4" i="9"/>
  <c r="W4" i="9"/>
  <c r="X4" i="9"/>
  <c r="Y4" i="9"/>
  <c r="Z4" i="9"/>
  <c r="AA4" i="9"/>
  <c r="AB4" i="9"/>
  <c r="AC4" i="9"/>
  <c r="AD4" i="9"/>
  <c r="AE4" i="9"/>
  <c r="AF4" i="9"/>
  <c r="AG4" i="9"/>
  <c r="AH4" i="9"/>
  <c r="D5"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AH6" i="9"/>
  <c r="D7"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D8"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D2" i="9"/>
  <c r="B3" i="13"/>
  <c r="B4" i="13"/>
  <c r="B5" i="13"/>
  <c r="B6" i="13"/>
  <c r="B7" i="13"/>
  <c r="B8" i="13"/>
  <c r="C3" i="13"/>
  <c r="C4" i="13"/>
  <c r="C5" i="13"/>
  <c r="C6" i="13"/>
  <c r="C7" i="13"/>
  <c r="C8" i="13"/>
  <c r="E2" i="13"/>
  <c r="F2" i="13"/>
  <c r="G2" i="13"/>
  <c r="H2" i="13"/>
  <c r="I2" i="13"/>
  <c r="J2" i="13"/>
  <c r="K2" i="13"/>
  <c r="L2" i="13"/>
  <c r="M2" i="13"/>
  <c r="N2" i="13"/>
  <c r="O2" i="13"/>
  <c r="P2" i="13"/>
  <c r="Q2" i="13"/>
  <c r="R2" i="13"/>
  <c r="S2" i="13"/>
  <c r="T2" i="13"/>
  <c r="U2" i="13"/>
  <c r="V2" i="13"/>
  <c r="W2" i="13"/>
  <c r="X2" i="13"/>
  <c r="Y2" i="13"/>
  <c r="Z2" i="13"/>
  <c r="AA2" i="13"/>
  <c r="AB2" i="13"/>
  <c r="AC2" i="13"/>
  <c r="AD2" i="13"/>
  <c r="AE2" i="13"/>
  <c r="AF2" i="13"/>
  <c r="AG2" i="13"/>
  <c r="AH2" i="13"/>
  <c r="E3" i="13"/>
  <c r="F3" i="13"/>
  <c r="G3" i="13"/>
  <c r="H3" i="13"/>
  <c r="I3" i="13"/>
  <c r="J3" i="13"/>
  <c r="K3" i="13"/>
  <c r="L3" i="13"/>
  <c r="M3" i="13"/>
  <c r="N3" i="13"/>
  <c r="O3" i="13"/>
  <c r="P3" i="13"/>
  <c r="Q3" i="13"/>
  <c r="R3" i="13"/>
  <c r="S3" i="13"/>
  <c r="T3" i="13"/>
  <c r="U3" i="13"/>
  <c r="V3" i="13"/>
  <c r="W3" i="13"/>
  <c r="X3" i="13"/>
  <c r="Y3" i="13"/>
  <c r="Z3" i="13"/>
  <c r="AA3" i="13"/>
  <c r="AB3" i="13"/>
  <c r="AC3" i="13"/>
  <c r="AD3" i="13"/>
  <c r="AE3" i="13"/>
  <c r="AF3" i="13"/>
  <c r="AG3" i="13"/>
  <c r="AH3" i="13"/>
  <c r="E4" i="13"/>
  <c r="F4" i="13"/>
  <c r="G4" i="13"/>
  <c r="H4" i="13"/>
  <c r="I4" i="13"/>
  <c r="J4" i="13"/>
  <c r="K4" i="13"/>
  <c r="L4" i="13"/>
  <c r="M4" i="13"/>
  <c r="N4" i="13"/>
  <c r="O4" i="13"/>
  <c r="P4" i="13"/>
  <c r="Q4" i="13"/>
  <c r="R4" i="13"/>
  <c r="S4" i="13"/>
  <c r="T4" i="13"/>
  <c r="U4" i="13"/>
  <c r="V4" i="13"/>
  <c r="W4" i="13"/>
  <c r="X4" i="13"/>
  <c r="Y4" i="13"/>
  <c r="Z4" i="13"/>
  <c r="AA4" i="13"/>
  <c r="AB4" i="13"/>
  <c r="AC4" i="13"/>
  <c r="AD4" i="13"/>
  <c r="AE4" i="13"/>
  <c r="AF4" i="13"/>
  <c r="AG4" i="13"/>
  <c r="AH4" i="13"/>
  <c r="E5" i="13"/>
  <c r="F5" i="13"/>
  <c r="G5" i="13"/>
  <c r="H5" i="13"/>
  <c r="I5" i="13"/>
  <c r="J5" i="13"/>
  <c r="K5" i="13"/>
  <c r="L5" i="13"/>
  <c r="M5" i="13"/>
  <c r="N5" i="13"/>
  <c r="O5" i="13"/>
  <c r="P5" i="13"/>
  <c r="Q5" i="13"/>
  <c r="R5" i="13"/>
  <c r="S5" i="13"/>
  <c r="T5" i="13"/>
  <c r="U5" i="13"/>
  <c r="V5" i="13"/>
  <c r="W5" i="13"/>
  <c r="X5" i="13"/>
  <c r="Y5" i="13"/>
  <c r="Z5" i="13"/>
  <c r="AA5" i="13"/>
  <c r="AB5" i="13"/>
  <c r="AC5" i="13"/>
  <c r="AD5" i="13"/>
  <c r="AE5" i="13"/>
  <c r="AF5" i="13"/>
  <c r="AG5" i="13"/>
  <c r="AH5"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AF6" i="13"/>
  <c r="AG6" i="13"/>
  <c r="AH6"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D3" i="13"/>
  <c r="D4" i="13"/>
  <c r="D5" i="13"/>
  <c r="D6" i="13"/>
  <c r="D7" i="13"/>
  <c r="D8" i="13"/>
  <c r="B2" i="13"/>
  <c r="C2" i="13"/>
  <c r="D2" i="13"/>
  <c r="B8" i="8" a="1"/>
  <c r="B8" i="8"/>
  <c r="C8" i="8" a="1"/>
  <c r="C8" i="8"/>
  <c r="B5" i="8" a="1"/>
  <c r="B5" i="8"/>
  <c r="C5" i="8" a="1"/>
  <c r="C5" i="8"/>
  <c r="B2" i="8" a="1"/>
  <c r="B2" i="8"/>
  <c r="C2" i="8" a="1"/>
  <c r="C2" i="8"/>
  <c r="B3" i="8"/>
  <c r="B4" i="8"/>
  <c r="B6" i="8"/>
  <c r="B7" i="8"/>
  <c r="C3" i="8"/>
  <c r="C4" i="8"/>
  <c r="C6" i="8"/>
  <c r="C7"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D2" i="8"/>
  <c r="B3" i="12"/>
  <c r="B4" i="12"/>
  <c r="B5" i="12"/>
  <c r="B6" i="12"/>
  <c r="B7" i="12"/>
  <c r="B8" i="12"/>
  <c r="B2" i="12"/>
  <c r="C3" i="12"/>
  <c r="C4" i="12"/>
  <c r="C5" i="12"/>
  <c r="C6" i="12"/>
  <c r="C7" i="12"/>
  <c r="C8" i="12"/>
  <c r="C2"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AF8" i="12"/>
  <c r="AG8" i="12"/>
  <c r="AH8"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AG5" i="12"/>
  <c r="AH5" i="12"/>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AF6" i="12"/>
  <c r="AG6" i="12"/>
  <c r="AH6"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D2" i="12"/>
  <c r="B7" i="6"/>
  <c r="C8" i="7"/>
  <c r="B8" i="7" s="1"/>
  <c r="C7" i="7"/>
  <c r="B7" i="7" s="1"/>
  <c r="C8" i="6"/>
  <c r="B8" i="6" s="1"/>
  <c r="C7" i="6"/>
  <c r="C8" i="5"/>
  <c r="B8" i="5" s="1"/>
  <c r="C7" i="5"/>
  <c r="B7" i="5" s="1"/>
  <c r="C8" i="2"/>
  <c r="B8" i="2"/>
  <c r="C7" i="2"/>
  <c r="B7" i="2" s="1"/>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B4" i="14"/>
  <c r="C4" i="2"/>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B4" i="2"/>
  <c r="E149" i="38"/>
  <c r="F149" i="38"/>
  <c r="G149" i="38"/>
  <c r="H149" i="38"/>
  <c r="I149" i="38"/>
  <c r="J149" i="38"/>
  <c r="K149" i="38"/>
  <c r="L149" i="38"/>
  <c r="M149" i="38"/>
  <c r="N149" i="38"/>
  <c r="O149" i="38"/>
  <c r="P149" i="38"/>
  <c r="Q149" i="38"/>
  <c r="R149" i="38"/>
  <c r="S149" i="38"/>
  <c r="T149" i="38"/>
  <c r="U149" i="38"/>
  <c r="V149" i="38"/>
  <c r="W149" i="38"/>
  <c r="X149" i="38"/>
  <c r="Y149" i="38"/>
  <c r="Z149" i="38"/>
  <c r="AA149" i="38"/>
  <c r="AB149" i="38"/>
  <c r="AC149" i="38"/>
  <c r="AD149" i="38"/>
  <c r="AE149" i="38"/>
  <c r="AF149" i="38"/>
  <c r="AG149" i="38"/>
  <c r="AH149" i="38"/>
  <c r="AI149" i="38"/>
  <c r="AJ149" i="38"/>
  <c r="AK149" i="38"/>
  <c r="AL149" i="38"/>
  <c r="D144" i="38"/>
  <c r="E144" i="38"/>
  <c r="D149" i="38"/>
  <c r="AE134" i="38"/>
  <c r="AF134" i="38"/>
  <c r="D121" i="38"/>
  <c r="AC85" i="38"/>
  <c r="E85" i="38"/>
  <c r="F85" i="38"/>
  <c r="G85" i="38"/>
  <c r="H85" i="38"/>
  <c r="I85" i="38"/>
  <c r="J85" i="38"/>
  <c r="K85" i="38"/>
  <c r="L85" i="38"/>
  <c r="M85" i="38"/>
  <c r="N85" i="38"/>
  <c r="O85" i="38"/>
  <c r="P85" i="38"/>
  <c r="Q85" i="38"/>
  <c r="R85" i="38"/>
  <c r="S85" i="38"/>
  <c r="T85" i="38"/>
  <c r="U85" i="38"/>
  <c r="V85" i="38"/>
  <c r="W85" i="38"/>
  <c r="X85" i="38"/>
  <c r="Y85" i="38"/>
  <c r="Z85" i="38"/>
  <c r="AA85" i="38"/>
  <c r="AB85" i="38"/>
  <c r="AD85" i="38"/>
  <c r="AE85" i="38"/>
  <c r="AF85" i="38"/>
  <c r="E84" i="38"/>
  <c r="F84" i="38"/>
  <c r="G84" i="38"/>
  <c r="H84" i="38"/>
  <c r="I84" i="38"/>
  <c r="J84" i="38"/>
  <c r="K84" i="38"/>
  <c r="L84" i="38"/>
  <c r="M84" i="38"/>
  <c r="N84" i="38"/>
  <c r="O84" i="38"/>
  <c r="P84" i="38"/>
  <c r="Q84" i="38"/>
  <c r="R84" i="38"/>
  <c r="S84" i="38"/>
  <c r="T84" i="38"/>
  <c r="U84" i="38"/>
  <c r="V84" i="38"/>
  <c r="W84" i="38"/>
  <c r="X84" i="38"/>
  <c r="Y84" i="38"/>
  <c r="Z84" i="38"/>
  <c r="AA84" i="38"/>
  <c r="AB84" i="38"/>
  <c r="AC84" i="38"/>
  <c r="AD84" i="38"/>
  <c r="AE84" i="38"/>
  <c r="AF84" i="38"/>
  <c r="AE83" i="38"/>
  <c r="AF83" i="38"/>
  <c r="AC83" i="38"/>
  <c r="AD83" i="38"/>
  <c r="R83" i="38"/>
  <c r="S83" i="38"/>
  <c r="T83" i="38"/>
  <c r="U83" i="38"/>
  <c r="V83" i="38"/>
  <c r="W83" i="38"/>
  <c r="X83" i="38"/>
  <c r="Y83" i="38"/>
  <c r="Z83" i="38"/>
  <c r="AA83" i="38"/>
  <c r="AB83" i="38"/>
  <c r="G83" i="38"/>
  <c r="H83" i="38"/>
  <c r="I83" i="38"/>
  <c r="J83" i="38"/>
  <c r="K83" i="38"/>
  <c r="L83" i="38"/>
  <c r="M83" i="38"/>
  <c r="N83" i="38"/>
  <c r="O83" i="38"/>
  <c r="P83" i="38"/>
  <c r="Q83" i="38"/>
  <c r="E83" i="38"/>
  <c r="F83" i="38"/>
  <c r="E82" i="38"/>
  <c r="F82" i="38"/>
  <c r="D85" i="38"/>
  <c r="D84" i="38"/>
  <c r="D83" i="38"/>
  <c r="E79" i="38"/>
  <c r="F79" i="38"/>
  <c r="G79" i="38"/>
  <c r="H79" i="38"/>
  <c r="I79" i="38"/>
  <c r="J79" i="38"/>
  <c r="K79" i="38"/>
  <c r="L79" i="38"/>
  <c r="M79" i="38"/>
  <c r="N79" i="38"/>
  <c r="O79" i="38"/>
  <c r="P79" i="38"/>
  <c r="Q79" i="38"/>
  <c r="R79" i="38"/>
  <c r="S79" i="38"/>
  <c r="T79" i="38"/>
  <c r="U79" i="38"/>
  <c r="V79" i="38"/>
  <c r="W79" i="38"/>
  <c r="X79" i="38"/>
  <c r="Y79" i="38"/>
  <c r="Z79" i="38"/>
  <c r="AA79" i="38"/>
  <c r="AB79" i="38"/>
  <c r="AC79" i="38"/>
  <c r="AD79" i="38"/>
  <c r="AE79" i="38"/>
  <c r="AF79" i="38"/>
  <c r="E80" i="38"/>
  <c r="F80" i="38"/>
  <c r="G80" i="38"/>
  <c r="H80" i="38"/>
  <c r="I80" i="38"/>
  <c r="J80" i="38"/>
  <c r="K80" i="38"/>
  <c r="L80" i="38"/>
  <c r="M80" i="38"/>
  <c r="N80" i="38"/>
  <c r="O80" i="38"/>
  <c r="P80" i="38"/>
  <c r="Q80" i="38"/>
  <c r="R80" i="38"/>
  <c r="S80" i="38"/>
  <c r="T80" i="38"/>
  <c r="U80" i="38"/>
  <c r="V80" i="38"/>
  <c r="W80" i="38"/>
  <c r="X80" i="38"/>
  <c r="Y80" i="38"/>
  <c r="Z80" i="38"/>
  <c r="AA80" i="38"/>
  <c r="AB80" i="38"/>
  <c r="AC80" i="38"/>
  <c r="AD80" i="38"/>
  <c r="AE80" i="38"/>
  <c r="AF80" i="38"/>
  <c r="E81" i="38"/>
  <c r="F81" i="38"/>
  <c r="G81" i="38"/>
  <c r="H81" i="38"/>
  <c r="I81" i="38"/>
  <c r="J81" i="38"/>
  <c r="K81" i="38"/>
  <c r="L81" i="38"/>
  <c r="M81" i="38"/>
  <c r="N81" i="38"/>
  <c r="O81" i="38"/>
  <c r="P81" i="38"/>
  <c r="Q81" i="38"/>
  <c r="R81" i="38"/>
  <c r="S81" i="38"/>
  <c r="T81" i="38"/>
  <c r="U81" i="38"/>
  <c r="V81" i="38"/>
  <c r="W81" i="38"/>
  <c r="X81" i="38"/>
  <c r="Y81" i="38"/>
  <c r="Z81" i="38"/>
  <c r="AA81" i="38"/>
  <c r="AB81" i="38"/>
  <c r="AC81" i="38"/>
  <c r="AD81" i="38"/>
  <c r="AE81" i="38"/>
  <c r="AF81" i="38"/>
  <c r="G82" i="38"/>
  <c r="H82" i="38"/>
  <c r="I82" i="38"/>
  <c r="J82" i="38"/>
  <c r="K82" i="38"/>
  <c r="L82" i="38"/>
  <c r="M82" i="38"/>
  <c r="N82" i="38"/>
  <c r="O82" i="38"/>
  <c r="P82" i="38"/>
  <c r="Q82" i="38"/>
  <c r="R82" i="38"/>
  <c r="S82" i="38"/>
  <c r="T82" i="38"/>
  <c r="U82" i="38"/>
  <c r="V82" i="38"/>
  <c r="W82" i="38"/>
  <c r="X82" i="38"/>
  <c r="Y82" i="38"/>
  <c r="Z82" i="38"/>
  <c r="AA82" i="38"/>
  <c r="AB82" i="38"/>
  <c r="AC82" i="38"/>
  <c r="AD82" i="38"/>
  <c r="AE82" i="38"/>
  <c r="AF82" i="38"/>
  <c r="D80" i="38"/>
  <c r="D81" i="38"/>
  <c r="D82" i="38"/>
  <c r="D79" i="38"/>
  <c r="AE74" i="38"/>
  <c r="AD74" i="38"/>
  <c r="AF74" i="38"/>
  <c r="AD73" i="38"/>
  <c r="AE73" i="38"/>
  <c r="AF73" i="38"/>
  <c r="AD72" i="38"/>
  <c r="AE72" i="38"/>
  <c r="AF72" i="38"/>
  <c r="AD71" i="38"/>
  <c r="AE71" i="38"/>
  <c r="AF71" i="38"/>
  <c r="AD70" i="38"/>
  <c r="AE70" i="38"/>
  <c r="AF70" i="38"/>
  <c r="AD69" i="38"/>
  <c r="AE69" i="38"/>
  <c r="AF69" i="38"/>
  <c r="AD68" i="38"/>
  <c r="AE68" i="38"/>
  <c r="AF68" i="38"/>
  <c r="AC68" i="38"/>
  <c r="AC59" i="38"/>
  <c r="AD59" i="38"/>
  <c r="AC58" i="38"/>
  <c r="AD58" i="38"/>
  <c r="AC57" i="38"/>
  <c r="AD57" i="38"/>
  <c r="AC45" i="38"/>
  <c r="AD45" i="38"/>
  <c r="AC44" i="38"/>
  <c r="AD44" i="38"/>
  <c r="AD46" i="38" s="1"/>
  <c r="AC6" i="38"/>
  <c r="AD6" i="38"/>
  <c r="AC5" i="38"/>
  <c r="AD5" i="38"/>
  <c r="AD7" i="38" s="1"/>
  <c r="AC119" i="37"/>
  <c r="AD119" i="37"/>
  <c r="AC116" i="37"/>
  <c r="AD116" i="37"/>
  <c r="AC113" i="37"/>
  <c r="AD113" i="37"/>
  <c r="AC110" i="37"/>
  <c r="AD110" i="37"/>
  <c r="AC107" i="37"/>
  <c r="AD107" i="37"/>
  <c r="AC106" i="37"/>
  <c r="AD106" i="37"/>
  <c r="AC102" i="37"/>
  <c r="AD102" i="37"/>
  <c r="AC101" i="37"/>
  <c r="AC35" i="38" s="1"/>
  <c r="AD101" i="37"/>
  <c r="AD35" i="38" s="1"/>
  <c r="AC100" i="37"/>
  <c r="AD100" i="37"/>
  <c r="AC97" i="37"/>
  <c r="AD97" i="37"/>
  <c r="AC96" i="37"/>
  <c r="AD96" i="37"/>
  <c r="AC95" i="37"/>
  <c r="AD95" i="37"/>
  <c r="AC92" i="37"/>
  <c r="AD92" i="37"/>
  <c r="AC91" i="37"/>
  <c r="AD91" i="37"/>
  <c r="AC90" i="37"/>
  <c r="AD90" i="37"/>
  <c r="AC87" i="37"/>
  <c r="AD87" i="37"/>
  <c r="AD86" i="37"/>
  <c r="AC86" i="37"/>
  <c r="AC85" i="37"/>
  <c r="AD85" i="37"/>
  <c r="AC82" i="37"/>
  <c r="AD82" i="37"/>
  <c r="AC81" i="37"/>
  <c r="AD81" i="37"/>
  <c r="AC80" i="37"/>
  <c r="AD80" i="37"/>
  <c r="AC79" i="37"/>
  <c r="AD79" i="37"/>
  <c r="AC75" i="37"/>
  <c r="AD75" i="37"/>
  <c r="AC74" i="37"/>
  <c r="AD74" i="37"/>
  <c r="AC73" i="37"/>
  <c r="AC3" i="38" s="1"/>
  <c r="AD73" i="37"/>
  <c r="AD3" i="38" s="1"/>
  <c r="AC70" i="37"/>
  <c r="AD70" i="37"/>
  <c r="AC69" i="37"/>
  <c r="AD69" i="37"/>
  <c r="AC68" i="37"/>
  <c r="AD68" i="37"/>
  <c r="AC65" i="37"/>
  <c r="AD65" i="37"/>
  <c r="AC64" i="37"/>
  <c r="AD64" i="37"/>
  <c r="AC63" i="37"/>
  <c r="AD63" i="37"/>
  <c r="AC60" i="37"/>
  <c r="AD60" i="37"/>
  <c r="AC59" i="37"/>
  <c r="AD59" i="37"/>
  <c r="AC58" i="37"/>
  <c r="AD58" i="37"/>
  <c r="AC55" i="37"/>
  <c r="AD55" i="37"/>
  <c r="AC54" i="37"/>
  <c r="AD54" i="37"/>
  <c r="AC53" i="37"/>
  <c r="AD53" i="37"/>
  <c r="AC52" i="37"/>
  <c r="AD52" i="37"/>
  <c r="AC48" i="37"/>
  <c r="AD48" i="37"/>
  <c r="AC43" i="37"/>
  <c r="AD43" i="37"/>
  <c r="AC42" i="37"/>
  <c r="AD42" i="37"/>
  <c r="AC41" i="37"/>
  <c r="AD41" i="37"/>
  <c r="AC38" i="37"/>
  <c r="AD38" i="37"/>
  <c r="AC37" i="37"/>
  <c r="AD37" i="37"/>
  <c r="AC36" i="37"/>
  <c r="AD36" i="37"/>
  <c r="AC33" i="37"/>
  <c r="AD33" i="37"/>
  <c r="AC32" i="37"/>
  <c r="AD32" i="37"/>
  <c r="AC31" i="37"/>
  <c r="AD31" i="37"/>
  <c r="AC25" i="37"/>
  <c r="AD25" i="37"/>
  <c r="AC16" i="37"/>
  <c r="AC17" i="37" s="1"/>
  <c r="AD16" i="37"/>
  <c r="AD17" i="37" s="1"/>
  <c r="AC12" i="37"/>
  <c r="AD12" i="37"/>
  <c r="AC13" i="37"/>
  <c r="AD13" i="37"/>
  <c r="AC9" i="37"/>
  <c r="AD9" i="37"/>
  <c r="AC8" i="37"/>
  <c r="AD8" i="37"/>
  <c r="AB4" i="37"/>
  <c r="AC4" i="37"/>
  <c r="AC20" i="37" s="1"/>
  <c r="AD4" i="37"/>
  <c r="AD20" i="37" s="1"/>
  <c r="AC3" i="37"/>
  <c r="AC5" i="37" s="1"/>
  <c r="AC21" i="37" s="1"/>
  <c r="AC55" i="38" s="1"/>
  <c r="AC60" i="38" s="1"/>
  <c r="AD3" i="37"/>
  <c r="B4" i="37"/>
  <c r="C5" i="38"/>
  <c r="C1" i="15"/>
  <c r="D1" i="15" s="1"/>
  <c r="E1" i="15" s="1"/>
  <c r="F1" i="15" s="1"/>
  <c r="G1" i="15" s="1"/>
  <c r="H1" i="15" s="1"/>
  <c r="I1" i="15" s="1"/>
  <c r="J1" i="15" s="1"/>
  <c r="K1" i="15" s="1"/>
  <c r="L1" i="15" s="1"/>
  <c r="M1" i="15" s="1"/>
  <c r="N1" i="15" s="1"/>
  <c r="O1" i="15" s="1"/>
  <c r="P1" i="15" s="1"/>
  <c r="Q1" i="15" s="1"/>
  <c r="R1" i="15" s="1"/>
  <c r="S1" i="15" s="1"/>
  <c r="T1" i="15" s="1"/>
  <c r="U1" i="15" s="1"/>
  <c r="V1" i="15" s="1"/>
  <c r="W1" i="15" s="1"/>
  <c r="X1" i="15" s="1"/>
  <c r="Y1" i="15" s="1"/>
  <c r="Z1" i="15" s="1"/>
  <c r="AA1" i="15" s="1"/>
  <c r="AB1" i="15" s="1"/>
  <c r="AC1" i="15" s="1"/>
  <c r="AD1" i="15" s="1"/>
  <c r="AE1" i="15" s="1"/>
  <c r="AF1" i="15" s="1"/>
  <c r="AG1" i="15" s="1"/>
  <c r="AH1" i="15" s="1"/>
  <c r="C1" i="14"/>
  <c r="D1" i="14" s="1"/>
  <c r="E1" i="14" s="1"/>
  <c r="F1" i="14" s="1"/>
  <c r="G1" i="14" s="1"/>
  <c r="H1" i="14" s="1"/>
  <c r="I1" i="14" s="1"/>
  <c r="J1" i="14" s="1"/>
  <c r="K1" i="14" s="1"/>
  <c r="L1" i="14" s="1"/>
  <c r="M1" i="14" s="1"/>
  <c r="N1" i="14" s="1"/>
  <c r="O1" i="14" s="1"/>
  <c r="P1" i="14" s="1"/>
  <c r="Q1" i="14" s="1"/>
  <c r="R1" i="14" s="1"/>
  <c r="S1" i="14" s="1"/>
  <c r="T1" i="14" s="1"/>
  <c r="U1" i="14" s="1"/>
  <c r="V1" i="14" s="1"/>
  <c r="W1" i="14" s="1"/>
  <c r="X1" i="14" s="1"/>
  <c r="Y1" i="14" s="1"/>
  <c r="Z1" i="14" s="1"/>
  <c r="AA1" i="14" s="1"/>
  <c r="AB1" i="14" s="1"/>
  <c r="AC1" i="14" s="1"/>
  <c r="AD1" i="14" s="1"/>
  <c r="AE1" i="14" s="1"/>
  <c r="AF1" i="14" s="1"/>
  <c r="AG1" i="14" s="1"/>
  <c r="AH1" i="14" s="1"/>
  <c r="C1" i="13"/>
  <c r="D1" i="13" s="1"/>
  <c r="E1" i="13" s="1"/>
  <c r="F1" i="13" s="1"/>
  <c r="G1" i="13" s="1"/>
  <c r="H1" i="13" s="1"/>
  <c r="I1" i="13" s="1"/>
  <c r="J1" i="13" s="1"/>
  <c r="K1" i="13" s="1"/>
  <c r="L1" i="13" s="1"/>
  <c r="M1" i="13" s="1"/>
  <c r="N1" i="13" s="1"/>
  <c r="O1" i="13" s="1"/>
  <c r="P1" i="13" s="1"/>
  <c r="Q1" i="13" s="1"/>
  <c r="R1" i="13" s="1"/>
  <c r="S1" i="13" s="1"/>
  <c r="T1" i="13" s="1"/>
  <c r="U1" i="13" s="1"/>
  <c r="V1" i="13" s="1"/>
  <c r="W1" i="13" s="1"/>
  <c r="X1" i="13" s="1"/>
  <c r="Y1" i="13" s="1"/>
  <c r="Z1" i="13" s="1"/>
  <c r="AA1" i="13" s="1"/>
  <c r="AB1" i="13" s="1"/>
  <c r="AC1" i="13" s="1"/>
  <c r="AD1" i="13" s="1"/>
  <c r="AE1" i="13" s="1"/>
  <c r="AF1" i="13" s="1"/>
  <c r="AG1" i="13" s="1"/>
  <c r="AH1" i="13" s="1"/>
  <c r="C1" i="12"/>
  <c r="D1" i="12" s="1"/>
  <c r="E1" i="12" s="1"/>
  <c r="F1" i="12" s="1"/>
  <c r="G1" i="12" s="1"/>
  <c r="H1" i="12" s="1"/>
  <c r="I1" i="12" s="1"/>
  <c r="J1" i="12" s="1"/>
  <c r="K1" i="12" s="1"/>
  <c r="L1" i="12" s="1"/>
  <c r="M1" i="12" s="1"/>
  <c r="N1" i="12" s="1"/>
  <c r="O1" i="12" s="1"/>
  <c r="P1" i="12" s="1"/>
  <c r="Q1" i="12" s="1"/>
  <c r="R1" i="12" s="1"/>
  <c r="S1" i="12" s="1"/>
  <c r="T1" i="12" s="1"/>
  <c r="U1" i="12" s="1"/>
  <c r="V1" i="12" s="1"/>
  <c r="W1" i="12" s="1"/>
  <c r="X1" i="12" s="1"/>
  <c r="Y1" i="12" s="1"/>
  <c r="Z1" i="12" s="1"/>
  <c r="AA1" i="12" s="1"/>
  <c r="AB1" i="12" s="1"/>
  <c r="AC1" i="12" s="1"/>
  <c r="AD1" i="12" s="1"/>
  <c r="AE1" i="12" s="1"/>
  <c r="AF1" i="12" s="1"/>
  <c r="AG1" i="12" s="1"/>
  <c r="AH1" i="12" s="1"/>
  <c r="C1" i="11"/>
  <c r="D1" i="11" s="1"/>
  <c r="E1" i="11" s="1"/>
  <c r="F1" i="11" s="1"/>
  <c r="G1" i="11" s="1"/>
  <c r="H1" i="11" s="1"/>
  <c r="I1" i="11" s="1"/>
  <c r="J1" i="11" s="1"/>
  <c r="K1" i="11" s="1"/>
  <c r="L1" i="11" s="1"/>
  <c r="M1" i="11" s="1"/>
  <c r="N1" i="11" s="1"/>
  <c r="O1" i="11" s="1"/>
  <c r="P1" i="11" s="1"/>
  <c r="Q1" i="11" s="1"/>
  <c r="R1" i="11" s="1"/>
  <c r="S1" i="11" s="1"/>
  <c r="T1" i="11" s="1"/>
  <c r="U1" i="11" s="1"/>
  <c r="V1" i="11" s="1"/>
  <c r="W1" i="11" s="1"/>
  <c r="X1" i="11" s="1"/>
  <c r="Y1" i="11" s="1"/>
  <c r="Z1" i="11" s="1"/>
  <c r="AA1" i="11" s="1"/>
  <c r="AB1" i="11" s="1"/>
  <c r="AC1" i="11" s="1"/>
  <c r="AD1" i="11" s="1"/>
  <c r="AE1" i="11" s="1"/>
  <c r="AF1" i="11" s="1"/>
  <c r="AG1" i="11" s="1"/>
  <c r="AH1" i="11" s="1"/>
  <c r="C1" i="10"/>
  <c r="D1" i="10" s="1"/>
  <c r="E1" i="10" s="1"/>
  <c r="F1" i="10" s="1"/>
  <c r="G1" i="10" s="1"/>
  <c r="H1" i="10" s="1"/>
  <c r="I1" i="10" s="1"/>
  <c r="J1" i="10" s="1"/>
  <c r="K1" i="10" s="1"/>
  <c r="L1" i="10" s="1"/>
  <c r="M1" i="10" s="1"/>
  <c r="N1" i="10" s="1"/>
  <c r="O1" i="10" s="1"/>
  <c r="P1" i="10" s="1"/>
  <c r="Q1" i="10" s="1"/>
  <c r="R1" i="10" s="1"/>
  <c r="S1" i="10" s="1"/>
  <c r="T1" i="10" s="1"/>
  <c r="U1" i="10" s="1"/>
  <c r="V1" i="10" s="1"/>
  <c r="W1" i="10" s="1"/>
  <c r="X1" i="10" s="1"/>
  <c r="Y1" i="10" s="1"/>
  <c r="Z1" i="10" s="1"/>
  <c r="AA1" i="10" s="1"/>
  <c r="AB1" i="10" s="1"/>
  <c r="AC1" i="10" s="1"/>
  <c r="AD1" i="10" s="1"/>
  <c r="AE1" i="10" s="1"/>
  <c r="AF1" i="10" s="1"/>
  <c r="AG1" i="10" s="1"/>
  <c r="AH1" i="10" s="1"/>
  <c r="C1" i="9"/>
  <c r="D1" i="9" s="1"/>
  <c r="E1" i="9" s="1"/>
  <c r="F1" i="9" s="1"/>
  <c r="G1" i="9" s="1"/>
  <c r="H1" i="9" s="1"/>
  <c r="I1" i="9" s="1"/>
  <c r="J1" i="9" s="1"/>
  <c r="K1" i="9" s="1"/>
  <c r="L1" i="9" s="1"/>
  <c r="M1" i="9" s="1"/>
  <c r="N1" i="9" s="1"/>
  <c r="O1" i="9" s="1"/>
  <c r="P1" i="9" s="1"/>
  <c r="Q1" i="9" s="1"/>
  <c r="R1" i="9" s="1"/>
  <c r="S1" i="9" s="1"/>
  <c r="T1" i="9" s="1"/>
  <c r="U1" i="9" s="1"/>
  <c r="V1" i="9" s="1"/>
  <c r="W1" i="9" s="1"/>
  <c r="X1" i="9" s="1"/>
  <c r="Y1" i="9" s="1"/>
  <c r="Z1" i="9" s="1"/>
  <c r="AA1" i="9" s="1"/>
  <c r="AB1" i="9" s="1"/>
  <c r="AC1" i="9" s="1"/>
  <c r="AD1" i="9" s="1"/>
  <c r="AE1" i="9" s="1"/>
  <c r="AF1" i="9" s="1"/>
  <c r="AG1" i="9" s="1"/>
  <c r="AH1" i="9" s="1"/>
  <c r="C1" i="8"/>
  <c r="D1" i="8" s="1"/>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C1" i="7"/>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C1" i="6"/>
  <c r="D1" i="6" s="1"/>
  <c r="E1" i="6" s="1"/>
  <c r="F1" i="6" s="1"/>
  <c r="G1" i="6" s="1"/>
  <c r="H1" i="6" s="1"/>
  <c r="I1" i="6" s="1"/>
  <c r="J1" i="6" s="1"/>
  <c r="K1" i="6" s="1"/>
  <c r="L1" i="6" s="1"/>
  <c r="M1" i="6" s="1"/>
  <c r="N1" i="6" s="1"/>
  <c r="O1" i="6" s="1"/>
  <c r="P1" i="6" s="1"/>
  <c r="Q1" i="6" s="1"/>
  <c r="R1" i="6" s="1"/>
  <c r="S1" i="6" s="1"/>
  <c r="T1" i="6" s="1"/>
  <c r="U1" i="6" s="1"/>
  <c r="V1" i="6" s="1"/>
  <c r="W1" i="6" s="1"/>
  <c r="X1" i="6" s="1"/>
  <c r="Y1" i="6" s="1"/>
  <c r="Z1" i="6" s="1"/>
  <c r="AA1" i="6" s="1"/>
  <c r="AB1" i="6" s="1"/>
  <c r="AC1" i="6" s="1"/>
  <c r="AD1" i="6" s="1"/>
  <c r="AE1" i="6" s="1"/>
  <c r="AF1" i="6" s="1"/>
  <c r="AG1" i="6" s="1"/>
  <c r="AH1" i="6" s="1"/>
  <c r="C1" i="5"/>
  <c r="D1" i="5" s="1"/>
  <c r="E1" i="5" s="1"/>
  <c r="F1" i="5" s="1"/>
  <c r="G1" i="5" s="1"/>
  <c r="H1" i="5" s="1"/>
  <c r="I1" i="5" s="1"/>
  <c r="J1" i="5" s="1"/>
  <c r="K1" i="5" s="1"/>
  <c r="L1" i="5" s="1"/>
  <c r="M1" i="5" s="1"/>
  <c r="N1" i="5" s="1"/>
  <c r="O1" i="5" s="1"/>
  <c r="P1" i="5" s="1"/>
  <c r="Q1" i="5" s="1"/>
  <c r="R1" i="5" s="1"/>
  <c r="S1" i="5" s="1"/>
  <c r="T1" i="5" s="1"/>
  <c r="U1" i="5" s="1"/>
  <c r="V1" i="5" s="1"/>
  <c r="W1" i="5" s="1"/>
  <c r="X1" i="5" s="1"/>
  <c r="Y1" i="5" s="1"/>
  <c r="Z1" i="5" s="1"/>
  <c r="AA1" i="5" s="1"/>
  <c r="AB1" i="5" s="1"/>
  <c r="AC1" i="5" s="1"/>
  <c r="AD1" i="5" s="1"/>
  <c r="AE1" i="5" s="1"/>
  <c r="AF1" i="5" s="1"/>
  <c r="AG1" i="5" s="1"/>
  <c r="AH1" i="5" s="1"/>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C1" i="2"/>
  <c r="E68" i="38"/>
  <c r="F68" i="38"/>
  <c r="G68" i="38"/>
  <c r="H68" i="38"/>
  <c r="I68" i="38"/>
  <c r="J68" i="38"/>
  <c r="K68" i="38"/>
  <c r="L68" i="38"/>
  <c r="M68" i="38"/>
  <c r="N68" i="38"/>
  <c r="O68" i="38"/>
  <c r="P68" i="38"/>
  <c r="Q68" i="38"/>
  <c r="R68" i="38"/>
  <c r="S68" i="38"/>
  <c r="T68" i="38"/>
  <c r="U68" i="38"/>
  <c r="V68" i="38"/>
  <c r="W68" i="38"/>
  <c r="X68" i="38"/>
  <c r="Y68" i="38"/>
  <c r="Z68" i="38"/>
  <c r="AA68" i="38"/>
  <c r="AB68" i="38"/>
  <c r="E69" i="38"/>
  <c r="F69" i="38"/>
  <c r="G69" i="38"/>
  <c r="H69" i="38"/>
  <c r="I69" i="38"/>
  <c r="J69" i="38"/>
  <c r="K69" i="38"/>
  <c r="L69" i="38"/>
  <c r="M69" i="38"/>
  <c r="N69" i="38"/>
  <c r="O69" i="38"/>
  <c r="P69" i="38"/>
  <c r="Q69" i="38"/>
  <c r="R69" i="38"/>
  <c r="S69" i="38"/>
  <c r="T69" i="38"/>
  <c r="U69" i="38"/>
  <c r="V69" i="38"/>
  <c r="W69" i="38"/>
  <c r="X69" i="38"/>
  <c r="Y69" i="38"/>
  <c r="Z69" i="38"/>
  <c r="AA69" i="38"/>
  <c r="AB69" i="38"/>
  <c r="AC69" i="38"/>
  <c r="E71" i="38"/>
  <c r="F71" i="38"/>
  <c r="G71" i="38"/>
  <c r="H71" i="38"/>
  <c r="I71" i="38"/>
  <c r="J71" i="38"/>
  <c r="K71" i="38"/>
  <c r="L71" i="38"/>
  <c r="M71" i="38"/>
  <c r="N71" i="38"/>
  <c r="O71" i="38"/>
  <c r="P71" i="38"/>
  <c r="Q71" i="38"/>
  <c r="R71" i="38"/>
  <c r="S71" i="38"/>
  <c r="T71" i="38"/>
  <c r="U71" i="38"/>
  <c r="V71" i="38"/>
  <c r="W71" i="38"/>
  <c r="X71" i="38"/>
  <c r="Y71" i="38"/>
  <c r="Z71" i="38"/>
  <c r="AA71" i="38"/>
  <c r="AB71" i="38"/>
  <c r="AC71" i="38"/>
  <c r="E72" i="38"/>
  <c r="F72" i="38"/>
  <c r="G72" i="38"/>
  <c r="H72" i="38"/>
  <c r="I72" i="38"/>
  <c r="J72" i="38"/>
  <c r="K72" i="38"/>
  <c r="L72" i="38"/>
  <c r="M72" i="38"/>
  <c r="N72" i="38"/>
  <c r="O72" i="38"/>
  <c r="P72" i="38"/>
  <c r="Q72" i="38"/>
  <c r="R72" i="38"/>
  <c r="S72" i="38"/>
  <c r="T72" i="38"/>
  <c r="U72" i="38"/>
  <c r="V72" i="38"/>
  <c r="W72" i="38"/>
  <c r="X72" i="38"/>
  <c r="Y72" i="38"/>
  <c r="Z72" i="38"/>
  <c r="AA72" i="38"/>
  <c r="AB72" i="38"/>
  <c r="AC72" i="38"/>
  <c r="E73" i="38"/>
  <c r="F73" i="38"/>
  <c r="G73" i="38"/>
  <c r="H73" i="38"/>
  <c r="I73" i="38"/>
  <c r="J73" i="38"/>
  <c r="K73" i="38"/>
  <c r="L73" i="38"/>
  <c r="M73" i="38"/>
  <c r="N73" i="38"/>
  <c r="O73" i="38"/>
  <c r="P73" i="38"/>
  <c r="Q73" i="38"/>
  <c r="R73" i="38"/>
  <c r="S73" i="38"/>
  <c r="T73" i="38"/>
  <c r="U73" i="38"/>
  <c r="V73" i="38"/>
  <c r="W73" i="38"/>
  <c r="X73" i="38"/>
  <c r="Y73" i="38"/>
  <c r="Z73" i="38"/>
  <c r="AA73" i="38"/>
  <c r="AB73" i="38"/>
  <c r="AC73" i="38"/>
  <c r="E74" i="38"/>
  <c r="E70" i="38" s="1"/>
  <c r="F74" i="38"/>
  <c r="F70" i="38" s="1"/>
  <c r="G74" i="38"/>
  <c r="H74" i="38"/>
  <c r="H70" i="38" s="1"/>
  <c r="I74" i="38"/>
  <c r="I70" i="38" s="1"/>
  <c r="J74" i="38"/>
  <c r="J70" i="38" s="1"/>
  <c r="K74" i="38"/>
  <c r="L74" i="38"/>
  <c r="L70" i="38" s="1"/>
  <c r="M74" i="38"/>
  <c r="M70" i="38" s="1"/>
  <c r="N74" i="38"/>
  <c r="N70" i="38" s="1"/>
  <c r="O74" i="38"/>
  <c r="P74" i="38"/>
  <c r="P70" i="38" s="1"/>
  <c r="Q74" i="38"/>
  <c r="Q70" i="38" s="1"/>
  <c r="R74" i="38"/>
  <c r="R70" i="38" s="1"/>
  <c r="S74" i="38"/>
  <c r="T74" i="38"/>
  <c r="T70" i="38" s="1"/>
  <c r="U74" i="38"/>
  <c r="U70" i="38" s="1"/>
  <c r="V74" i="38"/>
  <c r="V70" i="38" s="1"/>
  <c r="W74" i="38"/>
  <c r="X74" i="38"/>
  <c r="X70" i="38" s="1"/>
  <c r="Y74" i="38"/>
  <c r="Y70" i="38" s="1"/>
  <c r="Z74" i="38"/>
  <c r="Z70" i="38" s="1"/>
  <c r="AA74" i="38"/>
  <c r="AB74" i="38"/>
  <c r="AB70" i="38" s="1"/>
  <c r="AC74" i="38"/>
  <c r="AC70" i="38" s="1"/>
  <c r="D74" i="38"/>
  <c r="D73" i="38"/>
  <c r="D72" i="38"/>
  <c r="D71" i="38"/>
  <c r="D69" i="38"/>
  <c r="D68" i="38"/>
  <c r="B25" i="37"/>
  <c r="B26" i="37" s="1"/>
  <c r="C25" i="37"/>
  <c r="C26" i="37" s="1"/>
  <c r="D25" i="37"/>
  <c r="E25" i="37"/>
  <c r="F25" i="37"/>
  <c r="F28" i="37" s="1"/>
  <c r="G25" i="37"/>
  <c r="G28" i="37" s="1"/>
  <c r="H25" i="37"/>
  <c r="I25" i="37"/>
  <c r="I26" i="37" s="1"/>
  <c r="J25" i="37"/>
  <c r="J26" i="37" s="1"/>
  <c r="K25" i="37"/>
  <c r="K26" i="37" s="1"/>
  <c r="L25" i="37"/>
  <c r="M25" i="37"/>
  <c r="N25" i="37"/>
  <c r="N28" i="37" s="1"/>
  <c r="O25" i="37"/>
  <c r="O28" i="37" s="1"/>
  <c r="P25" i="37"/>
  <c r="Q25" i="37"/>
  <c r="Q26" i="37" s="1"/>
  <c r="R25" i="37"/>
  <c r="R26" i="37" s="1"/>
  <c r="S25" i="37"/>
  <c r="S26" i="37" s="1"/>
  <c r="T25" i="37"/>
  <c r="U25" i="37"/>
  <c r="V25" i="37"/>
  <c r="V28" i="37" s="1"/>
  <c r="W25" i="37"/>
  <c r="W28" i="37" s="1"/>
  <c r="X25" i="37"/>
  <c r="Y25" i="37"/>
  <c r="Y26" i="37" s="1"/>
  <c r="Z25" i="37"/>
  <c r="Z26" i="37" s="1"/>
  <c r="AA25" i="37"/>
  <c r="AA26" i="37" s="1"/>
  <c r="D26" i="37"/>
  <c r="E26" i="37"/>
  <c r="G26" i="37"/>
  <c r="H26" i="37"/>
  <c r="L26" i="37"/>
  <c r="M26" i="37"/>
  <c r="O26" i="37"/>
  <c r="P26" i="37"/>
  <c r="T26" i="37"/>
  <c r="U26" i="37"/>
  <c r="W26" i="37"/>
  <c r="X26" i="37"/>
  <c r="B27" i="37"/>
  <c r="C27" i="37"/>
  <c r="D27" i="37"/>
  <c r="E27" i="37"/>
  <c r="F27" i="37"/>
  <c r="G27" i="37"/>
  <c r="H27" i="37"/>
  <c r="J27" i="37"/>
  <c r="K27" i="37"/>
  <c r="L27" i="37"/>
  <c r="M27" i="37"/>
  <c r="N27" i="37"/>
  <c r="O27" i="37"/>
  <c r="P27" i="37"/>
  <c r="R27" i="37"/>
  <c r="S27" i="37"/>
  <c r="T27" i="37"/>
  <c r="U27" i="37"/>
  <c r="V27" i="37"/>
  <c r="W27" i="37"/>
  <c r="X27" i="37"/>
  <c r="Z27" i="37"/>
  <c r="AA27" i="37"/>
  <c r="C28" i="37"/>
  <c r="D28" i="37"/>
  <c r="E28" i="37"/>
  <c r="H28" i="37"/>
  <c r="K28" i="37"/>
  <c r="L28" i="37"/>
  <c r="M28" i="37"/>
  <c r="P28" i="37"/>
  <c r="S28" i="37"/>
  <c r="T28" i="37"/>
  <c r="U28" i="37"/>
  <c r="X28" i="37"/>
  <c r="AA28" i="37"/>
  <c r="B31" i="37"/>
  <c r="C31" i="37"/>
  <c r="D31" i="37"/>
  <c r="E31" i="37"/>
  <c r="F31" i="37"/>
  <c r="G31" i="37"/>
  <c r="H31" i="37"/>
  <c r="I31" i="37"/>
  <c r="J31" i="37"/>
  <c r="K31" i="37"/>
  <c r="L31" i="37"/>
  <c r="M31" i="37"/>
  <c r="N31" i="37"/>
  <c r="O31" i="37"/>
  <c r="P31" i="37"/>
  <c r="Q31" i="37"/>
  <c r="R31" i="37"/>
  <c r="S31" i="37"/>
  <c r="T31" i="37"/>
  <c r="U31" i="37"/>
  <c r="V31" i="37"/>
  <c r="W31" i="37"/>
  <c r="X31" i="37"/>
  <c r="Y31" i="37"/>
  <c r="Z31" i="37"/>
  <c r="AA31" i="37"/>
  <c r="B32" i="37"/>
  <c r="C32" i="37"/>
  <c r="D32" i="37"/>
  <c r="E32" i="37"/>
  <c r="F32" i="37"/>
  <c r="G32" i="37"/>
  <c r="H32" i="37"/>
  <c r="I32" i="37"/>
  <c r="J32" i="37"/>
  <c r="K32" i="37"/>
  <c r="L32" i="37"/>
  <c r="M32" i="37"/>
  <c r="N32" i="37"/>
  <c r="O32" i="37"/>
  <c r="P32" i="37"/>
  <c r="Q32" i="37"/>
  <c r="R32" i="37"/>
  <c r="S32" i="37"/>
  <c r="T32" i="37"/>
  <c r="U32" i="37"/>
  <c r="V32" i="37"/>
  <c r="W32" i="37"/>
  <c r="X32" i="37"/>
  <c r="Y32" i="37"/>
  <c r="Z32" i="37"/>
  <c r="AA32" i="37"/>
  <c r="B33" i="37"/>
  <c r="C33" i="37"/>
  <c r="D33" i="37"/>
  <c r="E33" i="37"/>
  <c r="F33" i="37"/>
  <c r="G33" i="37"/>
  <c r="H33" i="37"/>
  <c r="I33" i="37"/>
  <c r="J33" i="37"/>
  <c r="K33" i="37"/>
  <c r="L33" i="37"/>
  <c r="M33" i="37"/>
  <c r="N33" i="37"/>
  <c r="O33" i="37"/>
  <c r="P33" i="37"/>
  <c r="Q33" i="37"/>
  <c r="R33" i="37"/>
  <c r="S33" i="37"/>
  <c r="T33" i="37"/>
  <c r="U33" i="37"/>
  <c r="V33" i="37"/>
  <c r="W33" i="37"/>
  <c r="X33" i="37"/>
  <c r="Y33" i="37"/>
  <c r="Z33" i="37"/>
  <c r="AA33" i="37"/>
  <c r="B36" i="37"/>
  <c r="C36" i="37"/>
  <c r="D36" i="37"/>
  <c r="E36" i="37"/>
  <c r="F36" i="37"/>
  <c r="G36" i="37"/>
  <c r="H36" i="37"/>
  <c r="I36" i="37"/>
  <c r="J36" i="37"/>
  <c r="K36" i="37"/>
  <c r="L36" i="37"/>
  <c r="M36" i="37"/>
  <c r="N36" i="37"/>
  <c r="O36" i="37"/>
  <c r="P36" i="37"/>
  <c r="Q36" i="37"/>
  <c r="R36" i="37"/>
  <c r="S36" i="37"/>
  <c r="T36" i="37"/>
  <c r="U36" i="37"/>
  <c r="V36" i="37"/>
  <c r="W36" i="37"/>
  <c r="X36" i="37"/>
  <c r="Y36" i="37"/>
  <c r="Z36" i="37"/>
  <c r="AA36" i="37"/>
  <c r="B37" i="37"/>
  <c r="C37" i="37"/>
  <c r="D37" i="37"/>
  <c r="E37" i="37"/>
  <c r="F37" i="37"/>
  <c r="G37" i="37"/>
  <c r="H37" i="37"/>
  <c r="I37" i="37"/>
  <c r="J37" i="37"/>
  <c r="K37" i="37"/>
  <c r="L37" i="37"/>
  <c r="M37" i="37"/>
  <c r="N37" i="37"/>
  <c r="O37" i="37"/>
  <c r="P37" i="37"/>
  <c r="Q37" i="37"/>
  <c r="R37" i="37"/>
  <c r="S37" i="37"/>
  <c r="T37" i="37"/>
  <c r="U37" i="37"/>
  <c r="V37" i="37"/>
  <c r="W37" i="37"/>
  <c r="X37" i="37"/>
  <c r="Y37" i="37"/>
  <c r="Z37" i="37"/>
  <c r="AA37" i="37"/>
  <c r="B38" i="37"/>
  <c r="C38" i="37"/>
  <c r="D38" i="37"/>
  <c r="E38" i="37"/>
  <c r="F38" i="37"/>
  <c r="G38" i="37"/>
  <c r="H38" i="37"/>
  <c r="I38" i="37"/>
  <c r="J38" i="37"/>
  <c r="K38" i="37"/>
  <c r="L38" i="37"/>
  <c r="M38" i="37"/>
  <c r="N38" i="37"/>
  <c r="O38" i="37"/>
  <c r="P38" i="37"/>
  <c r="Q38" i="37"/>
  <c r="R38" i="37"/>
  <c r="S38" i="37"/>
  <c r="T38" i="37"/>
  <c r="U38" i="37"/>
  <c r="V38" i="37"/>
  <c r="W38" i="37"/>
  <c r="X38" i="37"/>
  <c r="Y38" i="37"/>
  <c r="Z38" i="37"/>
  <c r="AA38" i="37"/>
  <c r="B41" i="37"/>
  <c r="C41" i="37"/>
  <c r="D41" i="37"/>
  <c r="E41" i="37"/>
  <c r="E46" i="37" s="1"/>
  <c r="F41" i="37"/>
  <c r="G41" i="37"/>
  <c r="H41" i="37"/>
  <c r="I41" i="37"/>
  <c r="J41" i="37"/>
  <c r="K41" i="37"/>
  <c r="L41" i="37"/>
  <c r="M41" i="37"/>
  <c r="M46" i="37" s="1"/>
  <c r="N41" i="37"/>
  <c r="O41" i="37"/>
  <c r="P41" i="37"/>
  <c r="Q41" i="37"/>
  <c r="R41" i="37"/>
  <c r="S41" i="37"/>
  <c r="T41" i="37"/>
  <c r="U41" i="37"/>
  <c r="U46" i="37" s="1"/>
  <c r="V41" i="37"/>
  <c r="W41" i="37"/>
  <c r="X41" i="37"/>
  <c r="Y41" i="37"/>
  <c r="Z41" i="37"/>
  <c r="AA41" i="37"/>
  <c r="B42" i="37"/>
  <c r="C42" i="37"/>
  <c r="C47" i="37" s="1"/>
  <c r="D42" i="37"/>
  <c r="D47" i="37" s="1"/>
  <c r="E42" i="37"/>
  <c r="F42" i="37"/>
  <c r="G42" i="37"/>
  <c r="H42" i="37"/>
  <c r="I42" i="37"/>
  <c r="J42" i="37"/>
  <c r="K42" i="37"/>
  <c r="K47" i="37" s="1"/>
  <c r="L42" i="37"/>
  <c r="L47" i="37" s="1"/>
  <c r="M42" i="37"/>
  <c r="N42" i="37"/>
  <c r="O42" i="37"/>
  <c r="P42" i="37"/>
  <c r="Q42" i="37"/>
  <c r="R42" i="37"/>
  <c r="S42" i="37"/>
  <c r="S47" i="37" s="1"/>
  <c r="T42" i="37"/>
  <c r="T47" i="37" s="1"/>
  <c r="U42" i="37"/>
  <c r="V42" i="37"/>
  <c r="W42" i="37"/>
  <c r="X42" i="37"/>
  <c r="Y42" i="37"/>
  <c r="Z42" i="37"/>
  <c r="AA42" i="37"/>
  <c r="AA47" i="37" s="1"/>
  <c r="B43" i="37"/>
  <c r="C43" i="37"/>
  <c r="D43" i="37"/>
  <c r="E43" i="37"/>
  <c r="F43" i="37"/>
  <c r="G43" i="37"/>
  <c r="H43" i="37"/>
  <c r="I43" i="37"/>
  <c r="J43" i="37"/>
  <c r="K43" i="37"/>
  <c r="L43" i="37"/>
  <c r="L48" i="37" s="1"/>
  <c r="M43" i="37"/>
  <c r="N43" i="37"/>
  <c r="O43" i="37"/>
  <c r="P43" i="37"/>
  <c r="Q43" i="37"/>
  <c r="R43" i="37"/>
  <c r="S43" i="37"/>
  <c r="T43" i="37"/>
  <c r="U43" i="37"/>
  <c r="V43" i="37"/>
  <c r="W43" i="37"/>
  <c r="X43" i="37"/>
  <c r="Y43" i="37"/>
  <c r="Z43" i="37"/>
  <c r="AA43" i="37"/>
  <c r="D46" i="37"/>
  <c r="G46" i="37"/>
  <c r="H46" i="37"/>
  <c r="L46" i="37"/>
  <c r="O46" i="37"/>
  <c r="P46" i="37"/>
  <c r="T46" i="37"/>
  <c r="W46" i="37"/>
  <c r="X46" i="37"/>
  <c r="B47" i="37"/>
  <c r="E47" i="37"/>
  <c r="F47" i="37"/>
  <c r="H47" i="37"/>
  <c r="J47" i="37"/>
  <c r="M47" i="37"/>
  <c r="N47" i="37"/>
  <c r="P47" i="37"/>
  <c r="R47" i="37"/>
  <c r="U47" i="37"/>
  <c r="V47" i="37"/>
  <c r="X47" i="37"/>
  <c r="Z47" i="37"/>
  <c r="C48" i="37"/>
  <c r="D48" i="37"/>
  <c r="H48" i="37"/>
  <c r="K48" i="37"/>
  <c r="P48" i="37"/>
  <c r="S48" i="37"/>
  <c r="T48" i="37"/>
  <c r="X48" i="37"/>
  <c r="AA48" i="37"/>
  <c r="AB43" i="37"/>
  <c r="AB42" i="37"/>
  <c r="AB41" i="37"/>
  <c r="AB38" i="37"/>
  <c r="AB37" i="37"/>
  <c r="AB36" i="37"/>
  <c r="AB33" i="37"/>
  <c r="AB32" i="37"/>
  <c r="AB31" i="37"/>
  <c r="AB25" i="37"/>
  <c r="B3" i="37"/>
  <c r="C3" i="37"/>
  <c r="D3" i="37"/>
  <c r="E3" i="37"/>
  <c r="F3" i="37"/>
  <c r="G3" i="37"/>
  <c r="H3" i="37"/>
  <c r="I3" i="37"/>
  <c r="J3" i="37"/>
  <c r="K3" i="37"/>
  <c r="L3" i="37"/>
  <c r="M3" i="37"/>
  <c r="N3" i="37"/>
  <c r="O3" i="37"/>
  <c r="P3" i="37"/>
  <c r="Q3" i="37"/>
  <c r="R3" i="37"/>
  <c r="S3" i="37"/>
  <c r="T3" i="37"/>
  <c r="U3" i="37"/>
  <c r="V3" i="37"/>
  <c r="W3" i="37"/>
  <c r="X3" i="37"/>
  <c r="Y3" i="37"/>
  <c r="Z3" i="37"/>
  <c r="AA3" i="37"/>
  <c r="C4" i="37"/>
  <c r="D4" i="37"/>
  <c r="E4" i="37"/>
  <c r="E5" i="37" s="1"/>
  <c r="F4" i="37"/>
  <c r="G4" i="37"/>
  <c r="H4" i="37"/>
  <c r="I4" i="37"/>
  <c r="I5" i="37" s="1"/>
  <c r="J4" i="37"/>
  <c r="K4" i="37"/>
  <c r="L4" i="37"/>
  <c r="M4" i="37"/>
  <c r="M5" i="37" s="1"/>
  <c r="N4" i="37"/>
  <c r="O4" i="37"/>
  <c r="P4" i="37"/>
  <c r="Q4" i="37"/>
  <c r="Q5" i="37" s="1"/>
  <c r="R4" i="37"/>
  <c r="S4" i="37"/>
  <c r="T4" i="37"/>
  <c r="U4" i="37"/>
  <c r="U5" i="37" s="1"/>
  <c r="V4" i="37"/>
  <c r="W4" i="37"/>
  <c r="X4" i="37"/>
  <c r="Y4" i="37"/>
  <c r="Y5" i="37" s="1"/>
  <c r="Z4" i="37"/>
  <c r="AA4" i="37"/>
  <c r="C5" i="37"/>
  <c r="D5" i="37"/>
  <c r="F5" i="37"/>
  <c r="H5" i="37"/>
  <c r="K5" i="37"/>
  <c r="L5" i="37"/>
  <c r="N5" i="37"/>
  <c r="P5" i="37"/>
  <c r="S5" i="37"/>
  <c r="V5" i="37"/>
  <c r="X5" i="37"/>
  <c r="AA5" i="37"/>
  <c r="B8" i="37"/>
  <c r="C8" i="37"/>
  <c r="D8" i="37"/>
  <c r="E8" i="37"/>
  <c r="F8" i="37"/>
  <c r="G8" i="37"/>
  <c r="H8" i="37"/>
  <c r="I8" i="37"/>
  <c r="J8" i="37"/>
  <c r="K8" i="37"/>
  <c r="L8" i="37"/>
  <c r="M8" i="37"/>
  <c r="N8" i="37"/>
  <c r="O8" i="37"/>
  <c r="P8" i="37"/>
  <c r="Q8" i="37"/>
  <c r="R8" i="37"/>
  <c r="S8" i="37"/>
  <c r="T8" i="37"/>
  <c r="U8" i="37"/>
  <c r="V8" i="37"/>
  <c r="W8" i="37"/>
  <c r="X8" i="37"/>
  <c r="Y8" i="37"/>
  <c r="Z8" i="37"/>
  <c r="AA8" i="37"/>
  <c r="B9" i="37"/>
  <c r="C9" i="37"/>
  <c r="D9" i="37"/>
  <c r="E9" i="37"/>
  <c r="F9" i="37"/>
  <c r="G9" i="37"/>
  <c r="H9" i="37"/>
  <c r="I9" i="37"/>
  <c r="J9" i="37"/>
  <c r="K9" i="37"/>
  <c r="L9" i="37"/>
  <c r="M9" i="37"/>
  <c r="N9" i="37"/>
  <c r="O9" i="37"/>
  <c r="P9" i="37"/>
  <c r="Q9" i="37"/>
  <c r="R9" i="37"/>
  <c r="S9" i="37"/>
  <c r="T9" i="37"/>
  <c r="U9" i="37"/>
  <c r="V9" i="37"/>
  <c r="W9" i="37"/>
  <c r="X9" i="37"/>
  <c r="Y9" i="37"/>
  <c r="Z9" i="37"/>
  <c r="AA9" i="37"/>
  <c r="B12" i="37"/>
  <c r="B13" i="37" s="1"/>
  <c r="C12" i="37"/>
  <c r="D12" i="37"/>
  <c r="E12" i="37"/>
  <c r="E13" i="37" s="1"/>
  <c r="F12" i="37"/>
  <c r="G12" i="37"/>
  <c r="H12" i="37"/>
  <c r="I12" i="37"/>
  <c r="I13" i="37" s="1"/>
  <c r="J12" i="37"/>
  <c r="J13" i="37" s="1"/>
  <c r="K12" i="37"/>
  <c r="L12" i="37"/>
  <c r="M12" i="37"/>
  <c r="M13" i="37" s="1"/>
  <c r="N12" i="37"/>
  <c r="O12" i="37"/>
  <c r="P12" i="37"/>
  <c r="Q12" i="37"/>
  <c r="Q13" i="37" s="1"/>
  <c r="R12" i="37"/>
  <c r="R13" i="37" s="1"/>
  <c r="S12" i="37"/>
  <c r="T12" i="37"/>
  <c r="U12" i="37"/>
  <c r="U13" i="37" s="1"/>
  <c r="V12" i="37"/>
  <c r="W12" i="37"/>
  <c r="X12" i="37"/>
  <c r="Y12" i="37"/>
  <c r="Y13" i="37" s="1"/>
  <c r="Z12" i="37"/>
  <c r="Z13" i="37" s="1"/>
  <c r="AA12" i="37"/>
  <c r="C13" i="37"/>
  <c r="D13" i="37"/>
  <c r="F13" i="37"/>
  <c r="G13" i="37"/>
  <c r="H13" i="37"/>
  <c r="K13" i="37"/>
  <c r="L13" i="37"/>
  <c r="N13" i="37"/>
  <c r="O13" i="37"/>
  <c r="P13" i="37"/>
  <c r="S13" i="37"/>
  <c r="T13" i="37"/>
  <c r="V13" i="37"/>
  <c r="W13" i="37"/>
  <c r="X13" i="37"/>
  <c r="AA13" i="37"/>
  <c r="B16" i="37"/>
  <c r="C16" i="37"/>
  <c r="D16" i="37"/>
  <c r="D20" i="37" s="1"/>
  <c r="E16" i="37"/>
  <c r="E17" i="37" s="1"/>
  <c r="F16" i="37"/>
  <c r="F17" i="37" s="1"/>
  <c r="F21" i="37" s="1"/>
  <c r="G16" i="37"/>
  <c r="H16" i="37"/>
  <c r="I16" i="37"/>
  <c r="I17" i="37" s="1"/>
  <c r="J16" i="37"/>
  <c r="K16" i="37"/>
  <c r="L16" i="37"/>
  <c r="L20" i="37" s="1"/>
  <c r="M16" i="37"/>
  <c r="M17" i="37" s="1"/>
  <c r="N16" i="37"/>
  <c r="N17" i="37" s="1"/>
  <c r="N21" i="37" s="1"/>
  <c r="O16" i="37"/>
  <c r="P16" i="37"/>
  <c r="Q16" i="37"/>
  <c r="Q17" i="37" s="1"/>
  <c r="R16" i="37"/>
  <c r="S16" i="37"/>
  <c r="T16" i="37"/>
  <c r="T20" i="37" s="1"/>
  <c r="U16" i="37"/>
  <c r="U17" i="37" s="1"/>
  <c r="V16" i="37"/>
  <c r="V17" i="37" s="1"/>
  <c r="V21" i="37" s="1"/>
  <c r="W16" i="37"/>
  <c r="X16" i="37"/>
  <c r="Y16" i="37"/>
  <c r="Y17" i="37" s="1"/>
  <c r="Z16" i="37"/>
  <c r="AA16" i="37"/>
  <c r="B17" i="37"/>
  <c r="C17" i="37"/>
  <c r="C21" i="37" s="1"/>
  <c r="D17" i="37"/>
  <c r="D21" i="37" s="1"/>
  <c r="G17" i="37"/>
  <c r="H17" i="37"/>
  <c r="J17" i="37"/>
  <c r="K17" i="37"/>
  <c r="K21" i="37" s="1"/>
  <c r="L17" i="37"/>
  <c r="L21" i="37" s="1"/>
  <c r="O17" i="37"/>
  <c r="P17" i="37"/>
  <c r="R17" i="37"/>
  <c r="S17" i="37"/>
  <c r="S21" i="37" s="1"/>
  <c r="T17" i="37"/>
  <c r="W17" i="37"/>
  <c r="X17" i="37"/>
  <c r="Z17" i="37"/>
  <c r="AA17" i="37"/>
  <c r="AA21" i="37" s="1"/>
  <c r="B20" i="37"/>
  <c r="C20" i="37"/>
  <c r="G20" i="37"/>
  <c r="H20" i="37"/>
  <c r="I20" i="37"/>
  <c r="J20" i="37"/>
  <c r="K20" i="37"/>
  <c r="O20" i="37"/>
  <c r="P20" i="37"/>
  <c r="Q20" i="37"/>
  <c r="S20" i="37"/>
  <c r="W20" i="37"/>
  <c r="X20" i="37"/>
  <c r="Y20" i="37"/>
  <c r="AA20" i="37"/>
  <c r="H21" i="37"/>
  <c r="P21" i="37"/>
  <c r="X21" i="37"/>
  <c r="AB16" i="37"/>
  <c r="AB12" i="37"/>
  <c r="AB9" i="37"/>
  <c r="AB8" i="37"/>
  <c r="AB3" i="37"/>
  <c r="AD8" i="38" l="1"/>
  <c r="AD9" i="38" s="1"/>
  <c r="AC8" i="38"/>
  <c r="AD28" i="37"/>
  <c r="AD27" i="37"/>
  <c r="AD47" i="37" s="1"/>
  <c r="AD26" i="37"/>
  <c r="AD46" i="37" s="1"/>
  <c r="AD42" i="38" s="1"/>
  <c r="AD47" i="38" s="1"/>
  <c r="AC28" i="37"/>
  <c r="AC27" i="37"/>
  <c r="AC47" i="37" s="1"/>
  <c r="AC26" i="37"/>
  <c r="AC46" i="37" s="1"/>
  <c r="AC42" i="38" s="1"/>
  <c r="AC47" i="38" s="1"/>
  <c r="AD5" i="37"/>
  <c r="AD21" i="37" s="1"/>
  <c r="AD55" i="38" s="1"/>
  <c r="AD60" i="38" s="1"/>
  <c r="AD61" i="38" s="1"/>
  <c r="Y21" i="37"/>
  <c r="Q21" i="37"/>
  <c r="I21" i="37"/>
  <c r="Z5" i="37"/>
  <c r="Z21" i="37" s="1"/>
  <c r="W5" i="37"/>
  <c r="W21" i="37" s="1"/>
  <c r="T5" i="37"/>
  <c r="T21" i="37" s="1"/>
  <c r="R5" i="37"/>
  <c r="R21" i="37" s="1"/>
  <c r="O5" i="37"/>
  <c r="O21" i="37" s="1"/>
  <c r="J5" i="37"/>
  <c r="J21" i="37" s="1"/>
  <c r="G5" i="37"/>
  <c r="G21" i="37" s="1"/>
  <c r="B5" i="37"/>
  <c r="B21" i="37" s="1"/>
  <c r="AB28" i="37"/>
  <c r="AB27" i="37"/>
  <c r="AB26" i="37"/>
  <c r="U48" i="37"/>
  <c r="M48" i="37"/>
  <c r="E48" i="37"/>
  <c r="W47" i="37"/>
  <c r="O47" i="37"/>
  <c r="G47" i="37"/>
  <c r="AA46" i="37"/>
  <c r="Z46" i="37"/>
  <c r="Y46" i="37"/>
  <c r="W48" i="37"/>
  <c r="V48" i="37"/>
  <c r="S46" i="37"/>
  <c r="R46" i="37"/>
  <c r="Q46" i="37"/>
  <c r="O48" i="37"/>
  <c r="N48" i="37"/>
  <c r="K46" i="37"/>
  <c r="J46" i="37"/>
  <c r="I46" i="37"/>
  <c r="G48" i="37"/>
  <c r="F48" i="37"/>
  <c r="C46" i="37"/>
  <c r="B46" i="37"/>
  <c r="AA70" i="38"/>
  <c r="W70" i="38"/>
  <c r="S70" i="38"/>
  <c r="O70" i="38"/>
  <c r="K70" i="38"/>
  <c r="G70" i="38"/>
  <c r="Z28" i="37"/>
  <c r="Z48" i="37" s="1"/>
  <c r="R28" i="37"/>
  <c r="R48" i="37" s="1"/>
  <c r="J28" i="37"/>
  <c r="J48" i="37" s="1"/>
  <c r="B28" i="37"/>
  <c r="B48" i="37" s="1"/>
  <c r="V26" i="37"/>
  <c r="V46" i="37" s="1"/>
  <c r="N26" i="37"/>
  <c r="N46" i="37" s="1"/>
  <c r="F26" i="37"/>
  <c r="F46" i="37" s="1"/>
  <c r="Y28" i="37"/>
  <c r="Y48" i="37" s="1"/>
  <c r="Q28" i="37"/>
  <c r="Q48" i="37" s="1"/>
  <c r="I28" i="37"/>
  <c r="I48" i="37" s="1"/>
  <c r="Y27" i="37"/>
  <c r="Y47" i="37" s="1"/>
  <c r="Q27" i="37"/>
  <c r="Q47" i="37" s="1"/>
  <c r="I27" i="37"/>
  <c r="I47" i="37" s="1"/>
  <c r="U21" i="37"/>
  <c r="M21" i="37"/>
  <c r="E21" i="37"/>
  <c r="V20" i="37"/>
  <c r="N20" i="37"/>
  <c r="F20" i="37"/>
  <c r="Z20" i="37"/>
  <c r="R20" i="37"/>
  <c r="U20" i="37"/>
  <c r="M20" i="37"/>
  <c r="E20" i="37"/>
  <c r="D134" i="38"/>
  <c r="V134" i="38" s="1"/>
  <c r="AB58" i="38"/>
  <c r="AA58" i="38"/>
  <c r="Z58" i="38"/>
  <c r="Y58" i="38"/>
  <c r="X58" i="38"/>
  <c r="W58" i="38"/>
  <c r="V58" i="38"/>
  <c r="U58" i="38"/>
  <c r="T58" i="38"/>
  <c r="S58" i="38"/>
  <c r="R58" i="38"/>
  <c r="Q58" i="38"/>
  <c r="P58" i="38"/>
  <c r="O58" i="38"/>
  <c r="N58" i="38"/>
  <c r="M58" i="38"/>
  <c r="L58" i="38"/>
  <c r="K58" i="38"/>
  <c r="J58" i="38"/>
  <c r="I58" i="38"/>
  <c r="H58" i="38"/>
  <c r="G58" i="38"/>
  <c r="F58" i="38"/>
  <c r="E58" i="38"/>
  <c r="D58" i="38"/>
  <c r="C58" i="38"/>
  <c r="B58" i="38"/>
  <c r="AB57" i="38"/>
  <c r="AA57" i="38"/>
  <c r="Z57" i="38"/>
  <c r="Y57" i="38"/>
  <c r="X57" i="38"/>
  <c r="W57" i="38"/>
  <c r="V57" i="38"/>
  <c r="U57" i="38"/>
  <c r="T57" i="38"/>
  <c r="S57" i="38"/>
  <c r="R57" i="38"/>
  <c r="Q57" i="38"/>
  <c r="P57" i="38"/>
  <c r="O57" i="38"/>
  <c r="N57" i="38"/>
  <c r="M57" i="38"/>
  <c r="L57" i="38"/>
  <c r="K57" i="38"/>
  <c r="J57" i="38"/>
  <c r="I57" i="38"/>
  <c r="H57" i="38"/>
  <c r="G57" i="38"/>
  <c r="F57" i="38"/>
  <c r="E57" i="38"/>
  <c r="D57" i="38"/>
  <c r="C57" i="38"/>
  <c r="B57" i="38"/>
  <c r="AB45" i="38"/>
  <c r="AC46" i="38" s="1"/>
  <c r="AA45" i="38"/>
  <c r="Z45" i="38"/>
  <c r="Y45" i="38"/>
  <c r="X45" i="38"/>
  <c r="W45" i="38"/>
  <c r="V45" i="38"/>
  <c r="U45" i="38"/>
  <c r="T45" i="38"/>
  <c r="S45" i="38"/>
  <c r="R45" i="38"/>
  <c r="Q45" i="38"/>
  <c r="P45" i="38"/>
  <c r="O45" i="38"/>
  <c r="N45" i="38"/>
  <c r="M45" i="38"/>
  <c r="L45" i="38"/>
  <c r="K45" i="38"/>
  <c r="J45" i="38"/>
  <c r="I45" i="38"/>
  <c r="H45" i="38"/>
  <c r="G45" i="38"/>
  <c r="F45" i="38"/>
  <c r="E45" i="38"/>
  <c r="D45" i="38"/>
  <c r="C45" i="38"/>
  <c r="B45" i="38"/>
  <c r="AB44" i="38"/>
  <c r="AA44" i="38"/>
  <c r="Z44" i="38"/>
  <c r="Y44" i="38"/>
  <c r="X44" i="38"/>
  <c r="W44" i="38"/>
  <c r="V44" i="38"/>
  <c r="U44" i="38"/>
  <c r="T44" i="38"/>
  <c r="S44" i="38"/>
  <c r="R44" i="38"/>
  <c r="Q44" i="38"/>
  <c r="P44" i="38"/>
  <c r="O44" i="38"/>
  <c r="N44" i="38"/>
  <c r="M44" i="38"/>
  <c r="L44" i="38"/>
  <c r="K44" i="38"/>
  <c r="J44" i="38"/>
  <c r="I44" i="38"/>
  <c r="H44" i="38"/>
  <c r="G44" i="38"/>
  <c r="F44" i="38"/>
  <c r="E44" i="38"/>
  <c r="D44" i="38"/>
  <c r="C44" i="38"/>
  <c r="B44" i="38"/>
  <c r="AB6" i="38"/>
  <c r="AC7" i="38" s="1"/>
  <c r="AA6" i="38"/>
  <c r="Z6" i="38"/>
  <c r="Y6" i="38"/>
  <c r="X6" i="38"/>
  <c r="W6" i="38"/>
  <c r="V6" i="38"/>
  <c r="U6" i="38"/>
  <c r="T6" i="38"/>
  <c r="S6" i="38"/>
  <c r="R6" i="38"/>
  <c r="Q6" i="38"/>
  <c r="P6" i="38"/>
  <c r="O6" i="38"/>
  <c r="N6" i="38"/>
  <c r="M6" i="38"/>
  <c r="L6" i="38"/>
  <c r="K6" i="38"/>
  <c r="J6" i="38"/>
  <c r="I6" i="38"/>
  <c r="H6" i="38"/>
  <c r="G6" i="38"/>
  <c r="F6" i="38"/>
  <c r="E6" i="38"/>
  <c r="D6" i="38"/>
  <c r="C6" i="38"/>
  <c r="B6" i="38"/>
  <c r="AB5" i="38"/>
  <c r="AA5" i="38"/>
  <c r="Z5" i="38"/>
  <c r="Y5" i="38"/>
  <c r="X5" i="38"/>
  <c r="W5" i="38"/>
  <c r="V5" i="38"/>
  <c r="U5" i="38"/>
  <c r="T5" i="38"/>
  <c r="S5" i="38"/>
  <c r="R5" i="38"/>
  <c r="Q5" i="38"/>
  <c r="P5" i="38"/>
  <c r="O5" i="38"/>
  <c r="N5" i="38"/>
  <c r="M5" i="38"/>
  <c r="L5" i="38"/>
  <c r="K5" i="38"/>
  <c r="J5" i="38"/>
  <c r="I5" i="38"/>
  <c r="H5" i="38"/>
  <c r="G5" i="38"/>
  <c r="F5" i="38"/>
  <c r="E5" i="38"/>
  <c r="D5" i="38"/>
  <c r="B5" i="38"/>
  <c r="D70" i="38"/>
  <c r="AB116" i="37"/>
  <c r="AA116" i="37"/>
  <c r="Z116" i="37"/>
  <c r="Y116" i="37"/>
  <c r="X116" i="37"/>
  <c r="W116" i="37"/>
  <c r="V116" i="37"/>
  <c r="U116" i="37"/>
  <c r="T116" i="37"/>
  <c r="S116" i="37"/>
  <c r="R116" i="37"/>
  <c r="Q116" i="37"/>
  <c r="P116" i="37"/>
  <c r="O116" i="37"/>
  <c r="N116" i="37"/>
  <c r="M116" i="37"/>
  <c r="L116" i="37"/>
  <c r="K116" i="37"/>
  <c r="J116" i="37"/>
  <c r="I116" i="37"/>
  <c r="H116" i="37"/>
  <c r="G116" i="37"/>
  <c r="F116" i="37"/>
  <c r="E116" i="37"/>
  <c r="D116" i="37"/>
  <c r="C116" i="37"/>
  <c r="B116" i="37"/>
  <c r="AB113" i="37"/>
  <c r="AA113" i="37"/>
  <c r="Z113" i="37"/>
  <c r="Y113" i="37"/>
  <c r="X113" i="37"/>
  <c r="W113" i="37"/>
  <c r="V113" i="37"/>
  <c r="U113" i="37"/>
  <c r="T113" i="37"/>
  <c r="S113" i="37"/>
  <c r="R113" i="37"/>
  <c r="Q113" i="37"/>
  <c r="P113" i="37"/>
  <c r="O113" i="37"/>
  <c r="N113" i="37"/>
  <c r="M113" i="37"/>
  <c r="L113" i="37"/>
  <c r="K113" i="37"/>
  <c r="J113" i="37"/>
  <c r="I113" i="37"/>
  <c r="H113" i="37"/>
  <c r="G113" i="37"/>
  <c r="F113" i="37"/>
  <c r="E113" i="37"/>
  <c r="D113" i="37"/>
  <c r="C113" i="37"/>
  <c r="B113" i="37"/>
  <c r="AB110" i="37"/>
  <c r="AA110" i="37"/>
  <c r="Z110" i="37"/>
  <c r="Y110" i="37"/>
  <c r="X110" i="37"/>
  <c r="W110" i="37"/>
  <c r="V110" i="37"/>
  <c r="U110" i="37"/>
  <c r="T110" i="37"/>
  <c r="S110" i="37"/>
  <c r="R110" i="37"/>
  <c r="Q110" i="37"/>
  <c r="P110" i="37"/>
  <c r="O110" i="37"/>
  <c r="N110" i="37"/>
  <c r="M110" i="37"/>
  <c r="L110" i="37"/>
  <c r="K110" i="37"/>
  <c r="J110" i="37"/>
  <c r="I110" i="37"/>
  <c r="H110" i="37"/>
  <c r="G110" i="37"/>
  <c r="F110" i="37"/>
  <c r="E110" i="37"/>
  <c r="D110" i="37"/>
  <c r="C110" i="37"/>
  <c r="B110" i="37"/>
  <c r="AB106" i="37"/>
  <c r="AB107" i="37" s="1"/>
  <c r="AB119" i="37" s="1"/>
  <c r="AA106" i="37"/>
  <c r="AA107" i="37" s="1"/>
  <c r="Z106" i="37"/>
  <c r="Z107" i="37" s="1"/>
  <c r="Z119" i="37" s="1"/>
  <c r="Y106" i="37"/>
  <c r="Y107" i="37" s="1"/>
  <c r="Y119" i="37" s="1"/>
  <c r="X106" i="37"/>
  <c r="X107" i="37" s="1"/>
  <c r="X119" i="37" s="1"/>
  <c r="W106" i="37"/>
  <c r="W107" i="37" s="1"/>
  <c r="W119" i="37" s="1"/>
  <c r="V106" i="37"/>
  <c r="V107" i="37" s="1"/>
  <c r="V119" i="37" s="1"/>
  <c r="U106" i="37"/>
  <c r="U107" i="37" s="1"/>
  <c r="U119" i="37" s="1"/>
  <c r="T106" i="37"/>
  <c r="T107" i="37" s="1"/>
  <c r="T119" i="37" s="1"/>
  <c r="S106" i="37"/>
  <c r="S107" i="37" s="1"/>
  <c r="R106" i="37"/>
  <c r="R107" i="37" s="1"/>
  <c r="R119" i="37" s="1"/>
  <c r="Q106" i="37"/>
  <c r="Q107" i="37" s="1"/>
  <c r="Q119" i="37" s="1"/>
  <c r="P106" i="37"/>
  <c r="P107" i="37" s="1"/>
  <c r="P119" i="37" s="1"/>
  <c r="O106" i="37"/>
  <c r="O107" i="37" s="1"/>
  <c r="O119" i="37" s="1"/>
  <c r="N106" i="37"/>
  <c r="N107" i="37" s="1"/>
  <c r="N119" i="37" s="1"/>
  <c r="M106" i="37"/>
  <c r="M107" i="37" s="1"/>
  <c r="M119" i="37" s="1"/>
  <c r="L106" i="37"/>
  <c r="L107" i="37" s="1"/>
  <c r="L119" i="37" s="1"/>
  <c r="K106" i="37"/>
  <c r="K107" i="37" s="1"/>
  <c r="J106" i="37"/>
  <c r="J107" i="37" s="1"/>
  <c r="J119" i="37" s="1"/>
  <c r="I106" i="37"/>
  <c r="I107" i="37" s="1"/>
  <c r="I119" i="37" s="1"/>
  <c r="H106" i="37"/>
  <c r="H107" i="37" s="1"/>
  <c r="H119" i="37" s="1"/>
  <c r="G106" i="37"/>
  <c r="G107" i="37" s="1"/>
  <c r="G119" i="37" s="1"/>
  <c r="F106" i="37"/>
  <c r="F107" i="37" s="1"/>
  <c r="F119" i="37" s="1"/>
  <c r="E106" i="37"/>
  <c r="E107" i="37" s="1"/>
  <c r="E119" i="37" s="1"/>
  <c r="D106" i="37"/>
  <c r="D107" i="37" s="1"/>
  <c r="D119" i="37" s="1"/>
  <c r="C106" i="37"/>
  <c r="C107" i="37" s="1"/>
  <c r="B106" i="37"/>
  <c r="B107" i="37" s="1"/>
  <c r="B119" i="37" s="1"/>
  <c r="AB95" i="37"/>
  <c r="AB96" i="37" s="1"/>
  <c r="AB97" i="37" s="1"/>
  <c r="AA95" i="37"/>
  <c r="AA96" i="37" s="1"/>
  <c r="AA97" i="37" s="1"/>
  <c r="Z95" i="37"/>
  <c r="Z96" i="37" s="1"/>
  <c r="Z97" i="37" s="1"/>
  <c r="Y95" i="37"/>
  <c r="Y96" i="37" s="1"/>
  <c r="Y97" i="37" s="1"/>
  <c r="X95" i="37"/>
  <c r="X96" i="37" s="1"/>
  <c r="X97" i="37" s="1"/>
  <c r="W95" i="37"/>
  <c r="W96" i="37" s="1"/>
  <c r="W97" i="37" s="1"/>
  <c r="V95" i="37"/>
  <c r="V96" i="37" s="1"/>
  <c r="V97" i="37" s="1"/>
  <c r="U95" i="37"/>
  <c r="U96" i="37" s="1"/>
  <c r="U97" i="37" s="1"/>
  <c r="T95" i="37"/>
  <c r="T96" i="37" s="1"/>
  <c r="T97" i="37" s="1"/>
  <c r="S95" i="37"/>
  <c r="S96" i="37" s="1"/>
  <c r="S97" i="37" s="1"/>
  <c r="R95" i="37"/>
  <c r="R96" i="37" s="1"/>
  <c r="R97" i="37" s="1"/>
  <c r="Q95" i="37"/>
  <c r="Q96" i="37" s="1"/>
  <c r="Q97" i="37" s="1"/>
  <c r="P95" i="37"/>
  <c r="P96" i="37" s="1"/>
  <c r="P97" i="37" s="1"/>
  <c r="O95" i="37"/>
  <c r="O96" i="37" s="1"/>
  <c r="O97" i="37" s="1"/>
  <c r="N95" i="37"/>
  <c r="N96" i="37" s="1"/>
  <c r="N97" i="37" s="1"/>
  <c r="M95" i="37"/>
  <c r="M96" i="37" s="1"/>
  <c r="M97" i="37" s="1"/>
  <c r="L95" i="37"/>
  <c r="L96" i="37" s="1"/>
  <c r="L97" i="37" s="1"/>
  <c r="K95" i="37"/>
  <c r="K96" i="37" s="1"/>
  <c r="K97" i="37" s="1"/>
  <c r="J95" i="37"/>
  <c r="J96" i="37" s="1"/>
  <c r="J97" i="37" s="1"/>
  <c r="I95" i="37"/>
  <c r="I96" i="37" s="1"/>
  <c r="I97" i="37" s="1"/>
  <c r="H95" i="37"/>
  <c r="H96" i="37" s="1"/>
  <c r="H97" i="37" s="1"/>
  <c r="G95" i="37"/>
  <c r="G96" i="37" s="1"/>
  <c r="G97" i="37" s="1"/>
  <c r="F95" i="37"/>
  <c r="F96" i="37" s="1"/>
  <c r="F97" i="37" s="1"/>
  <c r="E95" i="37"/>
  <c r="E96" i="37" s="1"/>
  <c r="E97" i="37" s="1"/>
  <c r="D95" i="37"/>
  <c r="D96" i="37" s="1"/>
  <c r="D97" i="37" s="1"/>
  <c r="C95" i="37"/>
  <c r="C96" i="37" s="1"/>
  <c r="C97" i="37" s="1"/>
  <c r="B95" i="37"/>
  <c r="B96" i="37" s="1"/>
  <c r="B97" i="37" s="1"/>
  <c r="AB90" i="37"/>
  <c r="AB91" i="37" s="1"/>
  <c r="AB92" i="37" s="1"/>
  <c r="AA90" i="37"/>
  <c r="AA91" i="37" s="1"/>
  <c r="AA92" i="37" s="1"/>
  <c r="Z90" i="37"/>
  <c r="Z91" i="37" s="1"/>
  <c r="Z92" i="37" s="1"/>
  <c r="Y90" i="37"/>
  <c r="Y91" i="37" s="1"/>
  <c r="Y92" i="37" s="1"/>
  <c r="X90" i="37"/>
  <c r="X91" i="37" s="1"/>
  <c r="X92" i="37" s="1"/>
  <c r="W90" i="37"/>
  <c r="W91" i="37" s="1"/>
  <c r="W92" i="37" s="1"/>
  <c r="V90" i="37"/>
  <c r="V91" i="37" s="1"/>
  <c r="V92" i="37" s="1"/>
  <c r="U90" i="37"/>
  <c r="U91" i="37" s="1"/>
  <c r="U92" i="37" s="1"/>
  <c r="T90" i="37"/>
  <c r="T91" i="37" s="1"/>
  <c r="T92" i="37" s="1"/>
  <c r="S90" i="37"/>
  <c r="S91" i="37" s="1"/>
  <c r="S92" i="37" s="1"/>
  <c r="R90" i="37"/>
  <c r="R91" i="37" s="1"/>
  <c r="R92" i="37" s="1"/>
  <c r="Q90" i="37"/>
  <c r="Q91" i="37" s="1"/>
  <c r="Q92" i="37" s="1"/>
  <c r="P90" i="37"/>
  <c r="P91" i="37" s="1"/>
  <c r="P92" i="37" s="1"/>
  <c r="O90" i="37"/>
  <c r="O91" i="37" s="1"/>
  <c r="O92" i="37" s="1"/>
  <c r="N90" i="37"/>
  <c r="N91" i="37" s="1"/>
  <c r="N92" i="37" s="1"/>
  <c r="M90" i="37"/>
  <c r="M91" i="37" s="1"/>
  <c r="M92" i="37" s="1"/>
  <c r="L90" i="37"/>
  <c r="L91" i="37" s="1"/>
  <c r="L92" i="37" s="1"/>
  <c r="K90" i="37"/>
  <c r="K91" i="37" s="1"/>
  <c r="K92" i="37" s="1"/>
  <c r="J90" i="37"/>
  <c r="J91" i="37" s="1"/>
  <c r="J92" i="37" s="1"/>
  <c r="I90" i="37"/>
  <c r="I91" i="37" s="1"/>
  <c r="I92" i="37" s="1"/>
  <c r="H90" i="37"/>
  <c r="H91" i="37" s="1"/>
  <c r="H92" i="37" s="1"/>
  <c r="G90" i="37"/>
  <c r="G91" i="37" s="1"/>
  <c r="G92" i="37" s="1"/>
  <c r="F90" i="37"/>
  <c r="F91" i="37" s="1"/>
  <c r="F92" i="37" s="1"/>
  <c r="E90" i="37"/>
  <c r="E91" i="37" s="1"/>
  <c r="E92" i="37" s="1"/>
  <c r="D90" i="37"/>
  <c r="D91" i="37" s="1"/>
  <c r="D92" i="37" s="1"/>
  <c r="C90" i="37"/>
  <c r="C91" i="37" s="1"/>
  <c r="C92" i="37" s="1"/>
  <c r="B90" i="37"/>
  <c r="B91" i="37" s="1"/>
  <c r="B92" i="37" s="1"/>
  <c r="AB87" i="37"/>
  <c r="AA87" i="37"/>
  <c r="Z87" i="37"/>
  <c r="Y87" i="37"/>
  <c r="X87" i="37"/>
  <c r="W87" i="37"/>
  <c r="V87" i="37"/>
  <c r="U87" i="37"/>
  <c r="T87" i="37"/>
  <c r="S87" i="37"/>
  <c r="R87" i="37"/>
  <c r="Q87" i="37"/>
  <c r="P87" i="37"/>
  <c r="O87" i="37"/>
  <c r="N87" i="37"/>
  <c r="M87" i="37"/>
  <c r="L87" i="37"/>
  <c r="K87" i="37"/>
  <c r="J87" i="37"/>
  <c r="I87" i="37"/>
  <c r="H87" i="37"/>
  <c r="G87" i="37"/>
  <c r="F87" i="37"/>
  <c r="E87" i="37"/>
  <c r="D87" i="37"/>
  <c r="C87" i="37"/>
  <c r="B87" i="37"/>
  <c r="AB86" i="37"/>
  <c r="AA86" i="37"/>
  <c r="Z86" i="37"/>
  <c r="Y86" i="37"/>
  <c r="X86" i="37"/>
  <c r="W86" i="37"/>
  <c r="V86" i="37"/>
  <c r="U86" i="37"/>
  <c r="T86" i="37"/>
  <c r="S86" i="37"/>
  <c r="R86" i="37"/>
  <c r="Q86" i="37"/>
  <c r="P86" i="37"/>
  <c r="O86" i="37"/>
  <c r="N86" i="37"/>
  <c r="M86" i="37"/>
  <c r="L86" i="37"/>
  <c r="K86" i="37"/>
  <c r="J86" i="37"/>
  <c r="I86" i="37"/>
  <c r="H86" i="37"/>
  <c r="G86" i="37"/>
  <c r="F86" i="37"/>
  <c r="E86" i="37"/>
  <c r="D86" i="37"/>
  <c r="C86" i="37"/>
  <c r="B86" i="37"/>
  <c r="AB85" i="37"/>
  <c r="AA85" i="37"/>
  <c r="Z85" i="37"/>
  <c r="Y85" i="37"/>
  <c r="X85" i="37"/>
  <c r="W85" i="37"/>
  <c r="V85" i="37"/>
  <c r="U85" i="37"/>
  <c r="T85" i="37"/>
  <c r="S85" i="37"/>
  <c r="R85" i="37"/>
  <c r="Q85" i="37"/>
  <c r="P85" i="37"/>
  <c r="O85" i="37"/>
  <c r="N85" i="37"/>
  <c r="M85" i="37"/>
  <c r="L85" i="37"/>
  <c r="K85" i="37"/>
  <c r="J85" i="37"/>
  <c r="I85" i="37"/>
  <c r="H85" i="37"/>
  <c r="G85" i="37"/>
  <c r="F85" i="37"/>
  <c r="E85" i="37"/>
  <c r="D85" i="37"/>
  <c r="C85" i="37"/>
  <c r="B85" i="37"/>
  <c r="AB79" i="37"/>
  <c r="AA79" i="37"/>
  <c r="Z79" i="37"/>
  <c r="Y79" i="37"/>
  <c r="X79" i="37"/>
  <c r="X80" i="37" s="1"/>
  <c r="X100" i="37" s="1"/>
  <c r="W79" i="37"/>
  <c r="W80" i="37" s="1"/>
  <c r="W100" i="37" s="1"/>
  <c r="V79" i="37"/>
  <c r="U79" i="37"/>
  <c r="T79" i="37"/>
  <c r="S79" i="37"/>
  <c r="R79" i="37"/>
  <c r="Q79" i="37"/>
  <c r="Q80" i="37" s="1"/>
  <c r="Q100" i="37" s="1"/>
  <c r="P79" i="37"/>
  <c r="O79" i="37"/>
  <c r="O80" i="37" s="1"/>
  <c r="O100" i="37" s="1"/>
  <c r="N79" i="37"/>
  <c r="M79" i="37"/>
  <c r="L79" i="37"/>
  <c r="K79" i="37"/>
  <c r="J79" i="37"/>
  <c r="I79" i="37"/>
  <c r="I80" i="37" s="1"/>
  <c r="I100" i="37" s="1"/>
  <c r="H79" i="37"/>
  <c r="G79" i="37"/>
  <c r="G80" i="37" s="1"/>
  <c r="G100" i="37" s="1"/>
  <c r="F79" i="37"/>
  <c r="E79" i="37"/>
  <c r="D79" i="37"/>
  <c r="C79" i="37"/>
  <c r="B79" i="37"/>
  <c r="AB68" i="37"/>
  <c r="AB69" i="37" s="1"/>
  <c r="AB70" i="37" s="1"/>
  <c r="AA68" i="37"/>
  <c r="AA69" i="37" s="1"/>
  <c r="AA70" i="37" s="1"/>
  <c r="Z68" i="37"/>
  <c r="Z69" i="37" s="1"/>
  <c r="Z70" i="37" s="1"/>
  <c r="Y68" i="37"/>
  <c r="Y69" i="37" s="1"/>
  <c r="Y70" i="37" s="1"/>
  <c r="X68" i="37"/>
  <c r="X69" i="37" s="1"/>
  <c r="X70" i="37" s="1"/>
  <c r="W68" i="37"/>
  <c r="W69" i="37" s="1"/>
  <c r="W70" i="37" s="1"/>
  <c r="V68" i="37"/>
  <c r="V69" i="37" s="1"/>
  <c r="V70" i="37" s="1"/>
  <c r="U68" i="37"/>
  <c r="U69" i="37" s="1"/>
  <c r="U70" i="37" s="1"/>
  <c r="T68" i="37"/>
  <c r="T69" i="37" s="1"/>
  <c r="T70" i="37" s="1"/>
  <c r="S68" i="37"/>
  <c r="S69" i="37" s="1"/>
  <c r="S70" i="37" s="1"/>
  <c r="R68" i="37"/>
  <c r="R69" i="37" s="1"/>
  <c r="R70" i="37" s="1"/>
  <c r="Q68" i="37"/>
  <c r="Q69" i="37" s="1"/>
  <c r="Q70" i="37" s="1"/>
  <c r="P68" i="37"/>
  <c r="P69" i="37" s="1"/>
  <c r="P70" i="37" s="1"/>
  <c r="O68" i="37"/>
  <c r="O69" i="37" s="1"/>
  <c r="O70" i="37" s="1"/>
  <c r="N68" i="37"/>
  <c r="N69" i="37" s="1"/>
  <c r="N70" i="37" s="1"/>
  <c r="M68" i="37"/>
  <c r="M69" i="37" s="1"/>
  <c r="M70" i="37" s="1"/>
  <c r="L68" i="37"/>
  <c r="L69" i="37" s="1"/>
  <c r="L70" i="37" s="1"/>
  <c r="K68" i="37"/>
  <c r="K69" i="37" s="1"/>
  <c r="K70" i="37" s="1"/>
  <c r="J68" i="37"/>
  <c r="J69" i="37" s="1"/>
  <c r="J70" i="37" s="1"/>
  <c r="I68" i="37"/>
  <c r="I69" i="37" s="1"/>
  <c r="I70" i="37" s="1"/>
  <c r="H68" i="37"/>
  <c r="H69" i="37" s="1"/>
  <c r="H70" i="37" s="1"/>
  <c r="G68" i="37"/>
  <c r="G69" i="37" s="1"/>
  <c r="G70" i="37" s="1"/>
  <c r="F68" i="37"/>
  <c r="F69" i="37" s="1"/>
  <c r="F70" i="37" s="1"/>
  <c r="E68" i="37"/>
  <c r="E69" i="37" s="1"/>
  <c r="E70" i="37" s="1"/>
  <c r="D68" i="37"/>
  <c r="D69" i="37" s="1"/>
  <c r="D70" i="37" s="1"/>
  <c r="C68" i="37"/>
  <c r="C69" i="37" s="1"/>
  <c r="C70" i="37" s="1"/>
  <c r="B68" i="37"/>
  <c r="B69" i="37" s="1"/>
  <c r="B70" i="37" s="1"/>
  <c r="AB65" i="37"/>
  <c r="AA65" i="37"/>
  <c r="Z65" i="37"/>
  <c r="Y65" i="37"/>
  <c r="X65" i="37"/>
  <c r="W65" i="37"/>
  <c r="V65" i="37"/>
  <c r="U65" i="37"/>
  <c r="T65" i="37"/>
  <c r="S65" i="37"/>
  <c r="R65" i="37"/>
  <c r="Q65" i="37"/>
  <c r="P65" i="37"/>
  <c r="O65" i="37"/>
  <c r="N65" i="37"/>
  <c r="M65" i="37"/>
  <c r="L65" i="37"/>
  <c r="K65" i="37"/>
  <c r="J65" i="37"/>
  <c r="I65" i="37"/>
  <c r="H65" i="37"/>
  <c r="G65" i="37"/>
  <c r="F65" i="37"/>
  <c r="E65" i="37"/>
  <c r="D65" i="37"/>
  <c r="C65" i="37"/>
  <c r="B65" i="37"/>
  <c r="AB64" i="37"/>
  <c r="AA64" i="37"/>
  <c r="Z64" i="37"/>
  <c r="Y64" i="37"/>
  <c r="X64" i="37"/>
  <c r="W64" i="37"/>
  <c r="V64" i="37"/>
  <c r="U64" i="37"/>
  <c r="T64" i="37"/>
  <c r="S64" i="37"/>
  <c r="R64" i="37"/>
  <c r="Q64" i="37"/>
  <c r="P64" i="37"/>
  <c r="O64" i="37"/>
  <c r="N64" i="37"/>
  <c r="M64" i="37"/>
  <c r="L64" i="37"/>
  <c r="K64" i="37"/>
  <c r="J64" i="37"/>
  <c r="I64" i="37"/>
  <c r="H64" i="37"/>
  <c r="G64" i="37"/>
  <c r="F64" i="37"/>
  <c r="E64" i="37"/>
  <c r="D64" i="37"/>
  <c r="C64" i="37"/>
  <c r="B64" i="37"/>
  <c r="AB63" i="37"/>
  <c r="AA63" i="37"/>
  <c r="Z63" i="37"/>
  <c r="Y63" i="37"/>
  <c r="X63" i="37"/>
  <c r="W63" i="37"/>
  <c r="V63" i="37"/>
  <c r="U63" i="37"/>
  <c r="T63" i="37"/>
  <c r="S63" i="37"/>
  <c r="R63" i="37"/>
  <c r="Q63" i="37"/>
  <c r="P63" i="37"/>
  <c r="O63" i="37"/>
  <c r="N63" i="37"/>
  <c r="M63" i="37"/>
  <c r="L63" i="37"/>
  <c r="K63" i="37"/>
  <c r="J63" i="37"/>
  <c r="I63" i="37"/>
  <c r="H63" i="37"/>
  <c r="G63" i="37"/>
  <c r="F63" i="37"/>
  <c r="E63" i="37"/>
  <c r="D63" i="37"/>
  <c r="C63" i="37"/>
  <c r="B63" i="37"/>
  <c r="AB60" i="37"/>
  <c r="AA60" i="37"/>
  <c r="Z60" i="37"/>
  <c r="Y60" i="37"/>
  <c r="X60" i="37"/>
  <c r="W60" i="37"/>
  <c r="V60" i="37"/>
  <c r="U60" i="37"/>
  <c r="T60" i="37"/>
  <c r="S60" i="37"/>
  <c r="R60" i="37"/>
  <c r="Q60" i="37"/>
  <c r="P60" i="37"/>
  <c r="O60" i="37"/>
  <c r="N60" i="37"/>
  <c r="M60" i="37"/>
  <c r="L60" i="37"/>
  <c r="K60" i="37"/>
  <c r="J60" i="37"/>
  <c r="I60" i="37"/>
  <c r="H60" i="37"/>
  <c r="G60" i="37"/>
  <c r="F60" i="37"/>
  <c r="E60" i="37"/>
  <c r="D60" i="37"/>
  <c r="C60" i="37"/>
  <c r="B60" i="37"/>
  <c r="AB59" i="37"/>
  <c r="AA59" i="37"/>
  <c r="Z59" i="37"/>
  <c r="Y59" i="37"/>
  <c r="X59" i="37"/>
  <c r="W59" i="37"/>
  <c r="V59" i="37"/>
  <c r="U59" i="37"/>
  <c r="T59" i="37"/>
  <c r="S59" i="37"/>
  <c r="R59" i="37"/>
  <c r="Q59" i="37"/>
  <c r="P59" i="37"/>
  <c r="O59" i="37"/>
  <c r="N59" i="37"/>
  <c r="M59" i="37"/>
  <c r="L59" i="37"/>
  <c r="K59" i="37"/>
  <c r="J59" i="37"/>
  <c r="I59" i="37"/>
  <c r="H59" i="37"/>
  <c r="G59" i="37"/>
  <c r="F59" i="37"/>
  <c r="E59" i="37"/>
  <c r="D59" i="37"/>
  <c r="C59" i="37"/>
  <c r="B59" i="37"/>
  <c r="AB58" i="37"/>
  <c r="AA58" i="37"/>
  <c r="Z58" i="37"/>
  <c r="Y58" i="37"/>
  <c r="X58" i="37"/>
  <c r="W58" i="37"/>
  <c r="V58" i="37"/>
  <c r="U58" i="37"/>
  <c r="T58" i="37"/>
  <c r="S58" i="37"/>
  <c r="R58" i="37"/>
  <c r="Q58" i="37"/>
  <c r="P58" i="37"/>
  <c r="O58" i="37"/>
  <c r="N58" i="37"/>
  <c r="M58" i="37"/>
  <c r="L58" i="37"/>
  <c r="K58" i="37"/>
  <c r="J58" i="37"/>
  <c r="I58" i="37"/>
  <c r="H58" i="37"/>
  <c r="G58" i="37"/>
  <c r="F58" i="37"/>
  <c r="E58" i="37"/>
  <c r="D58" i="37"/>
  <c r="C58" i="37"/>
  <c r="B58" i="37"/>
  <c r="AB54" i="37"/>
  <c r="AA54" i="37"/>
  <c r="Z54" i="37"/>
  <c r="Z74" i="37" s="1"/>
  <c r="Y54" i="37"/>
  <c r="X54" i="37"/>
  <c r="W54" i="37"/>
  <c r="W74" i="37" s="1"/>
  <c r="V54" i="37"/>
  <c r="V74" i="37" s="1"/>
  <c r="U54" i="37"/>
  <c r="T54" i="37"/>
  <c r="S54" i="37"/>
  <c r="R54" i="37"/>
  <c r="R74" i="37" s="1"/>
  <c r="Q54" i="37"/>
  <c r="P54" i="37"/>
  <c r="O54" i="37"/>
  <c r="O74" i="37" s="1"/>
  <c r="N54" i="37"/>
  <c r="N74" i="37" s="1"/>
  <c r="M54" i="37"/>
  <c r="L54" i="37"/>
  <c r="K54" i="37"/>
  <c r="J54" i="37"/>
  <c r="J74" i="37" s="1"/>
  <c r="I54" i="37"/>
  <c r="H54" i="37"/>
  <c r="G54" i="37"/>
  <c r="G74" i="37" s="1"/>
  <c r="F54" i="37"/>
  <c r="F74" i="37" s="1"/>
  <c r="E54" i="37"/>
  <c r="E74" i="37" s="1"/>
  <c r="D54" i="37"/>
  <c r="C54" i="37"/>
  <c r="B54" i="37"/>
  <c r="B74" i="37" s="1"/>
  <c r="AB53" i="37"/>
  <c r="AB73" i="37" s="1"/>
  <c r="AB3" i="38" s="1"/>
  <c r="AA53" i="37"/>
  <c r="AA73" i="37" s="1"/>
  <c r="AA3" i="38" s="1"/>
  <c r="Z53" i="37"/>
  <c r="Z73" i="37" s="1"/>
  <c r="Z3" i="38" s="1"/>
  <c r="Y53" i="37"/>
  <c r="Y73" i="37" s="1"/>
  <c r="Y3" i="38" s="1"/>
  <c r="X53" i="37"/>
  <c r="X73" i="37" s="1"/>
  <c r="X3" i="38" s="1"/>
  <c r="W53" i="37"/>
  <c r="W73" i="37" s="1"/>
  <c r="W3" i="38" s="1"/>
  <c r="V53" i="37"/>
  <c r="V73" i="37" s="1"/>
  <c r="V3" i="38" s="1"/>
  <c r="V8" i="38" s="1"/>
  <c r="U53" i="37"/>
  <c r="U73" i="37" s="1"/>
  <c r="U3" i="38" s="1"/>
  <c r="T53" i="37"/>
  <c r="T73" i="37" s="1"/>
  <c r="T3" i="38" s="1"/>
  <c r="S53" i="37"/>
  <c r="S73" i="37" s="1"/>
  <c r="S3" i="38" s="1"/>
  <c r="R53" i="37"/>
  <c r="R73" i="37" s="1"/>
  <c r="R3" i="38" s="1"/>
  <c r="Q53" i="37"/>
  <c r="Q73" i="37" s="1"/>
  <c r="Q3" i="38" s="1"/>
  <c r="P53" i="37"/>
  <c r="P73" i="37" s="1"/>
  <c r="P3" i="38" s="1"/>
  <c r="O53" i="37"/>
  <c r="O73" i="37" s="1"/>
  <c r="O3" i="38" s="1"/>
  <c r="N53" i="37"/>
  <c r="N73" i="37" s="1"/>
  <c r="N3" i="38" s="1"/>
  <c r="N8" i="38" s="1"/>
  <c r="M53" i="37"/>
  <c r="M73" i="37" s="1"/>
  <c r="M3" i="38" s="1"/>
  <c r="L53" i="37"/>
  <c r="L73" i="37" s="1"/>
  <c r="L3" i="38" s="1"/>
  <c r="K53" i="37"/>
  <c r="K73" i="37" s="1"/>
  <c r="K3" i="38" s="1"/>
  <c r="J53" i="37"/>
  <c r="J73" i="37" s="1"/>
  <c r="J3" i="38" s="1"/>
  <c r="I53" i="37"/>
  <c r="I73" i="37" s="1"/>
  <c r="I3" i="38" s="1"/>
  <c r="H53" i="37"/>
  <c r="H73" i="37" s="1"/>
  <c r="H3" i="38" s="1"/>
  <c r="G53" i="37"/>
  <c r="G73" i="37" s="1"/>
  <c r="G3" i="38" s="1"/>
  <c r="F53" i="37"/>
  <c r="F73" i="37" s="1"/>
  <c r="F3" i="38" s="1"/>
  <c r="F8" i="38" s="1"/>
  <c r="E53" i="37"/>
  <c r="E73" i="37" s="1"/>
  <c r="E3" i="38" s="1"/>
  <c r="D53" i="37"/>
  <c r="D73" i="37" s="1"/>
  <c r="D3" i="38" s="1"/>
  <c r="C53" i="37"/>
  <c r="C73" i="37" s="1"/>
  <c r="C3" i="38" s="1"/>
  <c r="B53" i="37"/>
  <c r="B73" i="37" s="1"/>
  <c r="B3" i="38" s="1"/>
  <c r="AB52" i="37"/>
  <c r="AB55" i="37" s="1"/>
  <c r="AB75" i="37" s="1"/>
  <c r="AA52" i="37"/>
  <c r="AA55" i="37" s="1"/>
  <c r="AA75" i="37" s="1"/>
  <c r="Z52" i="37"/>
  <c r="Z55" i="37" s="1"/>
  <c r="Z75" i="37" s="1"/>
  <c r="Y52" i="37"/>
  <c r="Y55" i="37" s="1"/>
  <c r="Y75" i="37" s="1"/>
  <c r="X52" i="37"/>
  <c r="X55" i="37" s="1"/>
  <c r="X75" i="37" s="1"/>
  <c r="W52" i="37"/>
  <c r="W55" i="37" s="1"/>
  <c r="W75" i="37" s="1"/>
  <c r="V52" i="37"/>
  <c r="U52" i="37"/>
  <c r="U55" i="37" s="1"/>
  <c r="U75" i="37" s="1"/>
  <c r="T52" i="37"/>
  <c r="T55" i="37" s="1"/>
  <c r="T75" i="37" s="1"/>
  <c r="S52" i="37"/>
  <c r="S55" i="37" s="1"/>
  <c r="S75" i="37" s="1"/>
  <c r="R52" i="37"/>
  <c r="R55" i="37" s="1"/>
  <c r="R75" i="37" s="1"/>
  <c r="Q52" i="37"/>
  <c r="Q55" i="37" s="1"/>
  <c r="Q75" i="37" s="1"/>
  <c r="P52" i="37"/>
  <c r="P55" i="37" s="1"/>
  <c r="P75" i="37" s="1"/>
  <c r="O52" i="37"/>
  <c r="O55" i="37" s="1"/>
  <c r="O75" i="37" s="1"/>
  <c r="N52" i="37"/>
  <c r="M52" i="37"/>
  <c r="M55" i="37" s="1"/>
  <c r="M75" i="37" s="1"/>
  <c r="L52" i="37"/>
  <c r="L55" i="37" s="1"/>
  <c r="L75" i="37" s="1"/>
  <c r="K52" i="37"/>
  <c r="K55" i="37" s="1"/>
  <c r="K75" i="37" s="1"/>
  <c r="J52" i="37"/>
  <c r="J55" i="37" s="1"/>
  <c r="J75" i="37" s="1"/>
  <c r="I52" i="37"/>
  <c r="I55" i="37" s="1"/>
  <c r="I75" i="37" s="1"/>
  <c r="H52" i="37"/>
  <c r="H55" i="37" s="1"/>
  <c r="H75" i="37" s="1"/>
  <c r="G52" i="37"/>
  <c r="G55" i="37" s="1"/>
  <c r="F52" i="37"/>
  <c r="E52" i="37"/>
  <c r="E55" i="37" s="1"/>
  <c r="E75" i="37" s="1"/>
  <c r="D52" i="37"/>
  <c r="D55" i="37" s="1"/>
  <c r="D75" i="37" s="1"/>
  <c r="C52" i="37"/>
  <c r="C55" i="37" s="1"/>
  <c r="C75" i="37" s="1"/>
  <c r="B52" i="37"/>
  <c r="B55" i="37" s="1"/>
  <c r="B75" i="37" s="1"/>
  <c r="W42" i="38"/>
  <c r="AA42" i="38"/>
  <c r="Z42" i="38"/>
  <c r="S42" i="38"/>
  <c r="R42" i="38"/>
  <c r="K42" i="38"/>
  <c r="J42" i="38"/>
  <c r="C42" i="38"/>
  <c r="B42" i="38"/>
  <c r="AB17" i="37"/>
  <c r="AB13" i="37"/>
  <c r="AA55" i="38"/>
  <c r="V55" i="38"/>
  <c r="N55" i="38"/>
  <c r="F55" i="38"/>
  <c r="AD48" i="38" l="1"/>
  <c r="AC9" i="38"/>
  <c r="B82" i="37"/>
  <c r="B81" i="37"/>
  <c r="C80" i="37"/>
  <c r="C100" i="37" s="1"/>
  <c r="C82" i="37"/>
  <c r="C81" i="37"/>
  <c r="C101" i="37" s="1"/>
  <c r="C35" i="38" s="1"/>
  <c r="E81" i="37"/>
  <c r="E80" i="37"/>
  <c r="E100" i="37" s="1"/>
  <c r="F82" i="37"/>
  <c r="F81" i="37"/>
  <c r="F101" i="37" s="1"/>
  <c r="F35" i="38" s="1"/>
  <c r="F80" i="37"/>
  <c r="J82" i="37"/>
  <c r="J81" i="37"/>
  <c r="K80" i="37"/>
  <c r="K100" i="37" s="1"/>
  <c r="K82" i="37"/>
  <c r="K81" i="37"/>
  <c r="M81" i="37"/>
  <c r="M80" i="37"/>
  <c r="M100" i="37" s="1"/>
  <c r="N82" i="37"/>
  <c r="N81" i="37"/>
  <c r="N101" i="37" s="1"/>
  <c r="N35" i="38" s="1"/>
  <c r="N80" i="37"/>
  <c r="R82" i="37"/>
  <c r="R81" i="37"/>
  <c r="S80" i="37"/>
  <c r="S100" i="37" s="1"/>
  <c r="S82" i="37"/>
  <c r="S102" i="37" s="1"/>
  <c r="S81" i="37"/>
  <c r="U81" i="37"/>
  <c r="U80" i="37"/>
  <c r="U100" i="37" s="1"/>
  <c r="V82" i="37"/>
  <c r="V81" i="37"/>
  <c r="V80" i="37"/>
  <c r="V100" i="37" s="1"/>
  <c r="Z82" i="37"/>
  <c r="Z81" i="37"/>
  <c r="AA80" i="37"/>
  <c r="AA100" i="37" s="1"/>
  <c r="AA82" i="37"/>
  <c r="AA81" i="37"/>
  <c r="AA101" i="37" s="1"/>
  <c r="AA35" i="38" s="1"/>
  <c r="G55" i="38"/>
  <c r="AB48" i="37"/>
  <c r="W55" i="38"/>
  <c r="W60" i="38" s="1"/>
  <c r="C55" i="38"/>
  <c r="C60" i="38" s="1"/>
  <c r="I55" i="38"/>
  <c r="I60" i="38" s="1"/>
  <c r="Q55" i="38"/>
  <c r="Y55" i="38"/>
  <c r="E42" i="38"/>
  <c r="E47" i="38" s="1"/>
  <c r="O55" i="38"/>
  <c r="J55" i="38"/>
  <c r="G42" i="38"/>
  <c r="G47" i="38" s="1"/>
  <c r="M42" i="38"/>
  <c r="AB20" i="37"/>
  <c r="R55" i="38"/>
  <c r="D55" i="38"/>
  <c r="L55" i="38"/>
  <c r="T55" i="38"/>
  <c r="AB5" i="37"/>
  <c r="AB21" i="37" s="1"/>
  <c r="AB55" i="38" s="1"/>
  <c r="O42" i="38"/>
  <c r="B55" i="38"/>
  <c r="Z55" i="38"/>
  <c r="Z60" i="38" s="1"/>
  <c r="E55" i="38"/>
  <c r="M55" i="38"/>
  <c r="M60" i="38" s="1"/>
  <c r="U55" i="38"/>
  <c r="U60" i="38" s="1"/>
  <c r="I42" i="38"/>
  <c r="Q42" i="38"/>
  <c r="Y42" i="38"/>
  <c r="U42" i="38"/>
  <c r="U47" i="38" s="1"/>
  <c r="V60" i="38"/>
  <c r="D46" i="38"/>
  <c r="L46" i="38"/>
  <c r="T46" i="38"/>
  <c r="AB46" i="38"/>
  <c r="E46" i="38"/>
  <c r="M46" i="38"/>
  <c r="U46" i="38"/>
  <c r="N46" i="38"/>
  <c r="V46" i="38"/>
  <c r="G7" i="38"/>
  <c r="O7" i="38"/>
  <c r="W7" i="38"/>
  <c r="K59" i="38"/>
  <c r="J47" i="38"/>
  <c r="R47" i="38"/>
  <c r="Z47" i="38"/>
  <c r="G134" i="38"/>
  <c r="I59" i="38"/>
  <c r="Q59" i="38"/>
  <c r="Y59" i="38"/>
  <c r="R59" i="38"/>
  <c r="H7" i="38"/>
  <c r="P7" i="38"/>
  <c r="X7" i="38"/>
  <c r="C46" i="38"/>
  <c r="K46" i="38"/>
  <c r="S46" i="38"/>
  <c r="AA46" i="38"/>
  <c r="D60" i="38"/>
  <c r="T60" i="38"/>
  <c r="D7" i="38"/>
  <c r="L7" i="38"/>
  <c r="T7" i="38"/>
  <c r="AB7" i="38"/>
  <c r="F46" i="38"/>
  <c r="C59" i="38"/>
  <c r="AA59" i="38"/>
  <c r="E7" i="38"/>
  <c r="M7" i="38"/>
  <c r="U7" i="38"/>
  <c r="G59" i="38"/>
  <c r="O59" i="38"/>
  <c r="W59" i="38"/>
  <c r="F7" i="38"/>
  <c r="F9" i="38" s="1"/>
  <c r="N7" i="38"/>
  <c r="N9" i="38" s="1"/>
  <c r="V7" i="38"/>
  <c r="V9" i="38" s="1"/>
  <c r="H59" i="38"/>
  <c r="P59" i="38"/>
  <c r="X59" i="38"/>
  <c r="G46" i="38"/>
  <c r="O46" i="38"/>
  <c r="W46" i="38"/>
  <c r="J59" i="38"/>
  <c r="Z59" i="38"/>
  <c r="O134" i="38"/>
  <c r="I7" i="38"/>
  <c r="Q7" i="38"/>
  <c r="Y7" i="38"/>
  <c r="S59" i="38"/>
  <c r="R134" i="38"/>
  <c r="J7" i="38"/>
  <c r="R7" i="38"/>
  <c r="Z7" i="38"/>
  <c r="D59" i="38"/>
  <c r="W134" i="38"/>
  <c r="AD134" i="38"/>
  <c r="C7" i="38"/>
  <c r="K7" i="38"/>
  <c r="S7" i="38"/>
  <c r="AA7" i="38"/>
  <c r="J46" i="38"/>
  <c r="R46" i="38"/>
  <c r="Z46" i="38"/>
  <c r="Z134" i="38"/>
  <c r="J134" i="38"/>
  <c r="G75" i="37"/>
  <c r="H55" i="38"/>
  <c r="H60" i="38" s="1"/>
  <c r="P55" i="38"/>
  <c r="P60" i="38" s="1"/>
  <c r="X55" i="38"/>
  <c r="X60" i="38" s="1"/>
  <c r="K55" i="38"/>
  <c r="K60" i="38" s="1"/>
  <c r="S55" i="38"/>
  <c r="S60" i="38" s="1"/>
  <c r="E8" i="38"/>
  <c r="D42" i="38"/>
  <c r="D47" i="38" s="1"/>
  <c r="D48" i="38" s="1"/>
  <c r="L42" i="38"/>
  <c r="L47" i="38" s="1"/>
  <c r="L48" i="38" s="1"/>
  <c r="T42" i="38"/>
  <c r="T47" i="38" s="1"/>
  <c r="T48" i="38" s="1"/>
  <c r="AB46" i="37"/>
  <c r="AB42" i="38" s="1"/>
  <c r="I74" i="37"/>
  <c r="Q74" i="37"/>
  <c r="Y74" i="37"/>
  <c r="F55" i="37"/>
  <c r="F75" i="37" s="1"/>
  <c r="N55" i="37"/>
  <c r="N75" i="37" s="1"/>
  <c r="V55" i="37"/>
  <c r="V75" i="37" s="1"/>
  <c r="R101" i="37"/>
  <c r="R35" i="38" s="1"/>
  <c r="F42" i="38"/>
  <c r="F47" i="38" s="1"/>
  <c r="N42" i="38"/>
  <c r="N47" i="38" s="1"/>
  <c r="N48" i="38" s="1"/>
  <c r="V42" i="38"/>
  <c r="V47" i="38" s="1"/>
  <c r="C74" i="37"/>
  <c r="K74" i="37"/>
  <c r="S74" i="37"/>
  <c r="AA74" i="37"/>
  <c r="I82" i="37"/>
  <c r="I102" i="37" s="1"/>
  <c r="I81" i="37"/>
  <c r="I101" i="37" s="1"/>
  <c r="I35" i="38" s="1"/>
  <c r="Q82" i="37"/>
  <c r="Q102" i="37" s="1"/>
  <c r="Q81" i="37"/>
  <c r="Q101" i="37" s="1"/>
  <c r="Q35" i="38" s="1"/>
  <c r="Y82" i="37"/>
  <c r="Y102" i="37" s="1"/>
  <c r="Y81" i="37"/>
  <c r="Y101" i="37" s="1"/>
  <c r="Y35" i="38" s="1"/>
  <c r="N100" i="37"/>
  <c r="C102" i="37"/>
  <c r="P80" i="37"/>
  <c r="P100" i="37" s="1"/>
  <c r="P82" i="37"/>
  <c r="P102" i="37" s="1"/>
  <c r="P81" i="37"/>
  <c r="P101" i="37" s="1"/>
  <c r="P35" i="38" s="1"/>
  <c r="AB47" i="37"/>
  <c r="D74" i="37"/>
  <c r="L74" i="37"/>
  <c r="T74" i="37"/>
  <c r="AB74" i="37"/>
  <c r="B102" i="37"/>
  <c r="J102" i="37"/>
  <c r="R102" i="37"/>
  <c r="Z102" i="37"/>
  <c r="K101" i="37"/>
  <c r="K35" i="38" s="1"/>
  <c r="K102" i="37"/>
  <c r="E60" i="38"/>
  <c r="U59" i="38"/>
  <c r="H80" i="37"/>
  <c r="H100" i="37" s="1"/>
  <c r="H82" i="37"/>
  <c r="H102" i="37" s="1"/>
  <c r="H81" i="37"/>
  <c r="H101" i="37" s="1"/>
  <c r="H35" i="38" s="1"/>
  <c r="U8" i="38"/>
  <c r="H42" i="38"/>
  <c r="H47" i="38" s="1"/>
  <c r="P42" i="38"/>
  <c r="P47" i="38" s="1"/>
  <c r="X42" i="38"/>
  <c r="X47" i="38" s="1"/>
  <c r="M74" i="37"/>
  <c r="U74" i="37"/>
  <c r="D81" i="37"/>
  <c r="D101" i="37" s="1"/>
  <c r="D35" i="38" s="1"/>
  <c r="D80" i="37"/>
  <c r="D100" i="37" s="1"/>
  <c r="D82" i="37"/>
  <c r="D102" i="37" s="1"/>
  <c r="L81" i="37"/>
  <c r="L101" i="37" s="1"/>
  <c r="L35" i="38" s="1"/>
  <c r="L80" i="37"/>
  <c r="L100" i="37" s="1"/>
  <c r="L82" i="37"/>
  <c r="L102" i="37" s="1"/>
  <c r="T81" i="37"/>
  <c r="T101" i="37" s="1"/>
  <c r="T35" i="38" s="1"/>
  <c r="T80" i="37"/>
  <c r="T100" i="37" s="1"/>
  <c r="T82" i="37"/>
  <c r="T102" i="37" s="1"/>
  <c r="AB81" i="37"/>
  <c r="AB101" i="37" s="1"/>
  <c r="AB35" i="38" s="1"/>
  <c r="AB80" i="37"/>
  <c r="AB100" i="37" s="1"/>
  <c r="AB82" i="37"/>
  <c r="AB102" i="37" s="1"/>
  <c r="AA102" i="37"/>
  <c r="Z101" i="37"/>
  <c r="Z35" i="38" s="1"/>
  <c r="M8" i="38"/>
  <c r="E101" i="37"/>
  <c r="E35" i="38" s="1"/>
  <c r="M101" i="37"/>
  <c r="M35" i="38" s="1"/>
  <c r="U101" i="37"/>
  <c r="U35" i="38" s="1"/>
  <c r="Y80" i="37"/>
  <c r="Y100" i="37" s="1"/>
  <c r="S101" i="37"/>
  <c r="S35" i="38" s="1"/>
  <c r="B101" i="37"/>
  <c r="B35" i="38" s="1"/>
  <c r="C119" i="37"/>
  <c r="K119" i="37"/>
  <c r="S119" i="37"/>
  <c r="AA119" i="37"/>
  <c r="H74" i="37"/>
  <c r="P74" i="37"/>
  <c r="X74" i="37"/>
  <c r="F102" i="37"/>
  <c r="N102" i="37"/>
  <c r="V102" i="37"/>
  <c r="F100" i="37"/>
  <c r="V101" i="37"/>
  <c r="V35" i="38" s="1"/>
  <c r="J101" i="37"/>
  <c r="J35" i="38" s="1"/>
  <c r="B80" i="37"/>
  <c r="B100" i="37" s="1"/>
  <c r="J80" i="37"/>
  <c r="J100" i="37" s="1"/>
  <c r="R80" i="37"/>
  <c r="R100" i="37" s="1"/>
  <c r="Z80" i="37"/>
  <c r="Z100" i="37" s="1"/>
  <c r="G81" i="37"/>
  <c r="G101" i="37" s="1"/>
  <c r="G35" i="38" s="1"/>
  <c r="O81" i="37"/>
  <c r="O101" i="37" s="1"/>
  <c r="O35" i="38" s="1"/>
  <c r="W81" i="37"/>
  <c r="W101" i="37" s="1"/>
  <c r="W35" i="38" s="1"/>
  <c r="I47" i="38"/>
  <c r="Q47" i="38"/>
  <c r="Y47" i="38"/>
  <c r="F60" i="38"/>
  <c r="N60" i="38"/>
  <c r="X81" i="37"/>
  <c r="X101" i="37" s="1"/>
  <c r="X35" i="38" s="1"/>
  <c r="E82" i="37"/>
  <c r="E102" i="37" s="1"/>
  <c r="M82" i="37"/>
  <c r="M102" i="37" s="1"/>
  <c r="U82" i="37"/>
  <c r="U102" i="37" s="1"/>
  <c r="G8" i="38"/>
  <c r="O8" i="38"/>
  <c r="W8" i="38"/>
  <c r="G60" i="38"/>
  <c r="O60" i="38"/>
  <c r="H8" i="38"/>
  <c r="H9" i="38" s="1"/>
  <c r="P8" i="38"/>
  <c r="X8" i="38"/>
  <c r="C47" i="38"/>
  <c r="K47" i="38"/>
  <c r="S47" i="38"/>
  <c r="AA47" i="38"/>
  <c r="G82" i="37"/>
  <c r="G102" i="37" s="1"/>
  <c r="O82" i="37"/>
  <c r="O102" i="37" s="1"/>
  <c r="W82" i="37"/>
  <c r="W102" i="37" s="1"/>
  <c r="I8" i="38"/>
  <c r="Q8" i="38"/>
  <c r="Y8" i="38"/>
  <c r="Q60" i="38"/>
  <c r="Y60" i="38"/>
  <c r="X82" i="37"/>
  <c r="X102" i="37" s="1"/>
  <c r="J8" i="38"/>
  <c r="R8" i="38"/>
  <c r="Z8" i="38"/>
  <c r="Z9" i="38" s="1"/>
  <c r="H46" i="38"/>
  <c r="P46" i="38"/>
  <c r="X46" i="38"/>
  <c r="M47" i="38"/>
  <c r="E59" i="38"/>
  <c r="M59" i="38"/>
  <c r="C8" i="38"/>
  <c r="K8" i="38"/>
  <c r="S8" i="38"/>
  <c r="AA8" i="38"/>
  <c r="I46" i="38"/>
  <c r="Q46" i="38"/>
  <c r="Y46" i="38"/>
  <c r="F59" i="38"/>
  <c r="N59" i="38"/>
  <c r="V59" i="38"/>
  <c r="D8" i="38"/>
  <c r="L8" i="38"/>
  <c r="T8" i="38"/>
  <c r="AB8" i="38"/>
  <c r="O47" i="38"/>
  <c r="W47" i="38"/>
  <c r="L60" i="38"/>
  <c r="L59" i="38"/>
  <c r="T59" i="38"/>
  <c r="AB59" i="38"/>
  <c r="AA60" i="38"/>
  <c r="J60" i="38"/>
  <c r="R60" i="38"/>
  <c r="H134" i="38"/>
  <c r="P134" i="38"/>
  <c r="X134" i="38"/>
  <c r="I134" i="38"/>
  <c r="Q134" i="38"/>
  <c r="Y134" i="38"/>
  <c r="K134" i="38"/>
  <c r="S134" i="38"/>
  <c r="AA134" i="38"/>
  <c r="L134" i="38"/>
  <c r="T134" i="38"/>
  <c r="AB134" i="38"/>
  <c r="E134" i="38"/>
  <c r="M134" i="38"/>
  <c r="U134" i="38"/>
  <c r="AC134" i="38"/>
  <c r="F134" i="38"/>
  <c r="N134" i="38"/>
  <c r="C4" i="28"/>
  <c r="C5" i="28" s="1"/>
  <c r="C6" i="28" s="1"/>
  <c r="C7" i="28" s="1"/>
  <c r="H144" i="38" s="1"/>
  <c r="B4" i="28"/>
  <c r="B5" i="28" s="1"/>
  <c r="B6" i="28" s="1"/>
  <c r="B7" i="28" s="1"/>
  <c r="E4" i="28"/>
  <c r="E5" i="28"/>
  <c r="E6" i="28" s="1"/>
  <c r="E7" i="28" s="1"/>
  <c r="AL144" i="38" s="1"/>
  <c r="D4" i="28"/>
  <c r="D5" i="28" s="1"/>
  <c r="D6" i="28" s="1"/>
  <c r="D7" i="28" s="1"/>
  <c r="R144" i="38" s="1"/>
  <c r="P3" i="2"/>
  <c r="P2" i="2"/>
  <c r="P6" i="2" s="1"/>
  <c r="P5" i="2"/>
  <c r="AB60" i="38" l="1"/>
  <c r="AC61" i="38"/>
  <c r="AB47" i="38"/>
  <c r="AB48" i="38" s="1"/>
  <c r="D50" i="38" s="1"/>
  <c r="AC48" i="38"/>
  <c r="Z61" i="38"/>
  <c r="V61" i="38"/>
  <c r="V48" i="38"/>
  <c r="R9" i="38"/>
  <c r="AA9" i="38"/>
  <c r="R61" i="38"/>
  <c r="O61" i="38"/>
  <c r="C61" i="38"/>
  <c r="C63" i="38" s="1"/>
  <c r="G9" i="38"/>
  <c r="P9" i="38"/>
  <c r="Z48" i="38"/>
  <c r="T9" i="38"/>
  <c r="P61" i="38"/>
  <c r="F48" i="38"/>
  <c r="G61" i="38"/>
  <c r="K61" i="38"/>
  <c r="H61" i="38"/>
  <c r="U9" i="38"/>
  <c r="W9" i="38"/>
  <c r="Q9" i="38"/>
  <c r="C48" i="38"/>
  <c r="C50" i="38" s="1"/>
  <c r="O9" i="38"/>
  <c r="D61" i="38"/>
  <c r="AA61" i="38"/>
  <c r="I9" i="38"/>
  <c r="X9" i="38"/>
  <c r="E48" i="38"/>
  <c r="K9" i="38"/>
  <c r="Q61" i="38"/>
  <c r="W61" i="38"/>
  <c r="T61" i="38"/>
  <c r="C9" i="38"/>
  <c r="C11" i="38" s="1"/>
  <c r="AA48" i="38"/>
  <c r="M9" i="38"/>
  <c r="S61" i="38"/>
  <c r="J48" i="38"/>
  <c r="L9" i="38"/>
  <c r="S48" i="38"/>
  <c r="D9" i="38"/>
  <c r="U48" i="38"/>
  <c r="Y9" i="38"/>
  <c r="R48" i="38"/>
  <c r="K48" i="38"/>
  <c r="H48" i="38"/>
  <c r="O48" i="38"/>
  <c r="S9" i="38"/>
  <c r="X61" i="38"/>
  <c r="AB9" i="38"/>
  <c r="D11" i="38" s="1"/>
  <c r="M12" i="38" s="1"/>
  <c r="O129" i="38" s="1"/>
  <c r="J61" i="38"/>
  <c r="E9" i="38"/>
  <c r="J9" i="38"/>
  <c r="X48" i="38"/>
  <c r="I61" i="38"/>
  <c r="I48" i="38"/>
  <c r="AB61" i="38"/>
  <c r="D63" i="38" s="1"/>
  <c r="K64" i="38" s="1"/>
  <c r="M136" i="38" s="1"/>
  <c r="W48" i="38"/>
  <c r="Y61" i="38"/>
  <c r="P48" i="38"/>
  <c r="M61" i="38"/>
  <c r="V12" i="38"/>
  <c r="L61" i="38"/>
  <c r="E61" i="38"/>
  <c r="G48" i="38"/>
  <c r="M48" i="38"/>
  <c r="N61" i="38"/>
  <c r="AB51" i="38"/>
  <c r="AD135" i="38" s="1"/>
  <c r="T51" i="38"/>
  <c r="V135" i="38" s="1"/>
  <c r="L51" i="38"/>
  <c r="N135" i="38" s="1"/>
  <c r="D51" i="38"/>
  <c r="F135" i="38" s="1"/>
  <c r="AA51" i="38"/>
  <c r="AC135" i="38" s="1"/>
  <c r="S51" i="38"/>
  <c r="U135" i="38" s="1"/>
  <c r="K51" i="38"/>
  <c r="M135" i="38" s="1"/>
  <c r="C51" i="38"/>
  <c r="E135" i="38" s="1"/>
  <c r="Z51" i="38"/>
  <c r="AB135" i="38" s="1"/>
  <c r="R51" i="38"/>
  <c r="T135" i="38" s="1"/>
  <c r="J51" i="38"/>
  <c r="L135" i="38" s="1"/>
  <c r="Y51" i="38"/>
  <c r="AA135" i="38" s="1"/>
  <c r="Q51" i="38"/>
  <c r="S135" i="38" s="1"/>
  <c r="I51" i="38"/>
  <c r="K135" i="38" s="1"/>
  <c r="X51" i="38"/>
  <c r="Z135" i="38" s="1"/>
  <c r="P51" i="38"/>
  <c r="R135" i="38" s="1"/>
  <c r="H51" i="38"/>
  <c r="J135" i="38" s="1"/>
  <c r="W51" i="38"/>
  <c r="Y135" i="38" s="1"/>
  <c r="O51" i="38"/>
  <c r="Q135" i="38" s="1"/>
  <c r="G51" i="38"/>
  <c r="I135" i="38" s="1"/>
  <c r="U51" i="38"/>
  <c r="W135" i="38" s="1"/>
  <c r="M51" i="38"/>
  <c r="O135" i="38" s="1"/>
  <c r="E51" i="38"/>
  <c r="G135" i="38" s="1"/>
  <c r="V51" i="38"/>
  <c r="X135" i="38" s="1"/>
  <c r="N51" i="38"/>
  <c r="P135" i="38" s="1"/>
  <c r="F51" i="38"/>
  <c r="H135" i="38" s="1"/>
  <c r="F61" i="38"/>
  <c r="Y48" i="38"/>
  <c r="Q48" i="38"/>
  <c r="U61" i="38"/>
  <c r="C8" i="28"/>
  <c r="AC51" i="38" l="1"/>
  <c r="AE135" i="38" s="1"/>
  <c r="AD51" i="38"/>
  <c r="AF135" i="38" s="1"/>
  <c r="AC64" i="38"/>
  <c r="AE136" i="38" s="1"/>
  <c r="AD64" i="38"/>
  <c r="AF136" i="38" s="1"/>
  <c r="AC12" i="38"/>
  <c r="AE129" i="38" s="1"/>
  <c r="AD12" i="38"/>
  <c r="AF129" i="38" s="1"/>
  <c r="S12" i="38"/>
  <c r="U129" i="38" s="1"/>
  <c r="L64" i="38"/>
  <c r="N136" i="38" s="1"/>
  <c r="P12" i="38"/>
  <c r="C12" i="38"/>
  <c r="E129" i="38" s="1"/>
  <c r="O64" i="38"/>
  <c r="Q136" i="38" s="1"/>
  <c r="AB64" i="38"/>
  <c r="D37" i="38" s="1"/>
  <c r="W64" i="38"/>
  <c r="Y136" i="38" s="1"/>
  <c r="G64" i="38"/>
  <c r="I136" i="38" s="1"/>
  <c r="Q64" i="38"/>
  <c r="S136" i="38" s="1"/>
  <c r="I64" i="38"/>
  <c r="K136" i="38" s="1"/>
  <c r="U64" i="38"/>
  <c r="W136" i="38" s="1"/>
  <c r="X12" i="38"/>
  <c r="Z129" i="38" s="1"/>
  <c r="AA12" i="38"/>
  <c r="AC129" i="38" s="1"/>
  <c r="O12" i="38"/>
  <c r="Q129" i="38" s="1"/>
  <c r="L12" i="38"/>
  <c r="N129" i="38" s="1"/>
  <c r="Q12" i="38"/>
  <c r="S129" i="38" s="1"/>
  <c r="E12" i="38"/>
  <c r="G129" i="38" s="1"/>
  <c r="T12" i="38"/>
  <c r="J12" i="38"/>
  <c r="L129" i="38" s="1"/>
  <c r="U12" i="38"/>
  <c r="W129" i="38" s="1"/>
  <c r="I12" i="38"/>
  <c r="K129" i="38" s="1"/>
  <c r="R12" i="38"/>
  <c r="T129" i="38" s="1"/>
  <c r="F12" i="38"/>
  <c r="H129" i="38" s="1"/>
  <c r="P64" i="38"/>
  <c r="R136" i="38" s="1"/>
  <c r="H12" i="38"/>
  <c r="J129" i="38" s="1"/>
  <c r="Y12" i="38"/>
  <c r="D12" i="38"/>
  <c r="F129" i="38" s="1"/>
  <c r="N12" i="38"/>
  <c r="P129" i="38" s="1"/>
  <c r="J64" i="38"/>
  <c r="L136" i="38" s="1"/>
  <c r="G12" i="38"/>
  <c r="I129" i="38" s="1"/>
  <c r="Z12" i="38"/>
  <c r="AB129" i="38" s="1"/>
  <c r="AB12" i="38"/>
  <c r="AD129" i="38" s="1"/>
  <c r="F64" i="38"/>
  <c r="H136" i="38" s="1"/>
  <c r="D64" i="38"/>
  <c r="F136" i="38" s="1"/>
  <c r="W12" i="38"/>
  <c r="Y129" i="38" s="1"/>
  <c r="K12" i="38"/>
  <c r="M129" i="38" s="1"/>
  <c r="N64" i="38"/>
  <c r="P136" i="38" s="1"/>
  <c r="Z64" i="38"/>
  <c r="AB136" i="38" s="1"/>
  <c r="V64" i="38"/>
  <c r="X136" i="38" s="1"/>
  <c r="AA64" i="38"/>
  <c r="AC136" i="38" s="1"/>
  <c r="E64" i="38"/>
  <c r="G136" i="38" s="1"/>
  <c r="X64" i="38"/>
  <c r="Z136" i="38" s="1"/>
  <c r="R64" i="38"/>
  <c r="T136" i="38" s="1"/>
  <c r="T64" i="38"/>
  <c r="V136" i="38" s="1"/>
  <c r="C64" i="38"/>
  <c r="E136" i="38" s="1"/>
  <c r="Y64" i="38"/>
  <c r="AA136" i="38" s="1"/>
  <c r="S64" i="38"/>
  <c r="U136" i="38" s="1"/>
  <c r="M64" i="38"/>
  <c r="O136" i="38" s="1"/>
  <c r="H64" i="38"/>
  <c r="J136" i="38" s="1"/>
  <c r="V129" i="38"/>
  <c r="AA129" i="38"/>
  <c r="R129" i="38"/>
  <c r="X129" i="38"/>
  <c r="B5" i="14"/>
  <c r="B3" i="14"/>
  <c r="B2" i="14"/>
  <c r="B6" i="14" s="1"/>
  <c r="F3" i="2"/>
  <c r="F2" i="2"/>
  <c r="F6" i="2" s="1"/>
  <c r="F5" i="2"/>
  <c r="E150" i="38" l="1"/>
  <c r="F150" i="38"/>
  <c r="B4" i="5" s="1"/>
  <c r="G150" i="38"/>
  <c r="C4" i="5" s="1"/>
  <c r="H150" i="38"/>
  <c r="D4" i="5" s="1"/>
  <c r="I150" i="38"/>
  <c r="E4" i="5" s="1"/>
  <c r="J150" i="38"/>
  <c r="F4" i="5" s="1"/>
  <c r="K150" i="38"/>
  <c r="G4" i="5" s="1"/>
  <c r="L150" i="38"/>
  <c r="H4" i="5" s="1"/>
  <c r="M150" i="38"/>
  <c r="I4" i="5" s="1"/>
  <c r="N150" i="38"/>
  <c r="J4" i="5" s="1"/>
  <c r="O150" i="38"/>
  <c r="K4" i="5" s="1"/>
  <c r="P150" i="38"/>
  <c r="L4" i="5" s="1"/>
  <c r="Q150" i="38"/>
  <c r="M4" i="5" s="1"/>
  <c r="R150" i="38"/>
  <c r="N4" i="5" s="1"/>
  <c r="S150" i="38"/>
  <c r="O4" i="5" s="1"/>
  <c r="T150" i="38"/>
  <c r="P4" i="5" s="1"/>
  <c r="U150" i="38"/>
  <c r="Q4" i="5" s="1"/>
  <c r="V150" i="38"/>
  <c r="R4" i="5" s="1"/>
  <c r="W150" i="38"/>
  <c r="S4" i="5" s="1"/>
  <c r="X150" i="38"/>
  <c r="T4" i="5" s="1"/>
  <c r="Y150" i="38"/>
  <c r="U4" i="5" s="1"/>
  <c r="Z150" i="38"/>
  <c r="V4" i="5" s="1"/>
  <c r="AA150" i="38"/>
  <c r="W4" i="5" s="1"/>
  <c r="AB150" i="38"/>
  <c r="X4" i="5" s="1"/>
  <c r="AC150" i="38"/>
  <c r="Y4" i="5" s="1"/>
  <c r="AD150" i="38"/>
  <c r="Z4" i="5" s="1"/>
  <c r="AE150" i="38"/>
  <c r="AA4" i="5" s="1"/>
  <c r="AF150" i="38"/>
  <c r="AB4" i="5" s="1"/>
  <c r="AG150" i="38"/>
  <c r="AC4" i="5" s="1"/>
  <c r="AH150" i="38"/>
  <c r="AD4" i="5" s="1"/>
  <c r="AI150" i="38"/>
  <c r="AE4" i="5" s="1"/>
  <c r="AJ150" i="38"/>
  <c r="AF4" i="5" s="1"/>
  <c r="AK150" i="38"/>
  <c r="AG4" i="5" s="1"/>
  <c r="AL150" i="38"/>
  <c r="AH4" i="5" s="1"/>
  <c r="D150" i="38"/>
  <c r="AD136" i="38"/>
  <c r="C37" i="38"/>
  <c r="W38" i="38"/>
  <c r="Y130" i="38" s="1"/>
  <c r="O38" i="38"/>
  <c r="Q130" i="38" s="1"/>
  <c r="G38" i="38"/>
  <c r="I130" i="38" s="1"/>
  <c r="V38" i="38"/>
  <c r="X130" i="38" s="1"/>
  <c r="N38" i="38"/>
  <c r="P130" i="38" s="1"/>
  <c r="F38" i="38"/>
  <c r="H130" i="38" s="1"/>
  <c r="U38" i="38"/>
  <c r="W130" i="38" s="1"/>
  <c r="M38" i="38"/>
  <c r="O130" i="38" s="1"/>
  <c r="E38" i="38"/>
  <c r="G130" i="38" s="1"/>
  <c r="AB38" i="38"/>
  <c r="AD130" i="38" s="1"/>
  <c r="T38" i="38"/>
  <c r="V130" i="38" s="1"/>
  <c r="L38" i="38"/>
  <c r="N130" i="38" s="1"/>
  <c r="D38" i="38"/>
  <c r="F130" i="38" s="1"/>
  <c r="AA38" i="38"/>
  <c r="AC130" i="38" s="1"/>
  <c r="S38" i="38"/>
  <c r="U130" i="38" s="1"/>
  <c r="K38" i="38"/>
  <c r="M130" i="38" s="1"/>
  <c r="C38" i="38"/>
  <c r="E130" i="38" s="1"/>
  <c r="Z38" i="38"/>
  <c r="AB130" i="38" s="1"/>
  <c r="R38" i="38"/>
  <c r="T130" i="38" s="1"/>
  <c r="J38" i="38"/>
  <c r="L130" i="38" s="1"/>
  <c r="X38" i="38"/>
  <c r="Z130" i="38" s="1"/>
  <c r="P38" i="38"/>
  <c r="R130" i="38" s="1"/>
  <c r="Y38" i="38"/>
  <c r="AA130" i="38" s="1"/>
  <c r="Q38" i="38"/>
  <c r="S130" i="38" s="1"/>
  <c r="I38" i="38"/>
  <c r="K130" i="38" s="1"/>
  <c r="AD3" i="14"/>
  <c r="AD2" i="14"/>
  <c r="AD6" i="14" s="1"/>
  <c r="AD5" i="14"/>
  <c r="Z2" i="14"/>
  <c r="Z6" i="14" s="1"/>
  <c r="Z5" i="14"/>
  <c r="Z3" i="14"/>
  <c r="AC5" i="14"/>
  <c r="AC3" i="14"/>
  <c r="AC2" i="14"/>
  <c r="AC6" i="14" s="1"/>
  <c r="S5" i="14"/>
  <c r="S2" i="14"/>
  <c r="S6" i="14" s="1"/>
  <c r="S3" i="14"/>
  <c r="I2" i="14"/>
  <c r="I6" i="14" s="1"/>
  <c r="I5" i="14"/>
  <c r="I3" i="14"/>
  <c r="J2" i="14"/>
  <c r="J6" i="14" s="1"/>
  <c r="J5" i="14"/>
  <c r="J3" i="14"/>
  <c r="AA5" i="14"/>
  <c r="AA2" i="14"/>
  <c r="AA6" i="14" s="1"/>
  <c r="AA3" i="14"/>
  <c r="Q2" i="14"/>
  <c r="Q6" i="14" s="1"/>
  <c r="Q5" i="14"/>
  <c r="Q3" i="14"/>
  <c r="E5" i="14"/>
  <c r="E3" i="14"/>
  <c r="E2" i="14"/>
  <c r="E6" i="14" s="1"/>
  <c r="C5" i="14"/>
  <c r="C2" i="14"/>
  <c r="C6" i="14" s="1"/>
  <c r="C3" i="14"/>
  <c r="V3" i="14"/>
  <c r="V2" i="14"/>
  <c r="V6" i="14"/>
  <c r="V5" i="14"/>
  <c r="T5" i="14"/>
  <c r="T2" i="14"/>
  <c r="T6" i="14" s="1"/>
  <c r="T3" i="14"/>
  <c r="H3" i="14"/>
  <c r="H5" i="14"/>
  <c r="H2" i="14"/>
  <c r="H6" i="14"/>
  <c r="Y2" i="14"/>
  <c r="Y6" i="14" s="1"/>
  <c r="Y5" i="14"/>
  <c r="Y3" i="14"/>
  <c r="G2" i="14"/>
  <c r="G6" i="14" s="1"/>
  <c r="G3" i="14"/>
  <c r="G5" i="14"/>
  <c r="AB5" i="14"/>
  <c r="AB2" i="14"/>
  <c r="AB6" i="14" s="1"/>
  <c r="AB3" i="14"/>
  <c r="AH2" i="14"/>
  <c r="AH6" i="14" s="1"/>
  <c r="AH5" i="14"/>
  <c r="AH3" i="14"/>
  <c r="P3" i="14"/>
  <c r="P5" i="14"/>
  <c r="P2" i="14"/>
  <c r="P6" i="14" s="1"/>
  <c r="AG2" i="14"/>
  <c r="AG6" i="14" s="1"/>
  <c r="AG5" i="14"/>
  <c r="AG3" i="14"/>
  <c r="O2" i="14"/>
  <c r="O3" i="14"/>
  <c r="O6" i="14"/>
  <c r="O5" i="14"/>
  <c r="R2" i="14"/>
  <c r="R6" i="14" s="1"/>
  <c r="R5" i="14"/>
  <c r="R3" i="14"/>
  <c r="U5" i="14"/>
  <c r="U3" i="14"/>
  <c r="U2" i="14"/>
  <c r="U6" i="14" s="1"/>
  <c r="X3" i="14"/>
  <c r="X5" i="14"/>
  <c r="X2" i="14"/>
  <c r="X6" i="14" s="1"/>
  <c r="F3" i="14"/>
  <c r="F2" i="14"/>
  <c r="F6" i="14"/>
  <c r="F5" i="14"/>
  <c r="D5" i="14"/>
  <c r="D2" i="14"/>
  <c r="D6" i="14" s="1"/>
  <c r="D3" i="14"/>
  <c r="W2" i="14"/>
  <c r="W6" i="14" s="1"/>
  <c r="W3" i="14"/>
  <c r="W5" i="14"/>
  <c r="K5" i="14"/>
  <c r="K2" i="14"/>
  <c r="K6" i="14" s="1"/>
  <c r="K3" i="14"/>
  <c r="M5" i="14"/>
  <c r="M3" i="14"/>
  <c r="M2" i="14"/>
  <c r="M6" i="14" s="1"/>
  <c r="AF3" i="14"/>
  <c r="AF5" i="14"/>
  <c r="AF2" i="14"/>
  <c r="AF6" i="14" s="1"/>
  <c r="N3" i="14"/>
  <c r="N2" i="14"/>
  <c r="N6" i="14" s="1"/>
  <c r="N5" i="14"/>
  <c r="L5" i="14"/>
  <c r="L2" i="14"/>
  <c r="L6" i="14" s="1"/>
  <c r="L3" i="14"/>
  <c r="AE2" i="14"/>
  <c r="AE6" i="14" s="1"/>
  <c r="AE3" i="14"/>
  <c r="AE5" i="14"/>
  <c r="E151" i="38" l="1"/>
  <c r="F151" i="38"/>
  <c r="B5" i="7" s="1"/>
  <c r="G151" i="38"/>
  <c r="C5" i="7" s="1"/>
  <c r="H151" i="38"/>
  <c r="D5" i="7" s="1"/>
  <c r="I151" i="38"/>
  <c r="E5" i="7" s="1"/>
  <c r="J151" i="38"/>
  <c r="F5" i="7" s="1"/>
  <c r="K151" i="38"/>
  <c r="G5" i="7" s="1"/>
  <c r="L151" i="38"/>
  <c r="H5" i="7" s="1"/>
  <c r="M151" i="38"/>
  <c r="I5" i="7" s="1"/>
  <c r="N151" i="38"/>
  <c r="J5" i="7" s="1"/>
  <c r="O151" i="38"/>
  <c r="K5" i="7" s="1"/>
  <c r="P151" i="38"/>
  <c r="L5" i="7" s="1"/>
  <c r="Q151" i="38"/>
  <c r="M5" i="7" s="1"/>
  <c r="R151" i="38"/>
  <c r="N5" i="7" s="1"/>
  <c r="S151" i="38"/>
  <c r="O5" i="7" s="1"/>
  <c r="T151" i="38"/>
  <c r="P5" i="7" s="1"/>
  <c r="U151" i="38"/>
  <c r="Q5" i="7" s="1"/>
  <c r="V151" i="38"/>
  <c r="R5" i="7" s="1"/>
  <c r="W151" i="38"/>
  <c r="S5" i="7" s="1"/>
  <c r="X151" i="38"/>
  <c r="T5" i="7" s="1"/>
  <c r="Y151" i="38"/>
  <c r="U5" i="7" s="1"/>
  <c r="Z151" i="38"/>
  <c r="V5" i="7" s="1"/>
  <c r="AA151" i="38"/>
  <c r="W5" i="7" s="1"/>
  <c r="AB151" i="38"/>
  <c r="X5" i="7" s="1"/>
  <c r="AC151" i="38"/>
  <c r="Y5" i="7" s="1"/>
  <c r="AD151" i="38"/>
  <c r="Z5" i="7" s="1"/>
  <c r="AE151" i="38"/>
  <c r="AA5" i="7" s="1"/>
  <c r="AF151" i="38"/>
  <c r="AB5" i="7" s="1"/>
  <c r="AG151" i="38"/>
  <c r="AC5" i="7" s="1"/>
  <c r="AH151" i="38"/>
  <c r="AD5" i="7" s="1"/>
  <c r="AI151" i="38"/>
  <c r="AE5" i="7" s="1"/>
  <c r="AJ151" i="38"/>
  <c r="AF5" i="7" s="1"/>
  <c r="AK151" i="38"/>
  <c r="AG5" i="7" s="1"/>
  <c r="AL151" i="38"/>
  <c r="AH5" i="7" s="1"/>
  <c r="D151" i="38"/>
  <c r="H38" i="38"/>
  <c r="J130" i="38" s="1"/>
  <c r="AC38" i="38"/>
  <c r="AE130" i="38" s="1"/>
  <c r="AD38" i="38"/>
  <c r="AF130" i="38" s="1"/>
  <c r="AC4" i="7"/>
  <c r="F3" i="5"/>
  <c r="AH2" i="5"/>
  <c r="AH6" i="5" s="1"/>
  <c r="AD2" i="7"/>
  <c r="AD6" i="7" s="1"/>
  <c r="N2" i="5"/>
  <c r="N6" i="5" s="1"/>
  <c r="N5" i="5"/>
  <c r="N3" i="5"/>
  <c r="AD4" i="7"/>
  <c r="AF5" i="5"/>
  <c r="AF3" i="5"/>
  <c r="AF2" i="5"/>
  <c r="AF6" i="5" s="1"/>
  <c r="AB3" i="5"/>
  <c r="AB5" i="5"/>
  <c r="AB2" i="5"/>
  <c r="AB6" i="5" s="1"/>
  <c r="AC3" i="7"/>
  <c r="AC2" i="7"/>
  <c r="AC6" i="7" s="1"/>
  <c r="J3" i="5"/>
  <c r="J5" i="5"/>
  <c r="J2" i="5"/>
  <c r="J6" i="5" s="1"/>
  <c r="AH3" i="5"/>
  <c r="AH5" i="5"/>
  <c r="X3" i="7"/>
  <c r="X2" i="7"/>
  <c r="X6" i="7" s="1"/>
  <c r="X4" i="7"/>
  <c r="Y5" i="5"/>
  <c r="Y3" i="5"/>
  <c r="Y2" i="5"/>
  <c r="Y6" i="5" s="1"/>
  <c r="V2" i="5"/>
  <c r="V6" i="5"/>
  <c r="V3" i="5"/>
  <c r="V5" i="5"/>
  <c r="AB2" i="7"/>
  <c r="AB6" i="7" s="1"/>
  <c r="AB4" i="7"/>
  <c r="AB3" i="7"/>
  <c r="E3" i="5"/>
  <c r="E5" i="5"/>
  <c r="E2" i="5"/>
  <c r="E6" i="5" s="1"/>
  <c r="I3" i="7"/>
  <c r="I4" i="7"/>
  <c r="I2" i="7"/>
  <c r="I6" i="7" s="1"/>
  <c r="AG2" i="5"/>
  <c r="AG6" i="5" s="1"/>
  <c r="AG5" i="5"/>
  <c r="AG3" i="5"/>
  <c r="Y4" i="7"/>
  <c r="Y2" i="7"/>
  <c r="Y6" i="7" s="1"/>
  <c r="Y3" i="7"/>
  <c r="Q2" i="5"/>
  <c r="Q6" i="5" s="1"/>
  <c r="Q3" i="5"/>
  <c r="Q5" i="5"/>
  <c r="U3" i="7"/>
  <c r="U2" i="7"/>
  <c r="U6" i="7" s="1"/>
  <c r="U4" i="7"/>
  <c r="AH3" i="7"/>
  <c r="AH2" i="7"/>
  <c r="AH6" i="7" s="1"/>
  <c r="AH4" i="7"/>
  <c r="H2" i="5"/>
  <c r="H6" i="5" s="1"/>
  <c r="H5" i="5"/>
  <c r="H3" i="5"/>
  <c r="G5" i="5"/>
  <c r="G3" i="5"/>
  <c r="G2" i="5"/>
  <c r="G6" i="5" s="1"/>
  <c r="X2" i="5"/>
  <c r="X6" i="5" s="1"/>
  <c r="X3" i="5"/>
  <c r="X5" i="5"/>
  <c r="H145" i="38" l="1"/>
  <c r="D5" i="6" s="1"/>
  <c r="I145" i="38"/>
  <c r="E5" i="6" s="1"/>
  <c r="J145" i="38"/>
  <c r="F5" i="6" s="1"/>
  <c r="K145" i="38"/>
  <c r="G5" i="6" s="1"/>
  <c r="L145" i="38"/>
  <c r="H5" i="6" s="1"/>
  <c r="M145" i="38"/>
  <c r="I5" i="6" s="1"/>
  <c r="N145" i="38"/>
  <c r="J5" i="6" s="1"/>
  <c r="O145" i="38"/>
  <c r="K5" i="6" s="1"/>
  <c r="P145" i="38"/>
  <c r="L5" i="6" s="1"/>
  <c r="Q145" i="38"/>
  <c r="M5" i="6" s="1"/>
  <c r="R145" i="38"/>
  <c r="N5" i="6" s="1"/>
  <c r="S145" i="38"/>
  <c r="O5" i="6" s="1"/>
  <c r="T145" i="38"/>
  <c r="P5" i="6" s="1"/>
  <c r="U145" i="38"/>
  <c r="Q5" i="6" s="1"/>
  <c r="V145" i="38"/>
  <c r="R5" i="6" s="1"/>
  <c r="W145" i="38"/>
  <c r="S5" i="6" s="1"/>
  <c r="X145" i="38"/>
  <c r="T5" i="6" s="1"/>
  <c r="Y145" i="38"/>
  <c r="U5" i="6" s="1"/>
  <c r="Z145" i="38"/>
  <c r="V5" i="6" s="1"/>
  <c r="AA145" i="38"/>
  <c r="W5" i="6" s="1"/>
  <c r="AB145" i="38"/>
  <c r="X5" i="6" s="1"/>
  <c r="AC145" i="38"/>
  <c r="Y5" i="6" s="1"/>
  <c r="AD145" i="38"/>
  <c r="Z5" i="6" s="1"/>
  <c r="AE145" i="38"/>
  <c r="AA5" i="6" s="1"/>
  <c r="AF145" i="38"/>
  <c r="AB5" i="6" s="1"/>
  <c r="AG145" i="38"/>
  <c r="AC5" i="6" s="1"/>
  <c r="AH145" i="38"/>
  <c r="AD5" i="6" s="1"/>
  <c r="AI145" i="38"/>
  <c r="AE5" i="6" s="1"/>
  <c r="AJ145" i="38"/>
  <c r="AF5" i="6" s="1"/>
  <c r="AK145" i="38"/>
  <c r="AG5" i="6" s="1"/>
  <c r="AL145" i="38"/>
  <c r="AH5" i="6" s="1"/>
  <c r="E145" i="38"/>
  <c r="F145" i="38"/>
  <c r="B5" i="6" s="1"/>
  <c r="G145" i="38"/>
  <c r="C5" i="6" s="1"/>
  <c r="D145" i="38"/>
  <c r="F2" i="5"/>
  <c r="F6" i="5" s="1"/>
  <c r="F5" i="5"/>
  <c r="AD3" i="7"/>
  <c r="N3" i="7"/>
  <c r="N2" i="7"/>
  <c r="N6" i="7" s="1"/>
  <c r="N4" i="7"/>
  <c r="S2" i="6"/>
  <c r="S6" i="6" s="1"/>
  <c r="S4" i="6"/>
  <c r="S3" i="6"/>
  <c r="Z3" i="7"/>
  <c r="Z4" i="7"/>
  <c r="Z2" i="7"/>
  <c r="Z6" i="7" s="1"/>
  <c r="L2" i="6"/>
  <c r="L6" i="6" s="1"/>
  <c r="L4" i="6"/>
  <c r="L3" i="6"/>
  <c r="M3" i="7"/>
  <c r="M4" i="7"/>
  <c r="M2" i="7"/>
  <c r="M6" i="7" s="1"/>
  <c r="AG2" i="6"/>
  <c r="AG6" i="6" s="1"/>
  <c r="AG3" i="6"/>
  <c r="AG4" i="6"/>
  <c r="AC4" i="6"/>
  <c r="AC3" i="6"/>
  <c r="AC2" i="6"/>
  <c r="AC6" i="6" s="1"/>
  <c r="X2" i="6"/>
  <c r="X6" i="6" s="1"/>
  <c r="X3" i="6"/>
  <c r="X4" i="6"/>
  <c r="E3" i="6"/>
  <c r="E2" i="6"/>
  <c r="E6" i="6" s="1"/>
  <c r="E4" i="6"/>
  <c r="G2" i="6"/>
  <c r="G6" i="6" s="1"/>
  <c r="G4" i="6"/>
  <c r="G3" i="6"/>
  <c r="AE2" i="5"/>
  <c r="AE6" i="5" s="1"/>
  <c r="AE3" i="5"/>
  <c r="AE5" i="5"/>
  <c r="G2" i="7"/>
  <c r="G6" i="7" s="1"/>
  <c r="G4" i="7"/>
  <c r="G3" i="7"/>
  <c r="T2" i="7"/>
  <c r="T6" i="7" s="1"/>
  <c r="T4" i="7"/>
  <c r="T3" i="7"/>
  <c r="D2" i="7"/>
  <c r="D6" i="7" s="1"/>
  <c r="D3" i="7"/>
  <c r="D4" i="7"/>
  <c r="AG3" i="7"/>
  <c r="AG4" i="7"/>
  <c r="AG2" i="7"/>
  <c r="AG6" i="7" s="1"/>
  <c r="S3" i="5"/>
  <c r="S5" i="5"/>
  <c r="S2" i="5"/>
  <c r="S6" i="5" s="1"/>
  <c r="P4" i="7"/>
  <c r="P3" i="7"/>
  <c r="P2" i="7"/>
  <c r="P6" i="7" s="1"/>
  <c r="I3" i="6"/>
  <c r="I2" i="6"/>
  <c r="I6" i="6" s="1"/>
  <c r="I4" i="6"/>
  <c r="M3" i="6"/>
  <c r="M4" i="6"/>
  <c r="M2" i="6"/>
  <c r="M6" i="6" s="1"/>
  <c r="Z4" i="6"/>
  <c r="Z3" i="6"/>
  <c r="Z2" i="6"/>
  <c r="Z6" i="6" s="1"/>
  <c r="Q2" i="6"/>
  <c r="Q6" i="6" s="1"/>
  <c r="Q4" i="6"/>
  <c r="Q3" i="6"/>
  <c r="C2" i="6"/>
  <c r="C6" i="6" s="1"/>
  <c r="C4" i="6"/>
  <c r="C3" i="6"/>
  <c r="AH3" i="6"/>
  <c r="AH2" i="6"/>
  <c r="AH6" i="6" s="1"/>
  <c r="AH4" i="6"/>
  <c r="L5" i="5"/>
  <c r="L2" i="5"/>
  <c r="L6" i="5" s="1"/>
  <c r="L3" i="5"/>
  <c r="T2" i="5"/>
  <c r="T6" i="5" s="1"/>
  <c r="T3" i="5"/>
  <c r="T5" i="5"/>
  <c r="Z2" i="5"/>
  <c r="Z6" i="5" s="1"/>
  <c r="Z5" i="5"/>
  <c r="Z3" i="5"/>
  <c r="F4" i="7"/>
  <c r="F2" i="7"/>
  <c r="F6" i="7" s="1"/>
  <c r="F3" i="7"/>
  <c r="V3" i="6"/>
  <c r="V4" i="6"/>
  <c r="V2" i="6"/>
  <c r="V6" i="6" s="1"/>
  <c r="K2" i="7"/>
  <c r="K6" i="7" s="1"/>
  <c r="K4" i="7"/>
  <c r="K3" i="7"/>
  <c r="F3" i="6"/>
  <c r="F4" i="6"/>
  <c r="F2" i="6"/>
  <c r="F6" i="6" s="1"/>
  <c r="W2" i="7"/>
  <c r="W6" i="7" s="1"/>
  <c r="W4" i="7"/>
  <c r="W3" i="7"/>
  <c r="S3" i="7"/>
  <c r="S2" i="7"/>
  <c r="S6" i="7" s="1"/>
  <c r="S4" i="7"/>
  <c r="B3" i="6"/>
  <c r="B2" i="6"/>
  <c r="B6" i="6" s="1"/>
  <c r="B4" i="6"/>
  <c r="K2" i="6"/>
  <c r="K6" i="6" s="1"/>
  <c r="K4" i="6"/>
  <c r="K3" i="6"/>
  <c r="O2" i="6"/>
  <c r="O6" i="6" s="1"/>
  <c r="O4" i="6"/>
  <c r="O3" i="6"/>
  <c r="N3" i="6"/>
  <c r="N2" i="6"/>
  <c r="N6" i="6" s="1"/>
  <c r="N4" i="6"/>
  <c r="R2" i="6"/>
  <c r="R6" i="6" s="1"/>
  <c r="R4" i="6"/>
  <c r="R3" i="6"/>
  <c r="M3" i="5"/>
  <c r="M5" i="5"/>
  <c r="M2" i="5"/>
  <c r="M6" i="5" s="1"/>
  <c r="R3" i="5"/>
  <c r="R2" i="5"/>
  <c r="R6" i="5" s="1"/>
  <c r="R5" i="5"/>
  <c r="D5" i="5"/>
  <c r="D2" i="5"/>
  <c r="D6" i="5" s="1"/>
  <c r="D3" i="5"/>
  <c r="V4" i="7"/>
  <c r="V3" i="7"/>
  <c r="V2" i="7"/>
  <c r="V6" i="7" s="1"/>
  <c r="K2" i="5"/>
  <c r="K6" i="5" s="1"/>
  <c r="K5" i="5"/>
  <c r="K3" i="5"/>
  <c r="P2" i="6"/>
  <c r="P6" i="6" s="1"/>
  <c r="P4" i="6"/>
  <c r="P3" i="6"/>
  <c r="AA2" i="7"/>
  <c r="AA6" i="7" s="1"/>
  <c r="AA4" i="7"/>
  <c r="AA3" i="7"/>
  <c r="C2" i="7"/>
  <c r="C6" i="7" s="1"/>
  <c r="C4" i="7"/>
  <c r="C3" i="7"/>
  <c r="H3" i="6"/>
  <c r="H2" i="6"/>
  <c r="H6" i="6" s="1"/>
  <c r="H4" i="6"/>
  <c r="AF3" i="6"/>
  <c r="AF2" i="6"/>
  <c r="AF6" i="6" s="1"/>
  <c r="AF4" i="6"/>
  <c r="O3" i="5"/>
  <c r="O2" i="5"/>
  <c r="O6" i="5" s="1"/>
  <c r="O5" i="5"/>
  <c r="E3" i="7"/>
  <c r="E2" i="7"/>
  <c r="E6" i="7" s="1"/>
  <c r="E4" i="7"/>
  <c r="P3" i="5"/>
  <c r="P5" i="5"/>
  <c r="P2" i="5"/>
  <c r="P6" i="5" s="1"/>
  <c r="AC3" i="5"/>
  <c r="AC2" i="5"/>
  <c r="AC6" i="5" s="1"/>
  <c r="AC5" i="5"/>
  <c r="I5" i="5"/>
  <c r="I3" i="5"/>
  <c r="I2" i="5"/>
  <c r="I6" i="5" s="1"/>
  <c r="J4" i="6"/>
  <c r="J3" i="6"/>
  <c r="J2" i="6"/>
  <c r="J6" i="6" s="1"/>
  <c r="B4" i="7"/>
  <c r="B2" i="7"/>
  <c r="B6" i="7" s="1"/>
  <c r="B3" i="7"/>
  <c r="AE3" i="6"/>
  <c r="AE2" i="6"/>
  <c r="AE6" i="6" s="1"/>
  <c r="AE4" i="6"/>
  <c r="AE4" i="7"/>
  <c r="AE3" i="7"/>
  <c r="AE2" i="7"/>
  <c r="AE6" i="7" s="1"/>
  <c r="H2" i="7"/>
  <c r="H6" i="7" s="1"/>
  <c r="H3" i="7"/>
  <c r="H4" i="7"/>
  <c r="AA2" i="6"/>
  <c r="AA6" i="6" s="1"/>
  <c r="AA3" i="6"/>
  <c r="AA4" i="6"/>
  <c r="D2" i="6"/>
  <c r="D6" i="6" s="1"/>
  <c r="D3" i="6"/>
  <c r="D4" i="6"/>
  <c r="AB3" i="6"/>
  <c r="AB2" i="6"/>
  <c r="AB6" i="6" s="1"/>
  <c r="AB4" i="6"/>
  <c r="Y3" i="6"/>
  <c r="Y4" i="6"/>
  <c r="Y2" i="6"/>
  <c r="Y6" i="6" s="1"/>
  <c r="AA5" i="5"/>
  <c r="AA3" i="5"/>
  <c r="AA2" i="5"/>
  <c r="AA6" i="5" s="1"/>
  <c r="O2" i="7"/>
  <c r="O6" i="7" s="1"/>
  <c r="O4" i="7"/>
  <c r="O3" i="7"/>
  <c r="L2" i="7"/>
  <c r="L6" i="7" s="1"/>
  <c r="L4" i="7"/>
  <c r="L3" i="7"/>
  <c r="C2" i="5"/>
  <c r="C6" i="5" s="1"/>
  <c r="C3" i="5"/>
  <c r="C5" i="5"/>
  <c r="W5" i="5"/>
  <c r="W2" i="5"/>
  <c r="W6" i="5"/>
  <c r="W3" i="5"/>
  <c r="U3" i="5"/>
  <c r="U2" i="5"/>
  <c r="U6" i="5" s="1"/>
  <c r="U5" i="5"/>
  <c r="AF2" i="7"/>
  <c r="AF6" i="7" s="1"/>
  <c r="AF4" i="7"/>
  <c r="AF3" i="7"/>
  <c r="AD2" i="6"/>
  <c r="AD6" i="6" s="1"/>
  <c r="AD4" i="6"/>
  <c r="AD3" i="6"/>
  <c r="T2" i="6"/>
  <c r="T6" i="6" s="1"/>
  <c r="T4" i="6"/>
  <c r="T3" i="6"/>
  <c r="U3" i="6"/>
  <c r="U4" i="6"/>
  <c r="U2" i="6"/>
  <c r="U6" i="6" s="1"/>
  <c r="W2" i="6"/>
  <c r="W6" i="6" s="1"/>
  <c r="W4" i="6"/>
  <c r="W3" i="6"/>
  <c r="AD3" i="5"/>
  <c r="AD5" i="5"/>
  <c r="AD2" i="5"/>
  <c r="AD6" i="5" s="1"/>
  <c r="R3" i="7"/>
  <c r="R2" i="7"/>
  <c r="R6" i="7" s="1"/>
  <c r="R4" i="7"/>
  <c r="Q2" i="7"/>
  <c r="Q6" i="7" s="1"/>
  <c r="Q3" i="7"/>
  <c r="Q4" i="7"/>
  <c r="J3" i="7"/>
  <c r="J4" i="7"/>
  <c r="J2" i="7"/>
  <c r="J6" i="7" s="1"/>
  <c r="B3" i="5"/>
  <c r="B5" i="5"/>
  <c r="B2" i="5"/>
  <c r="B6" i="5" s="1"/>
  <c r="AB144" i="38"/>
  <c r="AK144" i="38"/>
  <c r="AJ144" i="38"/>
  <c r="AI144" i="38"/>
  <c r="AH144" i="38"/>
  <c r="AG144" i="38"/>
  <c r="AF144" i="38"/>
  <c r="AE144" i="38"/>
  <c r="AD144" i="38"/>
  <c r="AC144" i="38"/>
  <c r="AA144" i="38"/>
  <c r="Z144" i="38"/>
  <c r="Y144" i="38"/>
  <c r="X144" i="38"/>
  <c r="W144" i="38"/>
  <c r="V144" i="38"/>
  <c r="U144" i="38"/>
  <c r="T144" i="38"/>
  <c r="S144" i="38"/>
  <c r="Q144" i="38"/>
  <c r="P144" i="38"/>
  <c r="O144" i="38"/>
  <c r="N144" i="38"/>
  <c r="M144" i="38"/>
  <c r="L144" i="38"/>
  <c r="K144" i="38"/>
  <c r="J144" i="38"/>
  <c r="I144" i="38"/>
  <c r="AD2" i="2"/>
  <c r="N2" i="2"/>
  <c r="J2" i="2"/>
  <c r="J6" i="2"/>
  <c r="AF3" i="2"/>
  <c r="AF5" i="2"/>
  <c r="T5" i="2"/>
  <c r="L5" i="2"/>
  <c r="H5" i="2"/>
  <c r="AG2" i="2"/>
  <c r="AC2" i="2"/>
  <c r="AC6" i="2"/>
  <c r="Q2" i="2"/>
  <c r="I2" i="2"/>
  <c r="AE5" i="2"/>
  <c r="AA5" i="2"/>
  <c r="S5" i="2"/>
  <c r="O5" i="2"/>
  <c r="G5" i="2"/>
  <c r="G3" i="2"/>
  <c r="I3" i="2"/>
  <c r="J3" i="2"/>
  <c r="L3" i="2"/>
  <c r="N3" i="2"/>
  <c r="O3" i="2"/>
  <c r="T3" i="2"/>
  <c r="AA3" i="2"/>
  <c r="AC3" i="2"/>
  <c r="G2" i="2"/>
  <c r="G6" i="2"/>
  <c r="I5" i="2"/>
  <c r="J5" i="2"/>
  <c r="L2" i="2"/>
  <c r="L6" i="2"/>
  <c r="N5" i="2"/>
  <c r="O2" i="2"/>
  <c r="O6" i="2"/>
  <c r="Q5" i="2"/>
  <c r="AA2" i="2"/>
  <c r="AA6" i="2"/>
  <c r="AC5" i="2"/>
  <c r="AD5" i="2"/>
  <c r="AG5" i="2"/>
  <c r="B2" i="2"/>
  <c r="F144" i="38"/>
  <c r="D5" i="2"/>
  <c r="D3" i="2"/>
  <c r="D2" i="2"/>
  <c r="D6" i="2"/>
  <c r="G144" i="38"/>
  <c r="E3" i="2"/>
  <c r="E2" i="2"/>
  <c r="E6" i="2"/>
  <c r="E5" i="2"/>
  <c r="W5" i="2"/>
  <c r="W3" i="2"/>
  <c r="W2" i="2"/>
  <c r="W6" i="2"/>
  <c r="M3" i="2"/>
  <c r="M5" i="2"/>
  <c r="M2" i="2"/>
  <c r="M6" i="2"/>
  <c r="K3" i="2"/>
  <c r="K5" i="2"/>
  <c r="K2" i="2"/>
  <c r="K6" i="2"/>
  <c r="U5" i="2"/>
  <c r="U3" i="2"/>
  <c r="U2" i="2"/>
  <c r="U6" i="2"/>
  <c r="V3" i="2"/>
  <c r="V5" i="2"/>
  <c r="V2" i="2"/>
  <c r="V6" i="2"/>
  <c r="S2" i="2"/>
  <c r="S6" i="2"/>
  <c r="S3" i="2"/>
  <c r="Q6" i="2"/>
  <c r="AG3" i="2"/>
  <c r="Y3" i="2"/>
  <c r="Q3" i="2"/>
  <c r="H3" i="2"/>
  <c r="I6" i="2"/>
  <c r="AF2" i="2"/>
  <c r="AF6" i="2"/>
  <c r="AE3" i="2"/>
  <c r="AG6" i="2"/>
  <c r="N6" i="2"/>
  <c r="AD6" i="2"/>
  <c r="AE2" i="2"/>
  <c r="AE6" i="2"/>
  <c r="Y5" i="2"/>
  <c r="T2" i="2"/>
  <c r="T6" i="2"/>
  <c r="H2" i="2"/>
  <c r="H6" i="2"/>
  <c r="AD3" i="2"/>
  <c r="Y2" i="2"/>
  <c r="Y6" i="2"/>
  <c r="X5" i="2"/>
  <c r="X3" i="2"/>
  <c r="X2" i="2"/>
  <c r="X6" i="2"/>
  <c r="R2" i="2"/>
  <c r="R6" i="2"/>
  <c r="R3" i="2"/>
  <c r="R5" i="2"/>
  <c r="Z2" i="2"/>
  <c r="Z5" i="2"/>
  <c r="Z6" i="2"/>
  <c r="Z3" i="2"/>
  <c r="AH2" i="2"/>
  <c r="AH6" i="2"/>
  <c r="AH3" i="2"/>
  <c r="AH5" i="2"/>
  <c r="AB5" i="2"/>
  <c r="AB2" i="2"/>
  <c r="AB6" i="2"/>
  <c r="AB3" i="2"/>
  <c r="B6" i="2"/>
  <c r="B5" i="2"/>
  <c r="B3" i="2"/>
  <c r="C3" i="2"/>
  <c r="C5" i="2"/>
  <c r="C2" i="2"/>
  <c r="C6" i="2"/>
  <c r="C110" i="38"/>
  <c r="C124" i="38"/>
  <c r="D124" i="38"/>
  <c r="C109" i="38"/>
  <c r="C123" i="38"/>
  <c r="D123" i="38"/>
  <c r="C108" i="38"/>
  <c r="C122" i="38"/>
  <c r="D122" i="38"/>
  <c r="C106" i="38"/>
  <c r="C120" i="38"/>
  <c r="D120" i="38"/>
  <c r="C105" i="38"/>
  <c r="C119" i="38"/>
  <c r="D119" i="38"/>
  <c r="C104" i="38"/>
  <c r="C118" i="38"/>
  <c r="D118" i="38"/>
  <c r="AE139" i="38"/>
  <c r="AF139" i="38"/>
  <c r="AE138" i="38"/>
  <c r="AF138" i="38"/>
  <c r="AE137" i="38"/>
  <c r="AF137" i="38"/>
  <c r="AE131" i="38"/>
  <c r="AF131" i="38"/>
  <c r="AE132" i="38"/>
  <c r="AF132" i="38"/>
  <c r="AE133" i="38"/>
  <c r="AF133" i="38"/>
  <c r="AD132" i="38"/>
  <c r="AD133" i="38"/>
  <c r="AD137" i="38"/>
  <c r="Y138" i="38"/>
  <c r="AD139" i="38"/>
  <c r="AA132" i="38"/>
  <c r="AC131" i="38"/>
  <c r="AD131" i="38"/>
  <c r="U131" i="38"/>
  <c r="AB138" i="38"/>
  <c r="AD138" i="38"/>
  <c r="Z137" i="38"/>
  <c r="R137" i="38"/>
  <c r="J137" i="38"/>
  <c r="Y137" i="38"/>
  <c r="Q137" i="38"/>
  <c r="I137" i="38"/>
  <c r="X137" i="38"/>
  <c r="P137" i="38"/>
  <c r="H137" i="38"/>
  <c r="W137" i="38"/>
  <c r="O137" i="38"/>
  <c r="G137" i="38"/>
  <c r="AC137" i="38"/>
  <c r="U137" i="38"/>
  <c r="M137" i="38"/>
  <c r="E137" i="38"/>
  <c r="AB137" i="38"/>
  <c r="T137" i="38"/>
  <c r="L137" i="38"/>
  <c r="D137" i="38"/>
  <c r="F137" i="38"/>
  <c r="K137" i="38"/>
  <c r="N137" i="38"/>
  <c r="S137" i="38"/>
  <c r="V137" i="38"/>
  <c r="AA137" i="38"/>
  <c r="D152" i="38"/>
  <c r="AL152" i="38"/>
  <c r="AK152" i="38"/>
  <c r="AJ152" i="38"/>
  <c r="AI152" i="38"/>
  <c r="AH152" i="38"/>
  <c r="AG152" i="38"/>
  <c r="AF152" i="38"/>
  <c r="AE152" i="38"/>
  <c r="AD152" i="38"/>
  <c r="AC152" i="38"/>
  <c r="AB152" i="38"/>
  <c r="AA152" i="38"/>
  <c r="Z152" i="38"/>
  <c r="Y152" i="38"/>
  <c r="X152" i="38"/>
  <c r="W152" i="38"/>
  <c r="V152" i="38"/>
  <c r="U152" i="38"/>
  <c r="T152" i="38"/>
  <c r="S152" i="38"/>
  <c r="R152" i="38"/>
  <c r="Q152" i="38"/>
  <c r="P152" i="38"/>
  <c r="O152" i="38"/>
  <c r="N152" i="38"/>
  <c r="M152" i="38"/>
  <c r="L152" i="38"/>
  <c r="K152" i="38"/>
  <c r="J152" i="38"/>
  <c r="I152" i="38"/>
  <c r="H152" i="38"/>
  <c r="G152" i="38"/>
  <c r="F152" i="38"/>
  <c r="E152" i="38"/>
  <c r="Z132" i="38"/>
  <c r="R132" i="38"/>
  <c r="J132" i="38"/>
  <c r="Y132" i="38"/>
  <c r="Q132" i="38"/>
  <c r="I132" i="38"/>
  <c r="X132" i="38"/>
  <c r="P132" i="38"/>
  <c r="H132" i="38"/>
  <c r="W132" i="38"/>
  <c r="O132" i="38"/>
  <c r="G132" i="38"/>
  <c r="AC132" i="38"/>
  <c r="U132" i="38"/>
  <c r="M132" i="38"/>
  <c r="E132" i="38"/>
  <c r="AB132" i="38"/>
  <c r="T132" i="38"/>
  <c r="L132" i="38"/>
  <c r="D132" i="38"/>
  <c r="F132" i="38"/>
  <c r="K132" i="38"/>
  <c r="N132" i="38"/>
  <c r="S132" i="38"/>
  <c r="V132" i="38"/>
  <c r="D147" i="38"/>
  <c r="AL147" i="38"/>
  <c r="AK147" i="38"/>
  <c r="AJ147" i="38"/>
  <c r="AI147" i="38"/>
  <c r="AH147" i="38"/>
  <c r="AG147" i="38"/>
  <c r="AF147" i="38"/>
  <c r="AE147" i="38"/>
  <c r="AD147" i="38"/>
  <c r="AC147" i="38"/>
  <c r="AB147" i="38"/>
  <c r="AA147" i="38"/>
  <c r="Z147" i="38"/>
  <c r="Y147" i="38"/>
  <c r="X147" i="38"/>
  <c r="W147" i="38"/>
  <c r="V147" i="38"/>
  <c r="U147" i="38"/>
  <c r="T147" i="38"/>
  <c r="S147" i="38"/>
  <c r="R147" i="38"/>
  <c r="Q147" i="38"/>
  <c r="P147" i="38"/>
  <c r="O147" i="38"/>
  <c r="N147" i="38"/>
  <c r="M147" i="38"/>
  <c r="L147" i="38"/>
  <c r="K147" i="38"/>
  <c r="J147" i="38"/>
  <c r="I147" i="38"/>
  <c r="H147" i="38"/>
  <c r="G147" i="38"/>
  <c r="F147" i="38"/>
  <c r="E147" i="38"/>
  <c r="X133" i="38"/>
  <c r="P133" i="38"/>
  <c r="H133" i="38"/>
  <c r="W133" i="38"/>
  <c r="O133" i="38"/>
  <c r="G133" i="38"/>
  <c r="V133" i="38"/>
  <c r="N133" i="38"/>
  <c r="F133" i="38"/>
  <c r="AC133" i="38"/>
  <c r="U133" i="38"/>
  <c r="M133" i="38"/>
  <c r="E133" i="38"/>
  <c r="AA133" i="38"/>
  <c r="S133" i="38"/>
  <c r="K133" i="38"/>
  <c r="Z133" i="38"/>
  <c r="R133" i="38"/>
  <c r="J133" i="38"/>
  <c r="V139" i="38"/>
  <c r="N139" i="38"/>
  <c r="F139" i="38"/>
  <c r="AC139" i="38"/>
  <c r="U139" i="38"/>
  <c r="M139" i="38"/>
  <c r="E139" i="38"/>
  <c r="AB139" i="38"/>
  <c r="T139" i="38"/>
  <c r="L139" i="38"/>
  <c r="D139" i="38"/>
  <c r="G139" i="38"/>
  <c r="H139" i="38"/>
  <c r="I139" i="38"/>
  <c r="J139" i="38"/>
  <c r="K139" i="38"/>
  <c r="O139" i="38"/>
  <c r="P139" i="38"/>
  <c r="Q139" i="38"/>
  <c r="R139" i="38"/>
  <c r="S139" i="38"/>
  <c r="W139" i="38"/>
  <c r="X139" i="38"/>
  <c r="Y139" i="38"/>
  <c r="Z139" i="38"/>
  <c r="AA139" i="38"/>
  <c r="D154" i="38"/>
  <c r="AL154" i="38"/>
  <c r="AK154" i="38"/>
  <c r="AJ154" i="38"/>
  <c r="AI154" i="38"/>
  <c r="AH154" i="38"/>
  <c r="AG154" i="38"/>
  <c r="AF154" i="38"/>
  <c r="AE154" i="38"/>
  <c r="AD154" i="38"/>
  <c r="AC154" i="38"/>
  <c r="AB154" i="38"/>
  <c r="AA154" i="38"/>
  <c r="Z154" i="38"/>
  <c r="Y154" i="38"/>
  <c r="X154" i="38"/>
  <c r="W154" i="38"/>
  <c r="V154" i="38"/>
  <c r="U154" i="38"/>
  <c r="T154" i="38"/>
  <c r="S154" i="38"/>
  <c r="R154" i="38"/>
  <c r="Q154" i="38"/>
  <c r="P154" i="38"/>
  <c r="O154" i="38"/>
  <c r="N154" i="38"/>
  <c r="M154" i="38"/>
  <c r="L154" i="38"/>
  <c r="K154" i="38"/>
  <c r="J154" i="38"/>
  <c r="I154" i="38"/>
  <c r="H154" i="38"/>
  <c r="G154" i="38"/>
  <c r="F154" i="38"/>
  <c r="E154" i="38"/>
  <c r="P131" i="38"/>
  <c r="AB133" i="38"/>
  <c r="X138" i="38"/>
  <c r="P138" i="38"/>
  <c r="H138" i="38"/>
  <c r="W138" i="38"/>
  <c r="O138" i="38"/>
  <c r="G138" i="38"/>
  <c r="V138" i="38"/>
  <c r="N138" i="38"/>
  <c r="F138" i="38"/>
  <c r="AC138" i="38"/>
  <c r="U138" i="38"/>
  <c r="M138" i="38"/>
  <c r="E138" i="38"/>
  <c r="AA138" i="38"/>
  <c r="S138" i="38"/>
  <c r="K138" i="38"/>
  <c r="Z138" i="38"/>
  <c r="R138" i="38"/>
  <c r="J138" i="38"/>
  <c r="X131" i="38"/>
  <c r="D133" i="38"/>
  <c r="I133" i="38"/>
  <c r="L133" i="38"/>
  <c r="Q133" i="38"/>
  <c r="T133" i="38"/>
  <c r="Y133" i="38"/>
  <c r="D148" i="38"/>
  <c r="AL148" i="38"/>
  <c r="AK148" i="38"/>
  <c r="AJ148" i="38"/>
  <c r="AI148" i="38"/>
  <c r="AH148" i="38"/>
  <c r="AG148" i="38"/>
  <c r="AF148" i="38"/>
  <c r="AE148" i="38"/>
  <c r="AD148" i="38"/>
  <c r="AC148" i="38"/>
  <c r="AB148" i="38"/>
  <c r="AA148" i="38"/>
  <c r="Z148" i="38"/>
  <c r="Y148" i="38"/>
  <c r="X148" i="38"/>
  <c r="W148" i="38"/>
  <c r="V148" i="38"/>
  <c r="U148" i="38"/>
  <c r="T148" i="38"/>
  <c r="S148" i="38"/>
  <c r="R148" i="38"/>
  <c r="Q148" i="38"/>
  <c r="P148" i="38"/>
  <c r="O148" i="38"/>
  <c r="N148" i="38"/>
  <c r="M148" i="38"/>
  <c r="L148" i="38"/>
  <c r="K148" i="38"/>
  <c r="J148" i="38"/>
  <c r="I148" i="38"/>
  <c r="H148" i="38"/>
  <c r="G148" i="38"/>
  <c r="F148" i="38"/>
  <c r="E148" i="38"/>
  <c r="D138" i="38"/>
  <c r="I138" i="38"/>
  <c r="L138" i="38"/>
  <c r="Q138" i="38"/>
  <c r="T138" i="38"/>
  <c r="D153" i="38"/>
  <c r="AL153" i="38"/>
  <c r="AK153" i="38"/>
  <c r="AJ153" i="38"/>
  <c r="AI153" i="38"/>
  <c r="AH153" i="38"/>
  <c r="AG153" i="38"/>
  <c r="AF153" i="38"/>
  <c r="AE153" i="38"/>
  <c r="AD153" i="38"/>
  <c r="AC153" i="38"/>
  <c r="AB153" i="38"/>
  <c r="AA153" i="38"/>
  <c r="Z153" i="38"/>
  <c r="Y153" i="38"/>
  <c r="X153" i="38"/>
  <c r="W153" i="38"/>
  <c r="V153" i="38"/>
  <c r="U153" i="38"/>
  <c r="T153" i="38"/>
  <c r="S153" i="38"/>
  <c r="R153" i="38"/>
  <c r="Q153" i="38"/>
  <c r="P153" i="38"/>
  <c r="O153" i="38"/>
  <c r="N153" i="38"/>
  <c r="M153" i="38"/>
  <c r="L153" i="38"/>
  <c r="K153" i="38"/>
  <c r="J153" i="38"/>
  <c r="I153" i="38"/>
  <c r="H153" i="38"/>
  <c r="G153" i="38"/>
  <c r="F153" i="38"/>
  <c r="E153" i="38"/>
  <c r="AB131" i="38"/>
  <c r="T131" i="38"/>
  <c r="L131" i="38"/>
  <c r="D131" i="38"/>
  <c r="E131" i="38"/>
  <c r="F131" i="38"/>
  <c r="G131" i="38"/>
  <c r="H131" i="38"/>
  <c r="I131" i="38"/>
  <c r="J131" i="38"/>
  <c r="K131" i="38"/>
  <c r="M131" i="38"/>
  <c r="N131" i="38"/>
  <c r="O131" i="38"/>
  <c r="Q131" i="38"/>
  <c r="R131" i="38"/>
  <c r="S131" i="38"/>
  <c r="V131" i="38"/>
  <c r="W131" i="38"/>
  <c r="Y131" i="38"/>
  <c r="Z131" i="38"/>
  <c r="AA131" i="38"/>
  <c r="D146" i="38"/>
  <c r="L146" i="38"/>
  <c r="K146" i="38"/>
  <c r="J146" i="38"/>
  <c r="I146" i="38"/>
  <c r="H146" i="38"/>
  <c r="G146" i="38"/>
  <c r="F146" i="38"/>
  <c r="E146" i="38"/>
  <c r="AL146" i="38"/>
  <c r="AK146" i="38"/>
  <c r="AJ146" i="38"/>
  <c r="AI146" i="38"/>
  <c r="AH146" i="38"/>
  <c r="AG146" i="38"/>
  <c r="AF146" i="38"/>
  <c r="AE146" i="38"/>
  <c r="AD146" i="38"/>
  <c r="AC146" i="38"/>
  <c r="AB146" i="38"/>
  <c r="AA146" i="38"/>
  <c r="Z146" i="38"/>
  <c r="Y146" i="38"/>
  <c r="X146" i="38"/>
  <c r="W146" i="38"/>
  <c r="V146" i="38"/>
  <c r="U146" i="38"/>
  <c r="T146" i="38"/>
  <c r="S146" i="38"/>
  <c r="R146" i="38"/>
  <c r="Q146" i="38"/>
  <c r="P146" i="38"/>
  <c r="O146" i="38"/>
  <c r="N146" i="38"/>
  <c r="M146" i="3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<sst xmlns="http://schemas.openxmlformats.org/spreadsheetml/2006/main" count="9348" uniqueCount="375">
  <si>
    <t>BNVFE BAU New Vehicle Fuel Economy</t>
  </si>
  <si>
    <t>Sources:</t>
  </si>
  <si>
    <t>All vehicle types except passenger ships, LDVs, HDVs</t>
  </si>
  <si>
    <t>Natural Resources Canada (NRCan)</t>
  </si>
  <si>
    <t>National Energy Use Database</t>
  </si>
  <si>
    <t>Energy Use Data Handbooks</t>
  </si>
  <si>
    <t>Transportation Sector - Handbook Tables</t>
  </si>
  <si>
    <t>http://oee.nrcan.gc.ca/corporate/statistics/neud/dpa/menus/trends/handbook/handbook_tran_00.cfm</t>
  </si>
  <si>
    <t>Tables 4, 8</t>
  </si>
  <si>
    <t>Freight LDVs, HDVs</t>
  </si>
  <si>
    <t>The International Counsil on Clean Transportation</t>
  </si>
  <si>
    <t>Roadmap model baseline results (August 2017)</t>
  </si>
  <si>
    <t>Model Results tab</t>
  </si>
  <si>
    <t>https://www.theicct.org/transportation-roadmap</t>
  </si>
  <si>
    <t>Passenger LDVs</t>
  </si>
  <si>
    <t>Energy Super Modelers and International Analyst (ESMIA)</t>
  </si>
  <si>
    <t>Business-as-usual scenario developed for the Energy Modelling Forum 34 (July 2018) using the North American TIMES Energy Model (NATEM)</t>
  </si>
  <si>
    <t>Private correspondence with ESMIA.</t>
  </si>
  <si>
    <t>Misc data from other variables needed for calculations</t>
  </si>
  <si>
    <t>trans/AVL</t>
  </si>
  <si>
    <t>trans/PTFURfE</t>
  </si>
  <si>
    <t>trans/BPoEFUbVT</t>
  </si>
  <si>
    <t>Notes</t>
  </si>
  <si>
    <t>This variable gives fuel economy in units of cargo distance per BTU.</t>
  </si>
  <si>
    <t>For passenger ships, we use the value for passenger rail (the most similar vehicle type), adjusted by the ratio</t>
  </si>
  <si>
    <t>of freight ships to freight rail, to account for the differences between ships and trains.</t>
  </si>
  <si>
    <t>For passenger LDVs, data is derived from data points for LDV passengers fuel efficiency in 2018, 2020, 2030 and 2050.</t>
  </si>
  <si>
    <t>The BAU scenario does not include the new CAFE standard that came into in effect in 2017.</t>
  </si>
  <si>
    <t>Unit Conversion Factors</t>
  </si>
  <si>
    <t>km per mile</t>
  </si>
  <si>
    <t>BTU per PJ</t>
  </si>
  <si>
    <t xml:space="preserve">Updated for new Canadian model: </t>
  </si>
  <si>
    <t>Updated Freight Fleet Data with new data from BAADTbVT</t>
  </si>
  <si>
    <t xml:space="preserve">Updated Freight Energy Data with new data up to 2018 from NRCAN Comprehensive Energy Use Database (same source as before) </t>
  </si>
  <si>
    <t xml:space="preserve">Updated Passenger Fleet Data with new data up to 2018 from NRCAN Comprehensive Energy Use Database (same source as before) </t>
  </si>
  <si>
    <t xml:space="preserve">Updated Passenger Energy Data with new data up to 2018 from NRCAN Comprehensive Energy Use Database (same source as before) </t>
  </si>
  <si>
    <t xml:space="preserve">Updated EUDH T4 and EUDH T8 with new data up to 2018 from NRCAN Comprehensive Energy Use Database (same source as before) </t>
  </si>
  <si>
    <t xml:space="preserve">NRCAN comprehensive energy use database tables </t>
  </si>
  <si>
    <t xml:space="preserve">Small amounts of data were used from EPS 3.3.0, they are highlighted in yellow in the csv tabs </t>
  </si>
  <si>
    <t>Sum of Energy_PJ</t>
  </si>
  <si>
    <t>Column Labels</t>
  </si>
  <si>
    <t>Row Labels</t>
  </si>
  <si>
    <t>Grand Total</t>
  </si>
  <si>
    <t>Canada</t>
  </si>
  <si>
    <t>2W_3W</t>
  </si>
  <si>
    <t>Aviation</t>
  </si>
  <si>
    <t>Bus</t>
  </si>
  <si>
    <t>Freight Rail</t>
  </si>
  <si>
    <t>LDV</t>
  </si>
  <si>
    <t>LHDT</t>
  </si>
  <si>
    <t>MHDT_HHDT</t>
  </si>
  <si>
    <t>Passenger Rail</t>
  </si>
  <si>
    <t>Freight Transportation Secondary Energy Use by Energy Source and Transportation Mode</t>
  </si>
  <si>
    <t>source</t>
  </si>
  <si>
    <r>
      <t>Freight Transportation Energy Use (PJ)</t>
    </r>
    <r>
      <rPr>
        <b/>
        <vertAlign val="superscript"/>
        <sz val="10"/>
        <rFont val="Arial"/>
        <family val="2"/>
      </rPr>
      <t>a</t>
    </r>
  </si>
  <si>
    <r>
      <t>Energy Use by Energy Source (PJ)</t>
    </r>
    <r>
      <rPr>
        <b/>
        <i/>
        <vertAlign val="superscript"/>
        <sz val="10"/>
        <rFont val="Arial"/>
        <family val="2"/>
      </rPr>
      <t>a</t>
    </r>
  </si>
  <si>
    <t>Natural Gas</t>
  </si>
  <si>
    <t>Motor Gasoline</t>
  </si>
  <si>
    <t>Diesel Fuel Oil</t>
  </si>
  <si>
    <t>Ethanol</t>
  </si>
  <si>
    <t>n.a.</t>
  </si>
  <si>
    <t>Biodiesel Fuel</t>
  </si>
  <si>
    <t>Light Fuel Oil and Kerosene</t>
  </si>
  <si>
    <t>Heavy Fuel Oil</t>
  </si>
  <si>
    <t>Aviation Gasoline</t>
  </si>
  <si>
    <t>Aviation Turbo Fuel</t>
  </si>
  <si>
    <t>Propane</t>
  </si>
  <si>
    <r>
      <t>Energy Use by Transportation Mode (PJ)</t>
    </r>
    <r>
      <rPr>
        <b/>
        <i/>
        <vertAlign val="superscript"/>
        <sz val="10"/>
        <rFont val="Arial"/>
        <family val="2"/>
      </rPr>
      <t>a</t>
    </r>
  </si>
  <si>
    <t/>
  </si>
  <si>
    <t>Light Trucks</t>
  </si>
  <si>
    <t>Medium Trucks</t>
  </si>
  <si>
    <t>Heavy Trucks</t>
  </si>
  <si>
    <t>Air</t>
  </si>
  <si>
    <t>Rail</t>
  </si>
  <si>
    <t>Marine</t>
  </si>
  <si>
    <t>Activity</t>
  </si>
  <si>
    <r>
      <t>Total Tonne-kilometres (millions)</t>
    </r>
    <r>
      <rPr>
        <vertAlign val="superscript"/>
        <sz val="10"/>
        <color indexed="8"/>
        <rFont val="Arial"/>
        <family val="2"/>
      </rPr>
      <t>a, b, c, d, e</t>
    </r>
  </si>
  <si>
    <t>Tonne-kilometres by Transportation Mode (millions)</t>
  </si>
  <si>
    <r>
      <t>Light Trucks</t>
    </r>
    <r>
      <rPr>
        <vertAlign val="superscript"/>
        <sz val="10"/>
        <rFont val="Arial"/>
        <family val="2"/>
      </rPr>
      <t>a</t>
    </r>
  </si>
  <si>
    <r>
      <t>Medium Trucks</t>
    </r>
    <r>
      <rPr>
        <vertAlign val="superscript"/>
        <sz val="10"/>
        <rFont val="Arial"/>
        <family val="2"/>
      </rPr>
      <t>a</t>
    </r>
  </si>
  <si>
    <r>
      <t>Heavy Trucks</t>
    </r>
    <r>
      <rPr>
        <vertAlign val="superscript"/>
        <sz val="10"/>
        <rFont val="Arial"/>
        <family val="2"/>
      </rPr>
      <t>b</t>
    </r>
  </si>
  <si>
    <r>
      <t>Air</t>
    </r>
    <r>
      <rPr>
        <vertAlign val="superscript"/>
        <sz val="10"/>
        <rFont val="Arial"/>
        <family val="2"/>
      </rPr>
      <t>c</t>
    </r>
  </si>
  <si>
    <r>
      <t>Rail</t>
    </r>
    <r>
      <rPr>
        <vertAlign val="superscript"/>
        <sz val="10"/>
        <rFont val="Arial"/>
        <family val="2"/>
      </rPr>
      <t>d</t>
    </r>
  </si>
  <si>
    <r>
      <t>Marine</t>
    </r>
    <r>
      <rPr>
        <vertAlign val="superscript"/>
        <sz val="10"/>
        <rFont val="Arial"/>
        <family val="2"/>
      </rPr>
      <t>e</t>
    </r>
  </si>
  <si>
    <r>
      <t>Energy Intensity (MJ/Tkm)</t>
    </r>
    <r>
      <rPr>
        <b/>
        <vertAlign val="superscript"/>
        <sz val="10"/>
        <color indexed="8"/>
        <rFont val="Arial"/>
        <family val="2"/>
      </rPr>
      <t>a</t>
    </r>
  </si>
  <si>
    <r>
      <t>Sources</t>
    </r>
    <r>
      <rPr>
        <b/>
        <sz val="10"/>
        <rFont val="Arial"/>
        <family val="2"/>
      </rPr>
      <t>:</t>
    </r>
  </si>
  <si>
    <t>a)   Natural Resources Canada, Transportation End-Use Model, Ottawa, 2017.</t>
  </si>
  <si>
    <r>
      <t xml:space="preserve">b)   Statistics Canada, </t>
    </r>
    <r>
      <rPr>
        <i/>
        <sz val="10"/>
        <rFont val="Arial"/>
        <family val="2"/>
      </rPr>
      <t>Trucking in Canada, 1990–2005,</t>
    </r>
    <r>
      <rPr>
        <sz val="10"/>
        <rFont val="Arial"/>
        <family val="2"/>
      </rPr>
      <t xml:space="preserve"> Ottawa, 2007 (Cat. No. 53-222-X); and</t>
    </r>
  </si>
  <si>
    <t xml:space="preserve">      Table 403-0004, Ottawa, 2017 (CANSIM).</t>
  </si>
  <si>
    <r>
      <t xml:space="preserve">c)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</si>
  <si>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t>
    </r>
    <r>
      <rPr>
        <sz val="10"/>
        <rFont val="Arial"/>
        <family val="2"/>
      </rPr>
      <t xml:space="preserve"> (Cat. No. 51-004-X), Ottawa: Vol. 49, No.4, 2017.</t>
    </r>
  </si>
  <si>
    <r>
      <t>d)   Statistics Canada,</t>
    </r>
    <r>
      <rPr>
        <i/>
        <sz val="10"/>
        <rFont val="Arial"/>
        <family val="2"/>
      </rPr>
      <t xml:space="preserve"> Rail in Canada, 1990–2009</t>
    </r>
    <r>
      <rPr>
        <sz val="10"/>
        <rFont val="Arial"/>
        <family val="2"/>
      </rPr>
      <t xml:space="preserve">, Ottawa, 2011 (Cat. No. 52-216-X); and </t>
    </r>
  </si>
  <si>
    <t xml:space="preserve">      Tables 404-0012 and 404-0016, Ottawa, 2017 (CANSIM).</t>
  </si>
  <si>
    <t>e)   Transport Canada, Surface and Marine Statistics and Forecasts Division, Ottawa, 2017.</t>
  </si>
  <si>
    <t xml:space="preserve"> </t>
  </si>
  <si>
    <t>Sum of TKM_billion</t>
  </si>
  <si>
    <t>Sum of PKM_billion</t>
  </si>
  <si>
    <t>Source</t>
  </si>
  <si>
    <t>Scenario</t>
  </si>
  <si>
    <t>Roadmap_Region</t>
  </si>
  <si>
    <t>Year</t>
  </si>
  <si>
    <t>Mode</t>
  </si>
  <si>
    <t>Stock_million</t>
  </si>
  <si>
    <t>Sales_million</t>
  </si>
  <si>
    <t>VKT_billion</t>
  </si>
  <si>
    <t>TKM_billion</t>
  </si>
  <si>
    <t>PKM_billion</t>
  </si>
  <si>
    <t>Energy_PJ</t>
  </si>
  <si>
    <t>TTW_CO2_Mt</t>
  </si>
  <si>
    <t>TTW_PM2_5_kt</t>
  </si>
  <si>
    <t>Roadmap_2017</t>
  </si>
  <si>
    <t>Baseline</t>
  </si>
  <si>
    <t>Africa</t>
  </si>
  <si>
    <t>Other Asia-Pacific</t>
  </si>
  <si>
    <t>Australia</t>
  </si>
  <si>
    <t>Brazil</t>
  </si>
  <si>
    <t>China</t>
  </si>
  <si>
    <t>EU-28</t>
  </si>
  <si>
    <t>Global</t>
  </si>
  <si>
    <t>India</t>
  </si>
  <si>
    <t>Japan</t>
  </si>
  <si>
    <t>Other Latin America</t>
  </si>
  <si>
    <t>Mexico</t>
  </si>
  <si>
    <t>Middle East</t>
  </si>
  <si>
    <t>Other Europe</t>
  </si>
  <si>
    <t>Russia</t>
  </si>
  <si>
    <t>South Korea</t>
  </si>
  <si>
    <t>U.S.</t>
  </si>
  <si>
    <t>International</t>
  </si>
  <si>
    <t>Passenger Transportation Secondary Energy Use by Energy Source and Transportation Mode</t>
  </si>
  <si>
    <r>
      <t>Passenger Transportation Energy Use (PJ)</t>
    </r>
    <r>
      <rPr>
        <b/>
        <vertAlign val="superscript"/>
        <sz val="10"/>
        <rFont val="Arial"/>
        <family val="2"/>
      </rPr>
      <t>a</t>
    </r>
  </si>
  <si>
    <t>Electricity</t>
  </si>
  <si>
    <t>Cars</t>
  </si>
  <si>
    <t>Motorcycles</t>
  </si>
  <si>
    <t>School Buses</t>
  </si>
  <si>
    <t>Urban Transit</t>
  </si>
  <si>
    <t>Inter-City Buses</t>
  </si>
  <si>
    <t xml:space="preserve">Activity </t>
  </si>
  <si>
    <r>
      <t>Total Passenger-kilometres</t>
    </r>
    <r>
      <rPr>
        <vertAlign val="superscript"/>
        <sz val="10"/>
        <color indexed="8"/>
        <rFont val="Arial"/>
        <family val="2"/>
      </rPr>
      <t>1</t>
    </r>
    <r>
      <rPr>
        <sz val="10"/>
        <color indexed="8"/>
        <rFont val="Arial"/>
        <family val="2"/>
      </rPr>
      <t xml:space="preserve"> (millions)</t>
    </r>
    <r>
      <rPr>
        <vertAlign val="superscript"/>
        <sz val="10"/>
        <color indexed="8"/>
        <rFont val="Arial"/>
        <family val="2"/>
      </rPr>
      <t>a,b,c</t>
    </r>
  </si>
  <si>
    <t xml:space="preserve">Passenger-kilometres by Transportation Mode (millions) </t>
  </si>
  <si>
    <r>
      <t>Cars</t>
    </r>
    <r>
      <rPr>
        <vertAlign val="superscript"/>
        <sz val="10"/>
        <rFont val="Arial"/>
        <family val="2"/>
      </rPr>
      <t>a</t>
    </r>
  </si>
  <si>
    <r>
      <t>Motorcycles</t>
    </r>
    <r>
      <rPr>
        <vertAlign val="superscript"/>
        <sz val="10"/>
        <rFont val="Arial"/>
        <family val="2"/>
      </rPr>
      <t>a</t>
    </r>
  </si>
  <si>
    <r>
      <t>School Buses</t>
    </r>
    <r>
      <rPr>
        <vertAlign val="superscript"/>
        <sz val="10"/>
        <rFont val="Arial"/>
        <family val="2"/>
      </rPr>
      <t>a</t>
    </r>
  </si>
  <si>
    <r>
      <t>Urban Transit</t>
    </r>
    <r>
      <rPr>
        <vertAlign val="superscript"/>
        <sz val="10"/>
        <rFont val="Arial"/>
        <family val="2"/>
      </rPr>
      <t>a</t>
    </r>
  </si>
  <si>
    <r>
      <t>Inter-City Buses</t>
    </r>
    <r>
      <rPr>
        <vertAlign val="superscript"/>
        <sz val="10"/>
        <rFont val="Arial"/>
        <family val="2"/>
      </rPr>
      <t>a</t>
    </r>
  </si>
  <si>
    <r>
      <t>Air</t>
    </r>
    <r>
      <rPr>
        <vertAlign val="superscript"/>
        <sz val="10"/>
        <rFont val="Arial"/>
        <family val="2"/>
      </rPr>
      <t>1,b</t>
    </r>
  </si>
  <si>
    <r>
      <t>Rail</t>
    </r>
    <r>
      <rPr>
        <vertAlign val="superscript"/>
        <sz val="10"/>
        <rFont val="Arial"/>
        <family val="2"/>
      </rPr>
      <t>c</t>
    </r>
  </si>
  <si>
    <r>
      <t>Energy Intensity</t>
    </r>
    <r>
      <rPr>
        <b/>
        <vertAlign val="superscript"/>
        <sz val="10"/>
        <color indexed="8"/>
        <rFont val="Arial"/>
        <family val="2"/>
      </rPr>
      <t>1</t>
    </r>
    <r>
      <rPr>
        <b/>
        <sz val="10"/>
        <color indexed="8"/>
        <rFont val="Arial"/>
        <family val="2"/>
      </rPr>
      <t xml:space="preserve"> (MJ/Pkm)</t>
    </r>
    <r>
      <rPr>
        <b/>
        <vertAlign val="superscript"/>
        <sz val="10"/>
        <color indexed="8"/>
        <rFont val="Arial"/>
        <family val="2"/>
      </rPr>
      <t>a,b,c</t>
    </r>
  </si>
  <si>
    <t>1) Excludes non-commercial aviation.</t>
  </si>
  <si>
    <r>
      <t xml:space="preserve">b)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</si>
  <si>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Bulletins</t>
    </r>
    <r>
      <rPr>
        <sz val="10"/>
        <rFont val="Arial"/>
        <family val="2"/>
      </rPr>
      <t xml:space="preserve">, Ottawa: Vol. 49 No. 4, 2017 (Cat. No. 51-004-X). </t>
    </r>
  </si>
  <si>
    <r>
      <t xml:space="preserve">c)   Statistics Canada, </t>
    </r>
    <r>
      <rPr>
        <i/>
        <sz val="10"/>
        <rFont val="Arial"/>
        <family val="2"/>
      </rPr>
      <t>Rail in Canada, 1990–2009</t>
    </r>
    <r>
      <rPr>
        <sz val="10"/>
        <rFont val="Arial"/>
        <family val="2"/>
      </rPr>
      <t xml:space="preserve">, Ottawa, 2011 (Cat. No. 52-216-X); and   </t>
    </r>
  </si>
  <si>
    <t>Energy efficiency for all passenger LDVs:</t>
  </si>
  <si>
    <t>L/100km</t>
  </si>
  <si>
    <t>km/L</t>
  </si>
  <si>
    <t>psgr km/L</t>
  </si>
  <si>
    <t>Data from trans/AVLo</t>
  </si>
  <si>
    <t>psgr mile/L</t>
  </si>
  <si>
    <t>psgr mile/BTU</t>
  </si>
  <si>
    <t>Source: Business-as-usual scenario developed by Energy Super Modelers and International Analyst (ESMIA) for the Energy Modelling Forum 34 (July 2018) using the North American TIMES Energy Model (NATEM). Private correspondence with ESMIA.</t>
  </si>
  <si>
    <t>Note: This variable is derived from data points for LDV passengers fuel efficiency in 2018, 2020, 2030 and 2050. The BAU scenario does not include the new CAFE standard that came into in effect in 2017.</t>
  </si>
  <si>
    <t xml:space="preserve">Units: </t>
  </si>
  <si>
    <t>Km per mile</t>
  </si>
  <si>
    <t xml:space="preserve">BTU per barrel </t>
  </si>
  <si>
    <t>from web-app/BCF</t>
  </si>
  <si>
    <t xml:space="preserve">L per barrel </t>
  </si>
  <si>
    <t>Perc Reduction in Fuel Use for Electricity</t>
  </si>
  <si>
    <t>Source:</t>
  </si>
  <si>
    <t>LDVs and motorbikes</t>
  </si>
  <si>
    <t>For sources and calculations, see the variable trans/PTFURfE.</t>
  </si>
  <si>
    <t>HDVs</t>
  </si>
  <si>
    <t>Perc of Electricity Use for Plug-In Hybrid Vehicles</t>
  </si>
  <si>
    <t>electricity share</t>
  </si>
  <si>
    <t>For source, see the variable trans/BPoEFUbVT.</t>
  </si>
  <si>
    <t>Vehicle</t>
  </si>
  <si>
    <t>Lifetime (yr)</t>
  </si>
  <si>
    <t>LDVs</t>
  </si>
  <si>
    <t>aircraft</t>
  </si>
  <si>
    <t>rail</t>
  </si>
  <si>
    <t>ships</t>
  </si>
  <si>
    <t>motorbikes</t>
  </si>
  <si>
    <t>Freight Transportation Explanatory Variables</t>
  </si>
  <si>
    <t>Trucks</t>
  </si>
  <si>
    <t xml:space="preserve">Sales (thousands) </t>
  </si>
  <si>
    <r>
      <t>Light Trucks</t>
    </r>
    <r>
      <rPr>
        <vertAlign val="superscript"/>
        <sz val="10"/>
        <rFont val="Arial"/>
        <family val="2"/>
      </rPr>
      <t>1,a,b</t>
    </r>
  </si>
  <si>
    <r>
      <t>Medium Trucks</t>
    </r>
    <r>
      <rPr>
        <vertAlign val="superscript"/>
        <sz val="10"/>
        <rFont val="Arial"/>
        <family val="2"/>
      </rPr>
      <t>1,a,b</t>
    </r>
  </si>
  <si>
    <r>
      <t>Heavy Trucks</t>
    </r>
    <r>
      <rPr>
        <vertAlign val="superscript"/>
        <sz val="10"/>
        <rFont val="Arial"/>
        <family val="2"/>
      </rPr>
      <t>1,a,b</t>
    </r>
  </si>
  <si>
    <t>Stock (thousands)</t>
  </si>
  <si>
    <r>
      <t>Light Trucks</t>
    </r>
    <r>
      <rPr>
        <vertAlign val="superscript"/>
        <sz val="10"/>
        <rFont val="Arial"/>
        <family val="2"/>
      </rPr>
      <t>a,c</t>
    </r>
  </si>
  <si>
    <r>
      <t>Medium Trucks</t>
    </r>
    <r>
      <rPr>
        <vertAlign val="superscript"/>
        <sz val="10"/>
        <rFont val="Arial"/>
        <family val="2"/>
      </rPr>
      <t>a,d</t>
    </r>
  </si>
  <si>
    <r>
      <t>Heavy Trucks</t>
    </r>
    <r>
      <rPr>
        <vertAlign val="superscript"/>
        <sz val="10"/>
        <rFont val="Arial"/>
        <family val="2"/>
      </rPr>
      <t>a,d</t>
    </r>
  </si>
  <si>
    <t xml:space="preserve">Average Distance Travelled per Year (km) </t>
  </si>
  <si>
    <r>
      <t>Medium Trucks</t>
    </r>
    <r>
      <rPr>
        <vertAlign val="superscript"/>
        <sz val="10"/>
        <rFont val="Arial"/>
        <family val="2"/>
      </rPr>
      <t>a,e</t>
    </r>
  </si>
  <si>
    <r>
      <t>Heavy Trucks</t>
    </r>
    <r>
      <rPr>
        <vertAlign val="superscript"/>
        <sz val="10"/>
        <rFont val="Arial"/>
        <family val="2"/>
      </rPr>
      <t>a, e</t>
    </r>
  </si>
  <si>
    <t xml:space="preserve">On-Road Average Fuel Consumption (L/100 km) </t>
  </si>
  <si>
    <r>
      <t>Light Trucks</t>
    </r>
    <r>
      <rPr>
        <vertAlign val="superscript"/>
        <sz val="10"/>
        <rFont val="Arial"/>
        <family val="2"/>
      </rPr>
      <t>a,f</t>
    </r>
  </si>
  <si>
    <r>
      <t>Motor Gasoline</t>
    </r>
    <r>
      <rPr>
        <i/>
        <vertAlign val="superscript"/>
        <sz val="10"/>
        <rFont val="Arial"/>
        <family val="2"/>
      </rPr>
      <t>2</t>
    </r>
  </si>
  <si>
    <r>
      <t>Diesel Fuel Oil</t>
    </r>
    <r>
      <rPr>
        <i/>
        <vertAlign val="superscript"/>
        <sz val="10"/>
        <rFont val="Arial"/>
        <family val="2"/>
      </rPr>
      <t>3</t>
    </r>
  </si>
  <si>
    <r>
      <t>Medium Trucks</t>
    </r>
    <r>
      <rPr>
        <vertAlign val="superscript"/>
        <sz val="10"/>
        <rFont val="Arial"/>
        <family val="2"/>
      </rPr>
      <t>a, e</t>
    </r>
  </si>
  <si>
    <r>
      <t>Lab-Tested Light Truck Fuel Consumption</t>
    </r>
    <r>
      <rPr>
        <b/>
        <i/>
        <vertAlign val="superscript"/>
        <sz val="10"/>
        <rFont val="Arial"/>
        <family val="2"/>
      </rPr>
      <t xml:space="preserve">1 </t>
    </r>
    <r>
      <rPr>
        <b/>
        <i/>
        <sz val="10"/>
        <rFont val="Arial"/>
        <family val="2"/>
      </rPr>
      <t>(L/100 km)</t>
    </r>
    <r>
      <rPr>
        <b/>
        <i/>
        <vertAlign val="superscript"/>
        <sz val="10"/>
        <rFont val="Arial"/>
        <family val="2"/>
      </rPr>
      <t>f</t>
    </r>
  </si>
  <si>
    <r>
      <t>CAFC Standard Light Trucks</t>
    </r>
    <r>
      <rPr>
        <vertAlign val="superscript"/>
        <sz val="10"/>
        <rFont val="Arial"/>
        <family val="2"/>
      </rPr>
      <t>4</t>
    </r>
  </si>
  <si>
    <t xml:space="preserve"> 11.8</t>
  </si>
  <si>
    <t xml:space="preserve"> 11.6</t>
  </si>
  <si>
    <t xml:space="preserve"> 11.5</t>
  </si>
  <si>
    <t xml:space="preserve"> 11.4</t>
  </si>
  <si>
    <r>
      <t>CAFC Average Light Truck Fleet</t>
    </r>
    <r>
      <rPr>
        <vertAlign val="superscript"/>
        <sz val="10"/>
        <rFont val="Arial"/>
        <family val="2"/>
      </rPr>
      <t>4</t>
    </r>
  </si>
  <si>
    <t xml:space="preserve"> 11.1</t>
  </si>
  <si>
    <t xml:space="preserve"> 11.3</t>
  </si>
  <si>
    <t>11.4</t>
  </si>
  <si>
    <t xml:space="preserve"> 11.0</t>
  </si>
  <si>
    <t>10.8</t>
  </si>
  <si>
    <t>10.9</t>
  </si>
  <si>
    <t>1)   These series are representatives of vehicles produced in the model year, not for vehicles sold in that calendar year.</t>
  </si>
  <si>
    <t>2)   Include Ethanol</t>
  </si>
  <si>
    <t>3)   Include Biodiesel</t>
  </si>
  <si>
    <t>4)   Growth rate shown in the final column entitled "Total Growth  1990–2016" is for 1990 to 2010</t>
  </si>
  <si>
    <t>a)   Natural Resources Canada, Transportation End-Use Model, Ottawa, 2018.</t>
  </si>
  <si>
    <t>b)   IHS Markit, New Vehicle Registrations, 1990–2016, Toronto, 2018.</t>
  </si>
  <si>
    <r>
      <t xml:space="preserve">c)   DesRosiers Automotive Consultants, </t>
    </r>
    <r>
      <rPr>
        <i/>
        <sz val="10"/>
        <rFont val="Arial"/>
        <family val="2"/>
      </rPr>
      <t>Canadian Vehicles in Operation Census, 1990–2016,</t>
    </r>
    <r>
      <rPr>
        <sz val="10"/>
        <rFont val="Arial"/>
        <family val="2"/>
      </rPr>
      <t xml:space="preserve"> Richmond Hill (Toronto), 2018.</t>
    </r>
  </si>
  <si>
    <r>
      <t xml:space="preserve">d)   R.L. Polk &amp; Co., </t>
    </r>
    <r>
      <rPr>
        <i/>
        <sz val="10"/>
        <rFont val="Arial"/>
        <family val="2"/>
      </rPr>
      <t>Truck Industry Profile, 1994–2002,</t>
    </r>
    <r>
      <rPr>
        <sz val="10"/>
        <rFont val="Arial"/>
        <family val="2"/>
      </rPr>
      <t xml:space="preserve"> Southfield (Detroit), Michigan, 2004. Some data for 2003 to 2009 estimated by Natural Resources Canada. 2010-2016 data were based on Statistics Canada,  Table 23-10-0067-01, Road motor vehicle registrations by type of vehicle, Ottawa, 2018.</t>
    </r>
  </si>
  <si>
    <r>
      <t xml:space="preserve">e)   Statistics Canada, </t>
    </r>
    <r>
      <rPr>
        <i/>
        <sz val="10"/>
        <rFont val="Arial"/>
        <family val="2"/>
      </rPr>
      <t>Canadian Vehicle Survey, 2004–2009</t>
    </r>
    <r>
      <rPr>
        <sz val="10"/>
        <rFont val="Arial"/>
        <family val="2"/>
      </rPr>
      <t>, Ottawa, 2010 (Cat. No. 53-223-X).</t>
    </r>
  </si>
  <si>
    <r>
      <t xml:space="preserve">f)    Transport Canada, </t>
    </r>
    <r>
      <rPr>
        <i/>
        <sz val="10"/>
        <rFont val="Arial"/>
        <family val="2"/>
      </rPr>
      <t>Vehicle Fuel Economy Information System, 1979–2009,</t>
    </r>
    <r>
      <rPr>
        <sz val="10"/>
        <rFont val="Arial"/>
        <family val="2"/>
      </rPr>
      <t xml:space="preserve"> Ottawa, 2010. </t>
    </r>
  </si>
  <si>
    <t>Transportation Sector</t>
  </si>
  <si>
    <t>Table 57: Medium Truck Secondary Energy Use and GHG Emissions by Energy Source</t>
  </si>
  <si>
    <t>Medium Truck Energy Use (PJ)</t>
  </si>
  <si>
    <t>Energy Use by Energy Source (PJ)</t>
  </si>
  <si>
    <t>Shares (%)</t>
  </si>
  <si>
    <t>Tonne-kilometres (millions)</t>
  </si>
  <si>
    <t>Energy Intensity (MJ/Tkm)</t>
  </si>
  <si>
    <r>
      <t>Medium Truck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</si>
  <si>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</si>
  <si>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</si>
  <si>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t>Table 59: Heavy Truck Secondary Energy Use and GHG Emissions by Region</t>
  </si>
  <si>
    <r>
      <t>Heavy Truck</t>
    </r>
    <r>
      <rPr>
        <b/>
        <vertAlign val="superscript"/>
        <sz val="10"/>
        <rFont val="Arial"/>
        <family val="2"/>
      </rPr>
      <t>1</t>
    </r>
    <r>
      <rPr>
        <b/>
        <sz val="10"/>
        <rFont val="Arial"/>
        <family val="2"/>
      </rPr>
      <t xml:space="preserve"> Energy Use</t>
    </r>
    <r>
      <rPr>
        <b/>
        <vertAlign val="superscript"/>
        <sz val="10"/>
        <rFont val="Arial"/>
        <family val="2"/>
      </rPr>
      <t xml:space="preserve"> </t>
    </r>
    <r>
      <rPr>
        <b/>
        <sz val="10"/>
        <rFont val="Arial"/>
        <family val="2"/>
      </rPr>
      <t>(PJ)</t>
    </r>
  </si>
  <si>
    <t>Energy Use by Region (PJ)</t>
  </si>
  <si>
    <t>Newfoundland and Labrador</t>
  </si>
  <si>
    <t>Prince Edward Island</t>
  </si>
  <si>
    <t>Nova Scotia</t>
  </si>
  <si>
    <t>New Brunswick</t>
  </si>
  <si>
    <t>Quebec</t>
  </si>
  <si>
    <t>Ontario</t>
  </si>
  <si>
    <t>Manitoba</t>
  </si>
  <si>
    <t>Saskatchewan</t>
  </si>
  <si>
    <t>Alberta</t>
  </si>
  <si>
    <t>British Columbia and Territories</t>
  </si>
  <si>
    <r>
      <t>Heavy Truck</t>
    </r>
    <r>
      <rPr>
        <b/>
        <vertAlign val="superscript"/>
        <sz val="10"/>
        <rFont val="Arial"/>
        <family val="2"/>
      </rPr>
      <t>1</t>
    </r>
    <r>
      <rPr>
        <b/>
        <sz val="10"/>
        <rFont val="Arial"/>
        <family val="2"/>
      </rPr>
      <t xml:space="preserve"> GHG Emissions (Mt of CO</t>
    </r>
    <r>
      <rPr>
        <b/>
        <vertAlign val="subscript"/>
        <sz val="10"/>
        <rFont val="Arial"/>
        <family val="2"/>
      </rPr>
      <t>2</t>
    </r>
    <r>
      <rPr>
        <b/>
        <sz val="10"/>
        <rFont val="Arial"/>
        <family val="2"/>
      </rPr>
      <t>e)</t>
    </r>
  </si>
  <si>
    <r>
      <t>GHG Emissions by Region (Mt of CO</t>
    </r>
    <r>
      <rPr>
        <b/>
        <i/>
        <vertAlign val="subscript"/>
        <sz val="10"/>
        <rFont val="Arial"/>
        <family val="2"/>
      </rPr>
      <t>2</t>
    </r>
    <r>
      <rPr>
        <b/>
        <i/>
        <sz val="10"/>
        <rFont val="Arial"/>
        <family val="2"/>
      </rPr>
      <t>e)</t>
    </r>
  </si>
  <si>
    <t>1) Heavy trucks consume only diesel fuel oil.</t>
  </si>
  <si>
    <t>Table 53: Freight Light Truck Secondary Energy Use and GHG Emissions by Energy Source</t>
  </si>
  <si>
    <t>Freight Light Truck Energy Use (PJ)</t>
  </si>
  <si>
    <r>
      <t>Freight Light Truck GHG Emissions (Mt of CO</t>
    </r>
    <r>
      <rPr>
        <b/>
        <vertAlign val="subscript"/>
        <sz val="10"/>
        <rFont val="Arial"/>
        <family val="2"/>
      </rPr>
      <t>2</t>
    </r>
    <r>
      <rPr>
        <b/>
        <sz val="10"/>
        <rFont val="Arial"/>
        <family val="2"/>
      </rPr>
      <t>e)</t>
    </r>
  </si>
  <si>
    <t>Passenger Transportation Explanatory Variables</t>
  </si>
  <si>
    <t>Light-Duty Vehicles</t>
  </si>
  <si>
    <r>
      <t>Cars</t>
    </r>
    <r>
      <rPr>
        <vertAlign val="superscript"/>
        <sz val="10"/>
        <rFont val="Arial"/>
        <family val="2"/>
      </rPr>
      <t>1,a,d</t>
    </r>
  </si>
  <si>
    <r>
      <t>Light Trucks</t>
    </r>
    <r>
      <rPr>
        <vertAlign val="superscript"/>
        <sz val="10"/>
        <rFont val="Arial"/>
        <family val="2"/>
      </rPr>
      <t>1,a,d</t>
    </r>
  </si>
  <si>
    <t xml:space="preserve">Motorcycles </t>
  </si>
  <si>
    <t>n.a</t>
  </si>
  <si>
    <t xml:space="preserve">Stock (thousands) </t>
  </si>
  <si>
    <r>
      <t>Cars</t>
    </r>
    <r>
      <rPr>
        <vertAlign val="superscript"/>
        <sz val="10"/>
        <rFont val="Arial"/>
        <family val="2"/>
      </rPr>
      <t>a,f</t>
    </r>
  </si>
  <si>
    <r>
      <t>Motorcycles</t>
    </r>
    <r>
      <rPr>
        <vertAlign val="superscript"/>
        <sz val="10"/>
        <rFont val="Arial"/>
        <family val="2"/>
      </rPr>
      <t>a,c</t>
    </r>
  </si>
  <si>
    <r>
      <t>Average Distance Travelled per Year (km)</t>
    </r>
    <r>
      <rPr>
        <b/>
        <i/>
        <vertAlign val="superscript"/>
        <sz val="10"/>
        <rFont val="Arial"/>
        <family val="2"/>
      </rPr>
      <t xml:space="preserve"> </t>
    </r>
  </si>
  <si>
    <r>
      <t>Cars</t>
    </r>
    <r>
      <rPr>
        <vertAlign val="superscript"/>
        <sz val="10"/>
        <rFont val="Arial"/>
        <family val="2"/>
      </rPr>
      <t>a,g</t>
    </r>
  </si>
  <si>
    <r>
      <t>Motor Gasoline</t>
    </r>
    <r>
      <rPr>
        <vertAlign val="superscript"/>
        <sz val="10"/>
        <rFont val="Arial"/>
        <family val="2"/>
      </rPr>
      <t>2</t>
    </r>
  </si>
  <si>
    <r>
      <t>Light Trucks</t>
    </r>
    <r>
      <rPr>
        <vertAlign val="superscript"/>
        <sz val="10"/>
        <rFont val="Arial"/>
        <family val="2"/>
      </rPr>
      <t>a,g</t>
    </r>
  </si>
  <si>
    <r>
      <t>Motorcycles</t>
    </r>
    <r>
      <rPr>
        <vertAlign val="superscript"/>
        <sz val="10"/>
        <rFont val="Arial"/>
        <family val="2"/>
      </rPr>
      <t>a,e</t>
    </r>
  </si>
  <si>
    <r>
      <t>Lab-Tested New Vehicle Fuel Consumption</t>
    </r>
    <r>
      <rPr>
        <b/>
        <i/>
        <vertAlign val="superscript"/>
        <sz val="10"/>
        <rFont val="Arial"/>
        <family val="2"/>
      </rPr>
      <t xml:space="preserve">3 </t>
    </r>
    <r>
      <rPr>
        <b/>
        <i/>
        <sz val="10"/>
        <rFont val="Arial"/>
        <family val="2"/>
      </rPr>
      <t>(L/100 km)</t>
    </r>
    <r>
      <rPr>
        <b/>
        <i/>
        <vertAlign val="superscript"/>
        <sz val="10"/>
        <rFont val="Arial"/>
        <family val="2"/>
      </rPr>
      <t>g</t>
    </r>
  </si>
  <si>
    <r>
      <t>CAFC Standard Cars</t>
    </r>
    <r>
      <rPr>
        <vertAlign val="superscript"/>
        <sz val="10"/>
        <rFont val="Arial"/>
        <family val="2"/>
      </rPr>
      <t>4</t>
    </r>
  </si>
  <si>
    <r>
      <t>CAFC Average Car Fleet</t>
    </r>
    <r>
      <rPr>
        <vertAlign val="superscript"/>
        <sz val="10"/>
        <rFont val="Arial"/>
        <family val="2"/>
      </rPr>
      <t>4</t>
    </r>
  </si>
  <si>
    <t>Buses</t>
  </si>
  <si>
    <r>
      <t>Stock (thousands)</t>
    </r>
    <r>
      <rPr>
        <b/>
        <i/>
        <vertAlign val="superscript"/>
        <sz val="10"/>
        <rFont val="Arial"/>
        <family val="2"/>
      </rPr>
      <t>a, c</t>
    </r>
  </si>
  <si>
    <r>
      <t>Average Distance Travelled per Year (km)</t>
    </r>
    <r>
      <rPr>
        <b/>
        <i/>
        <vertAlign val="superscript"/>
        <sz val="10"/>
        <rFont val="Arial"/>
        <family val="2"/>
      </rPr>
      <t>a,b</t>
    </r>
  </si>
  <si>
    <t>2)   Include Ethanol.</t>
  </si>
  <si>
    <t>3)   Include Biodiesel.</t>
  </si>
  <si>
    <t>4)   Growth rate shown in the final column entitled "Total Growth  1990–2016" is for 1990 to 2010.</t>
  </si>
  <si>
    <r>
      <t xml:space="preserve">b)   Statistics Canada, </t>
    </r>
    <r>
      <rPr>
        <i/>
        <sz val="10"/>
        <rFont val="Arial"/>
        <family val="2"/>
      </rPr>
      <t>Passenger Bus and Urban Transit Statistics, 1990–2000,</t>
    </r>
    <r>
      <rPr>
        <sz val="10"/>
        <rFont val="Arial"/>
        <family val="2"/>
      </rPr>
      <t xml:space="preserve"> Ottawa, 2002 (Cat. No. 53-215-X); and </t>
    </r>
  </si>
  <si>
    <r>
      <t xml:space="preserve">      Statistics Canada, </t>
    </r>
    <r>
      <rPr>
        <i/>
        <sz val="10"/>
        <rFont val="Arial"/>
        <family val="2"/>
      </rPr>
      <t>The Canadian Passenger Bus and Urban Transit Industries, 2001–2010</t>
    </r>
    <r>
      <rPr>
        <sz val="10"/>
        <rFont val="Arial"/>
        <family val="2"/>
      </rPr>
      <t xml:space="preserve">, Ottawa, 2013 (Cat. No. 50-002-X); and </t>
    </r>
  </si>
  <si>
    <t xml:space="preserve">      Tables 23-10-0084-01 and 23-10-0086-01, 2018. </t>
  </si>
  <si>
    <r>
      <t xml:space="preserve">c)   Statistics Canada, </t>
    </r>
    <r>
      <rPr>
        <i/>
        <sz val="10"/>
        <rFont val="Arial"/>
        <family val="2"/>
      </rPr>
      <t>Road Motor Vehicle Registrations</t>
    </r>
    <r>
      <rPr>
        <sz val="10"/>
        <rFont val="Arial"/>
        <family val="2"/>
      </rPr>
      <t>, Ottawa, 1999 (Cat. No. 53-219-X); and</t>
    </r>
  </si>
  <si>
    <r>
      <t xml:space="preserve">      Statistics Canada, </t>
    </r>
    <r>
      <rPr>
        <i/>
        <sz val="10"/>
        <rFont val="Arial"/>
        <family val="2"/>
      </rPr>
      <t>Motor Vehicle Registration, 2000–2016</t>
    </r>
    <r>
      <rPr>
        <sz val="10"/>
        <rFont val="Arial"/>
        <family val="2"/>
      </rPr>
      <t>, Table 23-10-0067-01, Ottawa, 2018.</t>
    </r>
  </si>
  <si>
    <r>
      <t xml:space="preserve">d)   IHS Markit, </t>
    </r>
    <r>
      <rPr>
        <i/>
        <sz val="10"/>
        <rFont val="Arial"/>
        <family val="2"/>
      </rPr>
      <t>New Vehicle Registrations, 1990–2016</t>
    </r>
    <r>
      <rPr>
        <sz val="10"/>
        <rFont val="Arial"/>
        <family val="2"/>
      </rPr>
      <t>, Toronto, 2018.</t>
    </r>
  </si>
  <si>
    <r>
      <t xml:space="preserve">e)   United States Department of Transportation, </t>
    </r>
    <r>
      <rPr>
        <i/>
        <sz val="10"/>
        <rFont val="Arial"/>
        <family val="2"/>
      </rPr>
      <t>National Transportation Statistics,</t>
    </r>
    <r>
      <rPr>
        <sz val="10"/>
        <rFont val="Arial"/>
        <family val="2"/>
      </rPr>
      <t xml:space="preserve"> Table VM-1, 2018.</t>
    </r>
  </si>
  <si>
    <r>
      <t xml:space="preserve">f)    DesRosiers Automotive Consultants, </t>
    </r>
    <r>
      <rPr>
        <i/>
        <sz val="10"/>
        <rFont val="Arial"/>
        <family val="2"/>
      </rPr>
      <t>Canadian Vehicles in Operation Census, 1990–2016</t>
    </r>
    <r>
      <rPr>
        <sz val="10"/>
        <rFont val="Arial"/>
        <family val="2"/>
      </rPr>
      <t>, Richmond Hill (Toronto), 2018.</t>
    </r>
  </si>
  <si>
    <r>
      <t xml:space="preserve">g)   Transport Canada, </t>
    </r>
    <r>
      <rPr>
        <i/>
        <sz val="10"/>
        <rFont val="Arial"/>
        <family val="2"/>
      </rPr>
      <t>Vehicle Fuel Economy Information System, 1979–2009,</t>
    </r>
    <r>
      <rPr>
        <sz val="10"/>
        <rFont val="Arial"/>
        <family val="2"/>
      </rPr>
      <t xml:space="preserve"> Ottawa, 2010.</t>
    </r>
  </si>
  <si>
    <t>Table 30: Car Secondary Energy Use and GHG Emissions by Energy Source</t>
  </si>
  <si>
    <t>Car Energy Use (PJ)</t>
  </si>
  <si>
    <t>Passenger-kilometres (millions)</t>
  </si>
  <si>
    <t>Energy Intensity (MJ/Pkm)</t>
  </si>
  <si>
    <r>
      <t>Car GHG Emissions (Mt of CO</t>
    </r>
    <r>
      <rPr>
        <b/>
        <vertAlign val="subscript"/>
        <sz val="10"/>
        <rFont val="Arial"/>
        <family val="2"/>
      </rPr>
      <t>2</t>
    </r>
    <r>
      <rPr>
        <b/>
        <sz val="10"/>
        <rFont val="Arial"/>
        <family val="2"/>
      </rPr>
      <t>e)</t>
    </r>
  </si>
  <si>
    <t>Table 37: Passenger Truck Secondary Energy Use and GHG Emissions by Energy Source</t>
  </si>
  <si>
    <t>Passenger Truck Energy Use (PJ)</t>
  </si>
  <si>
    <r>
      <t>Passenger Truck GHG Emissions (Mt of CO</t>
    </r>
    <r>
      <rPr>
        <b/>
        <vertAlign val="subscript"/>
        <sz val="10"/>
        <rFont val="Arial"/>
        <family val="2"/>
      </rPr>
      <t>2</t>
    </r>
    <r>
      <rPr>
        <b/>
        <sz val="10"/>
        <rFont val="Arial"/>
        <family val="2"/>
      </rPr>
      <t>e)</t>
    </r>
  </si>
  <si>
    <t>Table 33: Bus Secondary Energy Use and GHG Emissions by Energy Source</t>
  </si>
  <si>
    <t>Bus Energy Use (PJ)</t>
  </si>
  <si>
    <r>
      <t>Bus GHG Emissions (Mt of CO</t>
    </r>
    <r>
      <rPr>
        <b/>
        <vertAlign val="subscript"/>
        <sz val="10"/>
        <rFont val="Arial"/>
        <family val="2"/>
      </rPr>
      <t>2</t>
    </r>
    <r>
      <rPr>
        <b/>
        <sz val="10"/>
        <rFont val="Arial"/>
        <family val="2"/>
      </rPr>
      <t>e)</t>
    </r>
  </si>
  <si>
    <r>
      <t>GHG Emissions Related to Electricity (Mt of CO</t>
    </r>
    <r>
      <rPr>
        <b/>
        <vertAlign val="subscript"/>
        <sz val="10"/>
        <rFont val="Arial"/>
        <family val="2"/>
      </rPr>
      <t>2</t>
    </r>
    <r>
      <rPr>
        <b/>
        <sz val="10"/>
        <rFont val="Arial"/>
        <family val="2"/>
      </rPr>
      <t>e)</t>
    </r>
  </si>
  <si>
    <t>Table 50: Motorcycle Secondary Energy Use, GHG Emissions by Region and Explanatory Variables</t>
  </si>
  <si>
    <r>
      <t>Motorcycle Energy Use</t>
    </r>
    <r>
      <rPr>
        <b/>
        <vertAlign val="superscript"/>
        <sz val="10"/>
        <rFont val="Arial"/>
        <family val="2"/>
      </rPr>
      <t>1</t>
    </r>
    <r>
      <rPr>
        <b/>
        <sz val="10"/>
        <rFont val="Arial"/>
        <family val="2"/>
      </rPr>
      <t xml:space="preserve"> (PJ)</t>
    </r>
  </si>
  <si>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</si>
  <si>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Motorcycle Explanatory Variables</t>
  </si>
  <si>
    <t>Average Distance Travelled per Year (km)</t>
  </si>
  <si>
    <r>
      <t>Motorcycle On-Road Average Fuel Consumption</t>
    </r>
    <r>
      <rPr>
        <vertAlign val="superscript"/>
        <sz val="10"/>
        <rFont val="Arial"/>
        <family val="2"/>
      </rPr>
      <t>1</t>
    </r>
    <r>
      <rPr>
        <sz val="10"/>
        <rFont val="Arial"/>
        <family val="2"/>
      </rPr>
      <t xml:space="preserve"> (L/100 km)</t>
    </r>
  </si>
  <si>
    <t>Freight HDVs</t>
  </si>
  <si>
    <t>Total Vehicles</t>
  </si>
  <si>
    <t>Gasoline</t>
  </si>
  <si>
    <t>Diesel</t>
  </si>
  <si>
    <t>Total Fuel Consumption (PJ)</t>
  </si>
  <si>
    <t>Annual Average Distance (miles)</t>
  </si>
  <si>
    <t>Annual Average Loading</t>
  </si>
  <si>
    <t>Start Year Fleet Average Fuel Economy</t>
  </si>
  <si>
    <t>Freight LDVs</t>
  </si>
  <si>
    <t>natural gas</t>
  </si>
  <si>
    <t>Total Fuel Consumption</t>
  </si>
  <si>
    <t>Passenger HDVs</t>
  </si>
  <si>
    <t>(electricity consumption calculated separately)</t>
  </si>
  <si>
    <t>Passenger Motorbikes</t>
  </si>
  <si>
    <t>BNVFE-LDVs-psgr</t>
  </si>
  <si>
    <t>Fuel Economy (thing*miles/BTU)</t>
  </si>
  <si>
    <t>battery electric vehicle</t>
  </si>
  <si>
    <t>natural gas vehicle</t>
  </si>
  <si>
    <t>gasoline vehicle</t>
  </si>
  <si>
    <t>diesel vehicle</t>
  </si>
  <si>
    <t>plugin hybrid vehicle</t>
  </si>
  <si>
    <t>LPG vehicle</t>
  </si>
  <si>
    <t>hydrogen vehicle</t>
  </si>
  <si>
    <t>BNVFE-LDVs-frgt</t>
  </si>
  <si>
    <t>BNVFE-HDVs-psgr</t>
  </si>
  <si>
    <t>BNVFE-HDVs-frgt</t>
  </si>
  <si>
    <t>BNVFE-aircraft-psgr</t>
  </si>
  <si>
    <t>BNVFE-aircraft-frgt</t>
  </si>
  <si>
    <t>BNVFE-rail-psgr</t>
  </si>
  <si>
    <t>BNVFE-rail-frgt</t>
  </si>
  <si>
    <t>BNVFE-ships-psgr</t>
  </si>
  <si>
    <t>BNVFE-ships-frgt</t>
  </si>
  <si>
    <t>BNVFE-motorbikes-psgr</t>
  </si>
  <si>
    <t>BNVFE-motorbikes-frgt</t>
  </si>
  <si>
    <t>Historical Fuel Economy</t>
  </si>
  <si>
    <t>Sales</t>
  </si>
  <si>
    <t>Stock</t>
  </si>
  <si>
    <t>Retirements</t>
  </si>
  <si>
    <t>Vehicles*Fuel Economy</t>
  </si>
  <si>
    <t>New Vehicle Fuel Economy</t>
  </si>
  <si>
    <t>Smoothed New Vehicle Fuel Economy</t>
  </si>
  <si>
    <t>**Because NRCan does not include sales data for buses, the same rate of improvement as Freight HDVs is assumed</t>
  </si>
  <si>
    <t>Other Vehicle Types</t>
  </si>
  <si>
    <t>Vehicle Type</t>
  </si>
  <si>
    <t>Cargo Type</t>
  </si>
  <si>
    <t>Unit</t>
  </si>
  <si>
    <t>passengers</t>
  </si>
  <si>
    <t>M psgr-km/PJ</t>
  </si>
  <si>
    <t>freight</t>
  </si>
  <si>
    <t>M ton-km/PJ</t>
  </si>
  <si>
    <t>Switching units to psgr-mile/BTU and freight ton-mile/BTU</t>
  </si>
  <si>
    <t>psgr-mile/BTU</t>
  </si>
  <si>
    <t>frgt ton-mile/BTU</t>
  </si>
  <si>
    <t>The motorbike results are unreasonable.  Motorbikes should go 200-400% farther than</t>
  </si>
  <si>
    <t>LDVs per unit fuel, not just 13% farther (in 2015).  Also, the time trend for motorbikes makes no sense.</t>
  </si>
  <si>
    <t>Other vehicles show somewhat steady improvement (with noise), while motorbikes</t>
  </si>
  <si>
    <t>show a flat period, a quick rise, a huge drop in a single year, and flat thereafter.</t>
  </si>
  <si>
    <t>We judge the motorbike input data from EUDH to be too flawed to use.</t>
  </si>
  <si>
    <t>Accordingly, we use motorbike data from the U.S. model (EPS 1.4.3) instead.</t>
  </si>
  <si>
    <t>U.S. motorbikes vale (2017)</t>
  </si>
  <si>
    <t>For those vehicle types without stock or sales data, we determine</t>
  </si>
  <si>
    <t>how efficient new vehicles must be relative to the fleet average in order to achieve the</t>
  </si>
  <si>
    <t>observed rate of improvement in the fleet average fuel economy.</t>
  </si>
  <si>
    <t>We exclude motorbikes, which we assume remain constant over time.</t>
  </si>
  <si>
    <t>Ann. Avg. Improvement Rate</t>
  </si>
  <si>
    <t>We calculate how much more efficient new vehicles must be relative to the</t>
  </si>
  <si>
    <t>fleet average to achieve this improvement rate given the lifetime of the vehicles.</t>
  </si>
  <si>
    <t>(Improvement in vehicles tends to be linear rather than exponential in our data</t>
  </si>
  <si>
    <t>set above, so we don't worry about compounding here.)</t>
  </si>
  <si>
    <t>New Veh Efficiency vs. Fleet Avg.</t>
  </si>
  <si>
    <t>Multiplier</t>
  </si>
  <si>
    <t>Historical Est. New Vehicle Fuel Economies</t>
  </si>
  <si>
    <t>Finally, we extrapolate a trend in new vehicle fuel economy to estimate new vehicle fuel economy throughout the model run.</t>
  </si>
  <si>
    <t xml:space="preserve">Note: different projection methodology was used for passenger LDVs, see "About" tab for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</si>
</sst>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0.000"/>
    <numFmt numFmtId="169" formatCode="0.0"/>
    <numFmt numFmtId="170" formatCode="0.000E+00"/>
    <numFmt numFmtId="171" formatCode="0.0000000000000000"/>
  </numFmts>
  <fonts count="77">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i/>
      <sz val="10"/>
      <name val="Arial"/>
      <family val="2"/>
    </font>
    <font>
      <sz val="12"/>
      <name val="Arial"/>
      <family val="2"/>
    </font>
    <font>
      <b/>
      <sz val="12"/>
      <name val="Arial"/>
      <family val="2"/>
    </font>
    <font>
      <u/>
      <sz val="10"/>
      <color rgb="FF0000FF"/>
      <name val="Arial"/>
      <family val="2"/>
    </font>
    <font>
      <b/>
      <sz val="10"/>
      <name val="Arial"/>
      <family val="2"/>
    </font>
    <font>
      <b/>
      <vertAlign val="superscript"/>
      <sz val="10"/>
      <name val="Arial"/>
      <family val="2"/>
    </font>
    <font>
      <b/>
      <i/>
      <sz val="10"/>
      <name val="Arial"/>
      <family val="2"/>
    </font>
    <font>
      <b/>
      <i/>
      <vertAlign val="superscript"/>
      <sz val="10"/>
      <name val="Arial"/>
      <family val="2"/>
    </font>
    <font>
      <b/>
      <sz val="10"/>
      <color rgb="FF000000"/>
      <name val="Arial"/>
      <family val="2"/>
    </font>
    <font>
      <sz val="10"/>
      <color rgb="FF000000"/>
      <name val="Arial"/>
      <family val="2"/>
    </font>
    <font>
      <vertAlign val="superscript"/>
      <sz val="10"/>
      <color indexed="8"/>
      <name val="Arial"/>
      <family val="2"/>
    </font>
    <font>
      <b/>
      <i/>
      <sz val="10"/>
      <color rgb="FF000000"/>
      <name val="Arial"/>
      <family val="2"/>
    </font>
    <font>
      <vertAlign val="superscript"/>
      <sz val="10"/>
      <name val="Arial"/>
      <family val="2"/>
    </font>
    <font>
      <b/>
      <vertAlign val="superscript"/>
      <sz val="10"/>
      <color indexed="8"/>
      <name val="Arial"/>
      <family val="2"/>
    </font>
    <font>
      <b/>
      <sz val="10"/>
      <color indexed="8"/>
      <name val="Arial"/>
      <family val="2"/>
    </font>
    <font>
      <b/>
      <u/>
      <sz val="10"/>
      <name val="Arial"/>
      <family val="2"/>
    </font>
    <font>
      <sz val="12"/>
      <name val="Times New Roman"/>
      <family val="1"/>
    </font>
    <font>
      <sz val="10"/>
      <name val="Tahoma"/>
      <family val="2"/>
    </font>
    <font>
      <u/>
      <sz val="11"/>
      <color theme="10"/>
      <name val="Calibri"/>
      <family val="2"/>
      <scheme val="minor"/>
    </font>
    <font>
      <sz val="11"/>
      <name val="Calibri"/>
      <family val="2"/>
      <scheme val="minor"/>
    </font>
    <font>
      <u/>
      <sz val="11"/>
      <color theme="11"/>
      <name val="Calibri"/>
      <family val="2"/>
      <scheme val="minor"/>
    </font>
    <font>
      <sz val="12"/>
      <color theme="1"/>
      <name val="Calibri"/>
      <family val="2"/>
      <scheme val="minor"/>
    </font>
    <font>
      <b/>
      <sz val="12"/>
      <color theme="1"/>
      <name val="Calibri"/>
      <family val="2"/>
      <scheme val="minor"/>
    </font>
    <font>
      <b/>
      <sz val="11"/>
      <name val="Calibri"/>
      <family val="2"/>
      <scheme val="minor"/>
    </font>
    <font>
      <b/>
      <u/>
      <sz val="14"/>
      <color rgb="FF0000FF"/>
      <name val="Arial"/>
      <family val="2"/>
    </font>
    <font>
      <i/>
      <vertAlign val="superscript"/>
      <sz val="10"/>
      <name val="Arial"/>
      <family val="2"/>
    </font>
    <font>
      <sz val="14"/>
      <name val="Arial"/>
      <family val="2"/>
    </font>
    <font>
      <b/>
      <sz val="14"/>
      <name val="Arial"/>
      <family val="2"/>
    </font>
    <font>
      <b/>
      <vertAlign val="subscript"/>
      <sz val="10"/>
      <name val="Arial"/>
      <family val="2"/>
    </font>
    <font>
      <b/>
      <i/>
      <vertAlign val="subscript"/>
      <sz val="10"/>
      <name val="Arial"/>
      <family val="2"/>
    </font>
    <font>
      <sz val="10"/>
      <name val="Courier New"/>
      <family val="3"/>
    </font>
    <font>
      <sz val="11"/>
      <color rgb="FF000000"/>
      <name val="Calibri"/>
      <family val="2"/>
    </font>
    <font>
      <sz val="11"/>
      <color rgb="FF000000"/>
      <name val="Calibri"/>
    </font>
    <font>
      <b/>
      <sz val="11"/>
      <color rgb="FF000000"/>
      <name val="Calibri"/>
      <family val="2"/>
    </font>
    <font>
      <sz val="11"/>
      <color rgb="FF444444"/>
      <name val="Calibri"/>
      <family val="2"/>
      <charset val="1"/>
    </font>
  </fonts>
  <fills count="33">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BFBFBF"/>
        <bgColor rgb="FF000000"/>
      </patternFill>
    </fill>
    <fill>
      <patternFill patternType="solid">
        <fgColor rgb="FFB4C6E7"/>
        <bgColor indexed="64"/>
      </patternFill>
    </fill>
    <fill>
      <patternFill patternType="solid">
        <fgColor rgb="FFFFF2CC"/>
        <bgColor indexed="64"/>
      </patternFill>
    </fill>
    <fill>
      <patternFill patternType="solid">
        <fgColor theme="0" tint="-0.14999847407452621"/>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auto="1"/>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double">
        <color auto="1"/>
      </bottom>
      <diagonal/>
    </border>
  </borders>
  <cellStyleXfs count="167">
    <xf numFmtId="0" fontId="0" fillId="0" borderId="0"/>
    <xf numFmtId="0" fontId="3" fillId="0" borderId="0"/>
    <xf numFmtId="0" fontId="3" fillId="0" borderId="2" applyNumberFormat="0" applyProtection="0">
      <alignment wrapText="1"/>
    </xf>
    <xf numFmtId="0" fontId="4" fillId="0" borderId="3" applyNumberFormat="0" applyProtection="0">
      <alignment wrapText="1"/>
    </xf>
    <xf numFmtId="0" fontId="3" fillId="0" borderId="4" applyNumberFormat="0" applyFont="0" applyProtection="0">
      <alignment wrapText="1"/>
    </xf>
    <xf numFmtId="0" fontId="4" fillId="0" borderId="5" applyNumberFormat="0" applyProtection="0">
      <alignment wrapText="1"/>
    </xf>
    <xf numFmtId="0" fontId="3" fillId="0" borderId="0" applyNumberFormat="0" applyFill="0" applyBorder="0" applyAlignment="0" applyProtection="0"/>
    <xf numFmtId="0" fontId="5" fillId="0" borderId="0" applyNumberFormat="0" applyProtection="0">
      <alignment horizontal="left"/>
    </xf>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21" borderId="0" applyNumberFormat="0" applyBorder="0" applyAlignment="0" applyProtection="0"/>
    <xf numFmtId="0" fontId="9" fillId="5" borderId="0" applyNumberFormat="0" applyBorder="0" applyAlignment="0" applyProtection="0"/>
    <xf numFmtId="0" fontId="3" fillId="0" borderId="4" applyNumberFormat="0" applyFont="0" applyProtection="0">
      <alignment wrapText="1"/>
    </xf>
    <xf numFmtId="0" fontId="10" fillId="22" borderId="6" applyNumberFormat="0" applyAlignment="0" applyProtection="0"/>
    <xf numFmtId="0" fontId="11" fillId="23" borderId="7" applyNumberFormat="0" applyAlignment="0" applyProtection="0"/>
    <xf numFmtId="0" fontId="12" fillId="0" borderId="0">
      <alignment horizontal="center" vertical="center" wrapText="1"/>
    </xf>
    <xf numFmtId="43" fontId="13"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4"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3" fillId="0" borderId="0" applyFont="0" applyFill="0" applyBorder="0" applyAlignment="0" applyProtection="0"/>
    <xf numFmtId="166" fontId="15" fillId="0" borderId="8" applyNumberFormat="0" applyFill="0">
      <alignment horizontal="right"/>
    </xf>
    <xf numFmtId="166" fontId="16" fillId="0" borderId="8" applyNumberFormat="0" applyFill="0">
      <alignment horizontal="right"/>
    </xf>
    <xf numFmtId="167" fontId="17" fillId="0" borderId="8">
      <alignment horizontal="right" vertical="center"/>
    </xf>
    <xf numFmtId="49" fontId="18" fillId="0" borderId="8">
      <alignment horizontal="left" vertical="center"/>
    </xf>
    <xf numFmtId="166" fontId="15" fillId="0" borderId="8" applyNumberFormat="0" applyFill="0">
      <alignment horizontal="right"/>
    </xf>
    <xf numFmtId="0" fontId="19"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0" fillId="6" borderId="0" applyNumberFormat="0" applyBorder="0" applyAlignment="0" applyProtection="0"/>
    <xf numFmtId="0" fontId="4" fillId="0" borderId="5" applyNumberFormat="0" applyProtection="0">
      <alignment wrapText="1"/>
    </xf>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0" borderId="8">
      <alignment horizontal="left"/>
    </xf>
    <xf numFmtId="0" fontId="25" fillId="0" borderId="8">
      <alignment horizontal="left"/>
    </xf>
    <xf numFmtId="0" fontId="26" fillId="0" borderId="12">
      <alignment horizontal="right" vertical="center"/>
    </xf>
    <xf numFmtId="0" fontId="27" fillId="0" borderId="8">
      <alignment horizontal="left" vertical="center"/>
    </xf>
    <xf numFmtId="0" fontId="15" fillId="0" borderId="8">
      <alignment horizontal="left" vertical="center"/>
    </xf>
    <xf numFmtId="0" fontId="24" fillId="0" borderId="8">
      <alignment horizontal="left"/>
    </xf>
    <xf numFmtId="0" fontId="24" fillId="24" borderId="0">
      <alignment horizontal="centerContinuous" wrapText="1"/>
    </xf>
    <xf numFmtId="49" fontId="24" fillId="24" borderId="13">
      <alignment horizontal="left" vertical="center"/>
    </xf>
    <xf numFmtId="0" fontId="24" fillId="24" borderId="0">
      <alignment horizontal="centerContinuous" vertical="center" wrapText="1"/>
    </xf>
    <xf numFmtId="0" fontId="28" fillId="0" borderId="0" applyNumberFormat="0" applyFill="0" applyBorder="0" applyAlignment="0" applyProtection="0">
      <alignment vertical="top"/>
      <protection locked="0"/>
    </xf>
    <xf numFmtId="0" fontId="29" fillId="9" borderId="6" applyNumberFormat="0" applyAlignment="0" applyProtection="0"/>
    <xf numFmtId="0" fontId="30" fillId="0" borderId="14" applyNumberFormat="0" applyFill="0" applyAlignment="0" applyProtection="0"/>
    <xf numFmtId="0" fontId="31" fillId="25" borderId="0" applyNumberFormat="0" applyBorder="0" applyAlignment="0" applyProtection="0"/>
    <xf numFmtId="0" fontId="1" fillId="0" borderId="0"/>
    <xf numFmtId="0" fontId="1" fillId="0" borderId="0"/>
    <xf numFmtId="0" fontId="13" fillId="0" borderId="0"/>
    <xf numFmtId="0" fontId="32"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2" borderId="1" applyNumberFormat="0" applyFont="0" applyAlignment="0" applyProtection="0"/>
    <xf numFmtId="0" fontId="13" fillId="26" borderId="15" applyNumberFormat="0" applyFont="0" applyAlignment="0" applyProtection="0"/>
    <xf numFmtId="0" fontId="33" fillId="22" borderId="16" applyNumberFormat="0" applyAlignment="0" applyProtection="0"/>
    <xf numFmtId="0" fontId="4"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3" fontId="17"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8" fillId="0" borderId="0">
      <alignment horizontal="right"/>
    </xf>
    <xf numFmtId="0" fontId="35" fillId="0" borderId="0">
      <alignment horizontal="right"/>
    </xf>
    <xf numFmtId="0" fontId="34" fillId="0" borderId="0">
      <alignment horizontal="left"/>
    </xf>
    <xf numFmtId="0" fontId="36" fillId="0" borderId="0">
      <alignment horizontal="left"/>
    </xf>
    <xf numFmtId="49" fontId="17" fillId="0" borderId="0">
      <alignment horizontal="left" vertical="center"/>
    </xf>
    <xf numFmtId="49" fontId="18" fillId="0" borderId="8">
      <alignment horizontal="left"/>
    </xf>
    <xf numFmtId="166" fontId="17" fillId="0" borderId="0" applyNumberFormat="0">
      <alignment horizontal="right"/>
    </xf>
    <xf numFmtId="0" fontId="26" fillId="27" borderId="0">
      <alignment horizontal="centerContinuous" vertical="center" wrapText="1"/>
    </xf>
    <xf numFmtId="0" fontId="26" fillId="0" borderId="17">
      <alignment horizontal="left" vertical="center"/>
    </xf>
    <xf numFmtId="0" fontId="5" fillId="0" borderId="0" applyNumberFormat="0" applyProtection="0">
      <alignment horizontal="left"/>
    </xf>
    <xf numFmtId="0" fontId="37" fillId="0" borderId="0" applyNumberFormat="0" applyFill="0" applyBorder="0" applyAlignment="0" applyProtection="0"/>
    <xf numFmtId="0" fontId="24" fillId="0" borderId="0">
      <alignment horizontal="left"/>
    </xf>
    <xf numFmtId="0" fontId="14" fillId="0" borderId="0">
      <alignment horizontal="left"/>
    </xf>
    <xf numFmtId="0" fontId="15" fillId="0" borderId="0">
      <alignment horizontal="left"/>
    </xf>
    <xf numFmtId="0" fontId="38" fillId="0" borderId="0">
      <alignment horizontal="left" vertical="top"/>
    </xf>
    <xf numFmtId="0" fontId="14" fillId="0" borderId="0">
      <alignment horizontal="left"/>
    </xf>
    <xf numFmtId="0" fontId="15" fillId="0" borderId="0">
      <alignment horizontal="left"/>
    </xf>
    <xf numFmtId="0" fontId="39" fillId="0" borderId="18" applyNumberFormat="0" applyFill="0" applyAlignment="0" applyProtection="0"/>
    <xf numFmtId="0" fontId="40" fillId="0" borderId="0" applyNumberFormat="0" applyFill="0" applyBorder="0" applyAlignment="0" applyProtection="0"/>
    <xf numFmtId="49" fontId="17" fillId="0" borderId="8">
      <alignment horizontal="left"/>
    </xf>
    <xf numFmtId="0" fontId="26" fillId="0" borderId="12">
      <alignment horizontal="left"/>
    </xf>
    <xf numFmtId="0" fontId="24" fillId="0" borderId="0">
      <alignment horizontal="left" vertical="center"/>
    </xf>
    <xf numFmtId="49" fontId="34" fillId="0" borderId="8">
      <alignment horizontal="left"/>
    </xf>
    <xf numFmtId="9" fontId="1" fillId="0" borderId="0" applyFont="0" applyFill="0" applyBorder="0" applyAlignment="0" applyProtection="0"/>
    <xf numFmtId="0" fontId="60"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0"/>
  </cellStyleXfs>
  <cellXfs count="11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41" fillId="0" borderId="0" xfId="0" applyFont="1"/>
    <xf numFmtId="168" fontId="0" fillId="0" borderId="0" xfId="0" applyNumberFormat="1"/>
    <xf numFmtId="0" fontId="13" fillId="0" borderId="0" xfId="0" applyFont="1"/>
    <xf numFmtId="0" fontId="13" fillId="0" borderId="0" xfId="0" applyFont="1" applyAlignment="1">
      <alignment horizontal="center"/>
    </xf>
    <xf numFmtId="0" fontId="45" fillId="0" borderId="0" xfId="72" applyFont="1" applyFill="1" applyBorder="1" applyAlignment="1" applyProtection="1"/>
    <xf numFmtId="0" fontId="13" fillId="0" borderId="0" xfId="0" applyFont="1" applyAlignment="1">
      <alignment horizontal="right"/>
    </xf>
    <xf numFmtId="0" fontId="44" fillId="0" borderId="0" xfId="0" applyFont="1"/>
    <xf numFmtId="0" fontId="43" fillId="0" borderId="0" xfId="0" applyFont="1"/>
    <xf numFmtId="0" fontId="44" fillId="0" borderId="0" xfId="0" applyFont="1" applyAlignment="1">
      <alignment horizontal="right"/>
    </xf>
    <xf numFmtId="0" fontId="46" fillId="0" borderId="19" xfId="0" applyFont="1" applyBorder="1"/>
    <xf numFmtId="0" fontId="46" fillId="0" borderId="0" xfId="0" applyFont="1"/>
    <xf numFmtId="165" fontId="46" fillId="0" borderId="0" xfId="0" applyNumberFormat="1" applyFont="1"/>
    <xf numFmtId="2" fontId="48" fillId="0" borderId="0" xfId="0" applyNumberFormat="1" applyFont="1" applyAlignment="1">
      <alignment horizontal="left" indent="1"/>
    </xf>
    <xf numFmtId="2" fontId="13" fillId="0" borderId="0" xfId="0" applyNumberFormat="1" applyFont="1" applyAlignment="1">
      <alignment horizontal="left" indent="2"/>
    </xf>
    <xf numFmtId="165" fontId="13" fillId="0" borderId="0" xfId="0" applyNumberFormat="1" applyFont="1"/>
    <xf numFmtId="0" fontId="13" fillId="0" borderId="0" xfId="0" applyFont="1" applyAlignment="1">
      <alignment horizontal="left" indent="2"/>
    </xf>
    <xf numFmtId="165" fontId="13" fillId="0" borderId="0" xfId="0" applyNumberFormat="1" applyFont="1" applyAlignment="1">
      <alignment horizontal="right"/>
    </xf>
    <xf numFmtId="0" fontId="48" fillId="0" borderId="0" xfId="0" applyFont="1" applyAlignment="1">
      <alignment horizontal="left" wrapText="1" indent="1"/>
    </xf>
    <xf numFmtId="2" fontId="50" fillId="0" borderId="0" xfId="0" applyNumberFormat="1" applyFont="1"/>
    <xf numFmtId="1" fontId="51" fillId="0" borderId="0" xfId="0" applyNumberFormat="1" applyFont="1" applyAlignment="1">
      <alignment horizontal="left" indent="2"/>
    </xf>
    <xf numFmtId="3" fontId="13" fillId="0" borderId="0" xfId="0" applyNumberFormat="1" applyFont="1"/>
    <xf numFmtId="1" fontId="53" fillId="0" borderId="0" xfId="0" applyNumberFormat="1" applyFont="1" applyAlignment="1">
      <alignment horizontal="left" wrapText="1" indent="1"/>
    </xf>
    <xf numFmtId="3" fontId="46" fillId="0" borderId="0" xfId="0" applyNumberFormat="1" applyFont="1"/>
    <xf numFmtId="2" fontId="50" fillId="0" borderId="0" xfId="0" applyNumberFormat="1" applyFont="1" applyAlignment="1">
      <alignment wrapText="1"/>
    </xf>
    <xf numFmtId="2" fontId="46" fillId="0" borderId="0" xfId="0" applyNumberFormat="1" applyFont="1"/>
    <xf numFmtId="164" fontId="13" fillId="0" borderId="0" xfId="153" applyNumberFormat="1" applyFont="1" applyFill="1" applyBorder="1" applyAlignment="1">
      <alignment horizontal="center"/>
    </xf>
    <xf numFmtId="0" fontId="57" fillId="0" borderId="0" xfId="0" applyFont="1"/>
    <xf numFmtId="0" fontId="13" fillId="0" borderId="0" xfId="0" applyFont="1" applyAlignment="1">
      <alignment horizontal="left"/>
    </xf>
    <xf numFmtId="0" fontId="46" fillId="0" borderId="0" xfId="0" applyFont="1" applyAlignment="1">
      <alignment horizontal="left"/>
    </xf>
    <xf numFmtId="0" fontId="58" fillId="0" borderId="0" xfId="0" applyFont="1" applyAlignment="1">
      <alignment horizontal="left" indent="4"/>
    </xf>
    <xf numFmtId="169" fontId="46" fillId="0" borderId="0" xfId="0" applyNumberFormat="1" applyFont="1"/>
    <xf numFmtId="169" fontId="13" fillId="0" borderId="0" xfId="0" applyNumberFormat="1" applyFont="1"/>
    <xf numFmtId="169" fontId="13" fillId="0" borderId="0" xfId="0" applyNumberFormat="1" applyFont="1" applyAlignment="1">
      <alignment horizontal="right"/>
    </xf>
    <xf numFmtId="1" fontId="53" fillId="0" borderId="0" xfId="0" applyNumberFormat="1" applyFont="1" applyAlignment="1">
      <alignment horizontal="left" indent="1"/>
    </xf>
    <xf numFmtId="0" fontId="59" fillId="0" borderId="0" xfId="0" applyFont="1" applyAlignment="1">
      <alignment horizontal="left"/>
    </xf>
    <xf numFmtId="1" fontId="0" fillId="0" borderId="0" xfId="0" applyNumberFormat="1"/>
    <xf numFmtId="164" fontId="0" fillId="0" borderId="0" xfId="153" applyNumberFormat="1" applyFont="1"/>
    <xf numFmtId="10" fontId="0" fillId="0" borderId="0" xfId="153" applyNumberFormat="1" applyFont="1"/>
    <xf numFmtId="164" fontId="0" fillId="0" borderId="0" xfId="0" applyNumberFormat="1"/>
    <xf numFmtId="0" fontId="2" fillId="0" borderId="0" xfId="0" applyFont="1" applyAlignment="1">
      <alignment horizontal="right"/>
    </xf>
    <xf numFmtId="0" fontId="2" fillId="3" borderId="0" xfId="0" applyFont="1" applyFill="1" applyAlignment="1">
      <alignment horizontal="right"/>
    </xf>
    <xf numFmtId="0" fontId="0" fillId="0" borderId="0" xfId="153" applyNumberFormat="1" applyFont="1"/>
    <xf numFmtId="9" fontId="0" fillId="0" borderId="0" xfId="153" applyFont="1"/>
    <xf numFmtId="170" fontId="0" fillId="0" borderId="0" xfId="0" applyNumberFormat="1"/>
    <xf numFmtId="10" fontId="0" fillId="28" borderId="0" xfId="153" applyNumberFormat="1" applyFont="1" applyFill="1" applyAlignment="1">
      <alignment horizontal="right"/>
    </xf>
    <xf numFmtId="0" fontId="60" fillId="0" borderId="0" xfId="154" applyAlignment="1">
      <alignment horizontal="left"/>
    </xf>
    <xf numFmtId="0" fontId="61" fillId="0" borderId="0" xfId="154" applyFont="1" applyAlignment="1">
      <alignment horizontal="left"/>
    </xf>
    <xf numFmtId="0" fontId="2" fillId="3" borderId="0" xfId="0" applyFont="1" applyFill="1" applyAlignment="1">
      <alignment horizontal="left"/>
    </xf>
    <xf numFmtId="171" fontId="0" fillId="0" borderId="0" xfId="0" applyNumberFormat="1"/>
    <xf numFmtId="0" fontId="63" fillId="0" borderId="0" xfId="166"/>
    <xf numFmtId="0" fontId="63" fillId="0" borderId="0" xfId="166" applyAlignment="1">
      <alignment horizontal="left"/>
    </xf>
    <xf numFmtId="2" fontId="63" fillId="0" borderId="0" xfId="166" applyNumberFormat="1"/>
    <xf numFmtId="0" fontId="63" fillId="0" borderId="0" xfId="166" applyAlignment="1">
      <alignment horizontal="left" indent="1"/>
    </xf>
    <xf numFmtId="0" fontId="64" fillId="0" borderId="0" xfId="166" applyFont="1"/>
    <xf numFmtId="0" fontId="65" fillId="29" borderId="0" xfId="0" applyFont="1" applyFill="1" applyAlignment="1">
      <alignment horizontal="left"/>
    </xf>
    <xf numFmtId="0" fontId="61" fillId="0" borderId="0" xfId="0" applyFont="1" applyAlignment="1">
      <alignment horizontal="left"/>
    </xf>
    <xf numFmtId="0" fontId="66" fillId="0" borderId="0" xfId="72" applyFont="1" applyFill="1" applyBorder="1" applyAlignment="1" applyProtection="1"/>
    <xf numFmtId="0" fontId="57" fillId="0" borderId="0" xfId="0" applyFont="1" applyAlignment="1">
      <alignment horizontal="left"/>
    </xf>
    <xf numFmtId="0" fontId="48" fillId="0" borderId="0" xfId="0" applyFont="1" applyAlignment="1">
      <alignment horizontal="left" indent="1"/>
    </xf>
    <xf numFmtId="0" fontId="42" fillId="0" borderId="0" xfId="0" applyFont="1"/>
    <xf numFmtId="2" fontId="42" fillId="0" borderId="0" xfId="0" applyNumberFormat="1" applyFont="1" applyAlignment="1">
      <alignment horizontal="left" indent="3"/>
    </xf>
    <xf numFmtId="169" fontId="42" fillId="0" borderId="0" xfId="0" applyNumberFormat="1" applyFont="1"/>
    <xf numFmtId="49" fontId="13" fillId="0" borderId="0" xfId="0" applyNumberFormat="1" applyFont="1" applyAlignment="1">
      <alignment horizontal="right"/>
    </xf>
    <xf numFmtId="2" fontId="42" fillId="0" borderId="0" xfId="0" applyNumberFormat="1" applyFont="1" applyAlignment="1">
      <alignment horizontal="left" indent="2"/>
    </xf>
    <xf numFmtId="169" fontId="42" fillId="0" borderId="0" xfId="0" applyNumberFormat="1" applyFont="1" applyAlignment="1">
      <alignment horizontal="right"/>
    </xf>
    <xf numFmtId="169" fontId="42" fillId="0" borderId="0" xfId="0" applyNumberFormat="1" applyFont="1" applyAlignment="1">
      <alignment horizontal="left"/>
    </xf>
    <xf numFmtId="0" fontId="68" fillId="0" borderId="0" xfId="0" applyFont="1"/>
    <xf numFmtId="0" fontId="69" fillId="0" borderId="0" xfId="0" applyFont="1"/>
    <xf numFmtId="0" fontId="0" fillId="0" borderId="0" xfId="0" applyAlignment="1">
      <alignment horizontal="right"/>
    </xf>
    <xf numFmtId="0" fontId="46" fillId="0" borderId="13" xfId="0" applyFont="1" applyBorder="1"/>
    <xf numFmtId="169" fontId="0" fillId="0" borderId="0" xfId="0" applyNumberFormat="1"/>
    <xf numFmtId="169" fontId="0" fillId="0" borderId="0" xfId="0" applyNumberFormat="1" applyAlignment="1">
      <alignment horizontal="right"/>
    </xf>
    <xf numFmtId="2" fontId="13" fillId="0" borderId="0" xfId="0" applyNumberFormat="1" applyFont="1"/>
    <xf numFmtId="2" fontId="56" fillId="0" borderId="0" xfId="0" applyNumberFormat="1" applyFont="1"/>
    <xf numFmtId="1" fontId="6" fillId="0" borderId="0" xfId="0" applyNumberFormat="1" applyFont="1" applyAlignment="1">
      <alignment horizontal="left" indent="2"/>
    </xf>
    <xf numFmtId="3" fontId="0" fillId="0" borderId="0" xfId="0" applyNumberFormat="1"/>
    <xf numFmtId="2" fontId="56" fillId="0" borderId="0" xfId="0" applyNumberFormat="1" applyFont="1" applyAlignment="1">
      <alignment horizontal="left"/>
    </xf>
    <xf numFmtId="0" fontId="0" fillId="0" borderId="0" xfId="0" applyAlignment="1">
      <alignment horizontal="left" indent="2"/>
    </xf>
    <xf numFmtId="3" fontId="13" fillId="0" borderId="0" xfId="0" applyNumberFormat="1" applyFont="1" applyAlignment="1">
      <alignment horizontal="right"/>
    </xf>
    <xf numFmtId="1" fontId="13" fillId="0" borderId="0" xfId="0" applyNumberFormat="1" applyFont="1"/>
    <xf numFmtId="2" fontId="13" fillId="0" borderId="0" xfId="0" applyNumberFormat="1" applyFont="1" applyAlignment="1">
      <alignment horizontal="left" indent="4"/>
    </xf>
    <xf numFmtId="2" fontId="13" fillId="0" borderId="0" xfId="0" applyNumberFormat="1" applyFont="1" applyAlignment="1">
      <alignment horizontal="left"/>
    </xf>
    <xf numFmtId="49" fontId="13" fillId="0" borderId="0" xfId="0" applyNumberFormat="1" applyFont="1"/>
    <xf numFmtId="49" fontId="72" fillId="0" borderId="0" xfId="0" applyNumberFormat="1" applyFont="1" applyAlignment="1">
      <alignment horizontal="right"/>
    </xf>
    <xf numFmtId="49" fontId="72" fillId="0" borderId="0" xfId="0" applyNumberFormat="1" applyFont="1"/>
    <xf numFmtId="164" fontId="13" fillId="0" borderId="0" xfId="153" applyNumberFormat="1" applyFont="1" applyFill="1" applyBorder="1" applyAlignment="1">
      <alignment horizontal="right"/>
    </xf>
    <xf numFmtId="0" fontId="0" fillId="0" borderId="0" xfId="0" applyAlignment="1">
      <alignment horizontal="center"/>
    </xf>
    <xf numFmtId="1" fontId="6" fillId="0" borderId="0" xfId="0" applyNumberFormat="1" applyFont="1"/>
    <xf numFmtId="2" fontId="13" fillId="0" borderId="0" xfId="0" applyNumberFormat="1" applyFont="1" applyAlignment="1">
      <alignment horizontal="right"/>
    </xf>
    <xf numFmtId="0" fontId="46" fillId="0" borderId="0" xfId="0" applyFont="1" applyAlignment="1">
      <alignment horizontal="left" wrapText="1"/>
    </xf>
    <xf numFmtId="0" fontId="46" fillId="0" borderId="0" xfId="0" applyFont="1" applyAlignment="1">
      <alignment wrapText="1"/>
    </xf>
    <xf numFmtId="0" fontId="13" fillId="0" borderId="0" xfId="0" applyFont="1" applyAlignment="1">
      <alignment horizontal="left" indent="1"/>
    </xf>
    <xf numFmtId="0" fontId="13" fillId="0" borderId="0" xfId="0" applyFont="1" applyAlignment="1">
      <alignment horizontal="left" wrapText="1" indent="1"/>
    </xf>
    <xf numFmtId="2" fontId="0" fillId="0" borderId="0" xfId="0" applyNumberFormat="1"/>
    <xf numFmtId="0" fontId="73" fillId="0" borderId="0" xfId="0" applyFont="1"/>
    <xf numFmtId="3" fontId="73" fillId="0" borderId="0" xfId="0" applyNumberFormat="1" applyFont="1"/>
    <xf numFmtId="0" fontId="60" fillId="0" borderId="0" xfId="154"/>
    <xf numFmtId="0" fontId="0" fillId="30" borderId="0" xfId="0" applyFill="1"/>
    <xf numFmtId="4" fontId="46" fillId="0" borderId="0" xfId="0" applyNumberFormat="1" applyFont="1"/>
    <xf numFmtId="4" fontId="13" fillId="0" borderId="0" xfId="0" applyNumberFormat="1" applyFont="1"/>
    <xf numFmtId="0" fontId="73" fillId="31" borderId="0" xfId="0" applyFont="1" applyFill="1"/>
    <xf numFmtId="11" fontId="0" fillId="31" borderId="0" xfId="0" applyNumberFormat="1" applyFill="1"/>
    <xf numFmtId="11" fontId="74" fillId="31" borderId="0" xfId="0" applyNumberFormat="1" applyFont="1" applyFill="1"/>
    <xf numFmtId="0" fontId="0" fillId="31" borderId="0" xfId="0" applyFill="1"/>
    <xf numFmtId="0" fontId="75" fillId="0" borderId="0" xfId="0" applyFont="1"/>
    <xf numFmtId="0" fontId="0" fillId="32" borderId="0" xfId="0" applyFill="1"/>
    <xf numFmtId="11" fontId="0" fillId="32" borderId="0" xfId="0" applyNumberFormat="1" applyFill="1"/>
    <xf numFmtId="11" fontId="76" fillId="0" borderId="0" xfId="0" quotePrefix="1" applyNumberFormat="1" applyFont="1"/>
    <xf numFmtId="11" fontId="76" fillId="31" borderId="0" xfId="0" quotePrefix="1" applyNumberFormat="1" applyFont="1" applyFill="1"/>
  </cellXfs>
  <cellStyles count="167">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2" xfId="37" xr:uid="{00000000-0005-0000-0000-00001E000000}"/>
    <cellStyle name="Comma 2 2" xfId="38" xr:uid="{00000000-0005-0000-0000-00001F000000}"/>
    <cellStyle name="Comma 3" xfId="39" xr:uid="{00000000-0005-0000-0000-000020000000}"/>
    <cellStyle name="Comma 4" xfId="40" xr:uid="{00000000-0005-0000-0000-000021000000}"/>
    <cellStyle name="Comma 5" xfId="41" xr:uid="{00000000-0005-0000-0000-000022000000}"/>
    <cellStyle name="Comma 6" xfId="42" xr:uid="{00000000-0005-0000-0000-000023000000}"/>
    <cellStyle name="Comma 7" xfId="43" xr:uid="{00000000-0005-0000-0000-000024000000}"/>
    <cellStyle name="Comma 8" xfId="44" xr:uid="{00000000-0005-0000-0000-000025000000}"/>
    <cellStyle name="Corner heading" xfId="45" xr:uid="{00000000-0005-0000-0000-000026000000}"/>
    <cellStyle name="Currency 2" xfId="46" xr:uid="{00000000-0005-0000-0000-000027000000}"/>
    <cellStyle name="Currency 3" xfId="47" xr:uid="{00000000-0005-0000-0000-000028000000}"/>
    <cellStyle name="Currency 3 2" xfId="48" xr:uid="{00000000-0005-0000-0000-000029000000}"/>
    <cellStyle name="Data" xfId="49" xr:uid="{00000000-0005-0000-0000-00002A000000}"/>
    <cellStyle name="Data 2" xfId="50" xr:uid="{00000000-0005-0000-0000-00002B000000}"/>
    <cellStyle name="Data no deci" xfId="51" xr:uid="{00000000-0005-0000-0000-00002C000000}"/>
    <cellStyle name="Data Superscript" xfId="52" xr:uid="{00000000-0005-0000-0000-00002D000000}"/>
    <cellStyle name="Data_1-1A-Regular" xfId="53" xr:uid="{00000000-0005-0000-0000-00002E000000}"/>
    <cellStyle name="Explanatory Text 2" xfId="54" xr:uid="{00000000-0005-0000-0000-00002F000000}"/>
    <cellStyle name="Followed Hyperlink" xfId="165" builtinId="9" hidden="1"/>
    <cellStyle name="Followed Hyperlink" xfId="162" builtinId="9" hidden="1"/>
    <cellStyle name="Followed Hyperlink" xfId="163" builtinId="9" hidden="1"/>
    <cellStyle name="Followed Hyperlink" xfId="164" builtinId="9" hidden="1"/>
    <cellStyle name="Followed Hyperlink" xfId="161" builtinId="9" hidden="1"/>
    <cellStyle name="Followed Hyperlink" xfId="155" builtinId="9" hidden="1"/>
    <cellStyle name="Followed Hyperlink" xfId="158" builtinId="9" hidden="1"/>
    <cellStyle name="Followed Hyperlink" xfId="159" builtinId="9" hidden="1"/>
    <cellStyle name="Followed Hyperlink" xfId="156" builtinId="9" hidden="1"/>
    <cellStyle name="Followed Hyperlink" xfId="157" builtinId="9" hidden="1"/>
    <cellStyle name="Followed Hyperlink" xfId="160" builtinId="9" hidden="1"/>
    <cellStyle name="Font: Calibri, 9pt regular" xfId="6" xr:uid="{00000000-0005-0000-0000-00003B000000}"/>
    <cellStyle name="Font: Calibri, 9pt regular 2" xfId="55" xr:uid="{00000000-0005-0000-0000-00003C000000}"/>
    <cellStyle name="Footnotes: top row" xfId="2" xr:uid="{00000000-0005-0000-0000-00003D000000}"/>
    <cellStyle name="Footnotes: top row 2" xfId="56" xr:uid="{00000000-0005-0000-0000-00003E000000}"/>
    <cellStyle name="Good 2" xfId="57" xr:uid="{00000000-0005-0000-0000-00003F000000}"/>
    <cellStyle name="Header: bottom row" xfId="5" xr:uid="{00000000-0005-0000-0000-000040000000}"/>
    <cellStyle name="Header: bottom row 2" xfId="58" xr:uid="{00000000-0005-0000-0000-000041000000}"/>
    <cellStyle name="Heading 1 2" xfId="59" xr:uid="{00000000-0005-0000-0000-000042000000}"/>
    <cellStyle name="Heading 2 2" xfId="60" xr:uid="{00000000-0005-0000-0000-000043000000}"/>
    <cellStyle name="Heading 3 2" xfId="61" xr:uid="{00000000-0005-0000-0000-000044000000}"/>
    <cellStyle name="Heading 4 2" xfId="62" xr:uid="{00000000-0005-0000-0000-000045000000}"/>
    <cellStyle name="Hed Side" xfId="63" xr:uid="{00000000-0005-0000-0000-000046000000}"/>
    <cellStyle name="Hed Side 2" xfId="64" xr:uid="{00000000-0005-0000-0000-000047000000}"/>
    <cellStyle name="Hed Side bold" xfId="65" xr:uid="{00000000-0005-0000-0000-000048000000}"/>
    <cellStyle name="Hed Side Indent" xfId="66" xr:uid="{00000000-0005-0000-0000-000049000000}"/>
    <cellStyle name="Hed Side Regular" xfId="67" xr:uid="{00000000-0005-0000-0000-00004A000000}"/>
    <cellStyle name="Hed Side_1-1A-Regular" xfId="68" xr:uid="{00000000-0005-0000-0000-00004B000000}"/>
    <cellStyle name="Hed Top" xfId="69" xr:uid="{00000000-0005-0000-0000-00004C000000}"/>
    <cellStyle name="Hed Top - SECTION" xfId="70" xr:uid="{00000000-0005-0000-0000-00004D000000}"/>
    <cellStyle name="Hed Top_3-new4" xfId="71" xr:uid="{00000000-0005-0000-0000-00004E000000}"/>
    <cellStyle name="Hyperlink" xfId="154" builtinId="8"/>
    <cellStyle name="Hyperlink 2" xfId="72" xr:uid="{00000000-0005-0000-0000-000050000000}"/>
    <cellStyle name="Input 2" xfId="73" xr:uid="{00000000-0005-0000-0000-000051000000}"/>
    <cellStyle name="Linked Cell 2" xfId="74" xr:uid="{00000000-0005-0000-0000-000052000000}"/>
    <cellStyle name="Neutral 2" xfId="75" xr:uid="{00000000-0005-0000-0000-000053000000}"/>
    <cellStyle name="Normal" xfId="0" builtinId="0"/>
    <cellStyle name="Normal 10" xfId="76" xr:uid="{00000000-0005-0000-0000-000055000000}"/>
    <cellStyle name="Normal 11" xfId="77" xr:uid="{00000000-0005-0000-0000-000056000000}"/>
    <cellStyle name="Normal 12" xfId="166" xr:uid="{00000000-0005-0000-0000-000057000000}"/>
    <cellStyle name="Normal 2" xfId="1" xr:uid="{00000000-0005-0000-0000-000058000000}"/>
    <cellStyle name="Normal 2 2" xfId="78" xr:uid="{00000000-0005-0000-0000-000059000000}"/>
    <cellStyle name="Normal 2 3" xfId="79" xr:uid="{00000000-0005-0000-0000-00005A000000}"/>
    <cellStyle name="Normal 3" xfId="80" xr:uid="{00000000-0005-0000-0000-00005B000000}"/>
    <cellStyle name="Normal 3 2" xfId="81" xr:uid="{00000000-0005-0000-0000-00005C000000}"/>
    <cellStyle name="Normal 3 2 2" xfId="82" xr:uid="{00000000-0005-0000-0000-00005D000000}"/>
    <cellStyle name="Normal 3 2 2 2" xfId="83" xr:uid="{00000000-0005-0000-0000-00005E000000}"/>
    <cellStyle name="Normal 3 2 3" xfId="84" xr:uid="{00000000-0005-0000-0000-00005F000000}"/>
    <cellStyle name="Normal 3 3" xfId="85" xr:uid="{00000000-0005-0000-0000-000060000000}"/>
    <cellStyle name="Normal 3 3 2" xfId="86" xr:uid="{00000000-0005-0000-0000-000061000000}"/>
    <cellStyle name="Normal 3 3 2 2" xfId="87" xr:uid="{00000000-0005-0000-0000-000062000000}"/>
    <cellStyle name="Normal 3 3 3" xfId="88" xr:uid="{00000000-0005-0000-0000-000063000000}"/>
    <cellStyle name="Normal 3 4" xfId="89" xr:uid="{00000000-0005-0000-0000-000064000000}"/>
    <cellStyle name="Normal 3 4 2" xfId="90" xr:uid="{00000000-0005-0000-0000-000065000000}"/>
    <cellStyle name="Normal 3 5" xfId="91" xr:uid="{00000000-0005-0000-0000-000066000000}"/>
    <cellStyle name="Normal 3 6" xfId="92" xr:uid="{00000000-0005-0000-0000-000067000000}"/>
    <cellStyle name="Normal 3 7" xfId="93" xr:uid="{00000000-0005-0000-0000-000068000000}"/>
    <cellStyle name="Normal 4" xfId="94" xr:uid="{00000000-0005-0000-0000-000069000000}"/>
    <cellStyle name="Normal 4 2" xfId="95" xr:uid="{00000000-0005-0000-0000-00006A000000}"/>
    <cellStyle name="Normal 4 2 2" xfId="96" xr:uid="{00000000-0005-0000-0000-00006B000000}"/>
    <cellStyle name="Normal 4 2 2 2" xfId="97" xr:uid="{00000000-0005-0000-0000-00006C000000}"/>
    <cellStyle name="Normal 4 2 3" xfId="98" xr:uid="{00000000-0005-0000-0000-00006D000000}"/>
    <cellStyle name="Normal 4 3" xfId="99" xr:uid="{00000000-0005-0000-0000-00006E000000}"/>
    <cellStyle name="Normal 4 3 2" xfId="100" xr:uid="{00000000-0005-0000-0000-00006F000000}"/>
    <cellStyle name="Normal 4 3 2 2" xfId="101" xr:uid="{00000000-0005-0000-0000-000070000000}"/>
    <cellStyle name="Normal 4 3 3" xfId="102" xr:uid="{00000000-0005-0000-0000-000071000000}"/>
    <cellStyle name="Normal 4 4" xfId="103" xr:uid="{00000000-0005-0000-0000-000072000000}"/>
    <cellStyle name="Normal 4 4 2" xfId="104" xr:uid="{00000000-0005-0000-0000-000073000000}"/>
    <cellStyle name="Normal 4 5" xfId="105" xr:uid="{00000000-0005-0000-0000-000074000000}"/>
    <cellStyle name="Normal 4 6" xfId="106" xr:uid="{00000000-0005-0000-0000-000075000000}"/>
    <cellStyle name="Normal 4 7" xfId="107" xr:uid="{00000000-0005-0000-0000-000076000000}"/>
    <cellStyle name="Normal 5" xfId="108" xr:uid="{00000000-0005-0000-0000-000077000000}"/>
    <cellStyle name="Normal 5 2" xfId="109" xr:uid="{00000000-0005-0000-0000-000078000000}"/>
    <cellStyle name="Normal 5 3" xfId="110" xr:uid="{00000000-0005-0000-0000-000079000000}"/>
    <cellStyle name="Normal 6" xfId="111" xr:uid="{00000000-0005-0000-0000-00007A000000}"/>
    <cellStyle name="Normal 6 2" xfId="112" xr:uid="{00000000-0005-0000-0000-00007B000000}"/>
    <cellStyle name="Normal 7" xfId="113" xr:uid="{00000000-0005-0000-0000-00007C000000}"/>
    <cellStyle name="Normal 7 2" xfId="114" xr:uid="{00000000-0005-0000-0000-00007D000000}"/>
    <cellStyle name="Normal 8" xfId="115" xr:uid="{00000000-0005-0000-0000-00007E000000}"/>
    <cellStyle name="Normal 9" xfId="116" xr:uid="{00000000-0005-0000-0000-00007F000000}"/>
    <cellStyle name="Note 2" xfId="117" xr:uid="{00000000-0005-0000-0000-000080000000}"/>
    <cellStyle name="Note 2 2" xfId="118" xr:uid="{00000000-0005-0000-0000-000081000000}"/>
    <cellStyle name="Output 2" xfId="119" xr:uid="{00000000-0005-0000-0000-000082000000}"/>
    <cellStyle name="Parent row" xfId="3" xr:uid="{00000000-0005-0000-0000-000083000000}"/>
    <cellStyle name="Parent row 2" xfId="120" xr:uid="{00000000-0005-0000-0000-000084000000}"/>
    <cellStyle name="Percent" xfId="153" builtinId="5"/>
    <cellStyle name="Percent 2" xfId="121" xr:uid="{00000000-0005-0000-0000-000086000000}"/>
    <cellStyle name="Percent 2 2" xfId="122" xr:uid="{00000000-0005-0000-0000-000087000000}"/>
    <cellStyle name="Percent 3" xfId="123" xr:uid="{00000000-0005-0000-0000-000088000000}"/>
    <cellStyle name="Percent 3 2" xfId="124" xr:uid="{00000000-0005-0000-0000-000089000000}"/>
    <cellStyle name="Percent 4" xfId="125" xr:uid="{00000000-0005-0000-0000-00008A000000}"/>
    <cellStyle name="Reference" xfId="126" xr:uid="{00000000-0005-0000-0000-00008B000000}"/>
    <cellStyle name="Row heading" xfId="127" xr:uid="{00000000-0005-0000-0000-00008C000000}"/>
    <cellStyle name="Source Hed" xfId="128" xr:uid="{00000000-0005-0000-0000-00008D000000}"/>
    <cellStyle name="Source Letter" xfId="129" xr:uid="{00000000-0005-0000-0000-00008E000000}"/>
    <cellStyle name="Source Superscript" xfId="130" xr:uid="{00000000-0005-0000-0000-00008F000000}"/>
    <cellStyle name="Source Superscript 2" xfId="131" xr:uid="{00000000-0005-0000-0000-000090000000}"/>
    <cellStyle name="Source Text" xfId="132" xr:uid="{00000000-0005-0000-0000-000091000000}"/>
    <cellStyle name="Source Text 2" xfId="133" xr:uid="{00000000-0005-0000-0000-000092000000}"/>
    <cellStyle name="State" xfId="134" xr:uid="{00000000-0005-0000-0000-000093000000}"/>
    <cellStyle name="Superscript" xfId="135" xr:uid="{00000000-0005-0000-0000-000094000000}"/>
    <cellStyle name="Table Data" xfId="136" xr:uid="{00000000-0005-0000-0000-000095000000}"/>
    <cellStyle name="Table Head Top" xfId="137" xr:uid="{00000000-0005-0000-0000-000096000000}"/>
    <cellStyle name="Table Hed Side" xfId="138" xr:uid="{00000000-0005-0000-0000-000097000000}"/>
    <cellStyle name="Table title" xfId="7" xr:uid="{00000000-0005-0000-0000-000098000000}"/>
    <cellStyle name="Table title 2" xfId="139" xr:uid="{00000000-0005-0000-0000-000099000000}"/>
    <cellStyle name="Title 2" xfId="140" xr:uid="{00000000-0005-0000-0000-00009A000000}"/>
    <cellStyle name="Title Text" xfId="141" xr:uid="{00000000-0005-0000-0000-00009B000000}"/>
    <cellStyle name="Title Text 1" xfId="142" xr:uid="{00000000-0005-0000-0000-00009C000000}"/>
    <cellStyle name="Title Text 2" xfId="143" xr:uid="{00000000-0005-0000-0000-00009D000000}"/>
    <cellStyle name="Title-1" xfId="144" xr:uid="{00000000-0005-0000-0000-00009E000000}"/>
    <cellStyle name="Title-2" xfId="145" xr:uid="{00000000-0005-0000-0000-00009F000000}"/>
    <cellStyle name="Title-3" xfId="146" xr:uid="{00000000-0005-0000-0000-0000A0000000}"/>
    <cellStyle name="Total 2" xfId="147" xr:uid="{00000000-0005-0000-0000-0000A1000000}"/>
    <cellStyle name="Warning Text 2" xfId="148" xr:uid="{00000000-0005-0000-0000-0000A2000000}"/>
    <cellStyle name="Wrap" xfId="149" xr:uid="{00000000-0005-0000-0000-0000A3000000}"/>
    <cellStyle name="Wrap Bold" xfId="150" xr:uid="{00000000-0005-0000-0000-0000A4000000}"/>
    <cellStyle name="Wrap Title" xfId="151" xr:uid="{00000000-0005-0000-0000-0000A5000000}"/>
    <cellStyle name="Wrap_NTS99-~11" xfId="152" xr:uid="{00000000-0005-0000-0000-0000A6000000}"/>
  </cellStyles>
  <dxfs count="2">
    <dxf>
      <numFmt numFmtId="169" formatCode="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0.xml"/><Relationship Id="rId21" Type="http://schemas.openxmlformats.org/officeDocument/2006/relationships/worksheet" Target="worksheets/sheet21.xml"/><Relationship Id="rId34" Type="http://schemas.openxmlformats.org/officeDocument/2006/relationships/externalLink" Target="externalLinks/externalLink5.xml"/><Relationship Id="rId42" Type="http://schemas.openxmlformats.org/officeDocument/2006/relationships/styles" Target="styles.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3.xml"/><Relationship Id="rId37" Type="http://schemas.openxmlformats.org/officeDocument/2006/relationships/externalLink" Target="externalLinks/externalLink8.xml"/><Relationship Id="rId40" Type="http://schemas.openxmlformats.org/officeDocument/2006/relationships/pivotCacheDefinition" Target="pivotCache/pivotCacheDefinition1.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2.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externalLink" Target="externalLinks/externalLink6.xml"/><Relationship Id="rId43" Type="http://schemas.openxmlformats.org/officeDocument/2006/relationships/sharedStrings" Target="sharedStrings.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4.xml"/><Relationship Id="rId38" Type="http://schemas.openxmlformats.org/officeDocument/2006/relationships/externalLink" Target="externalLinks/externalLink9.xml"/><Relationship Id="rId46"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Historical New Vehicle Fuel Economy</a:t>
            </a:r>
          </a:p>
        </c:rich>
      </c:tx>
      <c:layout>
        <c:manualLayout>
          <c:xMode val="edge"/>
          <c:yMode val="edge"/>
          <c:x val="0.2706041119860018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3.3768591426071741E-2"/>
                  <c:y val="-0.1810166958296879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'CAN Calculations'!$C$9:$AA$9</c:f>
              <c:numCache>
                <c:formatCode>General</c:formatCode>
                <c:ptCount val="25"/>
                <c:pt idx="0">
                  <c:v>3.5893673689316868E-4</c:v>
                </c:pt>
                <c:pt idx="1">
                  <c:v>3.7542282691113818E-4</c:v>
                </c:pt>
                <c:pt idx="2">
                  <c:v>3.2435463788306251E-4</c:v>
                </c:pt>
                <c:pt idx="3">
                  <c:v>3.1479275670935332E-4</c:v>
                </c:pt>
                <c:pt idx="4">
                  <c:v>3.4032289187498641E-4</c:v>
                </c:pt>
                <c:pt idx="5">
                  <c:v>3.0183840435470279E-4</c:v>
                </c:pt>
                <c:pt idx="6">
                  <c:v>3.241898996156706E-4</c:v>
                </c:pt>
                <c:pt idx="7">
                  <c:v>2.8056748228537392E-4</c:v>
                </c:pt>
                <c:pt idx="8">
                  <c:v>3.1725995243240732E-4</c:v>
                </c:pt>
                <c:pt idx="9">
                  <c:v>3.3189905396802973E-4</c:v>
                </c:pt>
                <c:pt idx="10">
                  <c:v>3.3208831829679519E-4</c:v>
                </c:pt>
                <c:pt idx="11">
                  <c:v>3.2821786184301493E-4</c:v>
                </c:pt>
                <c:pt idx="12">
                  <c:v>3.3373393565895034E-4</c:v>
                </c:pt>
                <c:pt idx="13">
                  <c:v>3.2352037621221182E-4</c:v>
                </c:pt>
                <c:pt idx="14">
                  <c:v>3.3141226495764372E-4</c:v>
                </c:pt>
                <c:pt idx="15">
                  <c:v>3.325466148846223E-4</c:v>
                </c:pt>
                <c:pt idx="16">
                  <c:v>3.3690794676516502E-4</c:v>
                </c:pt>
                <c:pt idx="17">
                  <c:v>3.5113166060859899E-4</c:v>
                </c:pt>
                <c:pt idx="18">
                  <c:v>3.5196070099879169E-4</c:v>
                </c:pt>
                <c:pt idx="19">
                  <c:v>3.454236495474019E-4</c:v>
                </c:pt>
                <c:pt idx="20">
                  <c:v>3.5060756482827395E-4</c:v>
                </c:pt>
                <c:pt idx="21">
                  <c:v>3.4635490407998085E-4</c:v>
                </c:pt>
                <c:pt idx="22">
                  <c:v>3.5273849454300112E-4</c:v>
                </c:pt>
                <c:pt idx="23">
                  <c:v>3.4068017389914107E-4</c:v>
                </c:pt>
                <c:pt idx="24">
                  <c:v>3.5890974522529041E-4</c:v>
                </c:pt>
              </c:numCache>
            </c:numRef>
          </c:val>
          <c:smooth val="0"/>
          <c:extLst>
            <c:ext xmlns:c16="http://schemas.microsoft.com/office/drawing/2014/chart" uri="{C3380CC4-5D6E-409C-BE32-E72D297353CC}">
              <c16:uniqueId val="{00000000-4F55-423F-A493-66AF428D6505}"/>
            </c:ext>
          </c:extLst>
        </c:ser>
        <c:dLbls>
          <c:showLegendKey val="0"/>
          <c:showVal val="0"/>
          <c:showCatName val="0"/>
          <c:showSerName val="0"/>
          <c:showPercent val="0"/>
          <c:showBubbleSize val="0"/>
        </c:dLbls>
        <c:smooth val="0"/>
        <c:axId val="809603872"/>
        <c:axId val="809601248"/>
      </c:lineChart>
      <c:catAx>
        <c:axId val="8096038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1248"/>
        <c:crosses val="autoZero"/>
        <c:auto val="1"/>
        <c:lblAlgn val="ctr"/>
        <c:lblOffset val="100"/>
        <c:noMultiLvlLbl val="0"/>
      </c:catAx>
      <c:valAx>
        <c:axId val="809601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3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S:\DEMAND%20POLICY%20AND%20ANALYSIS%20DIVISION\9-MARKET%20ANALYSIS\EE%20TRENDS%20WG\NEUD\IMAGES\CANADA_BLK.JP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0</xdr:row>
      <xdr:rowOff>0</xdr:rowOff>
    </xdr:from>
    <xdr:to>
      <xdr:col>9</xdr:col>
      <xdr:colOff>266700</xdr:colOff>
      <xdr:row>5</xdr:row>
      <xdr:rowOff>123825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438150" y="0"/>
          <a:ext cx="8153400" cy="160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1235988"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3486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072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1183600"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4248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834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388143</xdr:colOff>
      <xdr:row>14</xdr:row>
      <xdr:rowOff>121443</xdr:rowOff>
    </xdr:from>
    <xdr:to>
      <xdr:col>5</xdr:col>
      <xdr:colOff>473868</xdr:colOff>
      <xdr:row>29</xdr:row>
      <xdr:rowOff>150018</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sgr%20LDV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EO%207"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alculations%20Etc"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YFAFE-freight"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NAP%20F28"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YFAFE-passenger"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AEO%2049"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AEO%2049%20(2020)"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AEO%207%20(202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sgr LDVs"/>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EO 7"/>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s Etc"/>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FAFE-freight"/>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P F28"/>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FAFE-passenger"/>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EO 49"/>
    </sheetNames>
    <sheetDataSet>
      <sheetData sheetId="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EO 49 (2020)"/>
    </sheetNames>
    <sheetDataSet>
      <sheetData sheetId="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EO 7 (2020)"/>
    </sheetNames>
    <sheetDataSet>
      <sheetData sheetId="0"/>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eghan/Downloads/RoadmapResults_2017.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n Mahajan" refreshedDate="43439.568936574076" createdVersion="6" refreshedVersion="6" minRefreshableVersion="3" recordCount="1893" xr:uid="{00000000-000A-0000-FFFF-FFFF00000000}">
  <cacheSource type="worksheet">
    <worksheetSource ref="A1:M1048576" sheet="Model Results" r:id="rId2"/>
  </cacheSource>
  <cacheFields count="15">
    <cacheField name="Source" numFmtId="0">
      <sharedItems containsBlank="1"/>
    </cacheField>
    <cacheField name="Scenario" numFmtId="0">
      <sharedItems containsBlank="1"/>
    </cacheField>
    <cacheField name="Roadmap_Region" numFmtId="0">
      <sharedItems containsBlank="1" count="19">
        <s v="Africa"/>
        <s v="Other Asia-Pacific"/>
        <s v="Australia"/>
        <s v="Brazil"/>
        <s v="Canada"/>
        <s v="China"/>
        <s v="EU-28"/>
        <s v="Global"/>
        <s v="India"/>
        <s v="Japan"/>
        <s v="Other Latin America"/>
        <s v="Mexico"/>
        <s v="Middle East"/>
        <s v="Other Europe"/>
        <s v="Russia"/>
        <s v="South Korea"/>
        <s v="U.S."/>
        <s v="International"/>
        <m/>
      </sharedItems>
    </cacheField>
    <cacheField name="Year" numFmtId="0">
      <sharedItems containsString="0" containsBlank="1" containsNumber="1" containsInteger="1" minValue="2000" maxValue="2050" count="12">
        <n v="2000"/>
        <n v="2005"/>
        <n v="2010"/>
        <n v="2015"/>
        <n v="2020"/>
        <n v="2025"/>
        <n v="2030"/>
        <n v="2035"/>
        <n v="2040"/>
        <n v="2045"/>
        <n v="2050"/>
        <m/>
      </sharedItems>
    </cacheField>
    <cacheField name="Mode" numFmtId="0">
      <sharedItems containsBlank="1" count="10">
        <s v="2W_3W"/>
        <s v="Aviation"/>
        <s v="Bus"/>
        <s v="Freight Rail"/>
        <s v="MHDT_HHDT"/>
        <s v="LDV"/>
        <s v="LHDT"/>
        <s v="Marine"/>
        <s v="Passenger Rail"/>
        <m/>
      </sharedItems>
    </cacheField>
    <cacheField name="Stock_million" numFmtId="0">
      <sharedItems containsString="0" containsBlank="1" containsNumber="1" minValue="0" maxValue="2213.2991919999999"/>
    </cacheField>
    <cacheField name="Sales_million" numFmtId="0">
      <sharedItems containsString="0" containsBlank="1" containsNumber="1" minValue="0" maxValue="162.34435449999901"/>
    </cacheField>
    <cacheField name="VKT_billion" numFmtId="0">
      <sharedItems containsString="0" containsBlank="1" containsNumber="1" minValue="0" maxValue="33203.501649999998"/>
    </cacheField>
    <cacheField name="TKM_billion" numFmtId="0">
      <sharedItems containsString="0" containsBlank="1" containsNumber="1" minValue="0" maxValue="46199.938889999998"/>
    </cacheField>
    <cacheField name="TKM_milliion" numFmtId="0">
      <sharedItems containsString="0" containsBlank="1" containsNumber="1" containsInteger="1" minValue="0" maxValue="0"/>
    </cacheField>
    <cacheField name="PKM_billion" numFmtId="0">
      <sharedItems containsString="0" containsBlank="1" containsNumber="1" minValue="0" maxValue="52476.105629999998"/>
    </cacheField>
    <cacheField name="PKM_million" numFmtId="0">
      <sharedItems containsString="0" containsBlank="1" containsNumber="1" minValue="0.02" maxValue="0.02"/>
    </cacheField>
    <cacheField name="Energy_PJ" numFmtId="0">
      <sharedItems containsString="0" containsBlank="1" containsNumber="1" minValue="0" maxValue="81674.651039999997" count="1687">
        <n v="18.568093309999998"/>
        <n v="31.965595369999999"/>
        <n v="65.496848540000002"/>
        <n v="91.871279419999993"/>
        <n v="116.42924170000001"/>
        <n v="158.01152539999899"/>
        <n v="212.5593935"/>
        <n v="282.03189750000001"/>
        <n v="370.38669979999997"/>
        <n v="481.58778519999998"/>
        <n v="612.65213800000004"/>
        <n v="256.28337729999998"/>
        <n v="345.88836479999998"/>
        <n v="520.83093959999997"/>
        <n v="772.83718009999996"/>
        <n v="757.88470479999899"/>
        <n v="868.72550339999998"/>
        <n v="960.60953570000004"/>
        <n v="1027.708345"/>
        <n v="1099.363333"/>
        <n v="1174.9550400000001"/>
        <n v="1242.224199"/>
        <n v="2.8424703999999998"/>
        <n v="5.3669637479999999"/>
        <n v="10.48925397"/>
        <n v="12.99389951"/>
        <n v="12.948628579999999"/>
        <n v="15.517453550000001"/>
        <n v="15.50941231"/>
        <n v="15.50631856"/>
        <n v="15.50512829"/>
        <n v="15.50467036"/>
        <n v="18.088576530000001"/>
        <n v="31.255529450000001"/>
        <n v="58.329319910000002"/>
        <n v="113.3970444"/>
        <n v="144.00496709999999"/>
        <n v="147.5524388"/>
        <n v="166.48265789999999"/>
        <n v="188.48859150000001"/>
        <n v="207.13906369999901"/>
        <n v="221.757138499999"/>
        <n v="231.1661398"/>
        <n v="233.03587659999999"/>
        <n v="2.2077439999999999"/>
        <n v="6.2527732989999896"/>
        <n v="8.1469933749999992"/>
        <n v="8.0738793070000003"/>
        <n v="8.0457497979999992"/>
        <n v="8.0349274029999993"/>
        <n v="8.0307636539999994"/>
        <n v="8.0291617160000008"/>
        <n v="8.0285453950000001"/>
        <n v="8.0283082750000005"/>
        <n v="8.028217046"/>
        <n v="147.41177640000001"/>
        <n v="250.60320899999999"/>
        <n v="354.53068669999999"/>
        <n v="356.90948700000001"/>
        <n v="551.72541690000003"/>
        <n v="664.55539409999994"/>
        <n v="804.13869990000001"/>
        <n v="910.67508139999995"/>
        <n v="1025.2956260000001"/>
        <n v="1136.613987"/>
        <n v="1230.7851439999999"/>
        <n v="236.44938239999999"/>
        <n v="239.16857870000001"/>
        <n v="235.74080480000001"/>
        <n v="210.64088559999999"/>
        <n v="201.84610810000001"/>
        <n v="197.8432478"/>
        <n v="201.133755699999"/>
        <n v="204.2068855"/>
        <n v="207.84766740000001"/>
        <n v="213.34508159999999"/>
        <n v="216.97604449999901"/>
        <n v="1116.4644929999999"/>
        <n v="1433.0388949999999"/>
        <n v="2032.285789"/>
        <n v="2594.9602609999902"/>
        <n v="2934.3752030000001"/>
        <n v="3390.116939"/>
        <n v="3903.3099029999998"/>
        <n v="4397.9605810000003"/>
        <n v="4945.673906"/>
        <n v="5540.0875249999999"/>
        <n v="6165.9234889999998"/>
        <n v="121.377303099999"/>
        <n v="177.5365084"/>
        <n v="291.17295610000002"/>
        <n v="475.56353660000002"/>
        <n v="625.762138399999"/>
        <n v="750.39973079999902"/>
        <n v="893.69780249999997"/>
        <n v="1064.797178"/>
        <n v="1268.976089"/>
        <n v="1512.5810220000001"/>
        <n v="1803.2295369999999"/>
        <n v="73.398580620000004"/>
        <n v="66.405946499999999"/>
        <n v="57.838755480000003"/>
        <n v="44.737318670000001"/>
        <n v="47.128964840000002"/>
        <n v="45.793528870000003"/>
        <n v="44.498415090000002"/>
        <n v="41.947279399999999"/>
        <n v="40.673027410000003"/>
        <n v="38.129837010000003"/>
        <n v="36.858423610000003"/>
        <n v="44.781872110000002"/>
        <n v="60.837746019999997"/>
        <n v="133.00898470000001"/>
        <n v="240.66280800000001"/>
        <n v="221.91214439999999"/>
        <n v="247.4520115"/>
        <n v="278.11509430000001"/>
        <n v="311.82399930000003"/>
        <n v="338.61089709999999"/>
        <n v="357.46722199999999"/>
        <n v="374.3433647"/>
        <n v="3.2767223489999999"/>
        <n v="4.1245929510000003"/>
        <n v="6.0458629420000003"/>
        <n v="10.984609499999999"/>
        <n v="13.93170413"/>
        <n v="15.90053086"/>
        <n v="18.872095680000001"/>
        <n v="19.861401229999998"/>
        <n v="20.852870499999899"/>
        <n v="21.845219119999999"/>
        <n v="21.844970889999999"/>
        <n v="33.859464279999997"/>
        <n v="45.370522459999997"/>
        <n v="62.473917069999999"/>
        <n v="52.925845750000001"/>
        <n v="60.702425150000003"/>
        <n v="71.552388859999994"/>
        <n v="86.414332869999996"/>
        <n v="101.2931463"/>
        <n v="116.18027849999901"/>
        <n v="129.08538569999999"/>
        <n v="140.9993575"/>
        <n v="20.752574880000001"/>
        <n v="22.685261229999998"/>
        <n v="25.246593000000001"/>
        <n v="25.8018097"/>
        <n v="29.933290620000001"/>
        <n v="33.696574699999999"/>
        <n v="37.802002889999997"/>
        <n v="42.12248262"/>
        <n v="45.02135749"/>
        <n v="47.231416660000001"/>
        <n v="47.944198139999997"/>
        <n v="29.903298889999999"/>
        <n v="19.145232650000001"/>
        <n v="13.98041209"/>
        <n v="12.93658241"/>
        <n v="13.912964499999999"/>
        <n v="15.8922911"/>
        <n v="17.87526111"/>
        <n v="18.866882830000002"/>
        <n v="18.8663256"/>
        <n v="19.859064440000001"/>
        <n v="25.995330639999999"/>
        <n v="20.21050546"/>
        <n v="15.51771488"/>
        <n v="15.378453289999999"/>
        <n v="11.14536331"/>
        <n v="12.521668050000001"/>
        <n v="12.51517924"/>
        <n v="13.90298086"/>
        <n v="13.90191366"/>
        <n v="13.901503079999999"/>
        <n v="13.901345109999999"/>
        <n v="53.2224"/>
        <n v="68.389707950000002"/>
        <n v="113.2032004"/>
        <n v="117.5938895"/>
        <n v="114.4903012"/>
        <n v="119.7168313"/>
        <n v="125.0325368"/>
        <n v="129.040099"/>
        <n v="134.40645190000001"/>
        <n v="139.7785816"/>
        <n v="145.1530314"/>
        <n v="0"/>
        <n v="1.8810442E-2"/>
        <n v="9.1618693000000001E-2"/>
        <n v="0.40694811399999897"/>
        <n v="0.13443909900000001"/>
        <n v="0.17419980099999999"/>
        <n v="0.22350556099999999"/>
        <n v="0.27267260300000001"/>
        <n v="0.331473395"/>
        <n v="0.39996093799999999"/>
        <n v="0.47814438999999997"/>
        <n v="183.49645159999901"/>
        <n v="305.63233760000003"/>
        <n v="527.19924860000003"/>
        <n v="1017.3743480000001"/>
        <n v="856.202558799999"/>
        <n v="964.76461189999895"/>
        <n v="1045.3154019999999"/>
        <n v="1095.1576439999999"/>
        <n v="1148.695258"/>
        <n v="1208.2392070000001"/>
        <n v="1259.4618660000001"/>
        <n v="1.3106889399999999"/>
        <n v="2.4747557699999998"/>
        <n v="3.6275177649999999"/>
        <n v="4.7932841430000002"/>
        <n v="3.582438206"/>
        <n v="3.5776194430000001"/>
        <n v="4.7676873310000003"/>
        <n v="4.7667362950000003"/>
        <n v="4.7663703989999897"/>
        <n v="4.7662296260000003"/>
        <n v="4.766175466"/>
        <n v="1.0922408E-2"/>
        <n v="7.3782265999999999E-2"/>
        <n v="0.26793688999999998"/>
        <n v="0.91445908399999998"/>
        <n v="0.44315449600000001"/>
        <n v="0.49083117100000001"/>
        <n v="0.56904766799999995"/>
        <n v="0.63760501999999997"/>
        <n v="0.69648846099999995"/>
        <n v="0.74564965999999999"/>
        <n v="0.77509945400000002"/>
        <n v="285.04374259999997"/>
        <n v="411.16272020000002"/>
        <n v="658.91425119999997"/>
        <n v="1180.9539580000001"/>
        <n v="1043.678707"/>
        <n v="1181.5089599999999"/>
        <n v="1298.883943"/>
        <n v="1391.259994"/>
        <n v="1494.585525"/>
        <n v="1612.3607359999901"/>
        <n v="1731.736862"/>
        <n v="100.2256797"/>
        <n v="102.96303409999901"/>
        <n v="127.7279293"/>
        <n v="157.46491850000001"/>
        <n v="183.31611669999899"/>
        <n v="212.50169790000001"/>
        <n v="248.00830099999999"/>
        <n v="290.42533580000003"/>
        <n v="340.09593430000001"/>
        <n v="398.20968839999898"/>
        <n v="466.25557750000002"/>
        <n v="178.81792609999999"/>
        <n v="227.27363159999999"/>
        <n v="270.925569899999"/>
        <n v="337.39166289999997"/>
        <n v="416.79482789999997"/>
        <n v="524.53959399999997"/>
        <n v="524.74328370000001"/>
        <n v="470.37393609999998"/>
        <n v="514.0829334"/>
        <n v="585.13374920000001"/>
        <n v="669.61828149999997"/>
        <n v="457.49521339999899"/>
        <n v="672.63769000000002"/>
        <n v="538.03949109999996"/>
        <n v="592.28551839999898"/>
        <n v="729.36145999999997"/>
        <n v="934.83279210000001"/>
        <n v="956.37876689999996"/>
        <n v="889.74958879999997"/>
        <n v="1051.5689669999999"/>
        <n v="1285.9789699999999"/>
        <n v="1570.770471"/>
        <n v="76.636254019999996"/>
        <n v="90.009359059999994"/>
        <n v="89.508445910000006"/>
        <n v="105.6027386"/>
        <n v="116.6821484"/>
        <n v="132.96993040000001"/>
        <n v="122.34472239999999"/>
        <n v="103.7378137"/>
        <n v="112.7822527"/>
        <n v="128.4397553"/>
        <n v="146.9274241"/>
        <n v="232.23107279999999"/>
        <n v="207.3521203"/>
        <n v="212.24097159999999"/>
        <n v="256.9129537"/>
        <n v="326.17470459999998"/>
        <n v="414.47257169999898"/>
        <n v="407.88545570000002"/>
        <n v="356.71442100000002"/>
        <n v="380.70933600000001"/>
        <n v="423.036755999999"/>
        <n v="471.9323086"/>
        <n v="220.61951919999899"/>
        <n v="224.30332279999999"/>
        <n v="266.378568999999"/>
        <n v="299.11547159999998"/>
        <n v="329.9740261"/>
        <n v="371.3041111"/>
        <n v="323.34592470000001"/>
        <n v="265.65649300000001"/>
        <n v="266.23108359999998"/>
        <n v="285.48974570000001"/>
        <n v="314.27288139999899"/>
        <n v="327.44581260000001"/>
        <n v="618.81434360000003"/>
        <n v="1056.194246"/>
        <n v="1558.446498"/>
        <n v="2142.7570209999999"/>
        <n v="2842.9805940000001"/>
        <n v="2863.0730269999999"/>
        <n v="2527.7743609999902"/>
        <n v="2783.4453370000001"/>
        <n v="3145.8292529999999"/>
        <n v="3513.5363109999998"/>
        <n v="2022.7326439999999"/>
        <n v="1993.439525"/>
        <n v="2428.3593539999902"/>
        <n v="2747.3704680000001"/>
        <n v="3120.8944569999999"/>
        <n v="3613.353936"/>
        <n v="3225.369991"/>
        <n v="2677.1193109999999"/>
        <n v="2764.4577669999999"/>
        <n v="3036.502371"/>
        <n v="3398.8822919999998"/>
        <n v="7837.7987069999899"/>
        <n v="8829.0062529999996"/>
        <n v="10356.349109999999"/>
        <n v="12322.71271"/>
        <n v="14648.99706"/>
        <n v="17710.832350000001"/>
        <n v="16621.433559999899"/>
        <n v="14274.597319999901"/>
        <n v="15228.7358699999"/>
        <n v="17086.788359999999"/>
        <n v="19370.229930000001"/>
        <n v="116.1155364"/>
        <n v="104.19033359999899"/>
        <n v="403.29008329999999"/>
        <n v="563.21988220000003"/>
        <n v="733.12343959999998"/>
        <n v="981.2630987"/>
        <n v="1040.769863"/>
        <n v="1000.4295"/>
        <n v="1215.864859"/>
        <n v="1522.8226749999999"/>
        <n v="1898.4139889999999"/>
        <n v="508.58604939999998"/>
        <n v="344.93611600000003"/>
        <n v="457.16763300000002"/>
        <n v="462.84387709999999"/>
        <n v="454.365324899999"/>
        <n v="474.91307549999999"/>
        <n v="406.19321880000001"/>
        <n v="319.873992399999"/>
        <n v="322.25674350000003"/>
        <n v="341.71862199999998"/>
        <n v="366.690408399999"/>
        <n v="269.38804439999899"/>
        <n v="290.03015699999997"/>
        <n v="258.92010479999999"/>
        <n v="339.13116689999998"/>
        <n v="431.04550289999997"/>
        <n v="557.69382900000005"/>
        <n v="567.13748820000001"/>
        <n v="515.74041380000006"/>
        <n v="571.99881819999996"/>
        <n v="660.88911619999999"/>
        <n v="767.97421569999995"/>
        <n v="260.09880149999998"/>
        <n v="265.9438164"/>
        <n v="305.128771499999"/>
        <n v="370.03876319999898"/>
        <n v="424.65264489999998"/>
        <n v="504.8938915"/>
        <n v="463.4558859"/>
        <n v="397.11594209999998"/>
        <n v="411.91829639999997"/>
        <n v="457.59942840000002"/>
        <n v="524.33610520000002"/>
        <n v="236.87569429999999"/>
        <n v="318.40810770000002"/>
        <n v="411.23691389999999"/>
        <n v="534.34534929999995"/>
        <n v="676.06472159999998"/>
        <n v="856.52737979999995"/>
        <n v="838.7191851"/>
        <n v="740.15342350000003"/>
        <n v="825.52732909999997"/>
        <n v="956.628185999999"/>
        <n v="1108.0122019999999"/>
        <n v="113.79322569999999"/>
        <n v="372.681500999999"/>
        <n v="224.13784649999999"/>
        <n v="267.00335050000001"/>
        <n v="318.74383210000002"/>
        <n v="385.54480819999998"/>
        <n v="357.92682409999998"/>
        <n v="305.8911238"/>
        <n v="323.04019979999998"/>
        <n v="361.279992899999"/>
        <n v="410.87559049999999"/>
        <n v="146.30557590000001"/>
        <n v="142.19678540000001"/>
        <n v="351.41616769999899"/>
        <n v="449.76087199999898"/>
        <n v="557.3892171"/>
        <n v="698.21903650000002"/>
        <n v="665.63229679999995"/>
        <n v="576.72385280000003"/>
        <n v="607.13472409999997"/>
        <n v="665.37990079999997"/>
        <n v="733.44034739999995"/>
        <n v="188.107169"/>
        <n v="155.92321269999999"/>
        <n v="150.35953669999901"/>
        <n v="179.12322609999899"/>
        <n v="201.69447510000001"/>
        <n v="234.03230319999901"/>
        <n v="216.76968859999999"/>
        <n v="182.56922499999999"/>
        <n v="194.25748909999999"/>
        <n v="214.0668738"/>
        <n v="235.89156929999999"/>
        <n v="2482.5501679999902"/>
        <n v="2800.866231"/>
        <n v="2933.0454009999999"/>
        <n v="3260.1209170000002"/>
        <n v="3669.2792519999998"/>
        <n v="4183.2914019999998"/>
        <n v="3641.6879349999999"/>
        <n v="2944.9739219999901"/>
        <n v="2883.4597309999999"/>
        <n v="3015.9929670000001"/>
        <n v="3238.6555370000001"/>
        <n v="237.174306999999"/>
        <n v="270.3008835"/>
        <n v="360.21005960000002"/>
        <n v="468.314146399999"/>
        <n v="596.68036689999997"/>
        <n v="715.58055339999999"/>
        <n v="850.70349509999903"/>
        <n v="996.52940460000002"/>
        <n v="1163.3491550000001"/>
        <n v="1335.4429749999999"/>
        <n v="1517.9964009999901"/>
        <n v="216.37723080000001"/>
        <n v="252.8357613"/>
        <n v="290.5308268"/>
        <n v="316.48984280000002"/>
        <n v="470.70916089999997"/>
        <n v="507.42448130000002"/>
        <n v="552.27191619999996"/>
        <n v="617.46717579999995"/>
        <n v="676.35401609999997"/>
        <n v="709.09302160000004"/>
        <n v="741.8836761"/>
        <n v="42.033037219999997"/>
        <n v="53.745483299999997"/>
        <n v="64.493149540000005"/>
        <n v="53.192320770000002"/>
        <n v="52.719013670000002"/>
        <n v="52.536858870000003"/>
        <n v="62.960122980000001"/>
        <n v="62.927762360000003"/>
        <n v="62.915311879999997"/>
        <n v="62.910521719999998"/>
        <n v="62.908678780000002"/>
        <n v="197.3643194"/>
        <n v="209.13376099999999"/>
        <n v="239.4294538"/>
        <n v="248.95653680000001"/>
        <n v="228.01803859999899"/>
        <n v="212.88537719999999"/>
        <n v="222.82245349999999"/>
        <n v="230.90222749999899"/>
        <n v="237.55287909999899"/>
        <n v="243.8769776"/>
        <n v="248.52106659999899"/>
        <n v="65.189635120000005"/>
        <n v="67.767604969999994"/>
        <n v="67.057371160000002"/>
        <n v="64.988265190000007"/>
        <n v="61.862402160000002"/>
        <n v="59.69440255"/>
        <n v="73.591362989999993"/>
        <n v="73.19874591"/>
        <n v="73.048042899999999"/>
        <n v="72.9901141"/>
        <n v="72.967834569999994"/>
        <n v="529.45802389999994"/>
        <n v="786.22908710000002"/>
        <n v="910.62106359999996"/>
        <n v="765.54823209999995"/>
        <n v="1025.5587619999999"/>
        <n v="1221.56745"/>
        <n v="1463.292328"/>
        <n v="1642.0146359999901"/>
        <n v="1831.419271"/>
        <n v="2012.4195119999999"/>
        <n v="2162.9958889999998"/>
        <n v="368.456171699999"/>
        <n v="363.9541155"/>
        <n v="371.13118309999999"/>
        <n v="377.75232579999999"/>
        <n v="404.62480489999899"/>
        <n v="422.21974"/>
        <n v="421.79616549999997"/>
        <n v="438.41851169999899"/>
        <n v="452.95035410000003"/>
        <n v="453.60518080000003"/>
        <n v="467.08435159999999"/>
        <n v="3976.5140939999901"/>
        <n v="4439.4266349999998"/>
        <n v="4851.4345030000004"/>
        <n v="5049.6214950000003"/>
        <n v="5932.4811250000002"/>
        <n v="6547.265472"/>
        <n v="7311.6030909999999"/>
        <n v="8046.8056209999904"/>
        <n v="8863.8306909999992"/>
        <n v="9695.6999529999994"/>
        <n v="10605.33208"/>
        <n v="346.62343839999897"/>
        <n v="367.19763619999998"/>
        <n v="478.92835070000001"/>
        <n v="674.97274149999998"/>
        <n v="894.64972239999997"/>
        <n v="1174.1250580000001"/>
        <n v="1497.3626279999901"/>
        <n v="1846.067391"/>
        <n v="2226.2872429999902"/>
        <n v="2655.2781019999902"/>
        <n v="3143.5135149999901"/>
        <n v="80.957540089999995"/>
        <n v="71.717925440000002"/>
        <n v="60.06111696"/>
        <n v="49.052518679999999"/>
        <n v="46.065351489999998"/>
        <n v="44.912466379999998"/>
        <n v="38.115750859999999"/>
        <n v="37.969234110000002"/>
        <n v="31.59404499"/>
        <n v="31.575967599999998"/>
        <n v="25.25520994"/>
        <n v="230.89651480000001"/>
        <n v="244.02133179999899"/>
        <n v="289.69236439999997"/>
        <n v="364.64770859999999"/>
        <n v="411.5811994"/>
        <n v="435.15412400000002"/>
        <n v="447.0445163"/>
        <n v="453.04183260000002"/>
        <n v="452.9604205"/>
        <n v="465.33810870000002"/>
        <n v="477.73441150000002"/>
        <n v="24.625806390000001"/>
        <n v="35.191415450000001"/>
        <n v="39.663138619999998"/>
        <n v="51.998351299999896"/>
        <n v="64.760804899999997"/>
        <n v="64.668132569999997"/>
        <n v="64.632265349999997"/>
        <n v="71.080277899999999"/>
        <n v="71.074419430000006"/>
        <n v="71.072164709999996"/>
        <n v="77.53232414"/>
        <n v="94.203923040000006"/>
        <n v="116.5858059"/>
        <n v="148.77032600000001"/>
        <n v="166.71575609999999"/>
        <n v="219.68597840000001"/>
        <n v="240.55733140000001"/>
        <n v="261.96627840000002"/>
        <n v="278.15126249999997"/>
        <n v="288.98404410000001"/>
        <n v="310.76307989999998"/>
        <n v="321.65467630000001"/>
        <n v="137.27321040000001"/>
        <n v="161.475908"/>
        <n v="187.6536941"/>
        <n v="195.9875198"/>
        <n v="232.63851609999901"/>
        <n v="232.35567940000001"/>
        <n v="232.24371349999899"/>
        <n v="232.20017189999999"/>
        <n v="232.1833584"/>
        <n v="213.6027248"/>
        <n v="222.88740150000001"/>
        <n v="104.2911386"/>
        <n v="133.60779360000001"/>
        <n v="188.89728479999999"/>
        <n v="238.47991189999999"/>
        <n v="248.04575579999999"/>
        <n v="231.30471209999999"/>
        <n v="214.30070919999901"/>
        <n v="188.62845809999999"/>
        <n v="180.07052519999999"/>
        <n v="180.0767132"/>
        <n v="180.07909380000001"/>
        <n v="505.91631960000001"/>
        <n v="580.43924829999901"/>
        <n v="478.09102560000002"/>
        <n v="332.02038229999999"/>
        <n v="303.08587230000001"/>
        <n v="285.25213489999999"/>
        <n v="276.5623296"/>
        <n v="260.09885550000001"/>
        <n v="251.89809849999901"/>
        <n v="235.62046099999901"/>
        <n v="227.4859056"/>
        <n v="795.6734778"/>
        <n v="725.22287310000002"/>
        <n v="676.20409459999996"/>
        <n v="680.50493519999998"/>
        <n v="671.79537449999998"/>
        <n v="647.02696990000004"/>
        <n v="631.93705549999902"/>
        <n v="618.10967259999995"/>
        <n v="631.189506399999"/>
        <n v="642.03432859999998"/>
        <n v="654.83164810000005"/>
        <n v="21"/>
        <n v="20"/>
        <n v="16"/>
        <n v="17.475177299999999"/>
        <n v="18.950354610000002"/>
        <n v="21.219858160000001"/>
        <n v="23.943262409999999"/>
        <n v="27.007092199999999"/>
        <n v="30.18439716"/>
        <n v="33.58865248"/>
        <n v="36.765957450000002"/>
        <n v="23"/>
        <n v="28"/>
        <n v="37"/>
        <n v="44.62886598"/>
        <n v="50.477663229999997"/>
        <n v="58.742268039999999"/>
        <n v="67.388316149999994"/>
        <n v="76.797250860000005"/>
        <n v="86.206185570000002"/>
        <n v="95.106529210000005"/>
        <n v="103.2439863"/>
        <n v="18"/>
        <n v="30.625"/>
        <n v="34.125"/>
        <n v="37.1875"/>
        <n v="40.6875"/>
        <n v="44.625"/>
        <n v="48.125"/>
        <n v="52.0625"/>
        <n v="56"/>
        <n v="40"/>
        <n v="41.343283579999998"/>
        <n v="41.641791040000001"/>
        <n v="45.671641790000002"/>
        <n v="51.343283579999998"/>
        <n v="57.462686570000002"/>
        <n v="63.880597010000002"/>
        <n v="70"/>
        <n v="75.373134329999999"/>
        <n v="69"/>
        <n v="78"/>
        <n v="81"/>
        <n v="87.21"/>
        <n v="93.15"/>
        <n v="99.63"/>
        <n v="105.84"/>
        <n v="112.86"/>
        <n v="119.88"/>
        <n v="127.17"/>
        <n v="134.19"/>
        <n v="216"/>
        <n v="293"/>
        <n v="280"/>
        <n v="367.88074130000001"/>
        <n v="455.987107199999"/>
        <n v="557.51813049999998"/>
        <n v="656.79290889999902"/>
        <n v="745.68896050000001"/>
        <n v="820.70910559999902"/>
        <n v="885.57614829999898"/>
        <n v="938.4850927"/>
        <n v="91"/>
        <n v="82"/>
        <n v="72.886597940000001"/>
        <n v="78.298969069999998"/>
        <n v="83.711340210000003"/>
        <n v="88.762886599999902"/>
        <n v="93.81443299"/>
        <n v="98.68556701"/>
        <n v="103.7371134"/>
        <n v="108.7886598"/>
        <n v="1185"/>
        <n v="1371"/>
        <n v="1330"/>
        <n v="1501.446592"/>
        <n v="1689.830788"/>
        <n v="1915.9817149999999"/>
        <n v="2157.8903070000001"/>
        <n v="2399.5374849999998"/>
        <n v="2626.900564"/>
        <n v="2842.6059989999999"/>
        <n v="3039.5298969999999"/>
        <n v="38"/>
        <n v="45"/>
        <n v="58"/>
        <n v="73.44093178"/>
        <n v="96.216306160000002"/>
        <n v="124.9750416"/>
        <n v="158.36605659999901"/>
        <n v="194.55574039999999"/>
        <n v="231.22795339999999"/>
        <n v="266.06655569999998"/>
        <n v="297.2379368"/>
        <n v="5"/>
        <n v="4"/>
        <n v="4.2"/>
        <n v="4.4000000000000004"/>
        <n v="4.5999999999999996"/>
        <n v="4.8"/>
        <n v="7"/>
        <n v="6"/>
        <n v="6.75"/>
        <n v="7.3125"/>
        <n v="8.0625"/>
        <n v="9"/>
        <n v="10.125"/>
        <n v="11.0625"/>
        <n v="12.1875"/>
        <n v="13.125"/>
        <n v="29"/>
        <n v="31"/>
        <n v="39"/>
        <n v="42.949367090000003"/>
        <n v="47.392405060000002"/>
        <n v="53.810126580000002"/>
        <n v="60.72151899"/>
        <n v="67.632911390000004"/>
        <n v="74.050632910000004"/>
        <n v="80.468354430000005"/>
        <n v="85.898734180000005"/>
        <n v="2"/>
        <n v="3"/>
        <n v="2.2222222220000001"/>
        <n v="2.4444444440000002"/>
        <n v="2.8148148150000001"/>
        <n v="3.1851851849999999"/>
        <n v="3.6296296300000002"/>
        <n v="4.0740740739999897"/>
        <n v="4.5185185189999997"/>
        <n v="4.8888888889999897"/>
        <n v="41"/>
        <n v="44"/>
        <n v="38.868686869999998"/>
        <n v="42.414141409999999"/>
        <n v="47.797979799999901"/>
        <n v="54.101010100000003"/>
        <n v="60.666666669999998"/>
        <n v="67.232323230000006"/>
        <n v="73.141414139999995"/>
        <n v="78.525252530000003"/>
        <n v="136"/>
        <n v="171"/>
        <n v="173"/>
        <n v="180.31228239999999"/>
        <n v="185.12978619999899"/>
        <n v="199.9264048"/>
        <n v="222.0353058"/>
        <n v="245.00447539999999"/>
        <n v="265.47886620000003"/>
        <n v="283.63053209999998"/>
        <n v="300.92192939999899"/>
        <n v="4.4444444440000002"/>
        <n v="5.3333333329999997"/>
        <n v="5.7777777779999999"/>
        <n v="6.2222222220000001"/>
        <n v="6.6666666670000003"/>
        <n v="7.1111111109999996"/>
        <n v="7.5555555559999998"/>
        <n v="459"/>
        <n v="500"/>
        <n v="453"/>
        <n v="486.20899150000002"/>
        <n v="526.7569866"/>
        <n v="564.73633050000001"/>
        <n v="605.10085049999998"/>
        <n v="648.40097209999999"/>
        <n v="694.63669500000003"/>
        <n v="743.44106929999998"/>
        <n v="793.52976909999995"/>
        <n v="479.05133130000002"/>
        <n v="565.56994050000003"/>
        <n v="741.22094749999997"/>
        <n v="978.47854749999999"/>
        <n v="1574.580573"/>
        <n v="2172.1329030000002"/>
        <n v="2770.2183479999999"/>
        <n v="3368.65859799999"/>
        <n v="3967.2929259999901"/>
        <n v="4566.0240729999996"/>
        <n v="5164.8009750000001"/>
        <n v="263.50202000000002"/>
        <n v="382.84833739999999"/>
        <n v="579.8561363"/>
        <n v="871.20242679999899"/>
        <n v="1459.7527299999999"/>
        <n v="2049.2931910000002"/>
        <n v="2620.7551989999902"/>
        <n v="3210.9408450000001"/>
        <n v="3801.2732539999902"/>
        <n v="4373.2274229999903"/>
        <n v="4963.6695439999903"/>
        <n v="134.7975161"/>
        <n v="134.57781259999999"/>
        <n v="192.1332707"/>
        <n v="249.71285639999999"/>
        <n v="288.29795030000002"/>
        <n v="346.26842979999998"/>
        <n v="384.87559959999999"/>
        <n v="442.6657404"/>
        <n v="481.18300340000002"/>
        <n v="538.9355597"/>
        <n v="577.43532459999994"/>
        <n v="527.86127999999997"/>
        <n v="620.59245099999998"/>
        <n v="855.06373069999995"/>
        <n v="1072.805975"/>
        <n v="1001.14936199999"/>
        <n v="1135.3367940000001"/>
        <n v="1294.794537"/>
        <n v="1460.630774"/>
        <n v="1633.7933859999901"/>
        <n v="1813.0026889999999"/>
        <n v="1999.2696719999999"/>
        <n v="245.76365999999999"/>
        <n v="279.3489242"/>
        <n v="329.47701919999997"/>
        <n v="318.477445399999"/>
        <n v="334.49483129999999"/>
        <n v="347.6796976"/>
        <n v="380.33343170000001"/>
        <n v="406.935211199999"/>
        <n v="445.19012629999997"/>
        <n v="474.276020299999"/>
        <n v="503.67568160000002"/>
        <n v="1243.0444299999999"/>
        <n v="2423.7968500000002"/>
        <n v="4327.5022040000003"/>
        <n v="5442.9576010000001"/>
        <n v="6465.5250669999996"/>
        <n v="7319.2816110000003"/>
        <n v="8458.9746040000009"/>
        <n v="9841.2492120000006"/>
        <n v="11413.39654"/>
        <n v="13088.921840000001"/>
        <n v="14731.85893"/>
        <n v="1849.04465"/>
        <n v="2273.143129"/>
        <n v="2252.8481469999901"/>
        <n v="2336.8635260000001"/>
        <n v="2448.0807759999998"/>
        <n v="2609.7056010000001"/>
        <n v="2754.5715479999999"/>
        <n v="2853.45642"/>
        <n v="2935.7025939999999"/>
        <n v="2985.072979"/>
        <n v="3022.3642"/>
        <n v="10631.10922"/>
        <n v="13342.7384599999"/>
        <n v="17165.920419999999"/>
        <n v="20764.048429999999"/>
        <n v="24166.489109999999"/>
        <n v="27657.217139999899"/>
        <n v="31595.220239999999"/>
        <n v="36286.60168"/>
        <n v="41463.596100000002"/>
        <n v="46975.484100000001"/>
        <n v="52621.116869999998"/>
        <n v="656.328609999999"/>
        <n v="949.34280000000001"/>
        <n v="1479.4002699999901"/>
        <n v="1780.1309699999999"/>
        <n v="2248.46668"/>
        <n v="2869.5808000000002"/>
        <n v="3691.2955999999999"/>
        <n v="4694.8509799999902"/>
        <n v="5845.7420899999997"/>
        <n v="7150.1953299999996"/>
        <n v="8621.4979500000009"/>
        <n v="185.04764879999999"/>
        <n v="193.8816333"/>
        <n v="200.71087729999999"/>
        <n v="199.69216499999999"/>
        <n v="197.16712480000001"/>
        <n v="200.8916864"/>
        <n v="207.13062069999901"/>
        <n v="214.37934859999999"/>
        <n v="229.9626701"/>
        <n v="237.77435850000001"/>
        <n v="245.65323519999899"/>
        <n v="277.52182690000001"/>
        <n v="333.87450610000002"/>
        <n v="487.74568970000001"/>
        <n v="625.70655699999998"/>
        <n v="765.83989639999902"/>
        <n v="907.32199270000001"/>
        <n v="1049.2018599999999"/>
        <n v="1191.2719990000001"/>
        <n v="1333.4296529999999"/>
        <n v="1475.6264719999999"/>
        <n v="1617.8404840000001"/>
        <n v="81.263630000000006"/>
        <n v="129.84990999999999"/>
        <n v="171.51316"/>
        <n v="247.85285999999999"/>
        <n v="309.475034899999"/>
        <n v="372.67993080000002"/>
        <n v="436.61163389999899"/>
        <n v="500.90471700000001"/>
        <n v="565.36805219999997"/>
        <n v="629.90885330000003"/>
        <n v="694.48405260000004"/>
        <n v="302.67087999999899"/>
        <n v="460.36525460000001"/>
        <n v="760.12696359999995"/>
        <n v="1030.0337119999999"/>
        <n v="1364.06348"/>
        <n v="1699.95155"/>
        <n v="2036.280516"/>
        <n v="2388.1490840000001"/>
        <n v="2724.8207170000001"/>
        <n v="3061.54502"/>
        <n v="3398.2930659999902"/>
        <n v="264.65095000000002"/>
        <n v="281.19888959999997"/>
        <n v="351.32641430000001"/>
        <n v="454.04906099999999"/>
        <n v="558.0001168"/>
        <n v="662.93764899999996"/>
        <n v="768.12381389999996"/>
        <n v="888.48862910000003"/>
        <n v="993.84864739999898"/>
        <n v="1099.2339039999999"/>
        <n v="1204.6302310000001"/>
        <n v="162.7539908"/>
        <n v="229.55043199999901"/>
        <n v="429.45829939999999"/>
        <n v="795.01137270000004"/>
        <n v="920.90641779999999"/>
        <n v="1030.3348839999901"/>
        <n v="1140.267501"/>
        <n v="1250.421654"/>
        <n v="1360.671613"/>
        <n v="1489.349528"/>
        <n v="1599.657555"/>
        <n v="35.926403129999997"/>
        <n v="33.916922380000003"/>
        <n v="49.715713659999999"/>
        <n v="65.692729130000004"/>
        <n v="81.861171279999994"/>
        <n v="81.794416240000004"/>
        <n v="98.122442579999998"/>
        <n v="114.46232620000001"/>
        <n v="114.45699409999899"/>
        <n v="130.80564860000001"/>
        <n v="147.15533980000001"/>
        <n v="3921.8803939999998"/>
        <n v="4050.8806629999999"/>
        <n v="3957.8215740000001"/>
        <n v="4295.3806290000002"/>
        <n v="4148.8278979999995"/>
        <n v="3852.0260029999999"/>
        <n v="3503.6629849999999"/>
        <n v="3459.1361409999899"/>
        <n v="3617.4638380000001"/>
        <n v="3861.5844079999902"/>
        <n v="4128.8306329999996"/>
        <n v="928.36691429999996"/>
        <n v="1076.2149300000001"/>
        <n v="1382.0442599999999"/>
        <n v="1797.8653469999999"/>
        <n v="1885.692067"/>
        <n v="2218.93145"/>
        <n v="2721.5659599999999"/>
        <n v="3344.7922020000001"/>
        <n v="4140.7575900000002"/>
        <n v="5124.9627339999997"/>
        <n v="6249.2586199999996"/>
        <n v="1239.9773070000001"/>
        <n v="1558.960818"/>
        <n v="2091.3308350000002"/>
        <n v="3307.9460789999998"/>
        <n v="4302.2343739999997"/>
        <n v="5917.0057559999996"/>
        <n v="7636.9623730000003"/>
        <n v="9481.0087110000004"/>
        <n v="11451.049929999999"/>
        <n v="13703.433999999999"/>
        <n v="15742.2577699999"/>
        <n v="595.4714457"/>
        <n v="678.17853129999901"/>
        <n v="703.79840520000005"/>
        <n v="737.34142259999999"/>
        <n v="715.53662529999997"/>
        <n v="736.26636629999996"/>
        <n v="769.2057863"/>
        <n v="800.1446363"/>
        <n v="830.54018539999902"/>
        <n v="859.12475489999997"/>
        <n v="878.432420199999"/>
        <n v="940.40183630000001"/>
        <n v="978.92312870000001"/>
        <n v="1332.8021019999901"/>
        <n v="1812.82459699999"/>
        <n v="1885.1887750000001"/>
        <n v="1956.0799320000001"/>
        <n v="1982.3262139999999"/>
        <n v="2076.6005869999999"/>
        <n v="2147.7729749999999"/>
        <n v="2153.8304880000001"/>
        <n v="2110.4579399999998"/>
        <n v="1147.4743429999901"/>
        <n v="1124.42803"/>
        <n v="1163.071095"/>
        <n v="1118.5435629999999"/>
        <n v="1032.667015"/>
        <n v="926.53918209999995"/>
        <n v="833.76261009999996"/>
        <n v="807.70511610000005"/>
        <n v="800.41749879999998"/>
        <n v="801.26856439999995"/>
        <n v="810.61831759999995"/>
        <n v="829.89693879999902"/>
        <n v="2023.9115999999999"/>
        <n v="3511.1272979999999"/>
        <n v="7397.5146099999902"/>
        <n v="9280.3892500000002"/>
        <n v="9860.9108489999999"/>
        <n v="11264.01944"/>
        <n v="12670.609129999901"/>
        <n v="14450.45219"/>
        <n v="16357.32273"/>
        <n v="18092.16372"/>
        <n v="7148.7066290000002"/>
        <n v="7274.6985409999998"/>
        <n v="7232.1174519999904"/>
        <n v="7030.5392970000003"/>
        <n v="6517.1600200000003"/>
        <n v="6088.9028070000004"/>
        <n v="5828.8952859999999"/>
        <n v="5731.1343369999904"/>
        <n v="5740.7221869999903"/>
        <n v="5811.6877709999999"/>
        <n v="5890.3101889999998"/>
        <n v="35829.851819999902"/>
        <n v="39777.179619999901"/>
        <n v="41911.083400000003"/>
        <n v="50607.286160000003"/>
        <n v="53486.694900000002"/>
        <n v="54531.40726"/>
        <n v="57539.0439799999"/>
        <n v="62546.016710000004"/>
        <n v="68729.020329999999"/>
        <n v="75517.046220000004"/>
        <n v="81674.651039999997"/>
        <n v="152.08483849999999"/>
        <n v="256.4941695"/>
        <n v="458.83999119999902"/>
        <n v="705.82526239999902"/>
        <n v="941.25356790000001"/>
        <n v="1141.6935060000001"/>
        <n v="1355.425606"/>
        <n v="1603.0229529999999"/>
        <n v="1901.029196"/>
        <n v="2263.2116070000002"/>
        <n v="2701.9338440000001"/>
        <n v="1600.955166"/>
        <n v="1731.387616"/>
        <n v="1606.653456"/>
        <n v="1466.1305619999901"/>
        <n v="1280.813719"/>
        <n v="1154.79593"/>
        <n v="1088.35743"/>
        <n v="1047.481397"/>
        <n v="1016.925032"/>
        <n v="997.22826859999998"/>
        <n v="958.82140340000001"/>
        <n v="1180.4887220000001"/>
        <n v="1343.1641509999999"/>
        <n v="1654.177285"/>
        <n v="2147.4396269999902"/>
        <n v="2346.2175419999999"/>
        <n v="2515.0967639999999"/>
        <n v="2825.523451"/>
        <n v="3252.7980659999998"/>
        <n v="3661.2176119999999"/>
        <n v="3901.5029729999901"/>
        <n v="4129.1418460000004"/>
        <n v="456.28020229999998"/>
        <n v="628.25668289999999"/>
        <n v="883.661115"/>
        <n v="1094.5699059999999"/>
        <n v="1060.827538"/>
        <n v="1128.3122390000001"/>
        <n v="1184.131533"/>
        <n v="1377.3283960000001"/>
        <n v="1422.92202"/>
        <n v="1515.1596589999999"/>
        <n v="1492.1352279999901"/>
        <n v="836.43493009999997"/>
        <n v="1385.332255"/>
        <n v="2094.8968719999998"/>
        <n v="2829.985193"/>
        <n v="3540.1587169999998"/>
        <n v="4048.0361229999999"/>
        <n v="4474.8629359999904"/>
        <n v="5087.7870830000002"/>
        <n v="5839.7171829999997"/>
        <n v="6559.4914549999903"/>
        <n v="6839.1878939999997"/>
        <n v="697.26772070000004"/>
        <n v="771.82217449999996"/>
        <n v="837.14482929999997"/>
        <n v="949.31847879999896"/>
        <n v="1053.089565"/>
        <n v="1271.567194"/>
        <n v="1487.292907"/>
        <n v="1687.8285599999999"/>
        <n v="1879.629907"/>
        <n v="2040.7861719999901"/>
        <n v="2164.8950399999999"/>
        <n v="649.32480179999902"/>
        <n v="863.04061750000005"/>
        <n v="1041.237453"/>
        <n v="1274.445508"/>
        <n v="1263.0789589999999"/>
        <n v="1333.63921"/>
        <n v="1451.3935039999999"/>
        <n v="1625.5338159999999"/>
        <n v="1660.1994139999999"/>
        <n v="1571.5453"/>
        <n v="1489.7559080000001"/>
        <n v="408.67142810000001"/>
        <n v="489.08148569999997"/>
        <n v="559.49904179999999"/>
        <n v="566.92919400000005"/>
        <n v="530.7062813"/>
        <n v="488.24474789999903"/>
        <n v="461.33596260000002"/>
        <n v="445.65317189999899"/>
        <n v="432.82438400000001"/>
        <n v="419.39397020000001"/>
        <n v="407.57308380000001"/>
        <n v="17018.048599999998"/>
        <n v="17593.284879999999"/>
        <n v="15358.681909999999"/>
        <n v="16370.067509999901"/>
        <n v="15851.68088"/>
        <n v="13745.385200000001"/>
        <n v="12173.982979999901"/>
        <n v="11506.58855"/>
        <n v="11352.84303"/>
        <n v="11437.09577"/>
        <n v="11717.70781"/>
        <n v="210.43854099999999"/>
        <n v="230.74769269999899"/>
        <n v="302.74513869999998"/>
        <n v="381.79391450000003"/>
        <n v="437.92911289999898"/>
        <n v="502.79469499999999"/>
        <n v="579.69629299999997"/>
        <n v="656.7923323"/>
        <n v="730.11437000000001"/>
        <n v="799.61360279999997"/>
        <n v="865.26758770000004"/>
        <n v="284.92467249999999"/>
        <n v="367.80862810000002"/>
        <n v="372.6688125"/>
        <n v="409.20657449999999"/>
        <n v="496.80582520000002"/>
        <n v="664.79303449999998"/>
        <n v="843.75042629999996"/>
        <n v="1011.758141"/>
        <n v="1190.7280149999999"/>
        <n v="1358.7424799999999"/>
        <n v="1515.800397"/>
        <n v="161.67606459999999"/>
        <n v="185.4864523"/>
        <n v="219.7977042"/>
        <n v="258.83073380000002"/>
        <n v="247.89367259999901"/>
        <n v="235.6505569"/>
        <n v="229.83665930000001"/>
        <n v="224.53910880000001"/>
        <n v="214.4488997"/>
        <n v="204.43392600000001"/>
        <n v="199.43249109999999"/>
        <n v="108.1379318"/>
        <n v="114.31639509999999"/>
        <n v="126.82031050000001"/>
        <n v="129.22611090000001"/>
        <n v="149.6307875"/>
        <n v="169.58353799999901"/>
        <n v="190.96351899999999"/>
        <n v="212.47608030000001"/>
        <n v="232.57262369999901"/>
        <n v="252.071011"/>
        <n v="269.0997213"/>
        <n v="107.580068099999"/>
        <n v="130.74087979999999"/>
        <n v="140.82770959999999"/>
        <n v="162.43792239999999"/>
        <n v="151.19295410000001"/>
        <n v="150.3462845"/>
        <n v="152.08511669999999"/>
        <n v="158.29003659999901"/>
        <n v="158.01746689999999"/>
        <n v="157.91257590000001"/>
        <n v="161.30422179999999"/>
        <n v="344.2085879"/>
        <n v="586.03615420000006"/>
        <n v="795.07989710000004"/>
        <n v="1102.444317"/>
        <n v="1351.847094"/>
        <n v="1549.410997"/>
        <n v="1800.2406579999899"/>
        <n v="2099.226999"/>
        <n v="2436.751968"/>
        <n v="2795.179525"/>
        <n v="3146.3921579999901"/>
        <n v="1234.515977"/>
        <n v="1348.110682"/>
        <n v="1331.4089039999999"/>
        <n v="1242.6919109999999"/>
        <n v="1263.5989509999999"/>
        <n v="1244.2355210000001"/>
        <n v="1290.7998729999999"/>
        <n v="1334.0334740000001"/>
        <n v="1376.4940300000001"/>
        <n v="1431.4681720000001"/>
        <n v="1469.116309"/>
        <n v="7021.9578929999998"/>
        <n v="7260.1756049999904"/>
        <n v="7910.2797090000004"/>
        <n v="8299.8978709999992"/>
        <n v="8881.8066989999897"/>
        <n v="9464.8799069999895"/>
        <n v="10275.29077"/>
        <n v="11200.22623"/>
        <n v="12159.593650000001"/>
        <n v="13179.5558599999"/>
        <n v="14222.50951"/>
        <n v="47.410509140000002"/>
        <n v="63.066551760000003"/>
        <n v="133.17546350000001"/>
        <n v="244.71315970000001"/>
        <n v="325.26150639999997"/>
        <n v="405.83635709999999"/>
        <n v="490.31070149999999"/>
        <n v="585.08677620000003"/>
        <n v="695.0491409"/>
        <n v="824.493937799999"/>
        <n v="978.0484447"/>
        <n v="751.69523019999997"/>
        <n v="769.90580479999903"/>
        <n v="741.08967289999998"/>
        <n v="682.02855420000003"/>
        <n v="558.41564860000005"/>
        <n v="504.190383"/>
        <n v="469.92073169999998"/>
        <n v="435.05030249999999"/>
        <n v="393.94752999999997"/>
        <n v="345.89980150000002"/>
        <n v="301.68031119999898"/>
        <n v="235.02637489999901"/>
        <n v="273.24659159999999"/>
        <n v="334.01446979999997"/>
        <n v="460.12139730000001"/>
        <n v="525.84805800000004"/>
        <n v="573.30018270000005"/>
        <n v="631.71412859999998"/>
        <n v="686.48172020000004"/>
        <n v="733.94894899999997"/>
        <n v="774.11437779999903"/>
        <n v="821.5832709"/>
        <n v="329.70808269999998"/>
        <n v="425.90095319999898"/>
        <n v="539.31033749999995"/>
        <n v="658.41507189999902"/>
        <n v="705.01866949999999"/>
        <n v="702.73137999999994"/>
        <n v="723.52076939999995"/>
        <n v="744.82761310000001"/>
        <n v="744.69102229999999"/>
        <n v="735.97990829999901"/>
        <n v="731.63076190000004"/>
        <n v="233.1859"/>
        <n v="269.58360679999998"/>
        <n v="395.673485499999"/>
        <n v="525.10730260000003"/>
        <n v="562.94684110000003"/>
        <n v="627.37788889999899"/>
        <n v="718.008268399999"/>
        <n v="795.76592729999902"/>
        <n v="864.92169869999998"/>
        <n v="942.74734890000002"/>
        <n v="1011.93266799999"/>
        <n v="70.921289999999999"/>
        <n v="92.526452289999995"/>
        <n v="138.4073994"/>
        <n v="183.98234399999899"/>
        <n v="189.432029"/>
        <n v="202.21586579999999"/>
        <n v="218.57896909999999"/>
        <n v="235.0502932"/>
        <n v="244.94683230000001"/>
        <n v="258.17293699999999"/>
        <n v="271.4068097"/>
        <n v="76.9898720999999"/>
        <n v="109.729370799999"/>
        <n v="146.378228699999"/>
        <n v="154.0362604"/>
        <n v="154.77814950000001"/>
        <n v="172.28623899999999"/>
        <n v="193.95531519999901"/>
        <n v="219.8739602"/>
        <n v="237.14298550000001"/>
        <n v="254.39965219999999"/>
        <n v="271.65115429999997"/>
        <n v="134.79414689999999"/>
        <n v="163.041358"/>
        <n v="175.25227319999999"/>
        <n v="193.33582229999999"/>
        <n v="184.97832890000001"/>
        <n v="180.9076269"/>
        <n v="180.79339959999999"/>
        <n v="176.98376830000001"/>
        <n v="173.20191599999899"/>
        <n v="165.66541989999999"/>
        <n v="161.89804889999999"/>
        <n v="2690.7446439999999"/>
        <n v="2129.9280309999999"/>
        <n v="2017.6299019999999"/>
        <n v="1511.5264749999999"/>
        <n v="1576.2290720000001"/>
        <n v="1579.2193569999999"/>
        <n v="1561.115941"/>
        <n v="1623.989695"/>
        <n v="1732.6162019999999"/>
        <n v="1878.6611849999999"/>
        <n v="2046.2651519999999"/>
        <n v="9858.4540089999991"/>
        <n v="10867.50367"/>
        <n v="11678.940699999999"/>
        <n v="12722.496300000001"/>
        <n v="14134.13715"/>
        <n v="16022.416300000001"/>
        <n v="18463.663919999999"/>
        <n v="21482.217779999999"/>
        <n v="25099.263350000001"/>
        <n v="29366.88392"/>
        <n v="34371.881089999901"/>
        <n v="262.29181740000001"/>
        <n v="290.84411710000001"/>
        <n v="353.57897819999903"/>
        <n v="432.041641999999"/>
        <n v="454.9271253"/>
        <n v="567.44496439999898"/>
        <n v="743.37147259999995"/>
        <n v="919.47348409999995"/>
        <n v="1057.89537899999"/>
        <n v="1183.7797989999999"/>
        <n v="1297.097027"/>
        <n v="342.386717199999"/>
        <n v="399.08180140000002"/>
        <n v="473.413419199999"/>
        <n v="627.76300979999996"/>
        <n v="701.16389379999896"/>
        <n v="835.03966379999997"/>
        <n v="1028.3185939999901"/>
        <n v="1210.1247449999901"/>
        <n v="1368.5796439999999"/>
        <n v="1509.4839999999999"/>
        <n v="1621.053144"/>
        <n v="101.9792448"/>
        <n v="101.7870865"/>
        <n v="101.6870839"/>
        <n v="111.813469"/>
        <n v="101.6338052"/>
        <n v="101.628109999999"/>
        <n v="121.95110270000001"/>
        <n v="132.11259860000001"/>
        <n v="142.27465219999999"/>
        <n v="152.43694009999999"/>
        <n v="162.59932599999999"/>
        <n v="190.07763919999999"/>
        <n v="151.6698725"/>
        <n v="138.51282769999901"/>
        <n v="121.73040049999901"/>
        <n v="133.4826822"/>
        <n v="151.2821433"/>
        <n v="156.78672800000001"/>
        <n v="161.71561349999999"/>
        <n v="159.54875480000001"/>
        <n v="151.76310799999999"/>
        <n v="154.38767050000001"/>
        <n v="186.45028139999999"/>
        <n v="195.19011159999999"/>
        <n v="210.2341509"/>
        <n v="195.93629799999999"/>
        <n v="180.4626873"/>
        <n v="176.23157409999999"/>
        <n v="197.37756429999999"/>
        <n v="219.36189759999999"/>
        <n v="234.16538779999999"/>
        <n v="234.040379"/>
        <n v="233.99228349999899"/>
        <n v="360.45580999999999"/>
        <n v="480.86020999999897"/>
        <n v="570.54647390000002"/>
        <n v="292.8399435"/>
        <n v="351.06492470000001"/>
        <n v="398.5040042"/>
        <n v="461.47977500000002"/>
        <n v="536.70795999999996"/>
        <n v="620.75261090000004"/>
        <n v="708.88773700000002"/>
        <n v="794.37762699999996"/>
        <n v="1008.28986"/>
        <n v="1006.98891899999"/>
        <n v="983.52455769999995"/>
        <n v="920.74293039999998"/>
        <n v="960.09356030000004"/>
        <n v="1054.9556359999999"/>
        <n v="1158.2732659999999"/>
        <n v="1227.409474"/>
        <n v="1302.7587209999999"/>
        <n v="1371.3856519999999"/>
        <n v="1428.5332980000001"/>
        <n v="4371.6366989999997"/>
        <n v="4914.2426889999997"/>
        <n v="5579.508785"/>
        <n v="4923.7447350000002"/>
        <n v="5093.7939839999999"/>
        <n v="5781.2346470000002"/>
        <n v="6696.9133359999996"/>
        <n v="7582.3432620000003"/>
        <n v="8355.1623450000006"/>
        <n v="9064.3021019999996"/>
        <n v="9723.3000499999998"/>
        <n v="27.754298989999999"/>
        <n v="43.87027191"/>
        <n v="99.112400840000006"/>
        <n v="163.09578500000001"/>
        <n v="184.5069493"/>
        <n v="243.30325490000001"/>
        <n v="316.80696410000002"/>
        <n v="388.252120399999"/>
        <n v="461.3477274"/>
        <n v="538.47858670000005"/>
        <n v="623.8837585"/>
        <n v="136.72853659999899"/>
        <n v="147.34883780000001"/>
        <n v="145.23200359999899"/>
        <n v="147.91956869999899"/>
        <n v="130.1228686"/>
        <n v="122.49001709999899"/>
        <n v="130.746692"/>
        <n v="134.95175230000001"/>
        <n v="139.4204053"/>
        <n v="139.3492852"/>
        <n v="134.6778588"/>
        <n v="147.18124549999999"/>
        <n v="161.338157"/>
        <n v="197.38368969999999"/>
        <n v="240.41821639999901"/>
        <n v="244.3431344"/>
        <n v="260.6535121"/>
        <n v="299.99092450000001"/>
        <n v="345.12754760000001"/>
        <n v="373.3563034"/>
        <n v="395.9593198"/>
        <n v="418.575543699999"/>
        <n v="64.829677610000005"/>
        <n v="80.461733780000003"/>
        <n v="98.526197789999998"/>
        <n v="103.2274479"/>
        <n v="99.116976370000003"/>
        <n v="103.0477582"/>
        <n v="118.63254259999999"/>
        <n v="134.51252479999999"/>
        <n v="145.15047469999999"/>
        <n v="150.47738859999899"/>
        <n v="155.83205419999999"/>
        <n v="104.740569999999"/>
        <n v="164.80348999999899"/>
        <n v="257.67502000000002"/>
        <n v="345.80640110000002"/>
        <n v="259.7796611"/>
        <n v="312.37659249999899"/>
        <n v="428.63451259999999"/>
        <n v="534.36393699999996"/>
        <n v="597.80699279999999"/>
        <n v="645.40093330000002"/>
        <n v="693.00463520000005"/>
        <n v="118.16108999999901"/>
        <n v="112.95626540000001"/>
        <n v="113.53381409999901"/>
        <n v="139.95192119999999"/>
        <n v="136.3785302"/>
        <n v="140.17811569999901"/>
        <n v="155.1310924"/>
        <n v="170.38009700000001"/>
        <n v="180.59828690000001"/>
        <n v="190.8742967"/>
        <n v="190.8574045"/>
        <n v="65.132517239999999"/>
        <n v="63.171242210000003"/>
        <n v="76.486253009999999"/>
        <n v="97.037483510000001"/>
        <n v="89.989600940000003"/>
        <n v="89.943378890000005"/>
        <n v="96.842657450000004"/>
        <n v="103.75192920000001"/>
        <n v="110.66540910000001"/>
        <n v="110.66413249999999"/>
        <n v="110.6636412"/>
        <n v="49.386937449999998"/>
        <n v="46.624171009999998"/>
        <n v="51.25640508"/>
        <n v="62.084160439999998"/>
        <n v="67.491778499999995"/>
        <n v="73.017565180000005"/>
        <n v="78.593477949999993"/>
        <n v="89.803167950000002"/>
        <n v="89.796262069999997"/>
        <n v="95.405705470000001"/>
        <n v="95.404619370000006"/>
        <n v="1205.7904559999999"/>
        <n v="1467.246402"/>
        <n v="1708.805509"/>
        <n v="921.33605769999997"/>
        <n v="999.23580600000003"/>
        <n v="1151.138357"/>
        <n v="1203.97597"/>
        <n v="1274.2944130000001"/>
        <n v="1371.0453339999999"/>
        <n v="1485.9148379999999"/>
        <n v="1608.360158"/>
        <n v="7.3181818179999896"/>
        <n v="14"/>
        <n v="17.924242419999999"/>
        <n v="22.8030303"/>
        <n v="29.060606060000001"/>
        <n v="37.015151520000003"/>
        <n v="46.878787879999997"/>
        <n v="59.5"/>
        <n v="23.601769910000002"/>
        <n v="33.451327429999999"/>
        <n v="39.769911499999999"/>
        <n v="46.646017700000002"/>
        <n v="55.008849560000002"/>
        <n v="61.884955750000003"/>
        <n v="67.831858409999995"/>
        <n v="73.59292035"/>
        <n v="1"/>
        <n v="13"/>
        <n v="13.886363640000001"/>
        <n v="15.65909091"/>
        <n v="18.90909091"/>
        <n v="20.386363639999999"/>
        <n v="20.977272729999999"/>
        <n v="19.795454549999999"/>
        <n v="5.6"/>
        <n v="6.4"/>
        <n v="7.2"/>
        <n v="30"/>
        <n v="65"/>
        <n v="85.553877139999997"/>
        <n v="89.546827789999995"/>
        <n v="87.190332330000004"/>
        <n v="82.935548839999996"/>
        <n v="79.269889219999996"/>
        <n v="77.371601209999994"/>
        <n v="77.829808659999998"/>
        <n v="79.138972809999999"/>
        <n v="209"/>
        <n v="200"/>
        <n v="199"/>
        <n v="229.739837399999"/>
        <n v="234.59349589999999"/>
        <n v="238.2337398"/>
        <n v="240.6605691"/>
        <n v="241.8739837"/>
        <n v="243.49186990000001"/>
        <n v="242.27845529999999"/>
        <n v="245.5142276"/>
        <n v="606"/>
        <n v="615"/>
        <n v="619"/>
        <n v="700.62448380000001"/>
        <n v="764.60639609999998"/>
        <n v="805.61092910000002"/>
        <n v="838.63937950000002"/>
        <n v="867.12197209999999"/>
        <n v="891.62637070000005"/>
        <n v="904.55329139999901"/>
        <n v="951.09985500000005"/>
        <n v="84.692056579999999"/>
        <n v="107.2165397"/>
        <n v="127.71381940000001"/>
        <n v="143.33079430000001"/>
        <n v="152.64091399999899"/>
        <n v="158.04678999999999"/>
        <n v="161.42546250000001"/>
        <n v="163.22742109999999"/>
        <n v="113"/>
        <n v="111"/>
        <n v="112.2388393"/>
        <n v="109.0178571"/>
        <n v="103.5669643"/>
        <n v="96.877232140000004"/>
        <n v="90.435267859999996"/>
        <n v="84.241071430000005"/>
        <n v="70.366071430000005"/>
        <n v="73.587053569999995"/>
        <n v="8"/>
        <n v="9.1999999999999993"/>
        <n v="11.6"/>
        <n v="13.2"/>
        <n v="14.8"/>
        <n v="16.399999999999999"/>
        <n v="19.600000000000001"/>
        <n v="22.8"/>
        <n v="2.3333333330000001"/>
        <n v="3.3333333330000001"/>
        <n v="4.3333333329999997"/>
        <n v="7.6666666670000003"/>
        <n v="11.82608696"/>
        <n v="14.60869565"/>
        <n v="17.043478260000001"/>
        <n v="19.47826087"/>
        <n v="21.913043479999999"/>
        <n v="25.043478260000001"/>
        <n v="27.826086960000001"/>
        <n v="31.304347830000001"/>
        <n v="33"/>
        <n v="22"/>
        <n v="22.717391299999999"/>
        <n v="26.304347830000001"/>
        <n v="27.02173913"/>
        <n v="26.543478260000001"/>
        <n v="25.826086960000001"/>
        <n v="23.434782609999999"/>
        <n v="25.586956520000001"/>
        <n v="43"/>
        <n v="38.441558440000001"/>
        <n v="35.064935060000003"/>
        <n v="31.428571430000002"/>
        <n v="29.610389609999999"/>
        <n v="29.09090909"/>
        <n v="28.831168829999999"/>
        <n v="17"/>
        <n v="19"/>
        <n v="20.727272729999999"/>
        <n v="21.15909091"/>
        <n v="21.375"/>
        <n v="21.80681818"/>
        <n v="22.022727270000001"/>
        <n v="22.454545450000001"/>
        <n v="22.670454549999999"/>
        <n v="32"/>
        <n v="30.78947368"/>
        <n v="36.315789469999999"/>
        <n v="43.421052629999998"/>
        <n v="52.89473684"/>
        <n v="63.947368419999997"/>
        <n v="70.263157890000002"/>
        <n v="76.578947369999995"/>
        <n v="83.684210530000001"/>
        <m/>
      </sharedItems>
    </cacheField>
    <cacheField name="TTW_CO2_Mt" numFmtId="0">
      <sharedItems containsString="0" containsBlank="1" containsNumber="1" minValue="0" maxValue="5506.2165359999999"/>
    </cacheField>
    <cacheField name="TTW_PM2_5_kt" numFmtId="0">
      <sharedItems containsString="0" containsBlank="1" containsNumber="1" minValue="0" maxValue="14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3">
  <r>
    <s v="Roadmap_2017"/>
    <s v="Baseline"/>
    <x v="0"/>
    <x v="0"/>
    <x v="0"/>
    <n v="3.3039999999999998"/>
    <n v="0.36"/>
    <n v="17"/>
    <n v="0"/>
    <n v="0"/>
    <n v="20"/>
    <n v="0.02"/>
    <x v="0"/>
    <n v="1.345085004"/>
    <n v="0.34"/>
  </r>
  <r>
    <s v="Roadmap_2017"/>
    <s v="Baseline"/>
    <x v="0"/>
    <x v="1"/>
    <x v="0"/>
    <n v="6.2639999999999896"/>
    <n v="0.94099999999999995"/>
    <n v="31"/>
    <n v="0"/>
    <n v="0"/>
    <n v="37"/>
    <n v="0.02"/>
    <x v="1"/>
    <n v="2.3156089450000001"/>
    <n v="0.62"/>
  </r>
  <r>
    <s v="Roadmap_2017"/>
    <s v="Baseline"/>
    <x v="0"/>
    <x v="2"/>
    <x v="0"/>
    <n v="13.058999999999999"/>
    <n v="1.83197268"/>
    <n v="65"/>
    <n v="0"/>
    <n v="0"/>
    <n v="78"/>
    <n v="0.02"/>
    <x v="2"/>
    <n v="4.7446351809999996"/>
    <n v="1.3"/>
  </r>
  <r>
    <s v="Roadmap_2017"/>
    <s v="Baseline"/>
    <x v="0"/>
    <x v="3"/>
    <x v="0"/>
    <n v="18.343"/>
    <n v="2.8670879949999999"/>
    <n v="92"/>
    <n v="0"/>
    <n v="0"/>
    <n v="110"/>
    <n v="0.02"/>
    <x v="3"/>
    <n v="6.6552164600000001"/>
    <n v="1.84"/>
  </r>
  <r>
    <s v="Roadmap_2017"/>
    <s v="Baseline"/>
    <x v="0"/>
    <x v="4"/>
    <x v="0"/>
    <n v="23.327510870000001"/>
    <n v="3.74721641199999"/>
    <n v="117"/>
    <n v="0"/>
    <n v="0"/>
    <n v="140"/>
    <n v="0.02"/>
    <x v="4"/>
    <n v="8.4342115460000002"/>
    <n v="2.34"/>
  </r>
  <r>
    <s v="Roadmap_2017"/>
    <s v="Baseline"/>
    <x v="0"/>
    <x v="5"/>
    <x v="0"/>
    <n v="31.701489129999999"/>
    <n v="5.3350141310000003"/>
    <n v="159"/>
    <n v="0"/>
    <n v="0"/>
    <n v="191"/>
    <n v="0.02"/>
    <x v="5"/>
    <n v="11.44645978"/>
    <n v="3.18"/>
  </r>
  <r>
    <s v="Roadmap_2017"/>
    <s v="Baseline"/>
    <x v="0"/>
    <x v="6"/>
    <x v="0"/>
    <n v="42.66741304"/>
    <n v="6.9580368349999997"/>
    <n v="214"/>
    <n v="0"/>
    <n v="0"/>
    <n v="257"/>
    <n v="0.02"/>
    <x v="6"/>
    <n v="15.397943550000001"/>
    <n v="4.28"/>
  </r>
  <r>
    <s v="Roadmap_2017"/>
    <s v="Baseline"/>
    <x v="0"/>
    <x v="7"/>
    <x v="0"/>
    <n v="56.624043479999997"/>
    <n v="9.17477521"/>
    <n v="284"/>
    <n v="0"/>
    <n v="0"/>
    <n v="340"/>
    <n v="0.02"/>
    <x v="7"/>
    <n v="20.430577849999999"/>
    <n v="5.68"/>
  </r>
  <r>
    <s v="Roadmap_2017"/>
    <s v="Baseline"/>
    <x v="0"/>
    <x v="8"/>
    <x v="0"/>
    <n v="74.368902169999998"/>
    <n v="11.820248579999999"/>
    <n v="373"/>
    <n v="0"/>
    <n v="0"/>
    <n v="447"/>
    <n v="0.02"/>
    <x v="8"/>
    <n v="26.831058370000001"/>
    <n v="7.46"/>
  </r>
  <r>
    <s v="Roadmap_2017"/>
    <s v="Baseline"/>
    <x v="0"/>
    <x v="9"/>
    <x v="0"/>
    <n v="96.699510869999997"/>
    <n v="13.057993870000001"/>
    <n v="485"/>
    <n v="0"/>
    <n v="0"/>
    <n v="582"/>
    <n v="0.02"/>
    <x v="9"/>
    <n v="34.886538809999998"/>
    <n v="9.6999999999999993"/>
  </r>
  <r>
    <s v="Roadmap_2017"/>
    <s v="Baseline"/>
    <x v="0"/>
    <x v="10"/>
    <x v="0"/>
    <n v="123.0177283"/>
    <n v="18.20894886"/>
    <n v="617"/>
    <n v="0"/>
    <n v="0"/>
    <n v="741"/>
    <n v="0.02"/>
    <x v="10"/>
    <n v="44.38092752"/>
    <n v="12.34"/>
  </r>
  <r>
    <s v="Roadmap_2017"/>
    <s v="Baseline"/>
    <x v="1"/>
    <x v="0"/>
    <x v="0"/>
    <n v="60.881"/>
    <n v="4.9349999999999996"/>
    <n v="419"/>
    <n v="0"/>
    <n v="0"/>
    <n v="461"/>
    <n v="0.02"/>
    <x v="11"/>
    <n v="18.565337960000001"/>
    <n v="8.3800000000000008"/>
  </r>
  <r>
    <s v="Roadmap_2017"/>
    <s v="Baseline"/>
    <x v="1"/>
    <x v="1"/>
    <x v="0"/>
    <n v="86.86"/>
    <n v="9.7684999999999995"/>
    <n v="599"/>
    <n v="0"/>
    <n v="0"/>
    <n v="659"/>
    <n v="0.02"/>
    <x v="12"/>
    <n v="25.047992570000002"/>
    <n v="11.98"/>
  </r>
  <r>
    <s v="Roadmap_2017"/>
    <s v="Baseline"/>
    <x v="1"/>
    <x v="2"/>
    <x v="0"/>
    <n v="138.55500000000001"/>
    <n v="20.562170640000001"/>
    <n v="923"/>
    <n v="0"/>
    <n v="0"/>
    <n v="1015"/>
    <n v="0.02"/>
    <x v="13"/>
    <n v="37.63835967"/>
    <n v="16.121481459999998"/>
  </r>
  <r>
    <s v="Roadmap_2017"/>
    <s v="Baseline"/>
    <x v="1"/>
    <x v="3"/>
    <x v="0"/>
    <n v="187.37099999999899"/>
    <n v="24.733865949999998"/>
    <n v="1382"/>
    <n v="0"/>
    <n v="0"/>
    <n v="1521"/>
    <n v="0.02"/>
    <x v="14"/>
    <n v="55.84983828"/>
    <n v="11.13380373"/>
  </r>
  <r>
    <s v="Roadmap_2017"/>
    <s v="Baseline"/>
    <x v="1"/>
    <x v="4"/>
    <x v="0"/>
    <n v="184.38824890000001"/>
    <n v="22.18143749"/>
    <n v="1360"/>
    <n v="0"/>
    <n v="0"/>
    <n v="1496"/>
    <n v="0.02"/>
    <x v="15"/>
    <n v="54.769282959999998"/>
    <n v="6.8109149110000002"/>
  </r>
  <r>
    <s v="Roadmap_2017"/>
    <s v="Baseline"/>
    <x v="1"/>
    <x v="5"/>
    <x v="0"/>
    <n v="211.6397475"/>
    <n v="29.699621669999999"/>
    <n v="1561"/>
    <n v="0"/>
    <n v="0"/>
    <n v="1718"/>
    <n v="0.02"/>
    <x v="16"/>
    <n v="62.779302190000003"/>
    <n v="7.8049999999999997"/>
  </r>
  <r>
    <s v="Roadmap_2017"/>
    <s v="Baseline"/>
    <x v="1"/>
    <x v="6"/>
    <x v="0"/>
    <n v="234.14596019999999"/>
    <n v="29.450229100000001"/>
    <n v="1727"/>
    <n v="0"/>
    <n v="0"/>
    <n v="1899"/>
    <n v="0.02"/>
    <x v="17"/>
    <n v="69.419392079999994"/>
    <n v="8.6349999999999998"/>
  </r>
  <r>
    <s v="Roadmap_2017"/>
    <s v="Baseline"/>
    <x v="1"/>
    <x v="7"/>
    <x v="0"/>
    <n v="250.5510912"/>
    <n v="32.428635020000002"/>
    <n v="1848"/>
    <n v="0"/>
    <n v="0"/>
    <n v="2032"/>
    <n v="0.02"/>
    <x v="18"/>
    <n v="74.268353500000003"/>
    <n v="9.24"/>
  </r>
  <r>
    <s v="Roadmap_2017"/>
    <s v="Baseline"/>
    <x v="1"/>
    <x v="8"/>
    <x v="0"/>
    <n v="268.04085889999999"/>
    <n v="34.476580890000001"/>
    <n v="1977"/>
    <n v="0"/>
    <n v="0"/>
    <n v="2175"/>
    <n v="0.02"/>
    <x v="19"/>
    <n v="79.446571570000003"/>
    <n v="9.8849999999999998"/>
  </r>
  <r>
    <s v="Roadmap_2017"/>
    <s v="Baseline"/>
    <x v="1"/>
    <x v="9"/>
    <x v="0"/>
    <n v="286.47968379999998"/>
    <n v="35.503090460000003"/>
    <n v="2113"/>
    <n v="0"/>
    <n v="0"/>
    <n v="2325"/>
    <n v="0.02"/>
    <x v="20"/>
    <n v="84.909280589999995"/>
    <n v="10.565"/>
  </r>
  <r>
    <s v="Roadmap_2017"/>
    <s v="Baseline"/>
    <x v="1"/>
    <x v="10"/>
    <x v="0"/>
    <n v="302.88481480000002"/>
    <n v="38.32547615"/>
    <n v="2234"/>
    <n v="0"/>
    <n v="0"/>
    <n v="2458"/>
    <n v="0.02"/>
    <x v="21"/>
    <n v="89.770552469999998"/>
    <n v="11.17"/>
  </r>
  <r>
    <s v="Roadmap_2017"/>
    <s v="Baseline"/>
    <x v="2"/>
    <x v="0"/>
    <x v="0"/>
    <n v="0.19699999999999901"/>
    <n v="3.1E-2"/>
    <n v="1"/>
    <n v="0"/>
    <n v="0"/>
    <n v="2"/>
    <n v="0.02"/>
    <x v="22"/>
    <n v="0.205910442"/>
    <n v="0.02"/>
  </r>
  <r>
    <s v="Roadmap_2017"/>
    <s v="Baseline"/>
    <x v="2"/>
    <x v="1"/>
    <x v="0"/>
    <n v="0.38900000000000001"/>
    <n v="5.8999999999999997E-2"/>
    <n v="2"/>
    <n v="0"/>
    <n v="0"/>
    <n v="3"/>
    <n v="0.02"/>
    <x v="23"/>
    <n v="0.388550389"/>
    <n v="0.04"/>
  </r>
  <r>
    <s v="Roadmap_2017"/>
    <s v="Baseline"/>
    <x v="2"/>
    <x v="2"/>
    <x v="0"/>
    <n v="0.71599999999999997"/>
    <n v="0.100638598"/>
    <n v="4"/>
    <n v="0"/>
    <n v="0"/>
    <n v="5"/>
    <n v="0.02"/>
    <x v="24"/>
    <n v="0.750043923"/>
    <n v="0.08"/>
  </r>
  <r>
    <s v="Roadmap_2017"/>
    <s v="Baseline"/>
    <x v="2"/>
    <x v="3"/>
    <x v="0"/>
    <n v="0.88900000000000001"/>
    <n v="0.120419998"/>
    <n v="5"/>
    <n v="0"/>
    <n v="0"/>
    <n v="6"/>
    <n v="0.02"/>
    <x v="25"/>
    <n v="0.92307283699999998"/>
    <n v="0.1"/>
  </r>
  <r>
    <s v="Roadmap_2017"/>
    <s v="Baseline"/>
    <x v="2"/>
    <x v="4"/>
    <x v="0"/>
    <n v="0.88900000000000001"/>
    <n v="0.10656191399999999"/>
    <n v="5"/>
    <n v="0"/>
    <n v="0"/>
    <n v="6"/>
    <n v="0.02"/>
    <x v="26"/>
    <n v="0.91985683799999995"/>
    <n v="0.1"/>
  </r>
  <r>
    <s v="Roadmap_2017"/>
    <s v="Baseline"/>
    <x v="2"/>
    <x v="5"/>
    <x v="0"/>
    <n v="1.0668"/>
    <n v="0.13968656699999901"/>
    <n v="6"/>
    <n v="0"/>
    <n v="0"/>
    <n v="6"/>
    <n v="0.02"/>
    <x v="27"/>
    <n v="1.102343439"/>
    <n v="0.12"/>
  </r>
  <r>
    <s v="Roadmap_2017"/>
    <s v="Baseline"/>
    <x v="2"/>
    <x v="6"/>
    <x v="0"/>
    <n v="1.0668"/>
    <n v="0.121917126"/>
    <n v="6"/>
    <n v="0"/>
    <n v="0"/>
    <n v="6"/>
    <n v="0.02"/>
    <x v="28"/>
    <n v="1.1017721979999999"/>
    <n v="0.12"/>
  </r>
  <r>
    <s v="Roadmap_2017"/>
    <s v="Baseline"/>
    <x v="2"/>
    <x v="7"/>
    <x v="0"/>
    <n v="1.0668"/>
    <n v="0.133194803"/>
    <n v="6"/>
    <n v="0"/>
    <n v="0"/>
    <n v="7"/>
    <n v="0.02"/>
    <x v="29"/>
    <n v="1.1015524219999999"/>
    <n v="0.12"/>
  </r>
  <r>
    <s v="Roadmap_2017"/>
    <s v="Baseline"/>
    <x v="2"/>
    <x v="8"/>
    <x v="0"/>
    <n v="1.0668"/>
    <n v="0.138495548"/>
    <n v="6"/>
    <n v="0"/>
    <n v="0"/>
    <n v="7"/>
    <n v="0.02"/>
    <x v="30"/>
    <n v="1.1014678659999999"/>
    <n v="0.12"/>
  </r>
  <r>
    <s v="Roadmap_2017"/>
    <s v="Baseline"/>
    <x v="2"/>
    <x v="9"/>
    <x v="0"/>
    <n v="1.0668"/>
    <n v="0.12721787100000001"/>
    <n v="6"/>
    <n v="0"/>
    <n v="0"/>
    <n v="7"/>
    <n v="0.02"/>
    <x v="31"/>
    <n v="1.1014353349999999"/>
    <n v="0.12"/>
  </r>
  <r>
    <s v="Roadmap_2017"/>
    <s v="Baseline"/>
    <x v="2"/>
    <x v="10"/>
    <x v="0"/>
    <n v="1.2445999999999999"/>
    <n v="0.17232858000000001"/>
    <n v="7"/>
    <n v="0"/>
    <n v="0"/>
    <n v="7"/>
    <n v="0.02"/>
    <x v="32"/>
    <n v="1.284993289"/>
    <n v="0.14000000000000001"/>
  </r>
  <r>
    <s v="Roadmap_2017"/>
    <s v="Baseline"/>
    <x v="3"/>
    <x v="0"/>
    <x v="0"/>
    <n v="2.8921602089999898"/>
    <n v="0.57414900000000002"/>
    <n v="28.615969969999998"/>
    <n v="0"/>
    <n v="0"/>
    <n v="31.477566970000002"/>
    <n v="0.02"/>
    <x v="33"/>
    <n v="1.37398135"/>
    <n v="0.57231939899999995"/>
  </r>
  <r>
    <s v="Roadmap_2017"/>
    <s v="Baseline"/>
    <x v="3"/>
    <x v="1"/>
    <x v="0"/>
    <n v="5.8134053989999996"/>
    <n v="1.1961649999999999"/>
    <n v="55.339210880000003"/>
    <n v="0"/>
    <n v="0"/>
    <n v="60.873131970000003"/>
    <n v="0.02"/>
    <x v="34"/>
    <n v="2.394188942"/>
    <n v="1.106784218"/>
  </r>
  <r>
    <s v="Roadmap_2017"/>
    <s v="Baseline"/>
    <x v="3"/>
    <x v="2"/>
    <x v="0"/>
    <n v="11.29099184"/>
    <n v="1.6066583459999999"/>
    <n v="110.0379702"/>
    <n v="0"/>
    <n v="0"/>
    <n v="121.0417672"/>
    <n v="0.02"/>
    <x v="35"/>
    <n v="3.9885328869999999"/>
    <n v="1.049228144"/>
  </r>
  <r>
    <s v="Roadmap_2017"/>
    <s v="Baseline"/>
    <x v="3"/>
    <x v="3"/>
    <x v="0"/>
    <n v="14.61219337"/>
    <n v="1.929734659"/>
    <n v="141.7280145"/>
    <n v="0"/>
    <n v="0"/>
    <n v="155.9008159"/>
    <n v="0.02"/>
    <x v="36"/>
    <n v="5.0651103820000003"/>
    <n v="0.719153818"/>
  </r>
  <r>
    <s v="Roadmap_2017"/>
    <s v="Baseline"/>
    <x v="3"/>
    <x v="4"/>
    <x v="0"/>
    <n v="15.104404799999999"/>
    <n v="2.046922221"/>
    <n v="146.50211969999901"/>
    <n v="0"/>
    <n v="0"/>
    <n v="161.15233169999999"/>
    <n v="0.02"/>
    <x v="37"/>
    <n v="5.1898861890000001"/>
    <n v="0.73251059900000004"/>
  </r>
  <r>
    <s v="Roadmap_2017"/>
    <s v="Baseline"/>
    <x v="3"/>
    <x v="5"/>
    <x v="0"/>
    <n v="17.135337119999999"/>
    <n v="2.4108549049999999"/>
    <n v="166.200737"/>
    <n v="0"/>
    <n v="0"/>
    <n v="182.82081069999899"/>
    <n v="0.02"/>
    <x v="38"/>
    <n v="5.8557218979999996"/>
    <n v="0.83100368499999999"/>
  </r>
  <r>
    <s v="Roadmap_2017"/>
    <s v="Baseline"/>
    <x v="3"/>
    <x v="6"/>
    <x v="0"/>
    <n v="19.465742970000001"/>
    <n v="2.521092967"/>
    <n v="188.8040373"/>
    <n v="0"/>
    <n v="0"/>
    <n v="207.68444099999999"/>
    <n v="0.02"/>
    <x v="39"/>
    <n v="6.6297402200000004"/>
    <n v="0.94402018599999904"/>
  </r>
  <r>
    <s v="Roadmap_2017"/>
    <s v="Baseline"/>
    <x v="3"/>
    <x v="7"/>
    <x v="0"/>
    <n v="21.436306739999999"/>
    <n v="2.7378674209999998"/>
    <n v="207.91712200000001"/>
    <n v="0"/>
    <n v="0"/>
    <n v="228.70883419999899"/>
    <n v="0.02"/>
    <x v="40"/>
    <n v="7.2857363409999998"/>
    <n v="1.03958561"/>
  </r>
  <r>
    <s v="Roadmap_2017"/>
    <s v="Baseline"/>
    <x v="3"/>
    <x v="8"/>
    <x v="0"/>
    <n v="22.978487080000001"/>
    <n v="2.8601968889999898"/>
    <n v="222.87518840000001"/>
    <n v="0"/>
    <n v="0"/>
    <n v="245.16270719999901"/>
    <n v="0.02"/>
    <x v="41"/>
    <n v="7.7999002900000001"/>
    <n v="1.1143759419999999"/>
  </r>
  <r>
    <s v="Roadmap_2017"/>
    <s v="Baseline"/>
    <x v="3"/>
    <x v="9"/>
    <x v="0"/>
    <n v="23.972336640000002"/>
    <n v="2.9496092989999898"/>
    <n v="232.51483109999899"/>
    <n v="0"/>
    <n v="0"/>
    <n v="255.76631420000001"/>
    <n v="0.02"/>
    <x v="42"/>
    <n v="8.1308446389999993"/>
    <n v="1.162574156"/>
  </r>
  <r>
    <s v="Roadmap_2017"/>
    <s v="Baseline"/>
    <x v="3"/>
    <x v="10"/>
    <x v="0"/>
    <n v="24.177960680000002"/>
    <n v="2.9109155430000002"/>
    <n v="234.50923999999901"/>
    <n v="0"/>
    <n v="0"/>
    <n v="257.9601639"/>
    <n v="0.02"/>
    <x v="43"/>
    <n v="8.1966092009999993"/>
    <n v="1.1725462"/>
  </r>
  <r>
    <s v="Roadmap_2017"/>
    <s v="Baseline"/>
    <x v="4"/>
    <x v="0"/>
    <x v="0"/>
    <n v="0.28399999999999997"/>
    <n v="5.1999999999999998E-2"/>
    <n v="1"/>
    <n v="0"/>
    <n v="0"/>
    <n v="5"/>
    <n v="0.02"/>
    <x v="44"/>
    <n v="0.15903482999999999"/>
    <n v="0.02"/>
  </r>
  <r>
    <s v="Roadmap_2017"/>
    <s v="Baseline"/>
    <x v="4"/>
    <x v="1"/>
    <x v="0"/>
    <n v="0.52400000000000002"/>
    <n v="5.45E-2"/>
    <n v="3"/>
    <n v="0"/>
    <n v="0"/>
    <n v="9"/>
    <n v="0.02"/>
    <x v="45"/>
    <n v="0.44919552099999999"/>
    <n v="0.06"/>
  </r>
  <r>
    <s v="Roadmap_2017"/>
    <s v="Baseline"/>
    <x v="4"/>
    <x v="2"/>
    <x v="0"/>
    <n v="0.69299999999999995"/>
    <n v="6.9903543999999998E-2"/>
    <n v="4"/>
    <n v="0"/>
    <n v="0"/>
    <n v="9"/>
    <n v="0.02"/>
    <x v="46"/>
    <n v="0.56066492700000004"/>
    <n v="3.8140584999999998E-2"/>
  </r>
  <r>
    <s v="Roadmap_2017"/>
    <s v="Baseline"/>
    <x v="4"/>
    <x v="3"/>
    <x v="0"/>
    <n v="0.60299999999999998"/>
    <n v="6.7880759999999998E-2"/>
    <n v="4"/>
    <n v="0"/>
    <n v="0"/>
    <n v="6"/>
    <n v="0.02"/>
    <x v="47"/>
    <n v="0.55563331699999996"/>
    <n v="2.0296729999999999E-2"/>
  </r>
  <r>
    <s v="Roadmap_2017"/>
    <s v="Baseline"/>
    <x v="4"/>
    <x v="4"/>
    <x v="0"/>
    <n v="0.60299999999999998"/>
    <n v="6.8181647999999997E-2"/>
    <n v="4"/>
    <n v="0"/>
    <n v="0"/>
    <n v="8"/>
    <n v="0.02"/>
    <x v="48"/>
    <n v="0.55369748299999999"/>
    <n v="0.02"/>
  </r>
  <r>
    <s v="Roadmap_2017"/>
    <s v="Baseline"/>
    <x v="4"/>
    <x v="5"/>
    <x v="0"/>
    <n v="0.60299999999999998"/>
    <n v="6.8883420000000001E-2"/>
    <n v="4"/>
    <n v="0"/>
    <n v="0"/>
    <n v="8"/>
    <n v="0.02"/>
    <x v="49"/>
    <n v="0.55295270100000005"/>
    <n v="0.02"/>
  </r>
  <r>
    <s v="Roadmap_2017"/>
    <s v="Baseline"/>
    <x v="4"/>
    <x v="6"/>
    <x v="0"/>
    <n v="0.60299999999999998"/>
    <n v="7.1908864000000003E-2"/>
    <n v="4"/>
    <n v="0"/>
    <n v="0"/>
    <n v="8"/>
    <n v="0.02"/>
    <x v="50"/>
    <n v="0.55266615699999999"/>
    <n v="0.02"/>
  </r>
  <r>
    <s v="Roadmap_2017"/>
    <s v="Baseline"/>
    <x v="4"/>
    <x v="7"/>
    <x v="0"/>
    <n v="0.60299999999999998"/>
    <n v="7.1908864000000003E-2"/>
    <n v="4"/>
    <n v="0"/>
    <n v="0"/>
    <n v="8"/>
    <n v="0.02"/>
    <x v="51"/>
    <n v="0.55255591400000004"/>
    <n v="0.02"/>
  </r>
  <r>
    <s v="Roadmap_2017"/>
    <s v="Baseline"/>
    <x v="4"/>
    <x v="8"/>
    <x v="0"/>
    <n v="0.60299999999999998"/>
    <n v="7.1908864000000003E-2"/>
    <n v="4"/>
    <n v="0"/>
    <n v="0"/>
    <n v="8"/>
    <n v="0.02"/>
    <x v="52"/>
    <n v="0.55251349900000002"/>
    <n v="0.02"/>
  </r>
  <r>
    <s v="Roadmap_2017"/>
    <s v="Baseline"/>
    <x v="4"/>
    <x v="9"/>
    <x v="0"/>
    <n v="0.60299999999999998"/>
    <n v="7.1908864000000003E-2"/>
    <n v="4"/>
    <n v="0"/>
    <n v="0"/>
    <n v="8"/>
    <n v="0.02"/>
    <x v="53"/>
    <n v="0.552497181"/>
    <n v="0.02"/>
  </r>
  <r>
    <s v="Roadmap_2017"/>
    <s v="Baseline"/>
    <x v="4"/>
    <x v="10"/>
    <x v="0"/>
    <n v="0.60299999999999998"/>
    <n v="7.1908864000000003E-2"/>
    <n v="4"/>
    <n v="0"/>
    <n v="0"/>
    <n v="8"/>
    <n v="0.02"/>
    <x v="54"/>
    <n v="0.55249090299999903"/>
    <n v="0.02"/>
  </r>
  <r>
    <s v="Roadmap_2017"/>
    <s v="Baseline"/>
    <x v="5"/>
    <x v="0"/>
    <x v="0"/>
    <n v="32.937801389999997"/>
    <n v="26.00944093"/>
    <n v="156.20684069999999"/>
    <n v="0"/>
    <n v="0"/>
    <n v="171.8275247"/>
    <n v="0.02"/>
    <x v="55"/>
    <n v="10.678606930000001"/>
    <n v="3.1241368129999998"/>
  </r>
  <r>
    <s v="Roadmap_2017"/>
    <s v="Baseline"/>
    <x v="5"/>
    <x v="1"/>
    <x v="0"/>
    <n v="59.938242099999997"/>
    <n v="29.088912430000001"/>
    <n v="281.57233100000002"/>
    <n v="0"/>
    <n v="0"/>
    <n v="309.7295641"/>
    <n v="0.02"/>
    <x v="56"/>
    <n v="18.151226040000001"/>
    <n v="4.2721561030000004"/>
  </r>
  <r>
    <s v="Roadmap_2017"/>
    <s v="Baseline"/>
    <x v="5"/>
    <x v="2"/>
    <x v="0"/>
    <n v="87.103341479999997"/>
    <n v="34.172631529999997"/>
    <n v="407.542917399999"/>
    <n v="0"/>
    <n v="0"/>
    <n v="448.29720909999998"/>
    <n v="0.02"/>
    <x v="57"/>
    <n v="25.167116119999999"/>
    <n v="2.7807135970000001"/>
  </r>
  <r>
    <s v="Roadmap_2017"/>
    <s v="Baseline"/>
    <x v="5"/>
    <x v="3"/>
    <x v="0"/>
    <n v="88.775000000000006"/>
    <n v="25.692679770000002"/>
    <n v="413.854675399999"/>
    <n v="0"/>
    <n v="0"/>
    <n v="455.240142899999"/>
    <n v="0.02"/>
    <x v="58"/>
    <n v="25.037220000000001"/>
    <n v="2.0693901050000001"/>
  </r>
  <r>
    <s v="Roadmap_2017"/>
    <s v="Baseline"/>
    <x v="5"/>
    <x v="4"/>
    <x v="0"/>
    <n v="137.68134609999899"/>
    <n v="26.707688359999999"/>
    <n v="641.84814189999997"/>
    <n v="0"/>
    <n v="0"/>
    <n v="706.03295609999998"/>
    <n v="0.02"/>
    <x v="59"/>
    <n v="38.241732059999997"/>
    <n v="3.2092407089999999"/>
  </r>
  <r>
    <s v="Roadmap_2017"/>
    <s v="Baseline"/>
    <x v="5"/>
    <x v="5"/>
    <x v="0"/>
    <n v="166.0411636"/>
    <n v="22.194193649999999"/>
    <n v="774.05701879999901"/>
    <n v="0"/>
    <n v="0"/>
    <n v="851.46272069999998"/>
    <n v="0.02"/>
    <x v="60"/>
    <n v="46.299401590000002"/>
    <n v="3.87028509399999"/>
  </r>
  <r>
    <s v="Roadmap_2017"/>
    <s v="Baseline"/>
    <x v="5"/>
    <x v="6"/>
    <x v="0"/>
    <n v="201.00876479999999"/>
    <n v="28.691468799999999"/>
    <n v="937.07031370000004"/>
    <n v="0"/>
    <n v="0"/>
    <n v="1030.777345"/>
    <n v="0.02"/>
    <x v="61"/>
    <n v="56.28586842"/>
    <n v="4.6853515689999998"/>
  </r>
  <r>
    <s v="Roadmap_2017"/>
    <s v="Baseline"/>
    <x v="5"/>
    <x v="7"/>
    <x v="0"/>
    <n v="227.67857000000001"/>
    <n v="30.680558179999998"/>
    <n v="1061.400627"/>
    <n v="0"/>
    <n v="0"/>
    <n v="1167.54069"/>
    <n v="0.02"/>
    <x v="62"/>
    <n v="63.985817410000003"/>
    <n v="5.3070031359999996"/>
  </r>
  <r>
    <s v="Roadmap_2017"/>
    <s v="Baseline"/>
    <x v="5"/>
    <x v="8"/>
    <x v="0"/>
    <n v="256.35143690000001"/>
    <n v="34.347306420000002"/>
    <n v="1195.06889"/>
    <n v="0"/>
    <n v="0"/>
    <n v="1314.575779"/>
    <n v="0.02"/>
    <x v="63"/>
    <n v="72.249280720000002"/>
    <n v="5.9753444499999997"/>
  </r>
  <r>
    <s v="Roadmap_2017"/>
    <s v="Baseline"/>
    <x v="5"/>
    <x v="9"/>
    <x v="0"/>
    <n v="284.19086149999998"/>
    <n v="35.909573829999999"/>
    <n v="1324.8517789999901"/>
    <n v="0"/>
    <n v="0"/>
    <n v="1457.336957"/>
    <n v="0.02"/>
    <x v="64"/>
    <n v="80.261341099999996"/>
    <n v="6.6242588969999998"/>
  </r>
  <r>
    <s v="Roadmap_2017"/>
    <s v="Baseline"/>
    <x v="5"/>
    <x v="10"/>
    <x v="0"/>
    <n v="307.73952070000001"/>
    <n v="39.864957480000001"/>
    <n v="1434.6318160000001"/>
    <n v="0"/>
    <n v="0"/>
    <n v="1578.0949969999999"/>
    <n v="0.02"/>
    <x v="65"/>
    <n v="87.008150029999996"/>
    <n v="7.1731590789999897"/>
  </r>
  <r>
    <s v="Roadmap_2017"/>
    <s v="Baseline"/>
    <x v="6"/>
    <x v="0"/>
    <x v="0"/>
    <n v="31.827999999999999"/>
    <n v="3.2330000000000001"/>
    <n v="168"/>
    <n v="0"/>
    <n v="0"/>
    <n v="185"/>
    <n v="0.02"/>
    <x v="66"/>
    <n v="17.128550199999999"/>
    <n v="3.36"/>
  </r>
  <r>
    <s v="Roadmap_2017"/>
    <s v="Baseline"/>
    <x v="6"/>
    <x v="1"/>
    <x v="0"/>
    <n v="33.955999999999896"/>
    <n v="2.79"/>
    <n v="180"/>
    <n v="0"/>
    <n v="0"/>
    <n v="198"/>
    <n v="0.02"/>
    <x v="67"/>
    <n v="17.32553059"/>
    <n v="2.7310499429999999"/>
  </r>
  <r>
    <s v="Roadmap_2017"/>
    <s v="Baseline"/>
    <x v="6"/>
    <x v="2"/>
    <x v="0"/>
    <n v="35.591999999999999"/>
    <n v="3.0672922599999999"/>
    <n v="184"/>
    <n v="0"/>
    <n v="0"/>
    <n v="203"/>
    <n v="0.02"/>
    <x v="68"/>
    <n v="16.80551037"/>
    <n v="1.235478684"/>
  </r>
  <r>
    <s v="Roadmap_2017"/>
    <s v="Baseline"/>
    <x v="6"/>
    <x v="3"/>
    <x v="0"/>
    <n v="33.082000000000001"/>
    <n v="3.5471098799999998"/>
    <n v="178"/>
    <n v="0"/>
    <n v="0"/>
    <n v="196"/>
    <n v="0.02"/>
    <x v="69"/>
    <n v="13.64977945"/>
    <n v="0.79618693299999999"/>
  </r>
  <r>
    <s v="Roadmap_2017"/>
    <s v="Baseline"/>
    <x v="6"/>
    <x v="4"/>
    <x v="0"/>
    <n v="34.887103119999999"/>
    <n v="3.9643012459999998"/>
    <n v="187.7124828"/>
    <n v="0"/>
    <n v="0"/>
    <n v="205.97640000000001"/>
    <n v="0.02"/>
    <x v="70"/>
    <n v="10.86121247"/>
    <n v="0.43741487299999998"/>
  </r>
  <r>
    <s v="Roadmap_2017"/>
    <s v="Baseline"/>
    <x v="6"/>
    <x v="5"/>
    <x v="0"/>
    <n v="36.014028330000002"/>
    <n v="4.3179207899999996"/>
    <n v="193.77598219999999"/>
    <n v="0"/>
    <n v="0"/>
    <n v="213.8948"/>
    <n v="0.02"/>
    <x v="71"/>
    <n v="9.5891590400000002"/>
    <n v="0.219106524"/>
  </r>
  <r>
    <s v="Roadmap_2017"/>
    <s v="Baseline"/>
    <x v="6"/>
    <x v="6"/>
    <x v="0"/>
    <n v="37.627324809999998"/>
    <n v="4.6701827659999999"/>
    <n v="202.456436"/>
    <n v="0"/>
    <n v="0"/>
    <n v="222.4796"/>
    <n v="0.02"/>
    <x v="72"/>
    <n v="9.1554037659999992"/>
    <n v="0.18601326899999901"/>
  </r>
  <r>
    <s v="Roadmap_2017"/>
    <s v="Baseline"/>
    <x v="6"/>
    <x v="7"/>
    <x v="0"/>
    <n v="38.748380070000003"/>
    <n v="4.7581501919999996"/>
    <n v="208.4883518"/>
    <n v="0"/>
    <n v="0"/>
    <n v="229.22200000000001"/>
    <n v="0.02"/>
    <x v="73"/>
    <n v="8.9747305359999991"/>
    <n v="0.184877758999999"/>
  </r>
  <r>
    <s v="Roadmap_2017"/>
    <s v="Baseline"/>
    <x v="6"/>
    <x v="8"/>
    <x v="0"/>
    <n v="39.728707589999999"/>
    <n v="4.8803758969999897"/>
    <n v="213.76307209999999"/>
    <n v="0"/>
    <n v="0"/>
    <n v="235.25880000000001"/>
    <n v="0.02"/>
    <x v="74"/>
    <n v="8.9644663799999993"/>
    <n v="0.186021785"/>
  </r>
  <r>
    <s v="Roadmap_2017"/>
    <s v="Baseline"/>
    <x v="6"/>
    <x v="9"/>
    <x v="0"/>
    <n v="40.93278273"/>
    <n v="4.9753006180000003"/>
    <n v="220.24168209999999"/>
    <n v="0"/>
    <n v="0"/>
    <n v="241.27599999999899"/>
    <n v="0.02"/>
    <x v="75"/>
    <n v="9.1112865319999994"/>
    <n v="0.189779117"/>
  </r>
  <r>
    <s v="Roadmap_2017"/>
    <s v="Baseline"/>
    <x v="6"/>
    <x v="10"/>
    <x v="0"/>
    <n v="41.709452800000001"/>
    <n v="5.0783635989999896"/>
    <n v="224.4206093"/>
    <n v="0"/>
    <n v="0"/>
    <n v="246.0976"/>
    <n v="0.02"/>
    <x v="76"/>
    <n v="9.2191717440000005"/>
    <n v="0.19239540299999999"/>
  </r>
  <r>
    <s v="Roadmap_2017"/>
    <s v="Baseline"/>
    <x v="7"/>
    <x v="0"/>
    <x v="0"/>
    <n v="185.6830616"/>
    <n v="41.805477619999998"/>
    <n v="1173.430754"/>
    <n v="0"/>
    <n v="0"/>
    <n v="1310.7546239999999"/>
    <n v="0.02"/>
    <x v="77"/>
    <n v="79.835925450000005"/>
    <n v="23.46861509"/>
  </r>
  <r>
    <s v="Roadmap_2017"/>
    <s v="Baseline"/>
    <x v="7"/>
    <x v="1"/>
    <x v="0"/>
    <n v="257.49624749999998"/>
    <n v="55.741650199999903"/>
    <n v="1646.0574819999999"/>
    <n v="0"/>
    <n v="0"/>
    <n v="1843.5978239999999"/>
    <n v="0.02"/>
    <x v="78"/>
    <n v="101.647058"/>
    <n v="30.264692149999998"/>
  </r>
  <r>
    <s v="Roadmap_2017"/>
    <s v="Baseline"/>
    <x v="7"/>
    <x v="2"/>
    <x v="0"/>
    <n v="377.7923333"/>
    <n v="76.248878329999997"/>
    <n v="2458.8067850000002"/>
    <n v="0"/>
    <n v="0"/>
    <n v="2755.120054"/>
    <n v="0.02"/>
    <x v="79"/>
    <n v="140.90886929999999"/>
    <n v="32.941594109999997"/>
  </r>
  <r>
    <s v="Roadmap_2017"/>
    <s v="Baseline"/>
    <x v="7"/>
    <x v="3"/>
    <x v="0"/>
    <n v="473.65819339999899"/>
    <n v="76.252680850000004"/>
    <n v="3322.8652699999998"/>
    <n v="0"/>
    <n v="0"/>
    <n v="3729.1100549999901"/>
    <n v="0.02"/>
    <x v="80"/>
    <n v="177.79810119999999"/>
    <n v="28.461459529999999"/>
  </r>
  <r>
    <s v="Roadmap_2017"/>
    <s v="Baseline"/>
    <x v="7"/>
    <x v="4"/>
    <x v="0"/>
    <n v="545.2220499"/>
    <n v="77.826231969999995"/>
    <n v="3765.4965499999998"/>
    <n v="0"/>
    <n v="0"/>
    <n v="4238.0279680000003"/>
    <n v="0.02"/>
    <x v="81"/>
    <n v="198.238821"/>
    <n v="25.458198459999998"/>
  </r>
  <r>
    <s v="Roadmap_2017"/>
    <s v="Baseline"/>
    <x v="7"/>
    <x v="5"/>
    <x v="0"/>
    <n v="635.45882119999999"/>
    <n v="85.866342130000007"/>
    <n v="4384.1317339999996"/>
    <n v="0"/>
    <n v="0"/>
    <n v="4943.1587840000002"/>
    <n v="0.02"/>
    <x v="82"/>
    <n v="228.5387537"/>
    <n v="29.37061379"/>
  </r>
  <r>
    <s v="Roadmap_2017"/>
    <s v="Baseline"/>
    <x v="7"/>
    <x v="6"/>
    <x v="0"/>
    <n v="734.6264784"/>
    <n v="96.267792940000007"/>
    <n v="5050.3631750000004"/>
    <n v="0"/>
    <n v="0"/>
    <n v="5697.2002519999996"/>
    <n v="0.02"/>
    <x v="83"/>
    <n v="263.5381185"/>
    <n v="34.223583759999997"/>
  </r>
  <r>
    <s v="Roadmap_2017"/>
    <s v="Baseline"/>
    <x v="7"/>
    <x v="7"/>
    <x v="0"/>
    <n v="824.8957838"/>
    <n v="107.03708109999999"/>
    <n v="5678.5506770000002"/>
    <n v="0"/>
    <n v="0"/>
    <n v="6417.9893009999996"/>
    <n v="0.02"/>
    <x v="84"/>
    <n v="297.83754570000002"/>
    <n v="39.217671699999997"/>
  </r>
  <r>
    <s v="Roadmap_2017"/>
    <s v="Baseline"/>
    <x v="7"/>
    <x v="8"/>
    <x v="0"/>
    <n v="924.34980129999997"/>
    <n v="119.2752002"/>
    <n v="6372.916639"/>
    <n v="0"/>
    <n v="0"/>
    <n v="7220.2701019999904"/>
    <n v="0.02"/>
    <x v="85"/>
    <n v="336.29190699999998"/>
    <n v="44.686091099999999"/>
  </r>
  <r>
    <s v="Roadmap_2017"/>
    <s v="Baseline"/>
    <x v="7"/>
    <x v="9"/>
    <x v="0"/>
    <n v="1031.088172"/>
    <n v="124.83736909999899"/>
    <n v="7128.7002970000003"/>
    <n v="0"/>
    <n v="0"/>
    <n v="8094.145391"/>
    <n v="0.02"/>
    <x v="86"/>
    <n v="378.35076029999999"/>
    <n v="50.635811940000004"/>
  </r>
  <r>
    <s v="Roadmap_2017"/>
    <s v="Baseline"/>
    <x v="7"/>
    <x v="10"/>
    <x v="0"/>
    <n v="1139.762479"/>
    <n v="143.09903700000001"/>
    <n v="7918.9315040000001"/>
    <n v="0"/>
    <n v="0"/>
    <n v="9016.3194249999997"/>
    <n v="0.02"/>
    <x v="87"/>
    <n v="423.04273889999899"/>
    <n v="57.021642460000002"/>
  </r>
  <r>
    <s v="Roadmap_2017"/>
    <s v="Baseline"/>
    <x v="8"/>
    <x v="0"/>
    <x v="0"/>
    <n v="14.66"/>
    <n v="3.6308876909999999"/>
    <n v="146.60794379999999"/>
    <n v="0"/>
    <n v="0"/>
    <n v="175.92953249999999"/>
    <n v="0.02"/>
    <x v="88"/>
    <n v="8.686572323"/>
    <n v="2.93215887399999"/>
  </r>
  <r>
    <s v="Roadmap_2017"/>
    <s v="Baseline"/>
    <x v="8"/>
    <x v="1"/>
    <x v="0"/>
    <n v="21.19"/>
    <n v="7.7105988459999999"/>
    <n v="227.14593969999899"/>
    <n v="0"/>
    <n v="0"/>
    <n v="272.5751277"/>
    <n v="0.02"/>
    <x v="89"/>
    <n v="12.71138477"/>
    <n v="4.1147018839999996"/>
  </r>
  <r>
    <s v="Roadmap_2017"/>
    <s v="Baseline"/>
    <x v="8"/>
    <x v="2"/>
    <x v="0"/>
    <n v="35.54"/>
    <n v="7.5990627999999996"/>
    <n v="381.22589790000001"/>
    <n v="0"/>
    <n v="0"/>
    <n v="457.47107749999998"/>
    <n v="0.02"/>
    <x v="90"/>
    <n v="20.76695149"/>
    <n v="4.0497331919999997"/>
  </r>
  <r>
    <s v="Roadmap_2017"/>
    <s v="Baseline"/>
    <x v="8"/>
    <x v="3"/>
    <x v="0"/>
    <n v="58.63"/>
    <n v="8.4238221670000009"/>
    <n v="628.28258019999998"/>
    <n v="0"/>
    <n v="0"/>
    <n v="753.93909629999996"/>
    <n v="0.02"/>
    <x v="91"/>
    <n v="33.918001959999998"/>
    <n v="4.1564240760000004"/>
  </r>
  <r>
    <s v="Roadmap_2017"/>
    <s v="Baseline"/>
    <x v="8"/>
    <x v="4"/>
    <x v="0"/>
    <n v="77.417003739999998"/>
    <n v="10.578842249999999"/>
    <n v="829.60523389999901"/>
    <n v="0"/>
    <n v="0"/>
    <n v="995.52628070000003"/>
    <n v="0.02"/>
    <x v="92"/>
    <n v="44.630422230000001"/>
    <n v="4.3728414119999997"/>
  </r>
  <r>
    <s v="Roadmap_2017"/>
    <s v="Baseline"/>
    <x v="8"/>
    <x v="5"/>
    <x v="0"/>
    <n v="92.961754470000002"/>
    <n v="10.700262560000001"/>
    <n v="996.18371070000001"/>
    <n v="0"/>
    <n v="0"/>
    <n v="1195.420453"/>
    <n v="0.02"/>
    <x v="93"/>
    <n v="53.519787749999999"/>
    <n v="5.0043994779999998"/>
  </r>
  <r>
    <s v="Roadmap_2017"/>
    <s v="Baseline"/>
    <x v="8"/>
    <x v="6"/>
    <x v="0"/>
    <n v="110.77134890000001"/>
    <n v="12.520092030000001"/>
    <n v="1187.0323880000001"/>
    <n v="0"/>
    <n v="0"/>
    <n v="1424.438866"/>
    <n v="0.02"/>
    <x v="94"/>
    <n v="63.740050459999999"/>
    <n v="5.9363223879999998"/>
  </r>
  <r>
    <s v="Roadmap_2017"/>
    <s v="Baseline"/>
    <x v="8"/>
    <x v="7"/>
    <x v="0"/>
    <n v="132.0049708"/>
    <n v="14.67572827"/>
    <n v="1414.5731479999999"/>
    <n v="0"/>
    <n v="0"/>
    <n v="1697.4877770000001"/>
    <n v="0.02"/>
    <x v="95"/>
    <n v="75.943149509999998"/>
    <n v="7.0728917400000002"/>
  </r>
  <r>
    <s v="Roadmap_2017"/>
    <s v="Baseline"/>
    <x v="8"/>
    <x v="8"/>
    <x v="0"/>
    <n v="157.32950289999999"/>
    <n v="17.467169089999999"/>
    <n v="1685.952346"/>
    <n v="0"/>
    <n v="0"/>
    <n v="2023.1428149999999"/>
    <n v="0.02"/>
    <x v="96"/>
    <n v="90.505537430000004"/>
    <n v="8.4297619479999994"/>
  </r>
  <r>
    <s v="Roadmap_2017"/>
    <s v="Baseline"/>
    <x v="8"/>
    <x v="9"/>
    <x v="0"/>
    <n v="187.53753610000001"/>
    <n v="18.69536458"/>
    <n v="2009.6634329999899"/>
    <n v="0"/>
    <n v="0"/>
    <n v="2411.5961199999902"/>
    <n v="0.02"/>
    <x v="97"/>
    <n v="107.87985649999899"/>
    <n v="10.04831716"/>
  </r>
  <r>
    <s v="Roadmap_2017"/>
    <s v="Baseline"/>
    <x v="8"/>
    <x v="10"/>
    <x v="0"/>
    <n v="223.576167"/>
    <n v="24.075230390000002"/>
    <n v="2395.8555529999999"/>
    <n v="0"/>
    <n v="0"/>
    <n v="2875.026664"/>
    <n v="0.02"/>
    <x v="98"/>
    <n v="128.60940389999999"/>
    <n v="11.97927776"/>
  </r>
  <r>
    <s v="Roadmap_2017"/>
    <s v="Baseline"/>
    <x v="9"/>
    <x v="0"/>
    <x v="0"/>
    <n v="10.569000000000001"/>
    <n v="0.78"/>
    <n v="48"/>
    <n v="0"/>
    <n v="0"/>
    <n v="53"/>
    <n v="0.02"/>
    <x v="99"/>
    <n v="5.3170418980000003"/>
    <n v="0.96"/>
  </r>
  <r>
    <s v="Roadmap_2017"/>
    <s v="Baseline"/>
    <x v="9"/>
    <x v="1"/>
    <x v="0"/>
    <n v="9.8770000000000007"/>
    <n v="0.57999999999999996"/>
    <n v="46"/>
    <n v="0"/>
    <n v="0"/>
    <n v="50"/>
    <n v="0.02"/>
    <x v="100"/>
    <n v="4.810490841"/>
    <n v="0.92"/>
  </r>
  <r>
    <s v="Roadmap_2017"/>
    <s v="Baseline"/>
    <x v="9"/>
    <x v="2"/>
    <x v="0"/>
    <n v="8.9580000000000002"/>
    <n v="0.62274949199999996"/>
    <n v="41"/>
    <n v="0"/>
    <n v="0"/>
    <n v="45"/>
    <n v="0.02"/>
    <x v="101"/>
    <n v="4.189877837"/>
    <n v="0.39860722599999998"/>
  </r>
  <r>
    <s v="Roadmap_2017"/>
    <s v="Baseline"/>
    <x v="9"/>
    <x v="3"/>
    <x v="0"/>
    <n v="6.87"/>
    <n v="0.65006804900000004"/>
    <n v="32"/>
    <n v="0"/>
    <n v="0"/>
    <n v="35"/>
    <n v="0.02"/>
    <x v="102"/>
    <n v="3.2408010589999998"/>
    <n v="9.0419631E-2"/>
  </r>
  <r>
    <s v="Roadmap_2017"/>
    <s v="Baseline"/>
    <x v="9"/>
    <x v="4"/>
    <x v="0"/>
    <n v="7.2625714289999896"/>
    <n v="0.75264762500000004"/>
    <n v="33.828571429999997"/>
    <n v="0"/>
    <n v="0"/>
    <n v="37"/>
    <n v="0.02"/>
    <x v="103"/>
    <n v="3.4140534939999898"/>
    <n v="8.2627257999999995E-2"/>
  </r>
  <r>
    <s v="Roadmap_2017"/>
    <s v="Baseline"/>
    <x v="9"/>
    <x v="5"/>
    <x v="0"/>
    <n v="7.0662857140000002"/>
    <n v="0.72267649099999998"/>
    <n v="32.914285710000001"/>
    <n v="0"/>
    <n v="0"/>
    <n v="36"/>
    <n v="0.02"/>
    <x v="104"/>
    <n v="3.3173136259999998"/>
    <n v="8.0394089000000002E-2"/>
  </r>
  <r>
    <s v="Roadmap_2017"/>
    <s v="Baseline"/>
    <x v="9"/>
    <x v="6"/>
    <x v="0"/>
    <n v="6.87"/>
    <n v="0.80680998299999995"/>
    <n v="32"/>
    <n v="0"/>
    <n v="0"/>
    <n v="35"/>
    <n v="0.02"/>
    <x v="105"/>
    <n v="3.2234947250000001"/>
    <n v="7.8160919999999995E-2"/>
  </r>
  <r>
    <s v="Roadmap_2017"/>
    <s v="Baseline"/>
    <x v="9"/>
    <x v="7"/>
    <x v="0"/>
    <n v="6.4774285709999999"/>
    <n v="0.72625687699999997"/>
    <n v="30.17142857"/>
    <n v="0"/>
    <n v="0"/>
    <n v="33"/>
    <n v="0.02"/>
    <x v="106"/>
    <n v="3.038688762"/>
    <n v="7.3694580999999995E-2"/>
  </r>
  <r>
    <s v="Roadmap_2017"/>
    <s v="Baseline"/>
    <x v="9"/>
    <x v="8"/>
    <x v="0"/>
    <n v="6.2811428569999999"/>
    <n v="0.72264449099999895"/>
    <n v="29.257142859999998"/>
    <n v="0"/>
    <n v="0"/>
    <n v="32"/>
    <n v="0.02"/>
    <x v="107"/>
    <n v="2.9463811019999899"/>
    <n v="7.1461412000000002E-2"/>
  </r>
  <r>
    <s v="Roadmap_2017"/>
    <s v="Baseline"/>
    <x v="9"/>
    <x v="9"/>
    <x v="0"/>
    <n v="5.8885714289999997"/>
    <n v="0.666991801"/>
    <n v="27.428571430000002"/>
    <n v="0"/>
    <n v="0"/>
    <n v="30"/>
    <n v="0.02"/>
    <x v="108"/>
    <n v="2.762150702"/>
    <n v="6.6995074000000002E-2"/>
  </r>
  <r>
    <s v="Roadmap_2017"/>
    <s v="Baseline"/>
    <x v="9"/>
    <x v="10"/>
    <x v="0"/>
    <n v="5.6922857139999996"/>
    <n v="0.65242218899999904"/>
    <n v="26.514285709999999"/>
    <n v="0"/>
    <n v="0"/>
    <n v="29"/>
    <n v="0.02"/>
    <x v="109"/>
    <n v="2.670048671"/>
    <n v="6.4761904999999995E-2"/>
  </r>
  <r>
    <s v="Roadmap_2017"/>
    <s v="Baseline"/>
    <x v="10"/>
    <x v="0"/>
    <x v="0"/>
    <n v="6.0810000000000004"/>
    <n v="0.52"/>
    <n v="41"/>
    <n v="0"/>
    <n v="0"/>
    <n v="45"/>
    <n v="0.02"/>
    <x v="110"/>
    <n v="3.2440285389999999"/>
    <n v="0.82"/>
  </r>
  <r>
    <s v="Roadmap_2017"/>
    <s v="Baseline"/>
    <x v="10"/>
    <x v="1"/>
    <x v="0"/>
    <n v="8.8529999999999998"/>
    <n v="1.6395"/>
    <n v="59"/>
    <n v="0"/>
    <n v="0"/>
    <n v="65"/>
    <n v="0.02"/>
    <x v="111"/>
    <n v="4.4071267020000002"/>
    <n v="1.18"/>
  </r>
  <r>
    <s v="Roadmap_2017"/>
    <s v="Baseline"/>
    <x v="10"/>
    <x v="2"/>
    <x v="0"/>
    <n v="19.225999999999999"/>
    <n v="3.8217809989999898"/>
    <n v="132"/>
    <n v="0"/>
    <n v="0"/>
    <n v="145"/>
    <n v="0.02"/>
    <x v="112"/>
    <n v="9.6352591380000003"/>
    <n v="2.64"/>
  </r>
  <r>
    <s v="Roadmap_2017"/>
    <s v="Baseline"/>
    <x v="10"/>
    <x v="3"/>
    <x v="0"/>
    <n v="35.46"/>
    <n v="4.7346415290000001"/>
    <n v="241"/>
    <n v="0"/>
    <n v="0"/>
    <n v="265"/>
    <n v="0.02"/>
    <x v="113"/>
    <n v="17.433773550000002"/>
    <n v="4.82"/>
  </r>
  <r>
    <s v="Roadmap_2017"/>
    <s v="Baseline"/>
    <x v="10"/>
    <x v="4"/>
    <x v="0"/>
    <n v="32.81153527"/>
    <n v="3.849681833"/>
    <n v="223"/>
    <n v="0"/>
    <n v="0"/>
    <n v="245"/>
    <n v="0.02"/>
    <x v="114"/>
    <n v="16.075463030000002"/>
    <n v="4.46"/>
  </r>
  <r>
    <s v="Roadmap_2017"/>
    <s v="Baseline"/>
    <x v="10"/>
    <x v="5"/>
    <x v="0"/>
    <n v="36.637095440000003"/>
    <n v="5.5901695800000004"/>
    <n v="249"/>
    <n v="0"/>
    <n v="0"/>
    <n v="273"/>
    <n v="0.02"/>
    <x v="115"/>
    <n v="17.925587950000001"/>
    <n v="4.9800000000000004"/>
  </r>
  <r>
    <s v="Roadmap_2017"/>
    <s v="Baseline"/>
    <x v="10"/>
    <x v="6"/>
    <x v="0"/>
    <n v="41.198340250000001"/>
    <n v="5.2817020059999997"/>
    <n v="280"/>
    <n v="0"/>
    <n v="0"/>
    <n v="308"/>
    <n v="0.02"/>
    <x v="116"/>
    <n v="20.146842029999998"/>
    <n v="5.6"/>
  </r>
  <r>
    <s v="Roadmap_2017"/>
    <s v="Baseline"/>
    <x v="10"/>
    <x v="7"/>
    <x v="0"/>
    <n v="46.200995849999998"/>
    <n v="5.9851251999999997"/>
    <n v="314"/>
    <n v="0"/>
    <n v="0"/>
    <n v="346"/>
    <n v="0.02"/>
    <x v="117"/>
    <n v="22.588737479999999"/>
    <n v="6.28"/>
  </r>
  <r>
    <s v="Roadmap_2017"/>
    <s v="Baseline"/>
    <x v="10"/>
    <x v="8"/>
    <x v="0"/>
    <n v="50.173692950000003"/>
    <n v="6.3781493639999898"/>
    <n v="341"/>
    <n v="0"/>
    <n v="0"/>
    <n v="376"/>
    <n v="0.02"/>
    <x v="118"/>
    <n v="24.529198139999998"/>
    <n v="6.82"/>
  </r>
  <r>
    <s v="Roadmap_2017"/>
    <s v="Baseline"/>
    <x v="10"/>
    <x v="9"/>
    <x v="0"/>
    <n v="52.969294609999999"/>
    <n v="6.5650039070000004"/>
    <n v="360"/>
    <n v="0"/>
    <n v="0"/>
    <n v="396"/>
    <n v="0.02"/>
    <x v="119"/>
    <n v="25.89516283"/>
    <n v="7.2"/>
  </r>
  <r>
    <s v="Roadmap_2017"/>
    <s v="Baseline"/>
    <x v="10"/>
    <x v="10"/>
    <x v="0"/>
    <n v="55.470622409999997"/>
    <n v="6.9513131829999999"/>
    <n v="377"/>
    <n v="0"/>
    <n v="0"/>
    <n v="415"/>
    <n v="0.02"/>
    <x v="120"/>
    <n v="27.117681810000001"/>
    <n v="7.54"/>
  </r>
  <r>
    <s v="Roadmap_2017"/>
    <s v="Baseline"/>
    <x v="11"/>
    <x v="0"/>
    <x v="0"/>
    <n v="0.442"/>
    <n v="3.7999999999999999E-2"/>
    <n v="3"/>
    <n v="0"/>
    <n v="0"/>
    <n v="3"/>
    <n v="0.02"/>
    <x v="121"/>
    <n v="0.237367942"/>
    <n v="0.06"/>
  </r>
  <r>
    <s v="Roadmap_2017"/>
    <s v="Baseline"/>
    <x v="11"/>
    <x v="1"/>
    <x v="0"/>
    <n v="0.67400000000000004"/>
    <n v="5.1999999999999998E-2"/>
    <n v="4"/>
    <n v="0"/>
    <n v="0"/>
    <n v="4"/>
    <n v="0.02"/>
    <x v="122"/>
    <n v="0.298788251"/>
    <n v="0.08"/>
  </r>
  <r>
    <s v="Roadmap_2017"/>
    <s v="Baseline"/>
    <x v="11"/>
    <x v="2"/>
    <x v="0"/>
    <n v="1.022"/>
    <n v="0.208349271"/>
    <n v="6"/>
    <n v="0"/>
    <n v="0"/>
    <n v="7"/>
    <n v="0.02"/>
    <x v="123"/>
    <n v="0.43796632399999902"/>
    <n v="0.12"/>
  </r>
  <r>
    <s v="Roadmap_2017"/>
    <s v="Baseline"/>
    <x v="11"/>
    <x v="3"/>
    <x v="0"/>
    <n v="1.849"/>
    <n v="0.27858097999999998"/>
    <n v="11"/>
    <n v="0"/>
    <n v="0"/>
    <n v="12"/>
    <n v="0.02"/>
    <x v="124"/>
    <n v="0.77374622699999995"/>
    <n v="0.22"/>
  </r>
  <r>
    <s v="Roadmap_2017"/>
    <s v="Baseline"/>
    <x v="11"/>
    <x v="4"/>
    <x v="0"/>
    <n v="2.3532727269999998"/>
    <n v="0.30288549300000001"/>
    <n v="14"/>
    <n v="0"/>
    <n v="0"/>
    <n v="15"/>
    <n v="0.02"/>
    <x v="125"/>
    <n v="0.98498782099999904"/>
    <n v="0.28000000000000003"/>
  </r>
  <r>
    <s v="Roadmap_2017"/>
    <s v="Baseline"/>
    <x v="11"/>
    <x v="5"/>
    <x v="0"/>
    <n v="2.6894545449999998"/>
    <n v="0.37176436200000001"/>
    <n v="16"/>
    <n v="0"/>
    <n v="0"/>
    <n v="18"/>
    <n v="0.02"/>
    <x v="126"/>
    <n v="1.12725495"/>
    <n v="0.32"/>
  </r>
  <r>
    <s v="Roadmap_2017"/>
    <s v="Baseline"/>
    <x v="11"/>
    <x v="6"/>
    <x v="0"/>
    <n v="3.1937272729999999"/>
    <n v="0.42232952899999998"/>
    <n v="19"/>
    <n v="0"/>
    <n v="0"/>
    <n v="21"/>
    <n v="0.02"/>
    <x v="127"/>
    <n v="1.341303323"/>
    <n v="0.38"/>
  </r>
  <r>
    <s v="Roadmap_2017"/>
    <s v="Baseline"/>
    <x v="11"/>
    <x v="7"/>
    <x v="0"/>
    <n v="3.3618181819999999"/>
    <n v="0.41913320999999998"/>
    <n v="20"/>
    <n v="0"/>
    <n v="0"/>
    <n v="22"/>
    <n v="0.02"/>
    <x v="128"/>
    <n v="1.4152177539999999"/>
    <n v="0.4"/>
  </r>
  <r>
    <s v="Roadmap_2017"/>
    <s v="Baseline"/>
    <x v="11"/>
    <x v="8"/>
    <x v="0"/>
    <n v="3.5299090909999999"/>
    <n v="0.44418964999999999"/>
    <n v="21"/>
    <n v="0"/>
    <n v="0"/>
    <n v="23"/>
    <n v="0.02"/>
    <x v="129"/>
    <n v="1.4895878279999999"/>
    <n v="0.42"/>
  </r>
  <r>
    <s v="Roadmap_2017"/>
    <s v="Baseline"/>
    <x v="11"/>
    <x v="9"/>
    <x v="0"/>
    <n v="3.698"/>
    <n v="0.45357296200000002"/>
    <n v="22"/>
    <n v="0"/>
    <n v="0"/>
    <n v="24"/>
    <n v="0.02"/>
    <x v="130"/>
    <n v="1.563846879"/>
    <n v="0.44"/>
  </r>
  <r>
    <s v="Roadmap_2017"/>
    <s v="Baseline"/>
    <x v="11"/>
    <x v="10"/>
    <x v="0"/>
    <n v="3.698"/>
    <n v="0.44099333099999999"/>
    <n v="22"/>
    <n v="0"/>
    <n v="0"/>
    <n v="25"/>
    <n v="0.02"/>
    <x v="131"/>
    <n v="1.5666787929999999"/>
    <n v="0.44"/>
  </r>
  <r>
    <s v="Roadmap_2017"/>
    <s v="Baseline"/>
    <x v="12"/>
    <x v="0"/>
    <x v="0"/>
    <n v="5.0640000000000001"/>
    <n v="0.159"/>
    <n v="31"/>
    <n v="0"/>
    <n v="0"/>
    <n v="34"/>
    <n v="0.02"/>
    <x v="132"/>
    <n v="2.4528020659999998"/>
    <n v="0.62"/>
  </r>
  <r>
    <s v="Roadmap_2017"/>
    <s v="Baseline"/>
    <x v="12"/>
    <x v="1"/>
    <x v="0"/>
    <n v="7.2869999999999999"/>
    <n v="0.30599999999999999"/>
    <n v="44"/>
    <n v="0"/>
    <n v="0"/>
    <n v="49"/>
    <n v="0.02"/>
    <x v="133"/>
    <n v="3.2866707609999999"/>
    <n v="0.88"/>
  </r>
  <r>
    <s v="Roadmap_2017"/>
    <s v="Baseline"/>
    <x v="12"/>
    <x v="2"/>
    <x v="0"/>
    <n v="10.587999999999999"/>
    <n v="0.61104404499999998"/>
    <n v="62"/>
    <n v="0"/>
    <n v="0"/>
    <n v="68"/>
    <n v="0.02"/>
    <x v="134"/>
    <n v="4.5256520189999998"/>
    <n v="1.24"/>
  </r>
  <r>
    <s v="Roadmap_2017"/>
    <s v="Baseline"/>
    <x v="12"/>
    <x v="3"/>
    <x v="0"/>
    <n v="9.4979999999999993"/>
    <n v="1.0029857419999999"/>
    <n v="53"/>
    <n v="0"/>
    <n v="0"/>
    <n v="58"/>
    <n v="0.02"/>
    <x v="135"/>
    <n v="3.8339833950000002"/>
    <n v="1.06"/>
  </r>
  <r>
    <s v="Roadmap_2017"/>
    <s v="Baseline"/>
    <x v="12"/>
    <x v="4"/>
    <x v="0"/>
    <n v="10.93166038"/>
    <n v="1.41662764"/>
    <n v="61"/>
    <n v="0"/>
    <n v="0"/>
    <n v="67"/>
    <n v="0.02"/>
    <x v="136"/>
    <n v="4.3973239689999897"/>
    <n v="1.22"/>
  </r>
  <r>
    <s v="Roadmap_2017"/>
    <s v="Baseline"/>
    <x v="12"/>
    <x v="5"/>
    <x v="0"/>
    <n v="12.9029434"/>
    <n v="1.783725343"/>
    <n v="72"/>
    <n v="0"/>
    <n v="0"/>
    <n v="80"/>
    <n v="0.02"/>
    <x v="137"/>
    <n v="5.1833025409999998"/>
    <n v="1.44"/>
  </r>
  <r>
    <s v="Roadmap_2017"/>
    <s v="Baseline"/>
    <x v="12"/>
    <x v="6"/>
    <x v="0"/>
    <n v="15.5910566"/>
    <n v="2.1999183269999998"/>
    <n v="87"/>
    <n v="0"/>
    <n v="0"/>
    <n v="95"/>
    <n v="0.02"/>
    <x v="138"/>
    <n v="6.2599116300000004"/>
    <n v="1.74"/>
  </r>
  <r>
    <s v="Roadmap_2017"/>
    <s v="Baseline"/>
    <x v="12"/>
    <x v="7"/>
    <x v="0"/>
    <n v="18.279169809999999"/>
    <n v="2.4944487949999998"/>
    <n v="102"/>
    <n v="0"/>
    <n v="0"/>
    <n v="112"/>
    <n v="0.02"/>
    <x v="139"/>
    <n v="7.3377427489999896"/>
    <n v="2.04"/>
  </r>
  <r>
    <s v="Roadmap_2017"/>
    <s v="Baseline"/>
    <x v="12"/>
    <x v="8"/>
    <x v="0"/>
    <n v="20.96728302"/>
    <n v="2.81705588399999"/>
    <n v="117"/>
    <n v="0"/>
    <n v="0"/>
    <n v="128"/>
    <n v="0.02"/>
    <x v="140"/>
    <n v="8.4161764869999995"/>
    <n v="2.34"/>
  </r>
  <r>
    <s v="Roadmap_2017"/>
    <s v="Baseline"/>
    <x v="12"/>
    <x v="9"/>
    <x v="0"/>
    <n v="23.296981129999999"/>
    <n v="2.9539216619999999"/>
    <n v="130"/>
    <n v="0"/>
    <n v="0"/>
    <n v="143"/>
    <n v="0.02"/>
    <x v="141"/>
    <n v="9.3510310210000007"/>
    <n v="2.6"/>
  </r>
  <r>
    <s v="Roadmap_2017"/>
    <s v="Baseline"/>
    <x v="12"/>
    <x v="10"/>
    <x v="0"/>
    <n v="25.447471700000001"/>
    <n v="3.3238219589999898"/>
    <n v="142"/>
    <n v="0"/>
    <n v="0"/>
    <n v="156"/>
    <n v="0.02"/>
    <x v="142"/>
    <n v="10.21408705"/>
    <n v="2.84"/>
  </r>
  <r>
    <s v="Roadmap_2017"/>
    <s v="Baseline"/>
    <x v="13"/>
    <x v="0"/>
    <x v="0"/>
    <n v="2.7509999999999999"/>
    <n v="0.25600000000000001"/>
    <n v="19"/>
    <n v="0"/>
    <n v="0"/>
    <n v="21"/>
    <n v="0.02"/>
    <x v="143"/>
    <n v="1.5033302989999999"/>
    <n v="0.38"/>
  </r>
  <r>
    <s v="Roadmap_2017"/>
    <s v="Baseline"/>
    <x v="13"/>
    <x v="1"/>
    <x v="0"/>
    <n v="2.8650000000000002"/>
    <n v="0.182"/>
    <n v="22"/>
    <n v="0"/>
    <n v="0"/>
    <n v="25"/>
    <n v="0.02"/>
    <x v="144"/>
    <n v="1.6432824100000001"/>
    <n v="0.44"/>
  </r>
  <r>
    <s v="Roadmap_2017"/>
    <s v="Baseline"/>
    <x v="13"/>
    <x v="2"/>
    <x v="0"/>
    <n v="2.782"/>
    <n v="0.30343672399999999"/>
    <n v="26"/>
    <n v="0"/>
    <n v="0"/>
    <n v="29"/>
    <n v="0.02"/>
    <x v="145"/>
    <n v="1.746162432"/>
    <n v="0.49679407199999998"/>
  </r>
  <r>
    <s v="Roadmap_2017"/>
    <s v="Baseline"/>
    <x v="13"/>
    <x v="3"/>
    <x v="0"/>
    <n v="3.0819999999999999"/>
    <n v="0.40819489399999997"/>
    <n v="29"/>
    <n v="0"/>
    <n v="0"/>
    <n v="32"/>
    <n v="0.02"/>
    <x v="146"/>
    <n v="1.592019896"/>
    <n v="0.49433062500000002"/>
  </r>
  <r>
    <s v="Roadmap_2017"/>
    <s v="Baseline"/>
    <x v="13"/>
    <x v="4"/>
    <x v="0"/>
    <n v="3.8259310339999999"/>
    <n v="0.478659269"/>
    <n v="36"/>
    <n v="0"/>
    <n v="0"/>
    <n v="39"/>
    <n v="0.02"/>
    <x v="147"/>
    <n v="1.64828698"/>
    <n v="0.54764870099999996"/>
  </r>
  <r>
    <s v="Roadmap_2017"/>
    <s v="Baseline"/>
    <x v="13"/>
    <x v="5"/>
    <x v="0"/>
    <n v="4.4635862069999996"/>
    <n v="0.60351365099999998"/>
    <n v="42"/>
    <n v="0"/>
    <n v="0"/>
    <n v="46"/>
    <n v="0.02"/>
    <x v="148"/>
    <n v="1.7291882430000001"/>
    <n v="0.59542491500000005"/>
  </r>
  <r>
    <s v="Roadmap_2017"/>
    <s v="Baseline"/>
    <x v="13"/>
    <x v="6"/>
    <x v="0"/>
    <n v="5.1012413790000002"/>
    <n v="0.68416486700000001"/>
    <n v="48"/>
    <n v="0"/>
    <n v="0"/>
    <n v="53"/>
    <n v="0.02"/>
    <x v="149"/>
    <n v="1.8635502740000001"/>
    <n v="0.65371542900000001"/>
  </r>
  <r>
    <s v="Roadmap_2017"/>
    <s v="Baseline"/>
    <x v="13"/>
    <x v="7"/>
    <x v="0"/>
    <n v="5.7388965519999999"/>
    <n v="0.74355608099999904"/>
    <n v="54"/>
    <n v="0"/>
    <n v="0"/>
    <n v="59"/>
    <n v="0.02"/>
    <x v="150"/>
    <n v="2.0318963430000001"/>
    <n v="0.71961887199999997"/>
  </r>
  <r>
    <s v="Roadmap_2017"/>
    <s v="Baseline"/>
    <x v="13"/>
    <x v="8"/>
    <x v="0"/>
    <n v="6.1639999999999997"/>
    <n v="0.76964661000000001"/>
    <n v="58"/>
    <n v="0"/>
    <n v="0"/>
    <n v="64"/>
    <n v="0.02"/>
    <x v="151"/>
    <n v="2.1470102760000001"/>
    <n v="0.76412555900000001"/>
  </r>
  <r>
    <s v="Roadmap_2017"/>
    <s v="Baseline"/>
    <x v="13"/>
    <x v="9"/>
    <x v="0"/>
    <n v="6.482827586"/>
    <n v="0.80449899000000002"/>
    <n v="61"/>
    <n v="0"/>
    <n v="0"/>
    <n v="67"/>
    <n v="0.02"/>
    <x v="152"/>
    <n v="2.2390592499999999"/>
    <n v="0.79888753400000001"/>
  </r>
  <r>
    <s v="Roadmap_2017"/>
    <s v="Baseline"/>
    <x v="13"/>
    <x v="10"/>
    <x v="0"/>
    <n v="6.5891034479999897"/>
    <n v="0.80005305500000001"/>
    <n v="62"/>
    <n v="0"/>
    <n v="0"/>
    <n v="68"/>
    <n v="0.02"/>
    <x v="153"/>
    <n v="2.2659021940000001"/>
    <n v="0.80950211000000005"/>
  </r>
  <r>
    <s v="Roadmap_2017"/>
    <s v="Baseline"/>
    <x v="14"/>
    <x v="0"/>
    <x v="0"/>
    <n v="6.4289999999999896"/>
    <n v="0.42199999999999999"/>
    <n v="41"/>
    <n v="0"/>
    <n v="0"/>
    <n v="45"/>
    <n v="0.02"/>
    <x v="110"/>
    <n v="3.2440285389999999"/>
    <n v="0.82"/>
  </r>
  <r>
    <s v="Roadmap_2017"/>
    <s v="Baseline"/>
    <x v="14"/>
    <x v="1"/>
    <x v="0"/>
    <n v="4.298"/>
    <n v="0.30149999999999999"/>
    <n v="29"/>
    <n v="0"/>
    <n v="0"/>
    <n v="32"/>
    <n v="0.02"/>
    <x v="154"/>
    <n v="2.16621482"/>
    <n v="0.57999999999999996"/>
  </r>
  <r>
    <s v="Roadmap_2017"/>
    <s v="Baseline"/>
    <x v="14"/>
    <x v="2"/>
    <x v="0"/>
    <n v="2.7519999999999998"/>
    <n v="0.19031325499999999"/>
    <n v="19"/>
    <n v="0"/>
    <n v="0"/>
    <n v="21"/>
    <n v="0.02"/>
    <x v="155"/>
    <n v="1.386893361"/>
    <n v="0.38"/>
  </r>
  <r>
    <s v="Roadmap_2017"/>
    <s v="Baseline"/>
    <x v="14"/>
    <x v="3"/>
    <x v="0"/>
    <n v="1.93"/>
    <n v="0.18723648300000001"/>
    <n v="14"/>
    <n v="0"/>
    <n v="0"/>
    <n v="15"/>
    <n v="0.02"/>
    <x v="156"/>
    <n v="1.0127503309999999"/>
    <n v="0.28000000000000003"/>
  </r>
  <r>
    <s v="Roadmap_2017"/>
    <s v="Baseline"/>
    <x v="14"/>
    <x v="4"/>
    <x v="0"/>
    <n v="1.792142857"/>
    <n v="0.21786704899999901"/>
    <n v="13"/>
    <n v="0"/>
    <n v="0"/>
    <n v="14"/>
    <n v="0.02"/>
    <x v="157"/>
    <n v="0.93713461599999903"/>
    <n v="0.26"/>
  </r>
  <r>
    <s v="Roadmap_2017"/>
    <s v="Baseline"/>
    <x v="14"/>
    <x v="5"/>
    <x v="0"/>
    <n v="1.93"/>
    <n v="0.237500243"/>
    <n v="14"/>
    <n v="0"/>
    <n v="0"/>
    <n v="16"/>
    <n v="0.02"/>
    <x v="158"/>
    <n v="1.007864383"/>
    <n v="0.28000000000000003"/>
  </r>
  <r>
    <s v="Roadmap_2017"/>
    <s v="Baseline"/>
    <x v="14"/>
    <x v="6"/>
    <x v="0"/>
    <n v="2.2057142860000001"/>
    <n v="0.281572351"/>
    <n v="16"/>
    <n v="0"/>
    <n v="0"/>
    <n v="18"/>
    <n v="0.02"/>
    <x v="159"/>
    <n v="1.1512481159999901"/>
    <n v="0.32"/>
  </r>
  <r>
    <s v="Roadmap_2017"/>
    <s v="Baseline"/>
    <x v="14"/>
    <x v="7"/>
    <x v="0"/>
    <n v="2.4814285709999999"/>
    <n v="0.306756211"/>
    <n v="18"/>
    <n v="0"/>
    <n v="0"/>
    <n v="19"/>
    <n v="0.02"/>
    <x v="160"/>
    <n v="1.294895779"/>
    <n v="0.36"/>
  </r>
  <r>
    <s v="Roadmap_2017"/>
    <s v="Baseline"/>
    <x v="14"/>
    <x v="8"/>
    <x v="0"/>
    <n v="2.6192857140000001"/>
    <n v="0.32730586"/>
    <n v="19"/>
    <n v="0"/>
    <n v="0"/>
    <n v="21"/>
    <n v="0.02"/>
    <x v="161"/>
    <n v="1.3667295150000001"/>
    <n v="0.38"/>
  </r>
  <r>
    <s v="Roadmap_2017"/>
    <s v="Baseline"/>
    <x v="14"/>
    <x v="9"/>
    <x v="0"/>
    <n v="2.6192857140000001"/>
    <n v="0.31751315399999902"/>
    <n v="19"/>
    <n v="0"/>
    <n v="0"/>
    <n v="21"/>
    <n v="0.02"/>
    <x v="162"/>
    <n v="1.3666891489999999"/>
    <n v="0.38"/>
  </r>
  <r>
    <s v="Roadmap_2017"/>
    <s v="Baseline"/>
    <x v="14"/>
    <x v="10"/>
    <x v="0"/>
    <n v="2.7571428569999998"/>
    <n v="0.34733122700000002"/>
    <n v="20"/>
    <n v="0"/>
    <n v="0"/>
    <n v="22"/>
    <n v="0.02"/>
    <x v="163"/>
    <n v="1.43860381"/>
    <n v="0.4"/>
  </r>
  <r>
    <s v="Roadmap_2017"/>
    <s v="Baseline"/>
    <x v="15"/>
    <x v="0"/>
    <x v="0"/>
    <n v="3.0169999999999999"/>
    <n v="9.5000000000000001E-2"/>
    <n v="17"/>
    <n v="0"/>
    <n v="0"/>
    <n v="18"/>
    <n v="0.02"/>
    <x v="164"/>
    <n v="1.883119006"/>
    <n v="0.34"/>
  </r>
  <r>
    <s v="Roadmap_2017"/>
    <s v="Baseline"/>
    <x v="15"/>
    <x v="1"/>
    <x v="0"/>
    <n v="2.4790000000000001"/>
    <n v="9.5500000000000002E-2"/>
    <n v="14"/>
    <n v="0"/>
    <n v="0"/>
    <n v="16"/>
    <n v="0.02"/>
    <x v="165"/>
    <n v="1.46406243"/>
    <n v="0.28000000000000003"/>
  </r>
  <r>
    <s v="Roadmap_2017"/>
    <s v="Baseline"/>
    <x v="15"/>
    <x v="2"/>
    <x v="0"/>
    <n v="1.7150000000000001"/>
    <n v="0.14386302100000001"/>
    <n v="11"/>
    <n v="0"/>
    <n v="0"/>
    <n v="12"/>
    <n v="0.02"/>
    <x v="166"/>
    <n v="1.1241135659999999"/>
    <n v="0.22"/>
  </r>
  <r>
    <s v="Roadmap_2017"/>
    <s v="Baseline"/>
    <x v="15"/>
    <x v="3"/>
    <x v="0"/>
    <n v="1.704"/>
    <n v="0.16913514099999999"/>
    <n v="11"/>
    <n v="0"/>
    <n v="0"/>
    <n v="12"/>
    <n v="0.02"/>
    <x v="167"/>
    <n v="1.114025364"/>
    <n v="0.22"/>
  </r>
  <r>
    <s v="Roadmap_2017"/>
    <s v="Baseline"/>
    <x v="15"/>
    <x v="4"/>
    <x v="0"/>
    <n v="1.2392727269999999"/>
    <n v="0.10821288499999999"/>
    <n v="8"/>
    <n v="0"/>
    <n v="0"/>
    <n v="9"/>
    <n v="0.02"/>
    <x v="168"/>
    <n v="0.80737751599999996"/>
    <n v="0.16"/>
  </r>
  <r>
    <s v="Roadmap_2017"/>
    <s v="Baseline"/>
    <x v="15"/>
    <x v="5"/>
    <x v="0"/>
    <n v="1.3941818180000001"/>
    <n v="0.19536617000000001"/>
    <n v="9"/>
    <n v="0"/>
    <n v="0"/>
    <n v="10"/>
    <n v="0.02"/>
    <x v="169"/>
    <n v="0.90707794500000005"/>
    <n v="0.18"/>
  </r>
  <r>
    <s v="Roadmap_2017"/>
    <s v="Baseline"/>
    <x v="15"/>
    <x v="6"/>
    <x v="0"/>
    <n v="1.3941818180000001"/>
    <n v="0.150636464"/>
    <n v="9"/>
    <n v="0"/>
    <n v="0"/>
    <n v="10"/>
    <n v="0.02"/>
    <x v="170"/>
    <n v="0.90660789099999906"/>
    <n v="0.18"/>
  </r>
  <r>
    <s v="Roadmap_2017"/>
    <s v="Baseline"/>
    <x v="15"/>
    <x v="7"/>
    <x v="0"/>
    <n v="1.549090909"/>
    <n v="0.19573594699999999"/>
    <n v="10"/>
    <n v="0"/>
    <n v="0"/>
    <n v="11"/>
    <n v="0.02"/>
    <x v="171"/>
    <n v="1.0071411619999999"/>
    <n v="0.2"/>
  </r>
  <r>
    <s v="Roadmap_2017"/>
    <s v="Baseline"/>
    <x v="15"/>
    <x v="8"/>
    <x v="0"/>
    <n v="1.549090909"/>
    <n v="0.18011365399999901"/>
    <n v="10"/>
    <n v="0"/>
    <n v="0"/>
    <n v="11"/>
    <n v="0.02"/>
    <x v="172"/>
    <n v="1.007063853"/>
    <n v="0.2"/>
  </r>
  <r>
    <s v="Roadmap_2017"/>
    <s v="Baseline"/>
    <x v="15"/>
    <x v="9"/>
    <x v="0"/>
    <n v="1.549090909"/>
    <n v="0.18993938299999999"/>
    <n v="10"/>
    <n v="0"/>
    <n v="0"/>
    <n v="11"/>
    <n v="0.02"/>
    <x v="173"/>
    <n v="1.00703411"/>
    <n v="0.2"/>
  </r>
  <r>
    <s v="Roadmap_2017"/>
    <s v="Baseline"/>
    <x v="15"/>
    <x v="10"/>
    <x v="0"/>
    <n v="1.549090909"/>
    <n v="0.184731953"/>
    <n v="10"/>
    <n v="0"/>
    <n v="0"/>
    <n v="11"/>
    <n v="0.02"/>
    <x v="174"/>
    <n v="1.007022667"/>
    <n v="0.2"/>
  </r>
  <r>
    <s v="Roadmap_2017"/>
    <s v="Baseline"/>
    <x v="16"/>
    <x v="0"/>
    <x v="0"/>
    <n v="4.3460999999999999"/>
    <n v="0.71"/>
    <n v="36"/>
    <n v="0"/>
    <n v="0"/>
    <n v="39.520000000000003"/>
    <n v="0.02"/>
    <x v="175"/>
    <n v="3.811128123"/>
    <n v="0.72"/>
  </r>
  <r>
    <s v="Roadmap_2017"/>
    <s v="Baseline"/>
    <x v="16"/>
    <x v="1"/>
    <x v="0"/>
    <n v="6.2286000000000001"/>
    <n v="0.976473915999999"/>
    <n v="49"/>
    <n v="0"/>
    <n v="0"/>
    <n v="53.42"/>
    <n v="0.02"/>
    <x v="176"/>
    <n v="4.7867440180000003"/>
    <n v="0.98"/>
  </r>
  <r>
    <s v="Roadmap_2017"/>
    <s v="Baseline"/>
    <x v="16"/>
    <x v="2"/>
    <x v="0"/>
    <n v="8.1999999999999993"/>
    <n v="1.3370111279999899"/>
    <n v="83"/>
    <n v="0"/>
    <n v="0"/>
    <n v="91.31"/>
    <n v="0.02"/>
    <x v="177"/>
    <n v="7.4411300229999897"/>
    <n v="0.79141714200000002"/>
  </r>
  <r>
    <s v="Roadmap_2017"/>
    <s v="Baseline"/>
    <x v="16"/>
    <x v="3"/>
    <x v="0"/>
    <n v="10.96"/>
    <n v="1.43923686199999"/>
    <n v="87"/>
    <n v="0"/>
    <n v="0"/>
    <n v="96.03"/>
    <n v="0.02"/>
    <x v="178"/>
    <n v="7.1431287389999998"/>
    <n v="0.44145388200000002"/>
  </r>
  <r>
    <s v="Roadmap_2017"/>
    <s v="Baseline"/>
    <x v="16"/>
    <x v="4"/>
    <x v="0"/>
    <n v="10.70804598"/>
    <n v="1.2984986379999901"/>
    <n v="85"/>
    <n v="0"/>
    <n v="0"/>
    <n v="93.34"/>
    <n v="0.02"/>
    <x v="179"/>
    <n v="6.3738917679999902"/>
    <n v="0.42499999999999999"/>
  </r>
  <r>
    <s v="Roadmap_2017"/>
    <s v="Baseline"/>
    <x v="16"/>
    <x v="5"/>
    <x v="0"/>
    <n v="11.21195402"/>
    <n v="1.4951885899999999"/>
    <n v="89"/>
    <n v="0"/>
    <n v="0"/>
    <n v="97.56"/>
    <n v="0.02"/>
    <x v="180"/>
    <n v="6.1960357089999896"/>
    <n v="0.44500000000000001"/>
  </r>
  <r>
    <s v="Roadmap_2017"/>
    <s v="Baseline"/>
    <x v="16"/>
    <x v="6"/>
    <x v="0"/>
    <n v="11.71586207"/>
    <n v="1.435730935"/>
    <n v="93"/>
    <n v="0"/>
    <n v="0"/>
    <n v="101.82"/>
    <n v="0.02"/>
    <x v="181"/>
    <n v="6.3623236619999997"/>
    <n v="0.46500000000000002"/>
  </r>
  <r>
    <s v="Roadmap_2017"/>
    <s v="Baseline"/>
    <x v="16"/>
    <x v="7"/>
    <x v="0"/>
    <n v="12.093793099999999"/>
    <n v="1.5052508"/>
    <n v="96"/>
    <n v="0"/>
    <n v="0"/>
    <n v="106.03"/>
    <n v="0.02"/>
    <x v="182"/>
    <n v="6.5807521810000003"/>
    <n v="0.48"/>
  </r>
  <r>
    <s v="Roadmap_2017"/>
    <s v="Baseline"/>
    <x v="16"/>
    <x v="8"/>
    <x v="0"/>
    <n v="12.597701150000001"/>
    <n v="1.5738124630000001"/>
    <n v="100"/>
    <n v="0"/>
    <n v="0"/>
    <n v="110.13"/>
    <n v="0.02"/>
    <x v="183"/>
    <n v="6.9389636389999998"/>
    <n v="0.5"/>
  </r>
  <r>
    <s v="Roadmap_2017"/>
    <s v="Baseline"/>
    <x v="16"/>
    <x v="9"/>
    <x v="0"/>
    <n v="13.101609199999899"/>
    <n v="1.595867849"/>
    <n v="104"/>
    <n v="0"/>
    <n v="0"/>
    <n v="114.17"/>
    <n v="0.02"/>
    <x v="184"/>
    <n v="7.332705679"/>
    <n v="0.52"/>
  </r>
  <r>
    <s v="Roadmap_2017"/>
    <s v="Baseline"/>
    <x v="16"/>
    <x v="10"/>
    <x v="0"/>
    <n v="13.605517239999999"/>
    <n v="1.6902406459999999"/>
    <n v="108"/>
    <n v="0"/>
    <n v="0"/>
    <n v="119.14"/>
    <n v="0.02"/>
    <x v="185"/>
    <n v="7.7404147800000001"/>
    <n v="0.54"/>
  </r>
  <r>
    <s v="Roadmap_2017"/>
    <s v="Baseline"/>
    <x v="0"/>
    <x v="0"/>
    <x v="0"/>
    <n v="0"/>
    <n v="0"/>
    <n v="0"/>
    <n v="0"/>
    <n v="0"/>
    <n v="0"/>
    <n v="0.02"/>
    <x v="186"/>
    <n v="0"/>
    <n v="0"/>
  </r>
  <r>
    <s v="Roadmap_2017"/>
    <s v="Baseline"/>
    <x v="0"/>
    <x v="1"/>
    <x v="0"/>
    <n v="1E-3"/>
    <n v="1.5E-3"/>
    <n v="1.6666667E-2"/>
    <n v="0"/>
    <n v="0"/>
    <n v="0.02"/>
    <n v="0.02"/>
    <x v="187"/>
    <n v="1.37753299999999E-3"/>
    <n v="0"/>
  </r>
  <r>
    <s v="Roadmap_2017"/>
    <s v="Baseline"/>
    <x v="0"/>
    <x v="2"/>
    <x v="0"/>
    <n v="4.0000000000000001E-3"/>
    <n v="9.94366E-4"/>
    <n v="8.3333332999999996E-2"/>
    <n v="0"/>
    <n v="0"/>
    <n v="0.1"/>
    <n v="0.02"/>
    <x v="188"/>
    <n v="6.7117080000000003E-3"/>
    <n v="0"/>
  </r>
  <r>
    <s v="Roadmap_2017"/>
    <s v="Baseline"/>
    <x v="0"/>
    <x v="3"/>
    <x v="0"/>
    <n v="8.9583330000000006E-3"/>
    <n v="1.070749E-3"/>
    <n v="0.35833333299999998"/>
    <n v="0"/>
    <n v="0"/>
    <n v="0.43"/>
    <n v="0.02"/>
    <x v="189"/>
    <n v="2.9670996000000002E-2"/>
    <n v="0"/>
  </r>
  <r>
    <s v="Roadmap_2017"/>
    <s v="Baseline"/>
    <x v="0"/>
    <x v="4"/>
    <x v="0"/>
    <n v="2.916667E-3"/>
    <n v="9.2787000000000002E-4"/>
    <n v="0.116666666999999"/>
    <n v="0"/>
    <n v="0"/>
    <n v="0.14000000000000001"/>
    <n v="0.02"/>
    <x v="190"/>
    <n v="9.7812019999999993E-3"/>
    <n v="0"/>
  </r>
  <r>
    <s v="Roadmap_2017"/>
    <s v="Baseline"/>
    <x v="0"/>
    <x v="5"/>
    <x v="0"/>
    <n v="3.7499999999999999E-3"/>
    <n v="9.2230399999999998E-4"/>
    <n v="0.15"/>
    <n v="0"/>
    <n v="0"/>
    <n v="0.18"/>
    <n v="0.02"/>
    <x v="191"/>
    <n v="1.2660184E-2"/>
    <n v="0"/>
  </r>
  <r>
    <s v="Roadmap_2017"/>
    <s v="Baseline"/>
    <x v="0"/>
    <x v="6"/>
    <x v="0"/>
    <n v="4.7916670000000003E-3"/>
    <n v="6.0893600000000003E-4"/>
    <n v="0.19166666699999901"/>
    <n v="0"/>
    <n v="0"/>
    <n v="0.23"/>
    <n v="0.02"/>
    <x v="192"/>
    <n v="1.6234467999999998E-2"/>
    <n v="0"/>
  </r>
  <r>
    <s v="Roadmap_2017"/>
    <s v="Baseline"/>
    <x v="0"/>
    <x v="7"/>
    <x v="0"/>
    <n v="5.8333329999999996E-3"/>
    <n v="8.6133899999999905E-4"/>
    <n v="0.233333333"/>
    <n v="0"/>
    <n v="0"/>
    <n v="0.28000000000000003"/>
    <n v="0.02"/>
    <x v="193"/>
    <n v="1.9800090999999999E-2"/>
    <n v="0"/>
  </r>
  <r>
    <s v="Roadmap_2017"/>
    <s v="Baseline"/>
    <x v="0"/>
    <x v="8"/>
    <x v="0"/>
    <n v="7.0833329999999998E-3"/>
    <n v="1.0446279999999999E-3"/>
    <n v="0.28333333300000002"/>
    <n v="0"/>
    <n v="0"/>
    <n v="0.34"/>
    <n v="0.02"/>
    <x v="194"/>
    <n v="2.406639E-2"/>
    <n v="0"/>
  </r>
  <r>
    <s v="Roadmap_2017"/>
    <s v="Baseline"/>
    <x v="0"/>
    <x v="9"/>
    <x v="0"/>
    <n v="8.5416669999999993E-3"/>
    <n v="1.1199529999999999E-3"/>
    <n v="0.34166666699999998"/>
    <n v="0"/>
    <n v="0"/>
    <n v="0.41"/>
    <n v="0.02"/>
    <x v="195"/>
    <n v="2.9036711999999999E-2"/>
    <n v="0"/>
  </r>
  <r>
    <s v="Roadmap_2017"/>
    <s v="Baseline"/>
    <x v="0"/>
    <x v="10"/>
    <x v="0"/>
    <n v="1.0208333E-2"/>
    <n v="1.44147E-3"/>
    <n v="0.40833333299999902"/>
    <n v="0"/>
    <n v="0"/>
    <n v="0.49"/>
    <n v="0.02"/>
    <x v="196"/>
    <n v="3.4711418000000001E-2"/>
    <n v="0"/>
  </r>
  <r>
    <s v="Roadmap_2017"/>
    <s v="Baseline"/>
    <x v="1"/>
    <x v="0"/>
    <x v="0"/>
    <n v="7.1109999999999998"/>
    <n v="0.61"/>
    <n v="140"/>
    <n v="0"/>
    <n v="0"/>
    <n v="168"/>
    <n v="0.02"/>
    <x v="197"/>
    <n v="13.292604750000001"/>
    <n v="2.8"/>
  </r>
  <r>
    <s v="Roadmap_2017"/>
    <s v="Baseline"/>
    <x v="1"/>
    <x v="1"/>
    <x v="0"/>
    <n v="13.773999999999999"/>
    <n v="2.1194999999999999"/>
    <n v="247"/>
    <n v="0"/>
    <n v="0"/>
    <n v="296"/>
    <n v="0.02"/>
    <x v="198"/>
    <n v="22.132795730000002"/>
    <n v="4.9400000000000004"/>
  </r>
  <r>
    <s v="Roadmap_2017"/>
    <s v="Baseline"/>
    <x v="1"/>
    <x v="2"/>
    <x v="0"/>
    <n v="25.941999999999901"/>
    <n v="5.0513760530000003"/>
    <n v="436"/>
    <n v="0"/>
    <n v="0"/>
    <n v="523"/>
    <n v="0.02"/>
    <x v="199"/>
    <n v="38.09857177"/>
    <n v="7.6153476900000001"/>
  </r>
  <r>
    <s v="Roadmap_2017"/>
    <s v="Baseline"/>
    <x v="1"/>
    <x v="3"/>
    <x v="0"/>
    <n v="43.398999999999901"/>
    <n v="5.7973606350000004"/>
    <n v="849"/>
    <n v="0"/>
    <n v="0"/>
    <n v="1019"/>
    <n v="0.02"/>
    <x v="200"/>
    <n v="73.520978380000003"/>
    <n v="6.8393626439999897"/>
  </r>
  <r>
    <s v="Roadmap_2017"/>
    <s v="Baseline"/>
    <x v="1"/>
    <x v="4"/>
    <x v="0"/>
    <n v="36.651452299999903"/>
    <n v="4.0923486139999996"/>
    <n v="717"/>
    <n v="0"/>
    <n v="0"/>
    <n v="861"/>
    <n v="0.02"/>
    <x v="201"/>
    <n v="61.873096410000002"/>
    <n v="3.5902358849999998"/>
  </r>
  <r>
    <s v="Roadmap_2017"/>
    <s v="Baseline"/>
    <x v="1"/>
    <x v="5"/>
    <x v="0"/>
    <n v="41.354288570000001"/>
    <n v="6.1353598690000002"/>
    <n v="809"/>
    <n v="0"/>
    <n v="0"/>
    <n v="971"/>
    <n v="0.02"/>
    <x v="202"/>
    <n v="69.717860990000005"/>
    <n v="4.0442365689999997"/>
  </r>
  <r>
    <s v="Roadmap_2017"/>
    <s v="Baseline"/>
    <x v="1"/>
    <x v="6"/>
    <x v="0"/>
    <n v="44.830297999999999"/>
    <n v="5.3190463619999999"/>
    <n v="877"/>
    <n v="0"/>
    <n v="0"/>
    <n v="1053"/>
    <n v="0.02"/>
    <x v="203"/>
    <n v="75.538557839999996"/>
    <n v="4.3840729039999999"/>
  </r>
  <r>
    <s v="Roadmap_2017"/>
    <s v="Baseline"/>
    <x v="1"/>
    <x v="7"/>
    <x v="0"/>
    <n v="46.977244990000003"/>
    <n v="5.967617035"/>
    <n v="919"/>
    <n v="0"/>
    <n v="0"/>
    <n v="1103"/>
    <n v="0.02"/>
    <x v="204"/>
    <n v="79.140226549999994"/>
    <n v="4.5939752169999997"/>
  </r>
  <r>
    <s v="Roadmap_2017"/>
    <s v="Baseline"/>
    <x v="1"/>
    <x v="8"/>
    <x v="0"/>
    <n v="49.277545349999997"/>
    <n v="6.2309760809999997"/>
    <n v="964"/>
    <n v="0"/>
    <n v="0"/>
    <n v="1157"/>
    <n v="0.02"/>
    <x v="205"/>
    <n v="83.008989299999996"/>
    <n v="4.8188964689999896"/>
  </r>
  <r>
    <s v="Roadmap_2017"/>
    <s v="Baseline"/>
    <x v="1"/>
    <x v="9"/>
    <x v="0"/>
    <n v="51.833434629999999"/>
    <n v="6.3663839679999903"/>
    <n v="1014"/>
    <n v="0"/>
    <n v="0"/>
    <n v="1217"/>
    <n v="0.02"/>
    <x v="206"/>
    <n v="87.311820159999996"/>
    <n v="5.0688238720000003"/>
  </r>
  <r>
    <s v="Roadmap_2017"/>
    <s v="Baseline"/>
    <x v="1"/>
    <x v="10"/>
    <x v="0"/>
    <n v="54.031499410000002"/>
    <n v="6.7389170939999996"/>
    <n v="1057"/>
    <n v="0"/>
    <n v="0"/>
    <n v="1268"/>
    <n v="0.02"/>
    <x v="207"/>
    <n v="91.013339049999999"/>
    <n v="5.2837658139999997"/>
  </r>
  <r>
    <s v="Roadmap_2017"/>
    <s v="Baseline"/>
    <x v="2"/>
    <x v="0"/>
    <x v="0"/>
    <n v="6.9000000000000006E-2"/>
    <n v="6.9999999999999897E-3"/>
    <n v="1"/>
    <n v="0"/>
    <n v="0"/>
    <n v="1.19"/>
    <n v="0.02"/>
    <x v="208"/>
    <n v="9.4947176999999994E-2"/>
    <n v="0"/>
  </r>
  <r>
    <s v="Roadmap_2017"/>
    <s v="Baseline"/>
    <x v="2"/>
    <x v="1"/>
    <x v="0"/>
    <n v="0.11"/>
    <n v="1.2999999999999999E-2"/>
    <n v="2"/>
    <n v="0"/>
    <n v="0"/>
    <n v="1.81"/>
    <n v="0.02"/>
    <x v="209"/>
    <n v="0.17916411600000001"/>
    <n v="0"/>
  </r>
  <r>
    <s v="Roadmap_2017"/>
    <s v="Baseline"/>
    <x v="2"/>
    <x v="2"/>
    <x v="0"/>
    <n v="0.193"/>
    <n v="2.0895808999999901E-2"/>
    <n v="3"/>
    <n v="0"/>
    <n v="0"/>
    <n v="3.08"/>
    <n v="0.02"/>
    <x v="210"/>
    <n v="0.25938905299999998"/>
    <n v="0"/>
  </r>
  <r>
    <s v="Roadmap_2017"/>
    <s v="Baseline"/>
    <x v="2"/>
    <x v="3"/>
    <x v="0"/>
    <n v="0.2"/>
    <n v="2.1117753999999999E-2"/>
    <n v="4"/>
    <n v="0"/>
    <n v="0"/>
    <n v="4.28"/>
    <n v="0.02"/>
    <x v="211"/>
    <n v="0.34050982099999999"/>
    <n v="0"/>
  </r>
  <r>
    <s v="Roadmap_2017"/>
    <s v="Baseline"/>
    <x v="2"/>
    <x v="4"/>
    <x v="0"/>
    <n v="0.15"/>
    <n v="1.7975678999999901E-2"/>
    <n v="3"/>
    <n v="0"/>
    <n v="0"/>
    <n v="3.9"/>
    <n v="0.02"/>
    <x v="212"/>
    <n v="0.25449261000000001"/>
    <n v="0"/>
  </r>
  <r>
    <s v="Roadmap_2017"/>
    <s v="Baseline"/>
    <x v="2"/>
    <x v="5"/>
    <x v="0"/>
    <n v="0.15"/>
    <n v="2.1104385999999999E-2"/>
    <n v="3"/>
    <n v="0"/>
    <n v="0"/>
    <n v="4.0599999999999996"/>
    <n v="0.02"/>
    <x v="213"/>
    <n v="0.25415029"/>
    <n v="0"/>
  </r>
  <r>
    <s v="Roadmap_2017"/>
    <s v="Baseline"/>
    <x v="2"/>
    <x v="6"/>
    <x v="0"/>
    <n v="0.2"/>
    <n v="2.4040524000000001E-2"/>
    <n v="4"/>
    <n v="0"/>
    <n v="0"/>
    <n v="4.21"/>
    <n v="0.02"/>
    <x v="214"/>
    <n v="0.33869145000000001"/>
    <n v="0"/>
  </r>
  <r>
    <s v="Roadmap_2017"/>
    <s v="Baseline"/>
    <x v="2"/>
    <x v="7"/>
    <x v="0"/>
    <n v="0.2"/>
    <n v="2.2359720999999999E-2"/>
    <n v="4"/>
    <n v="0"/>
    <n v="0"/>
    <n v="4.3600000000000003"/>
    <n v="0.02"/>
    <x v="215"/>
    <n v="0.33862388999999998"/>
    <n v="0"/>
  </r>
  <r>
    <s v="Roadmap_2017"/>
    <s v="Baseline"/>
    <x v="2"/>
    <x v="8"/>
    <x v="0"/>
    <n v="0.2"/>
    <n v="2.5531172000000001E-2"/>
    <n v="4"/>
    <n v="0"/>
    <n v="0"/>
    <n v="4.5"/>
    <n v="0.02"/>
    <x v="216"/>
    <n v="0.33859789699999998"/>
    <n v="0"/>
  </r>
  <r>
    <s v="Roadmap_2017"/>
    <s v="Baseline"/>
    <x v="2"/>
    <x v="9"/>
    <x v="0"/>
    <n v="0.2"/>
    <n v="2.3850369E-2"/>
    <n v="4"/>
    <n v="0"/>
    <n v="0"/>
    <n v="4.66"/>
    <n v="0.02"/>
    <x v="217"/>
    <n v="0.33858789700000003"/>
    <n v="0"/>
  </r>
  <r>
    <s v="Roadmap_2017"/>
    <s v="Baseline"/>
    <x v="2"/>
    <x v="10"/>
    <x v="0"/>
    <n v="0.2"/>
    <n v="2.3850369E-2"/>
    <n v="4"/>
    <n v="0"/>
    <n v="0"/>
    <n v="4.8600000000000003"/>
    <n v="0.02"/>
    <x v="218"/>
    <n v="0.338584049"/>
    <n v="0"/>
  </r>
  <r>
    <s v="Roadmap_2017"/>
    <s v="Baseline"/>
    <x v="3"/>
    <x v="0"/>
    <x v="0"/>
    <n v="0"/>
    <n v="0"/>
    <n v="8.3333330000000001E-3"/>
    <n v="0"/>
    <n v="0"/>
    <n v="0.01"/>
    <n v="0.02"/>
    <x v="219"/>
    <n v="4.8014500000000002E-4"/>
    <n v="0"/>
  </r>
  <r>
    <s v="Roadmap_2017"/>
    <s v="Baseline"/>
    <x v="3"/>
    <x v="1"/>
    <x v="0"/>
    <n v="0"/>
    <n v="0"/>
    <n v="5.8333333000000001E-2"/>
    <n v="0"/>
    <n v="0"/>
    <n v="7.0000000000000007E-2"/>
    <n v="0.02"/>
    <x v="220"/>
    <n v="3.0284719999999999E-3"/>
    <n v="0"/>
  </r>
  <r>
    <s v="Roadmap_2017"/>
    <s v="Baseline"/>
    <x v="3"/>
    <x v="2"/>
    <x v="0"/>
    <n v="0"/>
    <n v="4.7571760000000001E-3"/>
    <n v="0.21666666699999901"/>
    <n v="0"/>
    <n v="0"/>
    <n v="0.26"/>
    <n v="0.02"/>
    <x v="221"/>
    <n v="9.424188E-3"/>
    <n v="0"/>
  </r>
  <r>
    <s v="Roadmap_2017"/>
    <s v="Baseline"/>
    <x v="3"/>
    <x v="3"/>
    <x v="0"/>
    <n v="3.7499999999999999E-2"/>
    <n v="5.4358899999999996E-3"/>
    <n v="0.75"/>
    <n v="0"/>
    <n v="0"/>
    <n v="0.9"/>
    <n v="0.02"/>
    <x v="222"/>
    <n v="3.2164419999999999E-2"/>
    <n v="0"/>
  </r>
  <r>
    <s v="Roadmap_2017"/>
    <s v="Baseline"/>
    <x v="3"/>
    <x v="4"/>
    <x v="0"/>
    <n v="1.8333333E-2"/>
    <n v="8.20111E-4"/>
    <n v="0.366666667"/>
    <n v="0"/>
    <n v="0"/>
    <n v="0.44"/>
    <n v="0.02"/>
    <x v="223"/>
    <n v="1.5587146E-2"/>
    <n v="0"/>
  </r>
  <r>
    <s v="Roadmap_2017"/>
    <s v="Baseline"/>
    <x v="3"/>
    <x v="5"/>
    <x v="0"/>
    <n v="2.0416666999999999E-2"/>
    <n v="4.6290760000000002E-3"/>
    <n v="0.40833333299999902"/>
    <n v="0"/>
    <n v="0"/>
    <n v="0.49"/>
    <n v="0.02"/>
    <x v="224"/>
    <n v="1.7264084999999998E-2"/>
    <n v="0"/>
  </r>
  <r>
    <s v="Roadmap_2017"/>
    <s v="Baseline"/>
    <x v="3"/>
    <x v="6"/>
    <x v="0"/>
    <n v="2.375E-2"/>
    <n v="2.5938070000000001E-3"/>
    <n v="0.47499999999999998"/>
    <n v="0"/>
    <n v="0"/>
    <n v="0.56999999999999995"/>
    <n v="0.02"/>
    <x v="225"/>
    <n v="2.0015207E-2"/>
    <n v="0"/>
  </r>
  <r>
    <s v="Roadmap_2017"/>
    <s v="Baseline"/>
    <x v="3"/>
    <x v="7"/>
    <x v="0"/>
    <n v="2.6666667000000002E-2"/>
    <n v="3.4665209999999902E-3"/>
    <n v="0.53333333299999997"/>
    <n v="0"/>
    <n v="0"/>
    <n v="0.64"/>
    <n v="0.02"/>
    <x v="226"/>
    <n v="2.2426585999999998E-2"/>
    <n v="0"/>
  </r>
  <r>
    <s v="Roadmap_2017"/>
    <s v="Baseline"/>
    <x v="3"/>
    <x v="8"/>
    <x v="0"/>
    <n v="2.9166667E-2"/>
    <n v="3.7382219999999998E-3"/>
    <n v="0.58333333300000001"/>
    <n v="0"/>
    <n v="0"/>
    <n v="0.7"/>
    <n v="0.02"/>
    <x v="227"/>
    <n v="2.4497702999999999E-2"/>
    <n v="0"/>
  </r>
  <r>
    <s v="Roadmap_2017"/>
    <s v="Baseline"/>
    <x v="3"/>
    <x v="9"/>
    <x v="0"/>
    <n v="3.125E-2"/>
    <n v="3.8981250000000001E-3"/>
    <n v="0.625"/>
    <n v="0"/>
    <n v="0"/>
    <n v="0.75"/>
    <n v="0.02"/>
    <x v="228"/>
    <n v="2.6226857999999999E-2"/>
    <n v="0"/>
  </r>
  <r>
    <s v="Roadmap_2017"/>
    <s v="Baseline"/>
    <x v="3"/>
    <x v="10"/>
    <x v="0"/>
    <n v="3.2500000000000001E-2"/>
    <n v="4.0437650000000004E-3"/>
    <n v="0.65"/>
    <n v="0"/>
    <n v="0"/>
    <n v="0.78"/>
    <n v="0.02"/>
    <x v="229"/>
    <n v="2.7262701E-2"/>
    <n v="0"/>
  </r>
  <r>
    <s v="Roadmap_2017"/>
    <s v="Baseline"/>
    <x v="4"/>
    <x v="0"/>
    <x v="0"/>
    <n v="0.33200000000000002"/>
    <n v="7.4999999999999997E-2"/>
    <n v="0"/>
    <n v="0"/>
    <n v="0"/>
    <n v="0"/>
    <n v="0.02"/>
    <x v="186"/>
    <n v="0"/>
    <n v="0"/>
  </r>
  <r>
    <s v="Roadmap_2017"/>
    <s v="Baseline"/>
    <x v="4"/>
    <x v="1"/>
    <x v="0"/>
    <n v="0.56999999999999995"/>
    <n v="6.6000000000000003E-2"/>
    <n v="0"/>
    <n v="0"/>
    <n v="0"/>
    <n v="0"/>
    <n v="0.02"/>
    <x v="186"/>
    <n v="0"/>
    <n v="0"/>
  </r>
  <r>
    <s v="Roadmap_2017"/>
    <s v="Baseline"/>
    <x v="4"/>
    <x v="2"/>
    <x v="0"/>
    <n v="0.55899999999999905"/>
    <n v="4.2999999999999997E-2"/>
    <n v="0"/>
    <n v="0"/>
    <n v="0"/>
    <n v="0"/>
    <n v="0.02"/>
    <x v="186"/>
    <n v="0"/>
    <n v="0"/>
  </r>
  <r>
    <s v="Roadmap_2017"/>
    <s v="Baseline"/>
    <x v="4"/>
    <x v="3"/>
    <x v="0"/>
    <n v="0"/>
    <n v="2.1499999999999998E-2"/>
    <n v="0"/>
    <n v="0"/>
    <n v="0"/>
    <n v="0"/>
    <n v="0.02"/>
    <x v="186"/>
    <n v="0"/>
    <n v="0"/>
  </r>
  <r>
    <s v="Roadmap_2017"/>
    <s v="Baseline"/>
    <x v="4"/>
    <x v="4"/>
    <x v="0"/>
    <n v="0"/>
    <n v="1.4250000000000001E-2"/>
    <n v="0"/>
    <n v="0"/>
    <n v="0"/>
    <n v="0"/>
    <n v="0.02"/>
    <x v="186"/>
    <n v="0"/>
    <n v="0"/>
  </r>
  <r>
    <s v="Roadmap_2017"/>
    <s v="Baseline"/>
    <x v="4"/>
    <x v="5"/>
    <x v="0"/>
    <n v="0"/>
    <n v="0"/>
    <n v="0"/>
    <n v="0"/>
    <n v="0"/>
    <n v="0"/>
    <n v="0.02"/>
    <x v="186"/>
    <n v="0"/>
    <n v="0"/>
  </r>
  <r>
    <s v="Roadmap_2017"/>
    <s v="Baseline"/>
    <x v="4"/>
    <x v="6"/>
    <x v="0"/>
    <n v="0"/>
    <n v="0"/>
    <n v="0"/>
    <n v="0"/>
    <n v="0"/>
    <n v="0"/>
    <n v="0.02"/>
    <x v="186"/>
    <n v="0"/>
    <n v="0"/>
  </r>
  <r>
    <s v="Roadmap_2017"/>
    <s v="Baseline"/>
    <x v="4"/>
    <x v="7"/>
    <x v="0"/>
    <n v="0"/>
    <n v="0"/>
    <n v="0"/>
    <n v="0"/>
    <n v="0"/>
    <n v="0"/>
    <n v="0.02"/>
    <x v="186"/>
    <n v="0"/>
    <n v="0"/>
  </r>
  <r>
    <s v="Roadmap_2017"/>
    <s v="Baseline"/>
    <x v="4"/>
    <x v="8"/>
    <x v="0"/>
    <n v="0"/>
    <n v="0"/>
    <n v="0"/>
    <n v="0"/>
    <n v="0"/>
    <n v="0"/>
    <n v="0.02"/>
    <x v="186"/>
    <n v="0"/>
    <n v="0"/>
  </r>
  <r>
    <s v="Roadmap_2017"/>
    <s v="Baseline"/>
    <x v="4"/>
    <x v="9"/>
    <x v="0"/>
    <n v="0"/>
    <n v="0"/>
    <n v="0"/>
    <n v="0"/>
    <n v="0"/>
    <n v="0"/>
    <n v="0.02"/>
    <x v="186"/>
    <n v="0"/>
    <n v="0"/>
  </r>
  <r>
    <s v="Roadmap_2017"/>
    <s v="Baseline"/>
    <x v="4"/>
    <x v="10"/>
    <x v="0"/>
    <n v="0"/>
    <n v="0"/>
    <n v="0"/>
    <n v="0"/>
    <n v="0"/>
    <n v="0"/>
    <n v="0.02"/>
    <x v="186"/>
    <n v="0"/>
    <n v="0"/>
  </r>
  <r>
    <s v="Roadmap_2017"/>
    <s v="Baseline"/>
    <x v="5"/>
    <x v="0"/>
    <x v="0"/>
    <n v="0"/>
    <n v="0"/>
    <n v="0"/>
    <n v="0"/>
    <n v="0"/>
    <n v="0"/>
    <n v="0.02"/>
    <x v="186"/>
    <n v="0"/>
    <n v="0"/>
  </r>
  <r>
    <s v="Roadmap_2017"/>
    <s v="Baseline"/>
    <x v="5"/>
    <x v="1"/>
    <x v="0"/>
    <n v="0"/>
    <n v="0"/>
    <n v="0"/>
    <n v="0"/>
    <n v="0"/>
    <n v="0"/>
    <n v="0.02"/>
    <x v="186"/>
    <n v="0"/>
    <n v="0"/>
  </r>
  <r>
    <s v="Roadmap_2017"/>
    <s v="Baseline"/>
    <x v="5"/>
    <x v="2"/>
    <x v="0"/>
    <n v="0"/>
    <n v="0"/>
    <n v="0"/>
    <n v="0"/>
    <n v="0"/>
    <n v="0"/>
    <n v="0.02"/>
    <x v="186"/>
    <n v="0"/>
    <n v="0"/>
  </r>
  <r>
    <s v="Roadmap_2017"/>
    <s v="Baseline"/>
    <x v="5"/>
    <x v="3"/>
    <x v="0"/>
    <n v="0"/>
    <n v="0"/>
    <n v="0"/>
    <n v="0"/>
    <n v="0"/>
    <n v="0"/>
    <n v="0.02"/>
    <x v="186"/>
    <n v="0"/>
    <n v="0"/>
  </r>
  <r>
    <s v="Roadmap_2017"/>
    <s v="Baseline"/>
    <x v="5"/>
    <x v="4"/>
    <x v="0"/>
    <n v="0"/>
    <n v="0"/>
    <n v="0"/>
    <n v="0"/>
    <n v="0"/>
    <n v="0"/>
    <n v="0.02"/>
    <x v="186"/>
    <n v="0"/>
    <n v="0"/>
  </r>
  <r>
    <s v="Roadmap_2017"/>
    <s v="Baseline"/>
    <x v="5"/>
    <x v="5"/>
    <x v="0"/>
    <n v="0"/>
    <n v="0"/>
    <n v="0"/>
    <n v="0"/>
    <n v="0"/>
    <n v="0"/>
    <n v="0.02"/>
    <x v="186"/>
    <n v="0"/>
    <n v="0"/>
  </r>
  <r>
    <s v="Roadmap_2017"/>
    <s v="Baseline"/>
    <x v="5"/>
    <x v="6"/>
    <x v="0"/>
    <n v="0"/>
    <n v="0"/>
    <n v="0"/>
    <n v="0"/>
    <n v="0"/>
    <n v="0"/>
    <n v="0.02"/>
    <x v="186"/>
    <n v="0"/>
    <n v="0"/>
  </r>
  <r>
    <s v="Roadmap_2017"/>
    <s v="Baseline"/>
    <x v="5"/>
    <x v="7"/>
    <x v="0"/>
    <n v="0"/>
    <n v="0"/>
    <n v="0"/>
    <n v="0"/>
    <n v="0"/>
    <n v="0"/>
    <n v="0.02"/>
    <x v="186"/>
    <n v="0"/>
    <n v="0"/>
  </r>
  <r>
    <s v="Roadmap_2017"/>
    <s v="Baseline"/>
    <x v="5"/>
    <x v="8"/>
    <x v="0"/>
    <n v="0"/>
    <n v="0"/>
    <n v="0"/>
    <n v="0"/>
    <n v="0"/>
    <n v="0"/>
    <n v="0.02"/>
    <x v="186"/>
    <n v="0"/>
    <n v="0"/>
  </r>
  <r>
    <s v="Roadmap_2017"/>
    <s v="Baseline"/>
    <x v="5"/>
    <x v="9"/>
    <x v="0"/>
    <n v="0"/>
    <n v="0"/>
    <n v="0"/>
    <n v="0"/>
    <n v="0"/>
    <n v="0"/>
    <n v="0.02"/>
    <x v="186"/>
    <n v="0"/>
    <n v="0"/>
  </r>
  <r>
    <s v="Roadmap_2017"/>
    <s v="Baseline"/>
    <x v="5"/>
    <x v="10"/>
    <x v="0"/>
    <n v="0"/>
    <n v="0"/>
    <n v="0"/>
    <n v="0"/>
    <n v="0"/>
    <n v="0"/>
    <n v="0.02"/>
    <x v="186"/>
    <n v="0"/>
    <n v="0"/>
  </r>
  <r>
    <s v="Roadmap_2017"/>
    <s v="Baseline"/>
    <x v="6"/>
    <x v="0"/>
    <x v="0"/>
    <n v="0"/>
    <n v="0"/>
    <n v="0"/>
    <n v="0"/>
    <n v="0"/>
    <n v="0"/>
    <n v="0.02"/>
    <x v="186"/>
    <n v="0"/>
    <n v="0"/>
  </r>
  <r>
    <s v="Roadmap_2017"/>
    <s v="Baseline"/>
    <x v="6"/>
    <x v="1"/>
    <x v="0"/>
    <n v="0"/>
    <n v="0"/>
    <n v="0"/>
    <n v="0"/>
    <n v="0"/>
    <n v="0"/>
    <n v="0.02"/>
    <x v="186"/>
    <n v="0"/>
    <n v="0"/>
  </r>
  <r>
    <s v="Roadmap_2017"/>
    <s v="Baseline"/>
    <x v="6"/>
    <x v="2"/>
    <x v="0"/>
    <n v="0"/>
    <n v="0"/>
    <n v="0"/>
    <n v="0"/>
    <n v="0"/>
    <n v="0"/>
    <n v="0.02"/>
    <x v="186"/>
    <n v="0"/>
    <n v="0"/>
  </r>
  <r>
    <s v="Roadmap_2017"/>
    <s v="Baseline"/>
    <x v="6"/>
    <x v="3"/>
    <x v="0"/>
    <n v="0"/>
    <n v="0"/>
    <n v="0"/>
    <n v="0"/>
    <n v="0"/>
    <n v="0"/>
    <n v="0.02"/>
    <x v="186"/>
    <n v="0"/>
    <n v="0"/>
  </r>
  <r>
    <s v="Roadmap_2017"/>
    <s v="Baseline"/>
    <x v="6"/>
    <x v="4"/>
    <x v="0"/>
    <n v="0"/>
    <n v="0"/>
    <n v="0"/>
    <n v="0"/>
    <n v="0"/>
    <n v="0"/>
    <n v="0.02"/>
    <x v="186"/>
    <n v="0"/>
    <n v="0"/>
  </r>
  <r>
    <s v="Roadmap_2017"/>
    <s v="Baseline"/>
    <x v="6"/>
    <x v="5"/>
    <x v="0"/>
    <n v="0"/>
    <n v="0"/>
    <n v="0"/>
    <n v="0"/>
    <n v="0"/>
    <n v="0"/>
    <n v="0.02"/>
    <x v="186"/>
    <n v="0"/>
    <n v="0"/>
  </r>
  <r>
    <s v="Roadmap_2017"/>
    <s v="Baseline"/>
    <x v="6"/>
    <x v="6"/>
    <x v="0"/>
    <n v="0"/>
    <n v="0"/>
    <n v="0"/>
    <n v="0"/>
    <n v="0"/>
    <n v="0"/>
    <n v="0.02"/>
    <x v="186"/>
    <n v="0"/>
    <n v="0"/>
  </r>
  <r>
    <s v="Roadmap_2017"/>
    <s v="Baseline"/>
    <x v="6"/>
    <x v="7"/>
    <x v="0"/>
    <n v="0"/>
    <n v="0"/>
    <n v="0"/>
    <n v="0"/>
    <n v="0"/>
    <n v="0"/>
    <n v="0.02"/>
    <x v="186"/>
    <n v="0"/>
    <n v="0"/>
  </r>
  <r>
    <s v="Roadmap_2017"/>
    <s v="Baseline"/>
    <x v="6"/>
    <x v="8"/>
    <x v="0"/>
    <n v="0"/>
    <n v="0"/>
    <n v="0"/>
    <n v="0"/>
    <n v="0"/>
    <n v="0"/>
    <n v="0.02"/>
    <x v="186"/>
    <n v="0"/>
    <n v="0"/>
  </r>
  <r>
    <s v="Roadmap_2017"/>
    <s v="Baseline"/>
    <x v="6"/>
    <x v="9"/>
    <x v="0"/>
    <n v="0"/>
    <n v="0"/>
    <n v="0"/>
    <n v="0"/>
    <n v="0"/>
    <n v="0"/>
    <n v="0.02"/>
    <x v="186"/>
    <n v="0"/>
    <n v="0"/>
  </r>
  <r>
    <s v="Roadmap_2017"/>
    <s v="Baseline"/>
    <x v="6"/>
    <x v="10"/>
    <x v="0"/>
    <n v="0"/>
    <n v="0"/>
    <n v="0"/>
    <n v="0"/>
    <n v="0"/>
    <n v="0"/>
    <n v="0.02"/>
    <x v="186"/>
    <n v="0"/>
    <n v="0"/>
  </r>
  <r>
    <s v="Roadmap_2017"/>
    <s v="Baseline"/>
    <x v="7"/>
    <x v="0"/>
    <x v="0"/>
    <n v="10.28614316"/>
    <n v="0.82199999999999995"/>
    <n v="226.45176000000001"/>
    <n v="0"/>
    <n v="0"/>
    <n v="340.0868534"/>
    <n v="0.02"/>
    <x v="230"/>
    <n v="20.33818389"/>
    <n v="4.104740777"/>
  </r>
  <r>
    <s v="Roadmap_2017"/>
    <s v="Baseline"/>
    <x v="7"/>
    <x v="1"/>
    <x v="0"/>
    <n v="17.656077929999999"/>
    <n v="2.41"/>
    <n v="348.94836749999899"/>
    <n v="0"/>
    <n v="0"/>
    <n v="497.64673489999899"/>
    <n v="0.02"/>
    <x v="231"/>
    <n v="29.676367320000001"/>
    <n v="8.9731736350000002"/>
  </r>
  <r>
    <s v="Roadmap_2017"/>
    <s v="Baseline"/>
    <x v="7"/>
    <x v="2"/>
    <x v="0"/>
    <n v="30.870915790000002"/>
    <n v="5.5137029740000001"/>
    <n v="571.22118169999999"/>
    <n v="0"/>
    <n v="0"/>
    <n v="790.28236329999902"/>
    <n v="0.02"/>
    <x v="232"/>
    <n v="47.62443202"/>
    <n v="12.772399999999999"/>
  </r>
  <r>
    <s v="Roadmap_2017"/>
    <s v="Baseline"/>
    <x v="7"/>
    <x v="3"/>
    <x v="0"/>
    <n v="48.872987729999998"/>
    <n v="6.3719266640000001"/>
    <n v="1019.2964449999999"/>
    <n v="0"/>
    <n v="0"/>
    <n v="1354.9862230000001"/>
    <n v="0.02"/>
    <x v="233"/>
    <n v="85.374543029999998"/>
    <n v="11.772433189999999"/>
  </r>
  <r>
    <s v="Roadmap_2017"/>
    <s v="Baseline"/>
    <x v="7"/>
    <x v="4"/>
    <x v="0"/>
    <n v="42.867683470000003"/>
    <n v="4.7243730369999897"/>
    <n v="911.50263719999998"/>
    <n v="0"/>
    <n v="0"/>
    <n v="1247.5186080000001"/>
    <n v="0.02"/>
    <x v="234"/>
    <n v="75.474547220000005"/>
    <n v="8.1839577190000004"/>
  </r>
  <r>
    <s v="Roadmap_2017"/>
    <s v="Baseline"/>
    <x v="7"/>
    <x v="5"/>
    <x v="0"/>
    <n v="48.502193390000002"/>
    <n v="6.9206717779999902"/>
    <n v="1032.926035"/>
    <n v="0"/>
    <n v="0"/>
    <n v="1416.4654029999999"/>
    <n v="0.02"/>
    <x v="235"/>
    <n v="85.435965519999996"/>
    <n v="8.8890566870000001"/>
  </r>
  <r>
    <s v="Roadmap_2017"/>
    <s v="Baseline"/>
    <x v="7"/>
    <x v="6"/>
    <x v="0"/>
    <n v="53.174098870000002"/>
    <n v="6.2189773729999898"/>
    <n v="1138.106037"/>
    <n v="0"/>
    <n v="0"/>
    <n v="1570.8887400000001"/>
    <n v="0.02"/>
    <x v="236"/>
    <n v="93.920344240000006"/>
    <n v="9.8469132310000003"/>
  </r>
  <r>
    <s v="Roadmap_2017"/>
    <s v="Baseline"/>
    <x v="7"/>
    <x v="7"/>
    <x v="0"/>
    <n v="56.695433819999998"/>
    <n v="7.0145359569999997"/>
    <n v="1223.5111359999901"/>
    <n v="0"/>
    <n v="0"/>
    <n v="1707.768939"/>
    <n v="0.02"/>
    <x v="237"/>
    <n v="100.602897099999"/>
    <n v="10.888095379999999"/>
  </r>
  <r>
    <s v="Roadmap_2017"/>
    <s v="Baseline"/>
    <x v="7"/>
    <x v="8"/>
    <x v="0"/>
    <n v="60.607818870000003"/>
    <n v="7.4564206689999999"/>
    <n v="1319.433953"/>
    <n v="0"/>
    <n v="0"/>
    <n v="1863.674573"/>
    <n v="0.02"/>
    <x v="238"/>
    <n v="108.07935430000001"/>
    <n v="12.11402062"/>
  </r>
  <r>
    <s v="Roadmap_2017"/>
    <s v="Baseline"/>
    <x v="7"/>
    <x v="9"/>
    <x v="0"/>
    <n v="65.050670069999995"/>
    <n v="7.6686991079999904"/>
    <n v="1429.04937899999"/>
    <n v="0"/>
    <n v="0"/>
    <n v="2042.98542399999"/>
    <n v="0.02"/>
    <x v="239"/>
    <n v="116.6025247"/>
    <n v="13.545884190000001"/>
  </r>
  <r>
    <s v="Roadmap_2017"/>
    <s v="Baseline"/>
    <x v="7"/>
    <x v="10"/>
    <x v="0"/>
    <n v="69.457369319999998"/>
    <n v="8.3662204019999997"/>
    <n v="1541.8409609999901"/>
    <n v="0"/>
    <n v="0"/>
    <n v="2233.695256"/>
    <n v="0.02"/>
    <x v="240"/>
    <n v="125.2443131"/>
    <n v="15.14760866"/>
  </r>
  <r>
    <s v="Roadmap_2017"/>
    <s v="Baseline"/>
    <x v="8"/>
    <x v="0"/>
    <x v="0"/>
    <n v="2.7741431580000002"/>
    <n v="0.13"/>
    <n v="85.443426700000003"/>
    <n v="0"/>
    <n v="0"/>
    <n v="170.88685340000001"/>
    <n v="0.02"/>
    <x v="241"/>
    <n v="6.9501518239999998"/>
    <n v="1.3047407769999999"/>
  </r>
  <r>
    <s v="Roadmap_2017"/>
    <s v="Baseline"/>
    <x v="8"/>
    <x v="1"/>
    <x v="0"/>
    <n v="3.2010779299999998"/>
    <n v="0.21"/>
    <n v="99.873367470000005"/>
    <n v="0"/>
    <n v="0"/>
    <n v="199.74673490000001"/>
    <n v="0.02"/>
    <x v="242"/>
    <n v="7.3600014690000002"/>
    <n v="4.0331736349999998"/>
  </r>
  <r>
    <s v="Roadmap_2017"/>
    <s v="Baseline"/>
    <x v="8"/>
    <x v="2"/>
    <x v="0"/>
    <n v="4.1729157900000002"/>
    <n v="0.39267956999999998"/>
    <n v="131.92118170000001"/>
    <n v="0"/>
    <n v="0"/>
    <n v="263.84236329999999"/>
    <n v="0.02"/>
    <x v="243"/>
    <n v="9.2503352979999995"/>
    <n v="5.1570523110000002"/>
  </r>
  <r>
    <s v="Roadmap_2017"/>
    <s v="Baseline"/>
    <x v="8"/>
    <x v="3"/>
    <x v="0"/>
    <n v="5.2275293939999896"/>
    <n v="0.52544163700000002"/>
    <n v="165.18811169999901"/>
    <n v="0"/>
    <n v="0"/>
    <n v="330.37622339999899"/>
    <n v="0.02"/>
    <x v="244"/>
    <n v="11.451219419999999"/>
    <n v="4.9330705439999996"/>
  </r>
  <r>
    <s v="Roadmap_2017"/>
    <s v="Baseline"/>
    <x v="8"/>
    <x v="4"/>
    <x v="0"/>
    <n v="6.0449811779999996"/>
    <n v="0.59805076299999904"/>
    <n v="191.01930390000001"/>
    <n v="0"/>
    <n v="0"/>
    <n v="382.03860780000002"/>
    <n v="0.02"/>
    <x v="245"/>
    <n v="13.321589850000001"/>
    <n v="4.5937218340000001"/>
  </r>
  <r>
    <s v="Roadmap_2017"/>
    <s v="Baseline"/>
    <x v="8"/>
    <x v="5"/>
    <x v="0"/>
    <n v="6.9737381510000001"/>
    <n v="0.75865614400000003"/>
    <n v="220.36770139999999"/>
    <n v="0"/>
    <n v="0"/>
    <n v="440.73540279999997"/>
    <n v="0.02"/>
    <x v="246"/>
    <n v="15.434029969999999"/>
    <n v="4.8448201180000003"/>
  </r>
  <r>
    <s v="Roadmap_2017"/>
    <s v="Baseline"/>
    <x v="8"/>
    <x v="6"/>
    <x v="0"/>
    <n v="8.1152592099999996"/>
    <n v="0.87268774299999996"/>
    <n v="256.43937"/>
    <n v="0"/>
    <n v="0"/>
    <n v="512.87874009999996"/>
    <n v="0.02"/>
    <x v="247"/>
    <n v="18.006845269999999"/>
    <n v="5.4628403270000003"/>
  </r>
  <r>
    <s v="Roadmap_2017"/>
    <s v="Baseline"/>
    <x v="8"/>
    <x v="7"/>
    <x v="0"/>
    <n v="9.4856888230000003"/>
    <n v="1.0202313409999999"/>
    <n v="299.74446939999899"/>
    <n v="0"/>
    <n v="0"/>
    <n v="599.488938799999"/>
    <n v="0.02"/>
    <x v="248"/>
    <n v="21.081820019999999"/>
    <n v="6.2941201579999904"/>
  </r>
  <r>
    <s v="Roadmap_2017"/>
    <s v="Baseline"/>
    <x v="8"/>
    <x v="8"/>
    <x v="0"/>
    <n v="11.09402352"/>
    <n v="1.1951305649999999"/>
    <n v="350.56728670000001"/>
    <n v="0"/>
    <n v="0"/>
    <n v="701.13457349999999"/>
    <n v="0.02"/>
    <x v="249"/>
    <n v="24.683203049999999"/>
    <n v="7.2951241500000004"/>
  </r>
  <r>
    <s v="Roadmap_2017"/>
    <s v="Baseline"/>
    <x v="8"/>
    <x v="9"/>
    <x v="0"/>
    <n v="12.97744378"/>
    <n v="1.2734466929999999"/>
    <n v="410.0827122"/>
    <n v="0"/>
    <n v="0"/>
    <n v="820.16542440000001"/>
    <n v="0.02"/>
    <x v="250"/>
    <n v="28.896853109999999"/>
    <n v="8.4770603159999993"/>
  </r>
  <r>
    <s v="Roadmap_2017"/>
    <s v="Baseline"/>
    <x v="8"/>
    <x v="10"/>
    <x v="0"/>
    <n v="15.18316158"/>
    <n v="1.597967704"/>
    <n v="479.78262790000002"/>
    <n v="0"/>
    <n v="0"/>
    <n v="959.56525580000005"/>
    <n v="0.02"/>
    <x v="251"/>
    <n v="33.83041592"/>
    <n v="9.8638428479999902"/>
  </r>
  <r>
    <s v="Roadmap_2017"/>
    <s v="Baseline"/>
    <x v="9"/>
    <x v="0"/>
    <x v="0"/>
    <n v="0"/>
    <n v="0"/>
    <n v="0"/>
    <n v="0"/>
    <n v="0"/>
    <n v="0"/>
    <n v="0.02"/>
    <x v="186"/>
    <n v="0"/>
    <n v="0"/>
  </r>
  <r>
    <s v="Roadmap_2017"/>
    <s v="Baseline"/>
    <x v="9"/>
    <x v="1"/>
    <x v="0"/>
    <n v="0"/>
    <n v="0"/>
    <n v="0"/>
    <n v="0"/>
    <n v="0"/>
    <n v="0"/>
    <n v="0.02"/>
    <x v="186"/>
    <n v="0"/>
    <n v="0"/>
  </r>
  <r>
    <s v="Roadmap_2017"/>
    <s v="Baseline"/>
    <x v="9"/>
    <x v="2"/>
    <x v="0"/>
    <n v="0"/>
    <n v="0"/>
    <n v="0"/>
    <n v="0"/>
    <n v="0"/>
    <n v="0"/>
    <n v="0.02"/>
    <x v="186"/>
    <n v="0"/>
    <n v="0"/>
  </r>
  <r>
    <s v="Roadmap_2017"/>
    <s v="Baseline"/>
    <x v="9"/>
    <x v="3"/>
    <x v="0"/>
    <n v="0"/>
    <n v="0"/>
    <n v="0"/>
    <n v="0"/>
    <n v="0"/>
    <n v="0"/>
    <n v="0.02"/>
    <x v="186"/>
    <n v="0"/>
    <n v="0"/>
  </r>
  <r>
    <s v="Roadmap_2017"/>
    <s v="Baseline"/>
    <x v="9"/>
    <x v="4"/>
    <x v="0"/>
    <n v="0"/>
    <n v="0"/>
    <n v="0"/>
    <n v="0"/>
    <n v="0"/>
    <n v="0"/>
    <n v="0.02"/>
    <x v="186"/>
    <n v="0"/>
    <n v="0"/>
  </r>
  <r>
    <s v="Roadmap_2017"/>
    <s v="Baseline"/>
    <x v="9"/>
    <x v="5"/>
    <x v="0"/>
    <n v="0"/>
    <n v="0"/>
    <n v="0"/>
    <n v="0"/>
    <n v="0"/>
    <n v="0"/>
    <n v="0.02"/>
    <x v="186"/>
    <n v="0"/>
    <n v="0"/>
  </r>
  <r>
    <s v="Roadmap_2017"/>
    <s v="Baseline"/>
    <x v="9"/>
    <x v="6"/>
    <x v="0"/>
    <n v="0"/>
    <n v="0"/>
    <n v="0"/>
    <n v="0"/>
    <n v="0"/>
    <n v="0"/>
    <n v="0.02"/>
    <x v="186"/>
    <n v="0"/>
    <n v="0"/>
  </r>
  <r>
    <s v="Roadmap_2017"/>
    <s v="Baseline"/>
    <x v="9"/>
    <x v="7"/>
    <x v="0"/>
    <n v="0"/>
    <n v="0"/>
    <n v="0"/>
    <n v="0"/>
    <n v="0"/>
    <n v="0"/>
    <n v="0.02"/>
    <x v="186"/>
    <n v="0"/>
    <n v="0"/>
  </r>
  <r>
    <s v="Roadmap_2017"/>
    <s v="Baseline"/>
    <x v="9"/>
    <x v="8"/>
    <x v="0"/>
    <n v="0"/>
    <n v="0"/>
    <n v="0"/>
    <n v="0"/>
    <n v="0"/>
    <n v="0"/>
    <n v="0.02"/>
    <x v="186"/>
    <n v="0"/>
    <n v="0"/>
  </r>
  <r>
    <s v="Roadmap_2017"/>
    <s v="Baseline"/>
    <x v="9"/>
    <x v="9"/>
    <x v="0"/>
    <n v="0"/>
    <n v="0"/>
    <n v="0"/>
    <n v="0"/>
    <n v="0"/>
    <n v="0"/>
    <n v="0.02"/>
    <x v="186"/>
    <n v="0"/>
    <n v="0"/>
  </r>
  <r>
    <s v="Roadmap_2017"/>
    <s v="Baseline"/>
    <x v="9"/>
    <x v="10"/>
    <x v="0"/>
    <n v="0"/>
    <n v="0"/>
    <n v="0"/>
    <n v="0"/>
    <n v="0"/>
    <n v="0"/>
    <n v="0.02"/>
    <x v="186"/>
    <n v="0"/>
    <n v="0"/>
  </r>
  <r>
    <s v="Roadmap_2017"/>
    <s v="Baseline"/>
    <x v="10"/>
    <x v="0"/>
    <x v="0"/>
    <n v="0"/>
    <n v="0"/>
    <n v="0"/>
    <n v="0"/>
    <n v="0"/>
    <n v="0"/>
    <n v="0.02"/>
    <x v="186"/>
    <n v="0"/>
    <n v="0"/>
  </r>
  <r>
    <s v="Roadmap_2017"/>
    <s v="Baseline"/>
    <x v="10"/>
    <x v="1"/>
    <x v="0"/>
    <n v="0"/>
    <n v="0"/>
    <n v="0"/>
    <n v="0"/>
    <n v="0"/>
    <n v="0"/>
    <n v="0.02"/>
    <x v="186"/>
    <n v="0"/>
    <n v="0"/>
  </r>
  <r>
    <s v="Roadmap_2017"/>
    <s v="Baseline"/>
    <x v="10"/>
    <x v="2"/>
    <x v="0"/>
    <n v="0"/>
    <n v="0"/>
    <n v="0"/>
    <n v="0"/>
    <n v="0"/>
    <n v="0"/>
    <n v="0.02"/>
    <x v="186"/>
    <n v="0"/>
    <n v="0"/>
  </r>
  <r>
    <s v="Roadmap_2017"/>
    <s v="Baseline"/>
    <x v="10"/>
    <x v="3"/>
    <x v="0"/>
    <n v="0"/>
    <n v="0"/>
    <n v="0"/>
    <n v="0"/>
    <n v="0"/>
    <n v="0"/>
    <n v="0.02"/>
    <x v="186"/>
    <n v="0"/>
    <n v="0"/>
  </r>
  <r>
    <s v="Roadmap_2017"/>
    <s v="Baseline"/>
    <x v="10"/>
    <x v="4"/>
    <x v="0"/>
    <n v="0"/>
    <n v="0"/>
    <n v="0"/>
    <n v="0"/>
    <n v="0"/>
    <n v="0"/>
    <n v="0.02"/>
    <x v="186"/>
    <n v="0"/>
    <n v="0"/>
  </r>
  <r>
    <s v="Roadmap_2017"/>
    <s v="Baseline"/>
    <x v="10"/>
    <x v="5"/>
    <x v="0"/>
    <n v="0"/>
    <n v="0"/>
    <n v="0"/>
    <n v="0"/>
    <n v="0"/>
    <n v="0"/>
    <n v="0.02"/>
    <x v="186"/>
    <n v="0"/>
    <n v="0"/>
  </r>
  <r>
    <s v="Roadmap_2017"/>
    <s v="Baseline"/>
    <x v="10"/>
    <x v="6"/>
    <x v="0"/>
    <n v="0"/>
    <n v="0"/>
    <n v="0"/>
    <n v="0"/>
    <n v="0"/>
    <n v="0"/>
    <n v="0.02"/>
    <x v="186"/>
    <n v="0"/>
    <n v="0"/>
  </r>
  <r>
    <s v="Roadmap_2017"/>
    <s v="Baseline"/>
    <x v="10"/>
    <x v="7"/>
    <x v="0"/>
    <n v="0"/>
    <n v="0"/>
    <n v="0"/>
    <n v="0"/>
    <n v="0"/>
    <n v="0"/>
    <n v="0.02"/>
    <x v="186"/>
    <n v="0"/>
    <n v="0"/>
  </r>
  <r>
    <s v="Roadmap_2017"/>
    <s v="Baseline"/>
    <x v="10"/>
    <x v="8"/>
    <x v="0"/>
    <n v="0"/>
    <n v="0"/>
    <n v="0"/>
    <n v="0"/>
    <n v="0"/>
    <n v="0"/>
    <n v="0.02"/>
    <x v="186"/>
    <n v="0"/>
    <n v="0"/>
  </r>
  <r>
    <s v="Roadmap_2017"/>
    <s v="Baseline"/>
    <x v="10"/>
    <x v="9"/>
    <x v="0"/>
    <n v="0"/>
    <n v="0"/>
    <n v="0"/>
    <n v="0"/>
    <n v="0"/>
    <n v="0"/>
    <n v="0.02"/>
    <x v="186"/>
    <n v="0"/>
    <n v="0"/>
  </r>
  <r>
    <s v="Roadmap_2017"/>
    <s v="Baseline"/>
    <x v="10"/>
    <x v="10"/>
    <x v="0"/>
    <n v="0"/>
    <n v="0"/>
    <n v="0"/>
    <n v="0"/>
    <n v="0"/>
    <n v="0"/>
    <n v="0.02"/>
    <x v="186"/>
    <n v="0"/>
    <n v="0"/>
  </r>
  <r>
    <s v="Roadmap_2017"/>
    <s v="Baseline"/>
    <x v="11"/>
    <x v="0"/>
    <x v="0"/>
    <n v="0"/>
    <n v="0"/>
    <n v="0"/>
    <n v="0"/>
    <n v="0"/>
    <n v="0"/>
    <n v="0.02"/>
    <x v="186"/>
    <n v="0"/>
    <n v="0"/>
  </r>
  <r>
    <s v="Roadmap_2017"/>
    <s v="Baseline"/>
    <x v="11"/>
    <x v="1"/>
    <x v="0"/>
    <n v="0"/>
    <n v="0"/>
    <n v="0"/>
    <n v="0"/>
    <n v="0"/>
    <n v="0"/>
    <n v="0.02"/>
    <x v="186"/>
    <n v="0"/>
    <n v="0"/>
  </r>
  <r>
    <s v="Roadmap_2017"/>
    <s v="Baseline"/>
    <x v="11"/>
    <x v="2"/>
    <x v="0"/>
    <n v="0"/>
    <n v="0"/>
    <n v="0"/>
    <n v="0"/>
    <n v="0"/>
    <n v="0"/>
    <n v="0.02"/>
    <x v="186"/>
    <n v="0"/>
    <n v="0"/>
  </r>
  <r>
    <s v="Roadmap_2017"/>
    <s v="Baseline"/>
    <x v="11"/>
    <x v="3"/>
    <x v="0"/>
    <n v="0"/>
    <n v="0"/>
    <n v="0"/>
    <n v="0"/>
    <n v="0"/>
    <n v="0"/>
    <n v="0.02"/>
    <x v="186"/>
    <n v="0"/>
    <n v="0"/>
  </r>
  <r>
    <s v="Roadmap_2017"/>
    <s v="Baseline"/>
    <x v="11"/>
    <x v="4"/>
    <x v="0"/>
    <n v="0"/>
    <n v="0"/>
    <n v="0"/>
    <n v="0"/>
    <n v="0"/>
    <n v="0"/>
    <n v="0.02"/>
    <x v="186"/>
    <n v="0"/>
    <n v="0"/>
  </r>
  <r>
    <s v="Roadmap_2017"/>
    <s v="Baseline"/>
    <x v="11"/>
    <x v="5"/>
    <x v="0"/>
    <n v="0"/>
    <n v="0"/>
    <n v="0"/>
    <n v="0"/>
    <n v="0"/>
    <n v="0"/>
    <n v="0.02"/>
    <x v="186"/>
    <n v="0"/>
    <n v="0"/>
  </r>
  <r>
    <s v="Roadmap_2017"/>
    <s v="Baseline"/>
    <x v="11"/>
    <x v="6"/>
    <x v="0"/>
    <n v="0"/>
    <n v="0"/>
    <n v="0"/>
    <n v="0"/>
    <n v="0"/>
    <n v="0"/>
    <n v="0.02"/>
    <x v="186"/>
    <n v="0"/>
    <n v="0"/>
  </r>
  <r>
    <s v="Roadmap_2017"/>
    <s v="Baseline"/>
    <x v="11"/>
    <x v="7"/>
    <x v="0"/>
    <n v="0"/>
    <n v="0"/>
    <n v="0"/>
    <n v="0"/>
    <n v="0"/>
    <n v="0"/>
    <n v="0.02"/>
    <x v="186"/>
    <n v="0"/>
    <n v="0"/>
  </r>
  <r>
    <s v="Roadmap_2017"/>
    <s v="Baseline"/>
    <x v="11"/>
    <x v="8"/>
    <x v="0"/>
    <n v="0"/>
    <n v="0"/>
    <n v="0"/>
    <n v="0"/>
    <n v="0"/>
    <n v="0"/>
    <n v="0.02"/>
    <x v="186"/>
    <n v="0"/>
    <n v="0"/>
  </r>
  <r>
    <s v="Roadmap_2017"/>
    <s v="Baseline"/>
    <x v="11"/>
    <x v="9"/>
    <x v="0"/>
    <n v="0"/>
    <n v="0"/>
    <n v="0"/>
    <n v="0"/>
    <n v="0"/>
    <n v="0"/>
    <n v="0.02"/>
    <x v="186"/>
    <n v="0"/>
    <n v="0"/>
  </r>
  <r>
    <s v="Roadmap_2017"/>
    <s v="Baseline"/>
    <x v="11"/>
    <x v="10"/>
    <x v="0"/>
    <n v="0"/>
    <n v="0"/>
    <n v="0"/>
    <n v="0"/>
    <n v="0"/>
    <n v="0"/>
    <n v="0.02"/>
    <x v="186"/>
    <n v="0"/>
    <n v="0"/>
  </r>
  <r>
    <s v="Roadmap_2017"/>
    <s v="Baseline"/>
    <x v="12"/>
    <x v="0"/>
    <x v="0"/>
    <n v="0"/>
    <n v="0"/>
    <n v="0"/>
    <n v="0"/>
    <n v="0"/>
    <n v="0"/>
    <n v="0.02"/>
    <x v="186"/>
    <n v="0"/>
    <n v="0"/>
  </r>
  <r>
    <s v="Roadmap_2017"/>
    <s v="Baseline"/>
    <x v="12"/>
    <x v="1"/>
    <x v="0"/>
    <n v="0"/>
    <n v="0"/>
    <n v="0"/>
    <n v="0"/>
    <n v="0"/>
    <n v="0"/>
    <n v="0.02"/>
    <x v="186"/>
    <n v="0"/>
    <n v="0"/>
  </r>
  <r>
    <s v="Roadmap_2017"/>
    <s v="Baseline"/>
    <x v="12"/>
    <x v="2"/>
    <x v="0"/>
    <n v="0"/>
    <n v="0"/>
    <n v="0"/>
    <n v="0"/>
    <n v="0"/>
    <n v="0"/>
    <n v="0.02"/>
    <x v="186"/>
    <n v="0"/>
    <n v="0"/>
  </r>
  <r>
    <s v="Roadmap_2017"/>
    <s v="Baseline"/>
    <x v="12"/>
    <x v="3"/>
    <x v="0"/>
    <n v="0"/>
    <n v="0"/>
    <n v="0"/>
    <n v="0"/>
    <n v="0"/>
    <n v="0"/>
    <n v="0.02"/>
    <x v="186"/>
    <n v="0"/>
    <n v="0"/>
  </r>
  <r>
    <s v="Roadmap_2017"/>
    <s v="Baseline"/>
    <x v="12"/>
    <x v="4"/>
    <x v="0"/>
    <n v="0"/>
    <n v="0"/>
    <n v="0"/>
    <n v="0"/>
    <n v="0"/>
    <n v="0"/>
    <n v="0.02"/>
    <x v="186"/>
    <n v="0"/>
    <n v="0"/>
  </r>
  <r>
    <s v="Roadmap_2017"/>
    <s v="Baseline"/>
    <x v="12"/>
    <x v="5"/>
    <x v="0"/>
    <n v="0"/>
    <n v="0"/>
    <n v="0"/>
    <n v="0"/>
    <n v="0"/>
    <n v="0"/>
    <n v="0.02"/>
    <x v="186"/>
    <n v="0"/>
    <n v="0"/>
  </r>
  <r>
    <s v="Roadmap_2017"/>
    <s v="Baseline"/>
    <x v="12"/>
    <x v="6"/>
    <x v="0"/>
    <n v="0"/>
    <n v="0"/>
    <n v="0"/>
    <n v="0"/>
    <n v="0"/>
    <n v="0"/>
    <n v="0.02"/>
    <x v="186"/>
    <n v="0"/>
    <n v="0"/>
  </r>
  <r>
    <s v="Roadmap_2017"/>
    <s v="Baseline"/>
    <x v="12"/>
    <x v="7"/>
    <x v="0"/>
    <n v="0"/>
    <n v="0"/>
    <n v="0"/>
    <n v="0"/>
    <n v="0"/>
    <n v="0"/>
    <n v="0.02"/>
    <x v="186"/>
    <n v="0"/>
    <n v="0"/>
  </r>
  <r>
    <s v="Roadmap_2017"/>
    <s v="Baseline"/>
    <x v="12"/>
    <x v="8"/>
    <x v="0"/>
    <n v="0"/>
    <n v="0"/>
    <n v="0"/>
    <n v="0"/>
    <n v="0"/>
    <n v="0"/>
    <n v="0.02"/>
    <x v="186"/>
    <n v="0"/>
    <n v="0"/>
  </r>
  <r>
    <s v="Roadmap_2017"/>
    <s v="Baseline"/>
    <x v="12"/>
    <x v="9"/>
    <x v="0"/>
    <n v="0"/>
    <n v="0"/>
    <n v="0"/>
    <n v="0"/>
    <n v="0"/>
    <n v="0"/>
    <n v="0.02"/>
    <x v="186"/>
    <n v="0"/>
    <n v="0"/>
  </r>
  <r>
    <s v="Roadmap_2017"/>
    <s v="Baseline"/>
    <x v="12"/>
    <x v="10"/>
    <x v="0"/>
    <n v="0"/>
    <n v="0"/>
    <n v="0"/>
    <n v="0"/>
    <n v="0"/>
    <n v="0"/>
    <n v="0.02"/>
    <x v="186"/>
    <n v="0"/>
    <n v="0"/>
  </r>
  <r>
    <s v="Roadmap_2017"/>
    <s v="Baseline"/>
    <x v="13"/>
    <x v="0"/>
    <x v="0"/>
    <n v="0"/>
    <n v="0"/>
    <n v="0"/>
    <n v="0"/>
    <n v="0"/>
    <n v="0"/>
    <n v="0.02"/>
    <x v="186"/>
    <n v="0"/>
    <n v="0"/>
  </r>
  <r>
    <s v="Roadmap_2017"/>
    <s v="Baseline"/>
    <x v="13"/>
    <x v="1"/>
    <x v="0"/>
    <n v="0"/>
    <n v="0"/>
    <n v="0"/>
    <n v="0"/>
    <n v="0"/>
    <n v="0"/>
    <n v="0.02"/>
    <x v="186"/>
    <n v="0"/>
    <n v="0"/>
  </r>
  <r>
    <s v="Roadmap_2017"/>
    <s v="Baseline"/>
    <x v="13"/>
    <x v="2"/>
    <x v="0"/>
    <n v="0"/>
    <n v="0"/>
    <n v="0"/>
    <n v="0"/>
    <n v="0"/>
    <n v="0"/>
    <n v="0.02"/>
    <x v="186"/>
    <n v="0"/>
    <n v="0"/>
  </r>
  <r>
    <s v="Roadmap_2017"/>
    <s v="Baseline"/>
    <x v="13"/>
    <x v="3"/>
    <x v="0"/>
    <n v="0"/>
    <n v="0"/>
    <n v="0"/>
    <n v="0"/>
    <n v="0"/>
    <n v="0"/>
    <n v="0.02"/>
    <x v="186"/>
    <n v="0"/>
    <n v="0"/>
  </r>
  <r>
    <s v="Roadmap_2017"/>
    <s v="Baseline"/>
    <x v="13"/>
    <x v="4"/>
    <x v="0"/>
    <n v="0"/>
    <n v="0"/>
    <n v="0"/>
    <n v="0"/>
    <n v="0"/>
    <n v="0"/>
    <n v="0.02"/>
    <x v="186"/>
    <n v="0"/>
    <n v="0"/>
  </r>
  <r>
    <s v="Roadmap_2017"/>
    <s v="Baseline"/>
    <x v="13"/>
    <x v="5"/>
    <x v="0"/>
    <n v="0"/>
    <n v="0"/>
    <n v="0"/>
    <n v="0"/>
    <n v="0"/>
    <n v="0"/>
    <n v="0.02"/>
    <x v="186"/>
    <n v="0"/>
    <n v="0"/>
  </r>
  <r>
    <s v="Roadmap_2017"/>
    <s v="Baseline"/>
    <x v="13"/>
    <x v="6"/>
    <x v="0"/>
    <n v="0"/>
    <n v="0"/>
    <n v="0"/>
    <n v="0"/>
    <n v="0"/>
    <n v="0"/>
    <n v="0.02"/>
    <x v="186"/>
    <n v="0"/>
    <n v="0"/>
  </r>
  <r>
    <s v="Roadmap_2017"/>
    <s v="Baseline"/>
    <x v="13"/>
    <x v="7"/>
    <x v="0"/>
    <n v="0"/>
    <n v="0"/>
    <n v="0"/>
    <n v="0"/>
    <n v="0"/>
    <n v="0"/>
    <n v="0.02"/>
    <x v="186"/>
    <n v="0"/>
    <n v="0"/>
  </r>
  <r>
    <s v="Roadmap_2017"/>
    <s v="Baseline"/>
    <x v="13"/>
    <x v="8"/>
    <x v="0"/>
    <n v="0"/>
    <n v="0"/>
    <n v="0"/>
    <n v="0"/>
    <n v="0"/>
    <n v="0"/>
    <n v="0.02"/>
    <x v="186"/>
    <n v="0"/>
    <n v="0"/>
  </r>
  <r>
    <s v="Roadmap_2017"/>
    <s v="Baseline"/>
    <x v="13"/>
    <x v="9"/>
    <x v="0"/>
    <n v="0"/>
    <n v="0"/>
    <n v="0"/>
    <n v="0"/>
    <n v="0"/>
    <n v="0"/>
    <n v="0.02"/>
    <x v="186"/>
    <n v="0"/>
    <n v="0"/>
  </r>
  <r>
    <s v="Roadmap_2017"/>
    <s v="Baseline"/>
    <x v="13"/>
    <x v="10"/>
    <x v="0"/>
    <n v="0"/>
    <n v="0"/>
    <n v="0"/>
    <n v="0"/>
    <n v="0"/>
    <n v="0"/>
    <n v="0.02"/>
    <x v="186"/>
    <n v="0"/>
    <n v="0"/>
  </r>
  <r>
    <s v="Roadmap_2017"/>
    <s v="Baseline"/>
    <x v="14"/>
    <x v="0"/>
    <x v="0"/>
    <n v="0"/>
    <n v="0"/>
    <n v="0"/>
    <n v="0"/>
    <n v="0"/>
    <n v="0"/>
    <n v="0.02"/>
    <x v="186"/>
    <n v="0"/>
    <n v="0"/>
  </r>
  <r>
    <s v="Roadmap_2017"/>
    <s v="Baseline"/>
    <x v="14"/>
    <x v="1"/>
    <x v="0"/>
    <n v="0"/>
    <n v="0"/>
    <n v="0"/>
    <n v="0"/>
    <n v="0"/>
    <n v="0"/>
    <n v="0.02"/>
    <x v="186"/>
    <n v="0"/>
    <n v="0"/>
  </r>
  <r>
    <s v="Roadmap_2017"/>
    <s v="Baseline"/>
    <x v="14"/>
    <x v="2"/>
    <x v="0"/>
    <n v="0"/>
    <n v="0"/>
    <n v="0"/>
    <n v="0"/>
    <n v="0"/>
    <n v="0"/>
    <n v="0.02"/>
    <x v="186"/>
    <n v="0"/>
    <n v="0"/>
  </r>
  <r>
    <s v="Roadmap_2017"/>
    <s v="Baseline"/>
    <x v="14"/>
    <x v="3"/>
    <x v="0"/>
    <n v="0"/>
    <n v="0"/>
    <n v="0"/>
    <n v="0"/>
    <n v="0"/>
    <n v="0"/>
    <n v="0.02"/>
    <x v="186"/>
    <n v="0"/>
    <n v="0"/>
  </r>
  <r>
    <s v="Roadmap_2017"/>
    <s v="Baseline"/>
    <x v="14"/>
    <x v="4"/>
    <x v="0"/>
    <n v="0"/>
    <n v="0"/>
    <n v="0"/>
    <n v="0"/>
    <n v="0"/>
    <n v="0"/>
    <n v="0.02"/>
    <x v="186"/>
    <n v="0"/>
    <n v="0"/>
  </r>
  <r>
    <s v="Roadmap_2017"/>
    <s v="Baseline"/>
    <x v="14"/>
    <x v="5"/>
    <x v="0"/>
    <n v="0"/>
    <n v="0"/>
    <n v="0"/>
    <n v="0"/>
    <n v="0"/>
    <n v="0"/>
    <n v="0.02"/>
    <x v="186"/>
    <n v="0"/>
    <n v="0"/>
  </r>
  <r>
    <s v="Roadmap_2017"/>
    <s v="Baseline"/>
    <x v="14"/>
    <x v="6"/>
    <x v="0"/>
    <n v="0"/>
    <n v="0"/>
    <n v="0"/>
    <n v="0"/>
    <n v="0"/>
    <n v="0"/>
    <n v="0.02"/>
    <x v="186"/>
    <n v="0"/>
    <n v="0"/>
  </r>
  <r>
    <s v="Roadmap_2017"/>
    <s v="Baseline"/>
    <x v="14"/>
    <x v="7"/>
    <x v="0"/>
    <n v="0"/>
    <n v="0"/>
    <n v="0"/>
    <n v="0"/>
    <n v="0"/>
    <n v="0"/>
    <n v="0.02"/>
    <x v="186"/>
    <n v="0"/>
    <n v="0"/>
  </r>
  <r>
    <s v="Roadmap_2017"/>
    <s v="Baseline"/>
    <x v="14"/>
    <x v="8"/>
    <x v="0"/>
    <n v="0"/>
    <n v="0"/>
    <n v="0"/>
    <n v="0"/>
    <n v="0"/>
    <n v="0"/>
    <n v="0.02"/>
    <x v="186"/>
    <n v="0"/>
    <n v="0"/>
  </r>
  <r>
    <s v="Roadmap_2017"/>
    <s v="Baseline"/>
    <x v="14"/>
    <x v="9"/>
    <x v="0"/>
    <n v="0"/>
    <n v="0"/>
    <n v="0"/>
    <n v="0"/>
    <n v="0"/>
    <n v="0"/>
    <n v="0.02"/>
    <x v="186"/>
    <n v="0"/>
    <n v="0"/>
  </r>
  <r>
    <s v="Roadmap_2017"/>
    <s v="Baseline"/>
    <x v="14"/>
    <x v="10"/>
    <x v="0"/>
    <n v="0"/>
    <n v="0"/>
    <n v="0"/>
    <n v="0"/>
    <n v="0"/>
    <n v="0"/>
    <n v="0.02"/>
    <x v="186"/>
    <n v="0"/>
    <n v="0"/>
  </r>
  <r>
    <s v="Roadmap_2017"/>
    <s v="Baseline"/>
    <x v="15"/>
    <x v="0"/>
    <x v="0"/>
    <n v="0"/>
    <n v="0"/>
    <n v="0"/>
    <n v="0"/>
    <n v="0"/>
    <n v="0"/>
    <n v="0.02"/>
    <x v="186"/>
    <n v="0"/>
    <n v="0"/>
  </r>
  <r>
    <s v="Roadmap_2017"/>
    <s v="Baseline"/>
    <x v="15"/>
    <x v="1"/>
    <x v="0"/>
    <n v="0"/>
    <n v="0"/>
    <n v="0"/>
    <n v="0"/>
    <n v="0"/>
    <n v="0"/>
    <n v="0.02"/>
    <x v="186"/>
    <n v="0"/>
    <n v="0"/>
  </r>
  <r>
    <s v="Roadmap_2017"/>
    <s v="Baseline"/>
    <x v="15"/>
    <x v="2"/>
    <x v="0"/>
    <n v="0"/>
    <n v="0"/>
    <n v="0"/>
    <n v="0"/>
    <n v="0"/>
    <n v="0"/>
    <n v="0.02"/>
    <x v="186"/>
    <n v="0"/>
    <n v="0"/>
  </r>
  <r>
    <s v="Roadmap_2017"/>
    <s v="Baseline"/>
    <x v="15"/>
    <x v="3"/>
    <x v="0"/>
    <n v="0"/>
    <n v="0"/>
    <n v="0"/>
    <n v="0"/>
    <n v="0"/>
    <n v="0"/>
    <n v="0.02"/>
    <x v="186"/>
    <n v="0"/>
    <n v="0"/>
  </r>
  <r>
    <s v="Roadmap_2017"/>
    <s v="Baseline"/>
    <x v="15"/>
    <x v="4"/>
    <x v="0"/>
    <n v="0"/>
    <n v="0"/>
    <n v="0"/>
    <n v="0"/>
    <n v="0"/>
    <n v="0"/>
    <n v="0.02"/>
    <x v="186"/>
    <n v="0"/>
    <n v="0"/>
  </r>
  <r>
    <s v="Roadmap_2017"/>
    <s v="Baseline"/>
    <x v="15"/>
    <x v="5"/>
    <x v="0"/>
    <n v="0"/>
    <n v="0"/>
    <n v="0"/>
    <n v="0"/>
    <n v="0"/>
    <n v="0"/>
    <n v="0.02"/>
    <x v="186"/>
    <n v="0"/>
    <n v="0"/>
  </r>
  <r>
    <s v="Roadmap_2017"/>
    <s v="Baseline"/>
    <x v="15"/>
    <x v="6"/>
    <x v="0"/>
    <n v="0"/>
    <n v="0"/>
    <n v="0"/>
    <n v="0"/>
    <n v="0"/>
    <n v="0"/>
    <n v="0.02"/>
    <x v="186"/>
    <n v="0"/>
    <n v="0"/>
  </r>
  <r>
    <s v="Roadmap_2017"/>
    <s v="Baseline"/>
    <x v="15"/>
    <x v="7"/>
    <x v="0"/>
    <n v="0"/>
    <n v="0"/>
    <n v="0"/>
    <n v="0"/>
    <n v="0"/>
    <n v="0"/>
    <n v="0.02"/>
    <x v="186"/>
    <n v="0"/>
    <n v="0"/>
  </r>
  <r>
    <s v="Roadmap_2017"/>
    <s v="Baseline"/>
    <x v="15"/>
    <x v="8"/>
    <x v="0"/>
    <n v="0"/>
    <n v="0"/>
    <n v="0"/>
    <n v="0"/>
    <n v="0"/>
    <n v="0"/>
    <n v="0.02"/>
    <x v="186"/>
    <n v="0"/>
    <n v="0"/>
  </r>
  <r>
    <s v="Roadmap_2017"/>
    <s v="Baseline"/>
    <x v="15"/>
    <x v="9"/>
    <x v="0"/>
    <n v="0"/>
    <n v="0"/>
    <n v="0"/>
    <n v="0"/>
    <n v="0"/>
    <n v="0"/>
    <n v="0.02"/>
    <x v="186"/>
    <n v="0"/>
    <n v="0"/>
  </r>
  <r>
    <s v="Roadmap_2017"/>
    <s v="Baseline"/>
    <x v="15"/>
    <x v="10"/>
    <x v="0"/>
    <n v="0"/>
    <n v="0"/>
    <n v="0"/>
    <n v="0"/>
    <n v="0"/>
    <n v="0"/>
    <n v="0.02"/>
    <x v="186"/>
    <n v="0"/>
    <n v="0"/>
  </r>
  <r>
    <s v="Roadmap_2017"/>
    <s v="Baseline"/>
    <x v="16"/>
    <x v="0"/>
    <x v="0"/>
    <n v="0"/>
    <n v="0"/>
    <n v="0"/>
    <n v="0"/>
    <n v="0"/>
    <n v="0"/>
    <n v="0.02"/>
    <x v="186"/>
    <n v="0"/>
    <n v="0"/>
  </r>
  <r>
    <s v="Roadmap_2017"/>
    <s v="Baseline"/>
    <x v="16"/>
    <x v="1"/>
    <x v="0"/>
    <n v="0"/>
    <n v="0"/>
    <n v="0"/>
    <n v="0"/>
    <n v="0"/>
    <n v="0"/>
    <n v="0.02"/>
    <x v="186"/>
    <n v="0"/>
    <n v="0"/>
  </r>
  <r>
    <s v="Roadmap_2017"/>
    <s v="Baseline"/>
    <x v="16"/>
    <x v="2"/>
    <x v="0"/>
    <n v="0"/>
    <n v="0"/>
    <n v="0"/>
    <n v="0"/>
    <n v="0"/>
    <n v="0"/>
    <n v="0.02"/>
    <x v="186"/>
    <n v="0"/>
    <n v="0"/>
  </r>
  <r>
    <s v="Roadmap_2017"/>
    <s v="Baseline"/>
    <x v="16"/>
    <x v="3"/>
    <x v="0"/>
    <n v="0"/>
    <n v="0"/>
    <n v="0"/>
    <n v="0"/>
    <n v="0"/>
    <n v="0"/>
    <n v="0.02"/>
    <x v="186"/>
    <n v="0"/>
    <n v="0"/>
  </r>
  <r>
    <s v="Roadmap_2017"/>
    <s v="Baseline"/>
    <x v="16"/>
    <x v="4"/>
    <x v="0"/>
    <n v="0"/>
    <n v="0"/>
    <n v="0"/>
    <n v="0"/>
    <n v="0"/>
    <n v="0"/>
    <n v="0.02"/>
    <x v="186"/>
    <n v="0"/>
    <n v="0"/>
  </r>
  <r>
    <s v="Roadmap_2017"/>
    <s v="Baseline"/>
    <x v="16"/>
    <x v="5"/>
    <x v="0"/>
    <n v="0"/>
    <n v="0"/>
    <n v="0"/>
    <n v="0"/>
    <n v="0"/>
    <n v="0"/>
    <n v="0.02"/>
    <x v="186"/>
    <n v="0"/>
    <n v="0"/>
  </r>
  <r>
    <s v="Roadmap_2017"/>
    <s v="Baseline"/>
    <x v="16"/>
    <x v="6"/>
    <x v="0"/>
    <n v="0"/>
    <n v="0"/>
    <n v="0"/>
    <n v="0"/>
    <n v="0"/>
    <n v="0"/>
    <n v="0.02"/>
    <x v="186"/>
    <n v="0"/>
    <n v="0"/>
  </r>
  <r>
    <s v="Roadmap_2017"/>
    <s v="Baseline"/>
    <x v="16"/>
    <x v="7"/>
    <x v="0"/>
    <n v="0"/>
    <n v="0"/>
    <n v="0"/>
    <n v="0"/>
    <n v="0"/>
    <n v="0"/>
    <n v="0.02"/>
    <x v="186"/>
    <n v="0"/>
    <n v="0"/>
  </r>
  <r>
    <s v="Roadmap_2017"/>
    <s v="Baseline"/>
    <x v="16"/>
    <x v="8"/>
    <x v="0"/>
    <n v="0"/>
    <n v="0"/>
    <n v="0"/>
    <n v="0"/>
    <n v="0"/>
    <n v="0"/>
    <n v="0.02"/>
    <x v="186"/>
    <n v="0"/>
    <n v="0"/>
  </r>
  <r>
    <s v="Roadmap_2017"/>
    <s v="Baseline"/>
    <x v="16"/>
    <x v="9"/>
    <x v="0"/>
    <n v="0"/>
    <n v="0"/>
    <n v="0"/>
    <n v="0"/>
    <n v="0"/>
    <n v="0"/>
    <n v="0.02"/>
    <x v="186"/>
    <n v="0"/>
    <n v="0"/>
  </r>
  <r>
    <s v="Roadmap_2017"/>
    <s v="Baseline"/>
    <x v="16"/>
    <x v="10"/>
    <x v="0"/>
    <n v="0"/>
    <n v="0"/>
    <n v="0"/>
    <n v="0"/>
    <n v="0"/>
    <n v="0"/>
    <n v="0.02"/>
    <x v="186"/>
    <n v="0"/>
    <n v="0"/>
  </r>
  <r>
    <s v="Roadmap_2017"/>
    <s v="Baseline"/>
    <x v="0"/>
    <x v="0"/>
    <x v="1"/>
    <n v="0"/>
    <n v="0"/>
    <n v="0"/>
    <n v="0"/>
    <n v="0"/>
    <n v="69.28022541"/>
    <n v="0.02"/>
    <x v="252"/>
    <n v="12.99217331"/>
    <n v="0"/>
  </r>
  <r>
    <s v="Roadmap_2017"/>
    <s v="Baseline"/>
    <x v="0"/>
    <x v="1"/>
    <x v="1"/>
    <n v="0"/>
    <n v="0"/>
    <n v="0"/>
    <n v="0"/>
    <n v="0"/>
    <n v="101"/>
    <n v="0.02"/>
    <x v="253"/>
    <n v="16.51276511"/>
    <n v="0"/>
  </r>
  <r>
    <s v="Roadmap_2017"/>
    <s v="Baseline"/>
    <x v="0"/>
    <x v="2"/>
    <x v="1"/>
    <n v="0"/>
    <n v="0"/>
    <n v="0"/>
    <n v="0"/>
    <n v="0"/>
    <n v="120.3988442"/>
    <n v="0.02"/>
    <x v="254"/>
    <n v="19.68433499"/>
    <n v="0"/>
  </r>
  <r>
    <s v="Roadmap_2017"/>
    <s v="Baseline"/>
    <x v="0"/>
    <x v="3"/>
    <x v="1"/>
    <n v="0"/>
    <n v="0"/>
    <n v="0"/>
    <n v="0"/>
    <n v="0"/>
    <n v="147.2904948"/>
    <n v="0.02"/>
    <x v="255"/>
    <n v="24.51348729"/>
    <n v="0"/>
  </r>
  <r>
    <s v="Roadmap_2017"/>
    <s v="Baseline"/>
    <x v="0"/>
    <x v="4"/>
    <x v="1"/>
    <n v="0"/>
    <n v="0"/>
    <n v="0"/>
    <n v="0"/>
    <n v="0"/>
    <n v="180.9689084"/>
    <n v="0.02"/>
    <x v="256"/>
    <n v="30.282593909999999"/>
    <n v="0"/>
  </r>
  <r>
    <s v="Roadmap_2017"/>
    <s v="Baseline"/>
    <x v="0"/>
    <x v="5"/>
    <x v="1"/>
    <n v="0"/>
    <n v="0"/>
    <n v="0"/>
    <n v="0"/>
    <n v="0"/>
    <n v="226.85477220000001"/>
    <n v="0.02"/>
    <x v="257"/>
    <n v="38.110884429999999"/>
    <n v="0"/>
  </r>
  <r>
    <s v="Roadmap_2017"/>
    <s v="Baseline"/>
    <x v="0"/>
    <x v="6"/>
    <x v="1"/>
    <n v="0"/>
    <n v="0"/>
    <n v="0"/>
    <n v="0"/>
    <n v="0"/>
    <n v="299.03228419999999"/>
    <n v="0.02"/>
    <x v="258"/>
    <n v="38.125683680000002"/>
    <n v="0"/>
  </r>
  <r>
    <s v="Roadmap_2017"/>
    <s v="Baseline"/>
    <x v="0"/>
    <x v="7"/>
    <x v="1"/>
    <n v="0"/>
    <n v="0"/>
    <n v="0"/>
    <n v="0"/>
    <n v="0"/>
    <n v="379.93274480000002"/>
    <n v="0.02"/>
    <x v="259"/>
    <n v="34.175431029999999"/>
    <n v="0"/>
  </r>
  <r>
    <s v="Roadmap_2017"/>
    <s v="Baseline"/>
    <x v="0"/>
    <x v="8"/>
    <x v="1"/>
    <n v="0"/>
    <n v="0"/>
    <n v="0"/>
    <n v="0"/>
    <n v="0"/>
    <n v="503.5754857"/>
    <n v="0.02"/>
    <x v="260"/>
    <n v="37.351146579999998"/>
    <n v="0"/>
  </r>
  <r>
    <s v="Roadmap_2017"/>
    <s v="Baseline"/>
    <x v="0"/>
    <x v="9"/>
    <x v="1"/>
    <n v="0"/>
    <n v="0"/>
    <n v="0"/>
    <n v="0"/>
    <n v="0"/>
    <n v="645.81138320000002"/>
    <n v="0.02"/>
    <x v="261"/>
    <n v="42.513405939999998"/>
    <n v="0"/>
  </r>
  <r>
    <s v="Roadmap_2017"/>
    <s v="Baseline"/>
    <x v="0"/>
    <x v="10"/>
    <x v="1"/>
    <n v="0"/>
    <n v="0"/>
    <n v="0"/>
    <n v="0"/>
    <n v="0"/>
    <n v="799.10817799999995"/>
    <n v="0.02"/>
    <x v="262"/>
    <n v="48.651703759999997"/>
    <n v="0"/>
  </r>
  <r>
    <s v="Roadmap_2017"/>
    <s v="Baseline"/>
    <x v="1"/>
    <x v="0"/>
    <x v="1"/>
    <n v="0"/>
    <n v="0"/>
    <n v="0"/>
    <n v="0"/>
    <n v="0"/>
    <n v="177.24940789999999"/>
    <n v="0.02"/>
    <x v="263"/>
    <n v="33.239716129999998"/>
    <n v="0"/>
  </r>
  <r>
    <s v="Roadmap_2017"/>
    <s v="Baseline"/>
    <x v="1"/>
    <x v="1"/>
    <x v="1"/>
    <n v="0"/>
    <n v="0"/>
    <n v="0"/>
    <n v="0"/>
    <n v="0"/>
    <n v="298.91899999999998"/>
    <n v="0.02"/>
    <x v="264"/>
    <n v="48.871081539999999"/>
    <n v="0"/>
  </r>
  <r>
    <s v="Roadmap_2017"/>
    <s v="Baseline"/>
    <x v="1"/>
    <x v="2"/>
    <x v="1"/>
    <n v="0"/>
    <n v="0"/>
    <n v="0"/>
    <n v="0"/>
    <n v="0"/>
    <n v="239.10379839999999"/>
    <n v="0.02"/>
    <x v="265"/>
    <n v="39.091731299999999"/>
    <n v="0"/>
  </r>
  <r>
    <s v="Roadmap_2017"/>
    <s v="Baseline"/>
    <x v="1"/>
    <x v="3"/>
    <x v="1"/>
    <n v="0"/>
    <n v="0"/>
    <n v="0"/>
    <n v="0"/>
    <n v="0"/>
    <n v="265.70697139999999"/>
    <n v="0.02"/>
    <x v="266"/>
    <n v="43.033023999999997"/>
    <n v="0"/>
  </r>
  <r>
    <s v="Roadmap_2017"/>
    <s v="Baseline"/>
    <x v="1"/>
    <x v="4"/>
    <x v="1"/>
    <n v="0"/>
    <n v="0"/>
    <n v="0"/>
    <n v="0"/>
    <n v="0"/>
    <n v="332.08031689999899"/>
    <n v="0.02"/>
    <x v="267"/>
    <n v="52.992396810000002"/>
    <n v="0"/>
  </r>
  <r>
    <s v="Roadmap_2017"/>
    <s v="Baseline"/>
    <x v="1"/>
    <x v="5"/>
    <x v="1"/>
    <n v="0"/>
    <n v="0"/>
    <n v="0"/>
    <n v="0"/>
    <n v="0"/>
    <n v="430.1499177"/>
    <n v="0.02"/>
    <x v="268"/>
    <n v="67.921096719999994"/>
    <n v="0"/>
  </r>
  <r>
    <s v="Roadmap_2017"/>
    <s v="Baseline"/>
    <x v="1"/>
    <x v="6"/>
    <x v="1"/>
    <n v="0"/>
    <n v="0"/>
    <n v="0"/>
    <n v="0"/>
    <n v="0"/>
    <n v="589.80753689999995"/>
    <n v="0.02"/>
    <x v="269"/>
    <n v="69.486538429999996"/>
    <n v="0"/>
  </r>
  <r>
    <s v="Roadmap_2017"/>
    <s v="Baseline"/>
    <x v="1"/>
    <x v="7"/>
    <x v="1"/>
    <n v="0"/>
    <n v="0"/>
    <n v="0"/>
    <n v="0"/>
    <n v="0"/>
    <n v="785.56285860000003"/>
    <n v="0.02"/>
    <x v="270"/>
    <n v="64.64553703"/>
    <n v="0"/>
  </r>
  <r>
    <s v="Roadmap_2017"/>
    <s v="Baseline"/>
    <x v="1"/>
    <x v="8"/>
    <x v="1"/>
    <n v="0"/>
    <n v="0"/>
    <n v="0"/>
    <n v="0"/>
    <n v="0"/>
    <n v="1130.655068"/>
    <n v="0.02"/>
    <x v="271"/>
    <n v="76.402665900000002"/>
    <n v="0"/>
  </r>
  <r>
    <s v="Roadmap_2017"/>
    <s v="Baseline"/>
    <x v="1"/>
    <x v="9"/>
    <x v="1"/>
    <n v="0"/>
    <n v="0"/>
    <n v="0"/>
    <n v="0"/>
    <n v="0"/>
    <n v="1561.3489500000001"/>
    <n v="0.02"/>
    <x v="272"/>
    <n v="93.433930380000007"/>
    <n v="0"/>
  </r>
  <r>
    <s v="Roadmap_2017"/>
    <s v="Baseline"/>
    <x v="1"/>
    <x v="10"/>
    <x v="1"/>
    <n v="0"/>
    <n v="0"/>
    <n v="0"/>
    <n v="0"/>
    <n v="0"/>
    <n v="2064.7697399999902"/>
    <n v="0.02"/>
    <x v="273"/>
    <n v="114.12570669999999"/>
    <n v="0"/>
  </r>
  <r>
    <s v="Roadmap_2017"/>
    <s v="Baseline"/>
    <x v="2"/>
    <x v="0"/>
    <x v="1"/>
    <n v="0"/>
    <n v="0"/>
    <n v="0"/>
    <n v="0"/>
    <n v="0"/>
    <n v="29.691525179999999"/>
    <n v="0.02"/>
    <x v="274"/>
    <n v="5.5680742759999999"/>
    <n v="0"/>
  </r>
  <r>
    <s v="Roadmap_2017"/>
    <s v="Baseline"/>
    <x v="2"/>
    <x v="1"/>
    <x v="1"/>
    <n v="0"/>
    <n v="0"/>
    <n v="0"/>
    <n v="0"/>
    <n v="0"/>
    <n v="40"/>
    <n v="0.02"/>
    <x v="275"/>
    <n v="6.5397089560000001"/>
    <n v="0"/>
  </r>
  <r>
    <s v="Roadmap_2017"/>
    <s v="Baseline"/>
    <x v="2"/>
    <x v="2"/>
    <x v="1"/>
    <n v="0"/>
    <n v="0"/>
    <n v="0"/>
    <n v="0"/>
    <n v="0"/>
    <n v="39.777395079999998"/>
    <n v="0.02"/>
    <x v="276"/>
    <n v="6.503314671"/>
    <n v="0"/>
  </r>
  <r>
    <s v="Roadmap_2017"/>
    <s v="Baseline"/>
    <x v="2"/>
    <x v="3"/>
    <x v="1"/>
    <n v="0"/>
    <n v="0"/>
    <n v="0"/>
    <n v="0"/>
    <n v="0"/>
    <n v="47.374759249999997"/>
    <n v="0.02"/>
    <x v="277"/>
    <n v="7.6726596269999998"/>
    <n v="0"/>
  </r>
  <r>
    <s v="Roadmap_2017"/>
    <s v="Baseline"/>
    <x v="2"/>
    <x v="4"/>
    <x v="1"/>
    <n v="0"/>
    <n v="0"/>
    <n v="0"/>
    <n v="0"/>
    <n v="0"/>
    <n v="53.125709200000003"/>
    <n v="0.02"/>
    <x v="278"/>
    <n v="8.4776438709999997"/>
    <n v="0"/>
  </r>
  <r>
    <s v="Roadmap_2017"/>
    <s v="Baseline"/>
    <x v="2"/>
    <x v="5"/>
    <x v="1"/>
    <n v="0"/>
    <n v="0"/>
    <n v="0"/>
    <n v="0"/>
    <n v="0"/>
    <n v="61.184208640000001"/>
    <n v="0.02"/>
    <x v="279"/>
    <n v="9.6610469559999999"/>
    <n v="0"/>
  </r>
  <r>
    <s v="Roadmap_2017"/>
    <s v="Baseline"/>
    <x v="2"/>
    <x v="6"/>
    <x v="1"/>
    <n v="0"/>
    <n v="0"/>
    <n v="0"/>
    <n v="0"/>
    <n v="0"/>
    <n v="75.451109829999993"/>
    <n v="0.02"/>
    <x v="280"/>
    <n v="8.8890631510000002"/>
    <n v="0"/>
  </r>
  <r>
    <s v="Roadmap_2017"/>
    <s v="Baseline"/>
    <x v="2"/>
    <x v="7"/>
    <x v="1"/>
    <n v="0"/>
    <n v="0"/>
    <n v="0"/>
    <n v="0"/>
    <n v="0"/>
    <n v="91.590459249999995"/>
    <n v="0.02"/>
    <x v="281"/>
    <n v="7.5371618710000003"/>
    <n v="0"/>
  </r>
  <r>
    <s v="Roadmap_2017"/>
    <s v="Baseline"/>
    <x v="2"/>
    <x v="8"/>
    <x v="1"/>
    <n v="0"/>
    <n v="0"/>
    <n v="0"/>
    <n v="0"/>
    <n v="0"/>
    <n v="121.2643485"/>
    <n v="0.02"/>
    <x v="282"/>
    <n v="8.1942935239999901"/>
    <n v="0"/>
  </r>
  <r>
    <s v="Roadmap_2017"/>
    <s v="Baseline"/>
    <x v="2"/>
    <x v="9"/>
    <x v="1"/>
    <n v="0"/>
    <n v="0"/>
    <n v="0"/>
    <n v="0"/>
    <n v="0"/>
    <n v="155.942890099999"/>
    <n v="0.02"/>
    <x v="283"/>
    <n v="9.3319031139999993"/>
    <n v="0"/>
  </r>
  <r>
    <s v="Roadmap_2017"/>
    <s v="Baseline"/>
    <x v="2"/>
    <x v="10"/>
    <x v="1"/>
    <n v="0"/>
    <n v="0"/>
    <n v="0"/>
    <n v="0"/>
    <n v="0"/>
    <n v="193.13534659999999"/>
    <n v="0.02"/>
    <x v="284"/>
    <n v="10.67514091"/>
    <n v="0"/>
  </r>
  <r>
    <s v="Roadmap_2017"/>
    <s v="Baseline"/>
    <x v="3"/>
    <x v="0"/>
    <x v="1"/>
    <n v="0"/>
    <n v="0"/>
    <n v="0"/>
    <n v="0"/>
    <n v="0"/>
    <n v="89.974318719999999"/>
    <n v="0.02"/>
    <x v="285"/>
    <n v="16.872952349999998"/>
    <n v="0"/>
  </r>
  <r>
    <s v="Roadmap_2017"/>
    <s v="Baseline"/>
    <x v="3"/>
    <x v="1"/>
    <x v="1"/>
    <n v="0"/>
    <n v="0"/>
    <n v="0"/>
    <n v="0"/>
    <n v="0"/>
    <n v="92.146915590000006"/>
    <n v="0.02"/>
    <x v="286"/>
    <n v="15.06535023"/>
    <n v="0"/>
  </r>
  <r>
    <s v="Roadmap_2017"/>
    <s v="Baseline"/>
    <x v="3"/>
    <x v="2"/>
    <x v="1"/>
    <n v="0"/>
    <n v="0"/>
    <n v="0"/>
    <n v="0"/>
    <n v="0"/>
    <n v="94.319512459999999"/>
    <n v="0.02"/>
    <x v="287"/>
    <n v="15.42055401"/>
    <n v="0"/>
  </r>
  <r>
    <s v="Roadmap_2017"/>
    <s v="Baseline"/>
    <x v="3"/>
    <x v="3"/>
    <x v="1"/>
    <n v="0"/>
    <n v="0"/>
    <n v="0"/>
    <n v="0"/>
    <n v="0"/>
    <n v="110.13285819999901"/>
    <n v="0.02"/>
    <x v="288"/>
    <n v="18.666236059999999"/>
    <n v="0"/>
  </r>
  <r>
    <s v="Roadmap_2017"/>
    <s v="Baseline"/>
    <x v="3"/>
    <x v="4"/>
    <x v="1"/>
    <n v="0"/>
    <n v="0"/>
    <n v="0"/>
    <n v="0"/>
    <n v="0"/>
    <n v="137.1226303"/>
    <n v="0.02"/>
    <x v="289"/>
    <n v="23.698509340000001"/>
    <n v="0"/>
  </r>
  <r>
    <s v="Roadmap_2017"/>
    <s v="Baseline"/>
    <x v="3"/>
    <x v="5"/>
    <x v="1"/>
    <n v="0"/>
    <n v="0"/>
    <n v="0"/>
    <n v="0"/>
    <n v="0"/>
    <n v="171.76306259999899"/>
    <n v="0.02"/>
    <x v="290"/>
    <n v="30.113868350000001"/>
    <n v="0"/>
  </r>
  <r>
    <s v="Roadmap_2017"/>
    <s v="Baseline"/>
    <x v="3"/>
    <x v="6"/>
    <x v="1"/>
    <n v="0"/>
    <n v="0"/>
    <n v="0"/>
    <n v="0"/>
    <n v="0"/>
    <n v="219.9529086"/>
    <n v="0.02"/>
    <x v="291"/>
    <n v="29.635275660000001"/>
    <n v="0"/>
  </r>
  <r>
    <s v="Roadmap_2017"/>
    <s v="Baseline"/>
    <x v="3"/>
    <x v="7"/>
    <x v="1"/>
    <n v="0"/>
    <n v="0"/>
    <n v="0"/>
    <n v="0"/>
    <n v="0"/>
    <n v="270.60266250000001"/>
    <n v="0.02"/>
    <x v="292"/>
    <n v="25.917399240000002"/>
    <n v="0"/>
  </r>
  <r>
    <s v="Roadmap_2017"/>
    <s v="Baseline"/>
    <x v="3"/>
    <x v="8"/>
    <x v="1"/>
    <n v="0"/>
    <n v="0"/>
    <n v="0"/>
    <n v="0"/>
    <n v="0"/>
    <n v="349.13240569999999"/>
    <n v="0.02"/>
    <x v="293"/>
    <n v="27.660770840000001"/>
    <n v="0"/>
  </r>
  <r>
    <s v="Roadmap_2017"/>
    <s v="Baseline"/>
    <x v="3"/>
    <x v="9"/>
    <x v="1"/>
    <n v="0"/>
    <n v="0"/>
    <n v="0"/>
    <n v="0"/>
    <n v="0"/>
    <n v="436.37623760000002"/>
    <n v="0.02"/>
    <x v="294"/>
    <n v="30.736106679999999"/>
    <n v="0"/>
  </r>
  <r>
    <s v="Roadmap_2017"/>
    <s v="Baseline"/>
    <x v="3"/>
    <x v="10"/>
    <x v="1"/>
    <n v="0"/>
    <n v="0"/>
    <n v="0"/>
    <n v="0"/>
    <n v="0"/>
    <n v="525.84203920000004"/>
    <n v="0.02"/>
    <x v="295"/>
    <n v="34.288655949999999"/>
    <n v="0"/>
  </r>
  <r>
    <s v="Roadmap_2017"/>
    <s v="Baseline"/>
    <x v="4"/>
    <x v="0"/>
    <x v="1"/>
    <n v="0"/>
    <n v="0"/>
    <n v="0"/>
    <n v="0"/>
    <n v="0"/>
    <n v="85.475602780000003"/>
    <n v="0.02"/>
    <x v="296"/>
    <n v="16.02930473"/>
    <n v="0"/>
  </r>
  <r>
    <s v="Roadmap_2017"/>
    <s v="Baseline"/>
    <x v="4"/>
    <x v="1"/>
    <x v="1"/>
    <n v="0"/>
    <n v="0"/>
    <n v="0"/>
    <n v="0"/>
    <n v="0"/>
    <n v="99.68"/>
    <n v="0.02"/>
    <x v="297"/>
    <n v="16.296954719999999"/>
    <n v="0"/>
  </r>
  <r>
    <s v="Roadmap_2017"/>
    <s v="Baseline"/>
    <x v="4"/>
    <x v="2"/>
    <x v="1"/>
    <n v="0"/>
    <n v="0"/>
    <n v="0"/>
    <n v="0"/>
    <n v="0"/>
    <n v="118.378165"/>
    <n v="0.02"/>
    <x v="298"/>
    <n v="19.353968649999999"/>
    <n v="0"/>
  </r>
  <r>
    <s v="Roadmap_2017"/>
    <s v="Baseline"/>
    <x v="4"/>
    <x v="3"/>
    <x v="1"/>
    <n v="0"/>
    <n v="0"/>
    <n v="0"/>
    <n v="0"/>
    <n v="0"/>
    <n v="137.6794917"/>
    <n v="0.02"/>
    <x v="299"/>
    <n v="21.732497030000001"/>
    <n v="0"/>
  </r>
  <r>
    <s v="Roadmap_2017"/>
    <s v="Baseline"/>
    <x v="4"/>
    <x v="4"/>
    <x v="1"/>
    <n v="0"/>
    <n v="0"/>
    <n v="0"/>
    <n v="0"/>
    <n v="0"/>
    <n v="156.98416519999901"/>
    <n v="0.02"/>
    <x v="300"/>
    <n v="23.974552379999999"/>
    <n v="0"/>
  </r>
  <r>
    <s v="Roadmap_2017"/>
    <s v="Baseline"/>
    <x v="4"/>
    <x v="5"/>
    <x v="1"/>
    <n v="0"/>
    <n v="0"/>
    <n v="0"/>
    <n v="0"/>
    <n v="0"/>
    <n v="180.793327699999"/>
    <n v="0.02"/>
    <x v="301"/>
    <n v="26.977425969999999"/>
    <n v="0"/>
  </r>
  <r>
    <s v="Roadmap_2017"/>
    <s v="Baseline"/>
    <x v="4"/>
    <x v="6"/>
    <x v="1"/>
    <n v="0"/>
    <n v="0"/>
    <n v="0"/>
    <n v="0"/>
    <n v="0"/>
    <n v="214.07920469999999"/>
    <n v="0.02"/>
    <x v="302"/>
    <n v="23.49298186"/>
    <n v="0"/>
  </r>
  <r>
    <s v="Roadmap_2017"/>
    <s v="Baseline"/>
    <x v="4"/>
    <x v="7"/>
    <x v="1"/>
    <n v="0"/>
    <n v="0"/>
    <n v="0"/>
    <n v="0"/>
    <n v="0"/>
    <n v="253.88987209999999"/>
    <n v="0.02"/>
    <x v="303"/>
    <n v="19.301505580000001"/>
    <n v="0"/>
  </r>
  <r>
    <s v="Roadmap_2017"/>
    <s v="Baseline"/>
    <x v="4"/>
    <x v="8"/>
    <x v="1"/>
    <n v="0"/>
    <n v="0"/>
    <n v="0"/>
    <n v="0"/>
    <n v="0"/>
    <n v="310.9136747"/>
    <n v="0.02"/>
    <x v="304"/>
    <n v="19.343252970000002"/>
    <n v="0"/>
  </r>
  <r>
    <s v="Roadmap_2017"/>
    <s v="Baseline"/>
    <x v="4"/>
    <x v="9"/>
    <x v="1"/>
    <n v="0"/>
    <n v="0"/>
    <n v="0"/>
    <n v="0"/>
    <n v="0"/>
    <n v="377.15439550000002"/>
    <n v="0.02"/>
    <x v="305"/>
    <n v="20.742507960000001"/>
    <n v="0"/>
  </r>
  <r>
    <s v="Roadmap_2017"/>
    <s v="Baseline"/>
    <x v="4"/>
    <x v="10"/>
    <x v="1"/>
    <n v="0"/>
    <n v="0"/>
    <n v="0"/>
    <n v="0"/>
    <n v="0"/>
    <n v="449.97148559999999"/>
    <n v="0.02"/>
    <x v="306"/>
    <n v="22.833771939999998"/>
    <n v="0"/>
  </r>
  <r>
    <s v="Roadmap_2017"/>
    <s v="Baseline"/>
    <x v="5"/>
    <x v="0"/>
    <x v="1"/>
    <n v="0"/>
    <n v="0"/>
    <n v="0"/>
    <n v="0"/>
    <n v="0"/>
    <n v="126.8637894"/>
    <n v="0.02"/>
    <x v="307"/>
    <n v="23.790862820000001"/>
    <n v="0"/>
  </r>
  <r>
    <s v="Roadmap_2017"/>
    <s v="Baseline"/>
    <x v="5"/>
    <x v="1"/>
    <x v="1"/>
    <n v="0"/>
    <n v="0"/>
    <n v="0"/>
    <n v="0"/>
    <n v="0"/>
    <n v="275"/>
    <n v="0.02"/>
    <x v="308"/>
    <n v="44.960499069999997"/>
    <n v="0"/>
  </r>
  <r>
    <s v="Roadmap_2017"/>
    <s v="Baseline"/>
    <x v="5"/>
    <x v="2"/>
    <x v="1"/>
    <n v="0"/>
    <n v="0"/>
    <n v="0"/>
    <n v="0"/>
    <n v="0"/>
    <n v="469.37085509999901"/>
    <n v="0.02"/>
    <x v="309"/>
    <n v="76.738719630000006"/>
    <n v="0"/>
  </r>
  <r>
    <s v="Roadmap_2017"/>
    <s v="Baseline"/>
    <x v="5"/>
    <x v="3"/>
    <x v="1"/>
    <n v="0"/>
    <n v="0"/>
    <n v="0"/>
    <n v="0"/>
    <n v="0"/>
    <n v="699.13932739999996"/>
    <n v="0.02"/>
    <x v="310"/>
    <n v="113.2302976"/>
    <n v="0"/>
  </r>
  <r>
    <s v="Roadmap_2017"/>
    <s v="Baseline"/>
    <x v="5"/>
    <x v="4"/>
    <x v="1"/>
    <n v="0"/>
    <n v="0"/>
    <n v="0"/>
    <n v="0"/>
    <n v="0"/>
    <n v="975.60327719999998"/>
    <n v="0.02"/>
    <x v="311"/>
    <n v="155.68389139999999"/>
    <n v="0"/>
  </r>
  <r>
    <s v="Roadmap_2017"/>
    <s v="Baseline"/>
    <x v="5"/>
    <x v="5"/>
    <x v="1"/>
    <n v="0"/>
    <n v="0"/>
    <n v="0"/>
    <n v="0"/>
    <n v="0"/>
    <n v="1308.156794"/>
    <n v="0.02"/>
    <x v="312"/>
    <n v="206.5592494"/>
    <n v="0"/>
  </r>
  <r>
    <s v="Roadmap_2017"/>
    <s v="Baseline"/>
    <x v="5"/>
    <x v="6"/>
    <x v="1"/>
    <n v="0"/>
    <n v="0"/>
    <n v="0"/>
    <n v="0"/>
    <n v="0"/>
    <n v="1765.6833340000001"/>
    <n v="0.02"/>
    <x v="313"/>
    <n v="208.01908280000001"/>
    <n v="0"/>
  </r>
  <r>
    <s v="Roadmap_2017"/>
    <s v="Baseline"/>
    <x v="5"/>
    <x v="7"/>
    <x v="1"/>
    <n v="0"/>
    <n v="0"/>
    <n v="0"/>
    <n v="0"/>
    <n v="0"/>
    <n v="2231.7803549999999"/>
    <n v="0.02"/>
    <x v="314"/>
    <n v="183.65766409999901"/>
    <n v="0"/>
  </r>
  <r>
    <s v="Roadmap_2017"/>
    <s v="Baseline"/>
    <x v="5"/>
    <x v="8"/>
    <x v="1"/>
    <n v="0"/>
    <n v="0"/>
    <n v="0"/>
    <n v="0"/>
    <n v="0"/>
    <n v="2992.7819059999902"/>
    <n v="0.02"/>
    <x v="315"/>
    <n v="202.2336631"/>
    <n v="0"/>
  </r>
  <r>
    <s v="Roadmap_2017"/>
    <s v="Baseline"/>
    <x v="5"/>
    <x v="9"/>
    <x v="1"/>
    <n v="0"/>
    <n v="0"/>
    <n v="0"/>
    <n v="0"/>
    <n v="0"/>
    <n v="3819.4537529999998"/>
    <n v="0.02"/>
    <x v="316"/>
    <n v="228.5629845"/>
    <n v="0"/>
  </r>
  <r>
    <s v="Roadmap_2017"/>
    <s v="Baseline"/>
    <x v="5"/>
    <x v="10"/>
    <x v="1"/>
    <n v="0"/>
    <n v="0"/>
    <n v="0"/>
    <n v="0"/>
    <n v="0"/>
    <n v="4618.5254880000002"/>
    <n v="0.02"/>
    <x v="317"/>
    <n v="255.27906340000001"/>
    <n v="0"/>
  </r>
  <r>
    <s v="Roadmap_2017"/>
    <s v="Baseline"/>
    <x v="6"/>
    <x v="0"/>
    <x v="1"/>
    <n v="0"/>
    <n v="0"/>
    <n v="0"/>
    <n v="0"/>
    <n v="0"/>
    <n v="783.67631610000001"/>
    <n v="0.02"/>
    <x v="318"/>
    <n v="146.963415"/>
    <n v="0"/>
  </r>
  <r>
    <s v="Roadmap_2017"/>
    <s v="Baseline"/>
    <x v="6"/>
    <x v="1"/>
    <x v="1"/>
    <n v="0"/>
    <n v="0"/>
    <n v="0"/>
    <n v="0"/>
    <n v="0"/>
    <n v="885.88099999999997"/>
    <n v="0.02"/>
    <x v="319"/>
    <n v="144.83509770000001"/>
    <n v="0"/>
  </r>
  <r>
    <s v="Roadmap_2017"/>
    <s v="Baseline"/>
    <x v="6"/>
    <x v="2"/>
    <x v="1"/>
    <n v="0"/>
    <n v="0"/>
    <n v="0"/>
    <n v="0"/>
    <n v="0"/>
    <n v="1079.1586029999901"/>
    <n v="0.02"/>
    <x v="320"/>
    <n v="176.43457949999899"/>
    <n v="0"/>
  </r>
  <r>
    <s v="Roadmap_2017"/>
    <s v="Baseline"/>
    <x v="6"/>
    <x v="3"/>
    <x v="1"/>
    <n v="0"/>
    <n v="0"/>
    <n v="0"/>
    <n v="0"/>
    <n v="0"/>
    <n v="1295.8173340000001"/>
    <n v="0.02"/>
    <x v="321"/>
    <n v="199.61261189999999"/>
    <n v="0"/>
  </r>
  <r>
    <s v="Roadmap_2017"/>
    <s v="Baseline"/>
    <x v="6"/>
    <x v="4"/>
    <x v="1"/>
    <n v="0"/>
    <n v="0"/>
    <n v="0"/>
    <n v="0"/>
    <n v="0"/>
    <n v="1546.881539"/>
    <n v="0.02"/>
    <x v="322"/>
    <n v="226.75132500000001"/>
    <n v="0"/>
  </r>
  <r>
    <s v="Roadmap_2017"/>
    <s v="Baseline"/>
    <x v="6"/>
    <x v="5"/>
    <x v="1"/>
    <n v="0"/>
    <n v="0"/>
    <n v="0"/>
    <n v="0"/>
    <n v="0"/>
    <n v="1853.6089260000001"/>
    <n v="0.02"/>
    <x v="323"/>
    <n v="262.53140059999998"/>
    <n v="0"/>
  </r>
  <r>
    <s v="Roadmap_2017"/>
    <s v="Baseline"/>
    <x v="6"/>
    <x v="6"/>
    <x v="1"/>
    <n v="0"/>
    <n v="0"/>
    <n v="0"/>
    <n v="0"/>
    <n v="0"/>
    <n v="2277.9069869999998"/>
    <n v="0.02"/>
    <x v="324"/>
    <n v="234.34208659999999"/>
    <n v="0"/>
  </r>
  <r>
    <s v="Roadmap_2017"/>
    <s v="Baseline"/>
    <x v="6"/>
    <x v="7"/>
    <x v="1"/>
    <n v="0"/>
    <n v="0"/>
    <n v="0"/>
    <n v="0"/>
    <n v="0"/>
    <n v="2748.318831"/>
    <n v="0.02"/>
    <x v="325"/>
    <n v="194.50845240000001"/>
    <n v="0"/>
  </r>
  <r>
    <s v="Roadmap_2017"/>
    <s v="Baseline"/>
    <x v="6"/>
    <x v="8"/>
    <x v="1"/>
    <n v="0"/>
    <n v="0"/>
    <n v="0"/>
    <n v="0"/>
    <n v="0"/>
    <n v="3477.750051"/>
    <n v="0.02"/>
    <x v="326"/>
    <n v="200.8541046"/>
    <n v="0"/>
  </r>
  <r>
    <s v="Roadmap_2017"/>
    <s v="Baseline"/>
    <x v="6"/>
    <x v="9"/>
    <x v="1"/>
    <n v="0"/>
    <n v="0"/>
    <n v="0"/>
    <n v="0"/>
    <n v="0"/>
    <n v="4327.6544329999997"/>
    <n v="0.02"/>
    <x v="327"/>
    <n v="220.6197439"/>
    <n v="0"/>
  </r>
  <r>
    <s v="Roadmap_2017"/>
    <s v="Baseline"/>
    <x v="6"/>
    <x v="10"/>
    <x v="1"/>
    <n v="0"/>
    <n v="0"/>
    <n v="0"/>
    <n v="0"/>
    <n v="0"/>
    <n v="5254.6392829999904"/>
    <n v="0.02"/>
    <x v="328"/>
    <n v="246.94877510000001"/>
    <n v="0"/>
  </r>
  <r>
    <s v="Roadmap_2017"/>
    <s v="Baseline"/>
    <x v="7"/>
    <x v="0"/>
    <x v="1"/>
    <n v="0"/>
    <n v="0"/>
    <n v="0"/>
    <n v="0"/>
    <n v="0"/>
    <n v="3036.633257"/>
    <n v="0.02"/>
    <x v="329"/>
    <n v="569.46214190000001"/>
    <n v="0"/>
  </r>
  <r>
    <s v="Roadmap_2017"/>
    <s v="Baseline"/>
    <x v="7"/>
    <x v="1"/>
    <x v="1"/>
    <n v="0"/>
    <n v="0"/>
    <n v="0"/>
    <n v="0"/>
    <n v="0"/>
    <n v="3923.5947659999902"/>
    <n v="0.02"/>
    <x v="330"/>
    <n v="641.47919579999996"/>
    <n v="0"/>
  </r>
  <r>
    <s v="Roadmap_2017"/>
    <s v="Baseline"/>
    <x v="7"/>
    <x v="2"/>
    <x v="1"/>
    <n v="0"/>
    <n v="0"/>
    <n v="0"/>
    <n v="0"/>
    <n v="0"/>
    <n v="4602.3432290000001"/>
    <n v="0.02"/>
    <x v="331"/>
    <n v="752.44963089999999"/>
    <n v="0"/>
  </r>
  <r>
    <s v="Roadmap_2017"/>
    <s v="Baseline"/>
    <x v="7"/>
    <x v="3"/>
    <x v="1"/>
    <n v="0"/>
    <n v="0"/>
    <n v="0"/>
    <n v="0"/>
    <n v="0"/>
    <n v="5637.6040299999904"/>
    <n v="0.02"/>
    <x v="332"/>
    <n v="895.31750409999995"/>
    <n v="0"/>
  </r>
  <r>
    <s v="Roadmap_2017"/>
    <s v="Baseline"/>
    <x v="7"/>
    <x v="4"/>
    <x v="1"/>
    <n v="0"/>
    <n v="0"/>
    <n v="0"/>
    <n v="0"/>
    <n v="0"/>
    <n v="6885.6018269999904"/>
    <n v="0.02"/>
    <x v="333"/>
    <n v="1064.335734"/>
    <n v="0"/>
  </r>
  <r>
    <s v="Roadmap_2017"/>
    <s v="Baseline"/>
    <x v="7"/>
    <x v="5"/>
    <x v="1"/>
    <n v="0"/>
    <n v="0"/>
    <n v="0"/>
    <n v="0"/>
    <n v="0"/>
    <n v="8473.1421250000003"/>
    <n v="0.02"/>
    <x v="334"/>
    <n v="1286.7960639999999"/>
    <n v="0"/>
  </r>
  <r>
    <s v="Roadmap_2017"/>
    <s v="Baseline"/>
    <x v="7"/>
    <x v="6"/>
    <x v="1"/>
    <n v="0"/>
    <n v="0"/>
    <n v="0"/>
    <n v="0"/>
    <n v="0"/>
    <n v="10730.113670000001"/>
    <n v="0.02"/>
    <x v="335"/>
    <n v="1207.6448379999999"/>
    <n v="0"/>
  </r>
  <r>
    <s v="Roadmap_2017"/>
    <s v="Baseline"/>
    <x v="7"/>
    <x v="7"/>
    <x v="1"/>
    <n v="0"/>
    <n v="0"/>
    <n v="0"/>
    <n v="0"/>
    <n v="0"/>
    <n v="13231.015950000001"/>
    <n v="0.02"/>
    <x v="336"/>
    <n v="1037.1333930000001"/>
    <n v="0"/>
  </r>
  <r>
    <s v="Roadmap_2017"/>
    <s v="Baseline"/>
    <x v="7"/>
    <x v="8"/>
    <x v="1"/>
    <n v="0"/>
    <n v="0"/>
    <n v="0"/>
    <n v="0"/>
    <n v="0"/>
    <n v="17176.103439999999"/>
    <n v="0.02"/>
    <x v="337"/>
    <n v="1106.4571659999999"/>
    <n v="0"/>
  </r>
  <r>
    <s v="Roadmap_2017"/>
    <s v="Baseline"/>
    <x v="7"/>
    <x v="9"/>
    <x v="1"/>
    <n v="0"/>
    <n v="0"/>
    <n v="0"/>
    <n v="0"/>
    <n v="0"/>
    <n v="21738.14083"/>
    <n v="0.02"/>
    <x v="338"/>
    <n v="1241.4556"/>
    <n v="0"/>
  </r>
  <r>
    <s v="Roadmap_2017"/>
    <s v="Baseline"/>
    <x v="7"/>
    <x v="10"/>
    <x v="1"/>
    <n v="0"/>
    <n v="0"/>
    <n v="0"/>
    <n v="0"/>
    <n v="0"/>
    <n v="26656.767029999999"/>
    <n v="0.02"/>
    <x v="339"/>
    <n v="1407.3610510000001"/>
    <n v="0"/>
  </r>
  <r>
    <s v="Roadmap_2017"/>
    <s v="Baseline"/>
    <x v="8"/>
    <x v="0"/>
    <x v="1"/>
    <n v="0"/>
    <n v="0"/>
    <n v="0"/>
    <n v="0"/>
    <n v="0"/>
    <n v="44.98715936"/>
    <n v="0.02"/>
    <x v="340"/>
    <n v="8.4364761759999993"/>
    <n v="0"/>
  </r>
  <r>
    <s v="Roadmap_2017"/>
    <s v="Baseline"/>
    <x v="8"/>
    <x v="1"/>
    <x v="1"/>
    <n v="0"/>
    <n v="0"/>
    <n v="0"/>
    <n v="0"/>
    <n v="0"/>
    <n v="46.302"/>
    <n v="0.02"/>
    <x v="341"/>
    <n v="7.5700401020000001"/>
    <n v="0"/>
  </r>
  <r>
    <s v="Roadmap_2017"/>
    <s v="Baseline"/>
    <x v="8"/>
    <x v="2"/>
    <x v="1"/>
    <n v="0"/>
    <n v="0"/>
    <n v="0"/>
    <n v="0"/>
    <n v="0"/>
    <n v="179.22139989999999"/>
    <n v="0.02"/>
    <x v="342"/>
    <n v="29.301394850000001"/>
    <n v="0"/>
  </r>
  <r>
    <s v="Roadmap_2017"/>
    <s v="Baseline"/>
    <x v="8"/>
    <x v="3"/>
    <x v="1"/>
    <n v="0"/>
    <n v="0"/>
    <n v="0"/>
    <n v="0"/>
    <n v="0"/>
    <n v="252.6677497"/>
    <n v="0.02"/>
    <x v="343"/>
    <n v="40.921234699999999"/>
    <n v="0"/>
  </r>
  <r>
    <s v="Roadmap_2017"/>
    <s v="Baseline"/>
    <x v="8"/>
    <x v="4"/>
    <x v="1"/>
    <n v="0"/>
    <n v="0"/>
    <n v="0"/>
    <n v="0"/>
    <n v="0"/>
    <n v="333.79315680000002"/>
    <n v="0.02"/>
    <x v="344"/>
    <n v="53.265726739999998"/>
    <n v="0"/>
  </r>
  <r>
    <s v="Roadmap_2017"/>
    <s v="Baseline"/>
    <x v="8"/>
    <x v="5"/>
    <x v="1"/>
    <n v="0"/>
    <n v="0"/>
    <n v="0"/>
    <n v="0"/>
    <n v="0"/>
    <n v="451.51415819999897"/>
    <n v="0.02"/>
    <x v="345"/>
    <n v="71.294531390000003"/>
    <n v="0"/>
  </r>
  <r>
    <s v="Roadmap_2017"/>
    <s v="Baseline"/>
    <x v="8"/>
    <x v="6"/>
    <x v="1"/>
    <n v="0"/>
    <n v="0"/>
    <n v="0"/>
    <n v="0"/>
    <n v="0"/>
    <n v="641.85229800000002"/>
    <n v="0.02"/>
    <x v="346"/>
    <n v="75.61804755"/>
    <n v="0"/>
  </r>
  <r>
    <s v="Roadmap_2017"/>
    <s v="Baseline"/>
    <x v="8"/>
    <x v="7"/>
    <x v="1"/>
    <n v="0"/>
    <n v="0"/>
    <n v="0"/>
    <n v="0"/>
    <n v="0"/>
    <n v="883.28251899999998"/>
    <n v="0.02"/>
    <x v="347"/>
    <n v="72.687083099999995"/>
    <n v="0"/>
  </r>
  <r>
    <s v="Roadmap_2017"/>
    <s v="Baseline"/>
    <x v="8"/>
    <x v="8"/>
    <x v="1"/>
    <n v="0"/>
    <n v="0"/>
    <n v="0"/>
    <n v="0"/>
    <n v="0"/>
    <n v="1307.3072789999901"/>
    <n v="0.02"/>
    <x v="348"/>
    <n v="88.33972808"/>
    <n v="0"/>
  </r>
  <r>
    <s v="Roadmap_2017"/>
    <s v="Baseline"/>
    <x v="8"/>
    <x v="9"/>
    <x v="1"/>
    <n v="0"/>
    <n v="0"/>
    <n v="0"/>
    <n v="0"/>
    <n v="0"/>
    <n v="1848.9086070000001"/>
    <n v="0.02"/>
    <x v="349"/>
    <n v="110.6420176"/>
    <n v="0"/>
  </r>
  <r>
    <s v="Roadmap_2017"/>
    <s v="Baseline"/>
    <x v="8"/>
    <x v="10"/>
    <x v="1"/>
    <n v="0"/>
    <n v="0"/>
    <n v="0"/>
    <n v="0"/>
    <n v="0"/>
    <n v="2495.4554659999999"/>
    <n v="0.02"/>
    <x v="350"/>
    <n v="137.93093400000001"/>
    <n v="0"/>
  </r>
  <r>
    <s v="Roadmap_2017"/>
    <s v="Baseline"/>
    <x v="9"/>
    <x v="0"/>
    <x v="1"/>
    <n v="0"/>
    <n v="0"/>
    <n v="0"/>
    <n v="0"/>
    <n v="0"/>
    <n v="197.043758"/>
    <n v="0.02"/>
    <x v="351"/>
    <n v="36.951765649999999"/>
    <n v="0"/>
  </r>
  <r>
    <s v="Roadmap_2017"/>
    <s v="Baseline"/>
    <x v="9"/>
    <x v="1"/>
    <x v="1"/>
    <n v="0"/>
    <n v="0"/>
    <n v="0"/>
    <n v="0"/>
    <n v="0"/>
    <n v="153.28899999999999"/>
    <n v="0.02"/>
    <x v="352"/>
    <n v="25.061636149999998"/>
    <n v="0"/>
  </r>
  <r>
    <s v="Roadmap_2017"/>
    <s v="Baseline"/>
    <x v="9"/>
    <x v="2"/>
    <x v="1"/>
    <n v="0"/>
    <n v="0"/>
    <n v="0"/>
    <n v="0"/>
    <n v="0"/>
    <n v="203.1644877"/>
    <n v="0.02"/>
    <x v="353"/>
    <n v="33.21591549"/>
    <n v="0"/>
  </r>
  <r>
    <s v="Roadmap_2017"/>
    <s v="Baseline"/>
    <x v="9"/>
    <x v="3"/>
    <x v="1"/>
    <n v="0"/>
    <n v="0"/>
    <n v="0"/>
    <n v="0"/>
    <n v="0"/>
    <n v="207.63777089999999"/>
    <n v="0.02"/>
    <x v="354"/>
    <n v="33.628327980000002"/>
    <n v="0"/>
  </r>
  <r>
    <s v="Roadmap_2017"/>
    <s v="Baseline"/>
    <x v="9"/>
    <x v="4"/>
    <x v="1"/>
    <n v="0"/>
    <n v="0"/>
    <n v="0"/>
    <n v="0"/>
    <n v="0"/>
    <n v="206.87380590000001"/>
    <n v="0.02"/>
    <x v="355"/>
    <n v="33.012311339999997"/>
    <n v="0"/>
  </r>
  <r>
    <s v="Roadmap_2017"/>
    <s v="Baseline"/>
    <x v="9"/>
    <x v="5"/>
    <x v="1"/>
    <n v="0"/>
    <n v="0"/>
    <n v="0"/>
    <n v="0"/>
    <n v="0"/>
    <n v="218.52444849999901"/>
    <n v="0.02"/>
    <x v="356"/>
    <n v="34.505226190000002"/>
    <n v="0"/>
  </r>
  <r>
    <s v="Roadmap_2017"/>
    <s v="Baseline"/>
    <x v="9"/>
    <x v="6"/>
    <x v="1"/>
    <n v="0"/>
    <n v="0"/>
    <n v="0"/>
    <n v="0"/>
    <n v="0"/>
    <n v="250.50307489999901"/>
    <n v="0.02"/>
    <x v="357"/>
    <n v="29.512324699999901"/>
    <n v="0"/>
  </r>
  <r>
    <s v="Roadmap_2017"/>
    <s v="Baseline"/>
    <x v="9"/>
    <x v="7"/>
    <x v="1"/>
    <n v="0"/>
    <n v="0"/>
    <n v="0"/>
    <n v="0"/>
    <n v="0"/>
    <n v="282.417807199999"/>
    <n v="0.02"/>
    <x v="358"/>
    <n v="23.240725569999999"/>
    <n v="0"/>
  </r>
  <r>
    <s v="Roadmap_2017"/>
    <s v="Baseline"/>
    <x v="9"/>
    <x v="8"/>
    <x v="1"/>
    <n v="0"/>
    <n v="0"/>
    <n v="0"/>
    <n v="0"/>
    <n v="0"/>
    <n v="346.49293749999998"/>
    <n v="0.02"/>
    <x v="359"/>
    <n v="23.41384644"/>
    <n v="0"/>
  </r>
  <r>
    <s v="Roadmap_2017"/>
    <s v="Baseline"/>
    <x v="9"/>
    <x v="9"/>
    <x v="1"/>
    <n v="0"/>
    <n v="0"/>
    <n v="0"/>
    <n v="0"/>
    <n v="0"/>
    <n v="414.891708399999"/>
    <n v="0.02"/>
    <x v="360"/>
    <n v="24.8278663"/>
    <n v="0"/>
  </r>
  <r>
    <s v="Roadmap_2017"/>
    <s v="Baseline"/>
    <x v="9"/>
    <x v="10"/>
    <x v="1"/>
    <n v="0"/>
    <n v="0"/>
    <n v="0"/>
    <n v="0"/>
    <n v="0"/>
    <n v="482.01266399999997"/>
    <n v="0.02"/>
    <x v="361"/>
    <n v="26.642213349999999"/>
    <n v="0"/>
  </r>
  <r>
    <s v="Roadmap_2017"/>
    <s v="Baseline"/>
    <x v="10"/>
    <x v="0"/>
    <x v="1"/>
    <n v="0"/>
    <n v="0"/>
    <n v="0"/>
    <n v="0"/>
    <n v="0"/>
    <n v="104.3702097"/>
    <n v="0.02"/>
    <x v="362"/>
    <n v="19.572624730000001"/>
    <n v="0"/>
  </r>
  <r>
    <s v="Roadmap_2017"/>
    <s v="Baseline"/>
    <x v="10"/>
    <x v="1"/>
    <x v="1"/>
    <n v="0"/>
    <n v="0"/>
    <n v="0"/>
    <n v="0"/>
    <n v="0"/>
    <n v="128.88888889999899"/>
    <n v="0.02"/>
    <x v="363"/>
    <n v="21.072395530000001"/>
    <n v="0"/>
  </r>
  <r>
    <s v="Roadmap_2017"/>
    <s v="Baseline"/>
    <x v="10"/>
    <x v="2"/>
    <x v="1"/>
    <n v="0"/>
    <n v="0"/>
    <n v="0"/>
    <n v="0"/>
    <n v="0"/>
    <n v="115.0636367"/>
    <n v="0.02"/>
    <x v="364"/>
    <n v="18.812067389999999"/>
    <n v="0"/>
  </r>
  <r>
    <s v="Roadmap_2017"/>
    <s v="Baseline"/>
    <x v="10"/>
    <x v="3"/>
    <x v="1"/>
    <n v="0"/>
    <n v="0"/>
    <n v="0"/>
    <n v="0"/>
    <n v="0"/>
    <n v="145.37797409999999"/>
    <n v="0.02"/>
    <x v="365"/>
    <n v="24.639872480000001"/>
    <n v="0"/>
  </r>
  <r>
    <s v="Roadmap_2017"/>
    <s v="Baseline"/>
    <x v="10"/>
    <x v="4"/>
    <x v="1"/>
    <n v="0"/>
    <n v="0"/>
    <n v="0"/>
    <n v="0"/>
    <n v="0"/>
    <n v="181.20992319999999"/>
    <n v="0.02"/>
    <x v="366"/>
    <n v="31.31798921"/>
    <n v="0"/>
  </r>
  <r>
    <s v="Roadmap_2017"/>
    <s v="Baseline"/>
    <x v="10"/>
    <x v="5"/>
    <x v="1"/>
    <n v="0"/>
    <n v="0"/>
    <n v="0"/>
    <n v="0"/>
    <n v="0"/>
    <n v="231.11589669999901"/>
    <n v="0.02"/>
    <x v="367"/>
    <n v="40.519734460000002"/>
    <n v="0"/>
  </r>
  <r>
    <s v="Roadmap_2017"/>
    <s v="Baseline"/>
    <x v="10"/>
    <x v="6"/>
    <x v="1"/>
    <n v="0"/>
    <n v="0"/>
    <n v="0"/>
    <n v="0"/>
    <n v="0"/>
    <n v="305.82983139999999"/>
    <n v="0.02"/>
    <x v="368"/>
    <n v="41.205871809999998"/>
    <n v="0"/>
  </r>
  <r>
    <s v="Roadmap_2017"/>
    <s v="Baseline"/>
    <x v="10"/>
    <x v="7"/>
    <x v="1"/>
    <n v="0"/>
    <n v="0"/>
    <n v="0"/>
    <n v="0"/>
    <n v="0"/>
    <n v="391.23938049999998"/>
    <n v="0.02"/>
    <x v="369"/>
    <n v="37.471572270000003"/>
    <n v="0"/>
  </r>
  <r>
    <s v="Roadmap_2017"/>
    <s v="Baseline"/>
    <x v="10"/>
    <x v="8"/>
    <x v="1"/>
    <n v="0"/>
    <n v="0"/>
    <n v="0"/>
    <n v="0"/>
    <n v="0"/>
    <n v="524.55588699999998"/>
    <n v="0.02"/>
    <x v="370"/>
    <n v="41.559075999999997"/>
    <n v="0"/>
  </r>
  <r>
    <s v="Roadmap_2017"/>
    <s v="Baseline"/>
    <x v="10"/>
    <x v="9"/>
    <x v="1"/>
    <n v="0"/>
    <n v="0"/>
    <n v="0"/>
    <n v="0"/>
    <n v="0"/>
    <n v="681.72871959999998"/>
    <n v="0.02"/>
    <x v="371"/>
    <n v="48.017478599999997"/>
    <n v="0"/>
  </r>
  <r>
    <s v="Roadmap_2017"/>
    <s v="Baseline"/>
    <x v="10"/>
    <x v="10"/>
    <x v="1"/>
    <n v="0"/>
    <n v="0"/>
    <n v="0"/>
    <n v="0"/>
    <n v="0"/>
    <n v="855.70137980000004"/>
    <n v="0.02"/>
    <x v="372"/>
    <n v="55.797840450000002"/>
    <n v="0"/>
  </r>
  <r>
    <s v="Roadmap_2017"/>
    <s v="Baseline"/>
    <x v="11"/>
    <x v="0"/>
    <x v="1"/>
    <n v="0"/>
    <n v="0"/>
    <n v="0"/>
    <n v="0"/>
    <n v="0"/>
    <n v="100.771237"/>
    <n v="0.02"/>
    <x v="373"/>
    <n v="18.897706629999998"/>
    <n v="0"/>
  </r>
  <r>
    <s v="Roadmap_2017"/>
    <s v="Baseline"/>
    <x v="11"/>
    <x v="1"/>
    <x v="1"/>
    <n v="0"/>
    <n v="0"/>
    <n v="0"/>
    <n v="0"/>
    <n v="0"/>
    <n v="118.1849617"/>
    <n v="0.02"/>
    <x v="374"/>
    <n v="19.322381320000002"/>
    <n v="0"/>
  </r>
  <r>
    <s v="Roadmap_2017"/>
    <s v="Baseline"/>
    <x v="11"/>
    <x v="2"/>
    <x v="1"/>
    <n v="0"/>
    <n v="0"/>
    <n v="0"/>
    <n v="0"/>
    <n v="0"/>
    <n v="135.59868649999899"/>
    <n v="0.02"/>
    <x v="375"/>
    <n v="22.169398609999998"/>
    <n v="0"/>
  </r>
  <r>
    <s v="Roadmap_2017"/>
    <s v="Baseline"/>
    <x v="11"/>
    <x v="3"/>
    <x v="1"/>
    <n v="0"/>
    <n v="0"/>
    <n v="0"/>
    <n v="0"/>
    <n v="0"/>
    <n v="170.3246862"/>
    <n v="0.02"/>
    <x v="376"/>
    <n v="26.885491009999999"/>
    <n v="0"/>
  </r>
  <r>
    <s v="Roadmap_2017"/>
    <s v="Baseline"/>
    <x v="11"/>
    <x v="4"/>
    <x v="1"/>
    <n v="0"/>
    <n v="0"/>
    <n v="0"/>
    <n v="0"/>
    <n v="0"/>
    <n v="202.02723760000001"/>
    <n v="0.02"/>
    <x v="377"/>
    <n v="30.853510499999999"/>
    <n v="0"/>
  </r>
  <r>
    <s v="Roadmap_2017"/>
    <s v="Baseline"/>
    <x v="11"/>
    <x v="5"/>
    <x v="1"/>
    <n v="0"/>
    <n v="0"/>
    <n v="0"/>
    <n v="0"/>
    <n v="0"/>
    <n v="245.8401188"/>
    <n v="0.02"/>
    <x v="378"/>
    <n v="36.683508680000003"/>
    <n v="0"/>
  </r>
  <r>
    <s v="Roadmap_2017"/>
    <s v="Baseline"/>
    <x v="11"/>
    <x v="6"/>
    <x v="1"/>
    <n v="0"/>
    <n v="0"/>
    <n v="0"/>
    <n v="0"/>
    <n v="0"/>
    <n v="306.8424862"/>
    <n v="0.02"/>
    <x v="379"/>
    <n v="33.672794019999998"/>
    <n v="0"/>
  </r>
  <r>
    <s v="Roadmap_2017"/>
    <s v="Baseline"/>
    <x v="11"/>
    <x v="7"/>
    <x v="1"/>
    <n v="0"/>
    <n v="0"/>
    <n v="0"/>
    <n v="0"/>
    <n v="0"/>
    <n v="379.526638399999"/>
    <n v="0.02"/>
    <x v="380"/>
    <n v="28.852807199999901"/>
    <n v="0"/>
  </r>
  <r>
    <s v="Roadmap_2017"/>
    <s v="Baseline"/>
    <x v="11"/>
    <x v="8"/>
    <x v="1"/>
    <n v="0"/>
    <n v="0"/>
    <n v="0"/>
    <n v="0"/>
    <n v="0"/>
    <n v="481.05213509999999"/>
    <n v="0.02"/>
    <x v="381"/>
    <n v="29.928285240000001"/>
    <n v="0"/>
  </r>
  <r>
    <s v="Roadmap_2017"/>
    <s v="Baseline"/>
    <x v="11"/>
    <x v="9"/>
    <x v="1"/>
    <n v="0"/>
    <n v="0"/>
    <n v="0"/>
    <n v="0"/>
    <n v="0"/>
    <n v="604.52481539999997"/>
    <n v="0.02"/>
    <x v="382"/>
    <n v="33.247287960000001"/>
    <n v="0"/>
  </r>
  <r>
    <s v="Roadmap_2017"/>
    <s v="Baseline"/>
    <x v="11"/>
    <x v="10"/>
    <x v="1"/>
    <n v="0"/>
    <n v="0"/>
    <n v="0"/>
    <n v="0"/>
    <n v="0"/>
    <n v="750.73705099999995"/>
    <n v="0.02"/>
    <x v="383"/>
    <n v="38.096099770000002"/>
    <n v="0"/>
  </r>
  <r>
    <s v="Roadmap_2017"/>
    <s v="Baseline"/>
    <x v="12"/>
    <x v="0"/>
    <x v="1"/>
    <n v="0"/>
    <n v="0"/>
    <n v="0"/>
    <n v="0"/>
    <n v="0"/>
    <n v="91.773805089999996"/>
    <n v="0.02"/>
    <x v="384"/>
    <n v="17.210411399999899"/>
    <n v="0"/>
  </r>
  <r>
    <s v="Roadmap_2017"/>
    <s v="Baseline"/>
    <x v="12"/>
    <x v="1"/>
    <x v="1"/>
    <n v="0"/>
    <n v="0"/>
    <n v="0"/>
    <n v="0"/>
    <n v="0"/>
    <n v="141.5"/>
    <n v="0.02"/>
    <x v="385"/>
    <n v="23.134220429999999"/>
    <n v="0"/>
  </r>
  <r>
    <s v="Roadmap_2017"/>
    <s v="Baseline"/>
    <x v="12"/>
    <x v="2"/>
    <x v="1"/>
    <n v="0"/>
    <n v="0"/>
    <n v="0"/>
    <n v="0"/>
    <n v="0"/>
    <n v="182.75295729999999"/>
    <n v="0.02"/>
    <x v="386"/>
    <n v="29.878778799999999"/>
    <n v="0"/>
  </r>
  <r>
    <s v="Roadmap_2017"/>
    <s v="Baseline"/>
    <x v="12"/>
    <x v="3"/>
    <x v="1"/>
    <n v="0"/>
    <n v="0"/>
    <n v="0"/>
    <n v="0"/>
    <n v="0"/>
    <n v="239.4334934"/>
    <n v="0.02"/>
    <x v="387"/>
    <n v="38.823330179999999"/>
    <n v="0"/>
  </r>
  <r>
    <s v="Roadmap_2017"/>
    <s v="Baseline"/>
    <x v="12"/>
    <x v="4"/>
    <x v="1"/>
    <n v="0"/>
    <n v="0"/>
    <n v="0"/>
    <n v="0"/>
    <n v="0"/>
    <n v="307.19215509999998"/>
    <n v="0.02"/>
    <x v="388"/>
    <n v="49.12007552"/>
    <n v="0"/>
  </r>
  <r>
    <s v="Roadmap_2017"/>
    <s v="Baseline"/>
    <x v="12"/>
    <x v="5"/>
    <x v="1"/>
    <n v="0"/>
    <n v="0"/>
    <n v="0"/>
    <n v="0"/>
    <n v="0"/>
    <n v="393.08659419999998"/>
    <n v="0.02"/>
    <x v="389"/>
    <n v="62.231748289999999"/>
    <n v="0"/>
  </r>
  <r>
    <s v="Roadmap_2017"/>
    <s v="Baseline"/>
    <x v="12"/>
    <x v="6"/>
    <x v="1"/>
    <n v="0"/>
    <n v="0"/>
    <n v="0"/>
    <n v="0"/>
    <n v="0"/>
    <n v="515.53349319999995"/>
    <n v="0.02"/>
    <x v="390"/>
    <n v="60.937878269999999"/>
    <n v="0"/>
  </r>
  <r>
    <s v="Roadmap_2017"/>
    <s v="Baseline"/>
    <x v="12"/>
    <x v="7"/>
    <x v="1"/>
    <n v="0"/>
    <n v="0"/>
    <n v="0"/>
    <n v="0"/>
    <n v="0"/>
    <n v="651.05889720000005"/>
    <n v="0.02"/>
    <x v="391"/>
    <n v="53.776496389999998"/>
    <n v="0"/>
  </r>
  <r>
    <s v="Roadmap_2017"/>
    <s v="Baseline"/>
    <x v="12"/>
    <x v="8"/>
    <x v="1"/>
    <n v="0"/>
    <n v="0"/>
    <n v="0"/>
    <n v="0"/>
    <n v="0"/>
    <n v="884.17222200000003"/>
    <n v="0.02"/>
    <x v="392"/>
    <n v="59.979412410000002"/>
    <n v="0"/>
  </r>
  <r>
    <s v="Roadmap_2017"/>
    <s v="Baseline"/>
    <x v="12"/>
    <x v="9"/>
    <x v="1"/>
    <n v="0"/>
    <n v="0"/>
    <n v="0"/>
    <n v="0"/>
    <n v="0"/>
    <n v="1156.869342"/>
    <n v="0.02"/>
    <x v="393"/>
    <n v="69.504660189999996"/>
    <n v="0"/>
  </r>
  <r>
    <s v="Roadmap_2017"/>
    <s v="Baseline"/>
    <x v="12"/>
    <x v="10"/>
    <x v="1"/>
    <n v="0"/>
    <n v="0"/>
    <n v="0"/>
    <n v="0"/>
    <n v="0"/>
    <n v="1450.627847"/>
    <n v="0.02"/>
    <x v="394"/>
    <n v="80.503598659999994"/>
    <n v="0"/>
  </r>
  <r>
    <s v="Roadmap_2017"/>
    <s v="Baseline"/>
    <x v="13"/>
    <x v="0"/>
    <x v="1"/>
    <n v="0"/>
    <n v="0"/>
    <n v="0"/>
    <n v="0"/>
    <n v="0"/>
    <n v="44.087416169999997"/>
    <n v="0.02"/>
    <x v="395"/>
    <n v="8.2677466519999996"/>
    <n v="0"/>
  </r>
  <r>
    <s v="Roadmap_2017"/>
    <s v="Baseline"/>
    <x v="13"/>
    <x v="1"/>
    <x v="1"/>
    <n v="0"/>
    <n v="0"/>
    <n v="0"/>
    <n v="0"/>
    <n v="0"/>
    <n v="165.619"/>
    <n v="0.02"/>
    <x v="396"/>
    <n v="27.077501439999999"/>
    <n v="0"/>
  </r>
  <r>
    <s v="Roadmap_2017"/>
    <s v="Baseline"/>
    <x v="13"/>
    <x v="2"/>
    <x v="1"/>
    <n v="0"/>
    <n v="0"/>
    <n v="0"/>
    <n v="0"/>
    <n v="0"/>
    <n v="99.606462629999996"/>
    <n v="0.02"/>
    <x v="397"/>
    <n v="16.284931889999999"/>
    <n v="0"/>
  </r>
  <r>
    <s v="Roadmap_2017"/>
    <s v="Baseline"/>
    <x v="13"/>
    <x v="3"/>
    <x v="1"/>
    <n v="0"/>
    <n v="0"/>
    <n v="0"/>
    <n v="0"/>
    <n v="0"/>
    <n v="125.934079099999"/>
    <n v="0.02"/>
    <x v="398"/>
    <n v="19.399362699999902"/>
    <n v="0"/>
  </r>
  <r>
    <s v="Roadmap_2017"/>
    <s v="Baseline"/>
    <x v="13"/>
    <x v="4"/>
    <x v="1"/>
    <n v="0"/>
    <n v="0"/>
    <n v="0"/>
    <n v="0"/>
    <n v="0"/>
    <n v="157.98642229999999"/>
    <n v="0.02"/>
    <x v="399"/>
    <n v="23.158612779999999"/>
    <n v="0"/>
  </r>
  <r>
    <s v="Roadmap_2017"/>
    <s v="Baseline"/>
    <x v="13"/>
    <x v="5"/>
    <x v="1"/>
    <n v="0"/>
    <n v="0"/>
    <n v="0"/>
    <n v="0"/>
    <n v="0"/>
    <n v="197.780043199999"/>
    <n v="0.02"/>
    <x v="400"/>
    <n v="28.01209631"/>
    <n v="0"/>
  </r>
  <r>
    <s v="Roadmap_2017"/>
    <s v="Baseline"/>
    <x v="13"/>
    <x v="6"/>
    <x v="1"/>
    <n v="0"/>
    <n v="0"/>
    <n v="0"/>
    <n v="0"/>
    <n v="0"/>
    <n v="252.7846466"/>
    <n v="0.02"/>
    <x v="401"/>
    <n v="26.00548745"/>
    <n v="0"/>
  </r>
  <r>
    <s v="Roadmap_2017"/>
    <s v="Baseline"/>
    <x v="13"/>
    <x v="7"/>
    <x v="1"/>
    <n v="0"/>
    <n v="0"/>
    <n v="0"/>
    <n v="0"/>
    <n v="0"/>
    <n v="314.02647330000002"/>
    <n v="0.02"/>
    <x v="402"/>
    <n v="22.224787989999999"/>
    <n v="0"/>
  </r>
  <r>
    <s v="Roadmap_2017"/>
    <s v="Baseline"/>
    <x v="13"/>
    <x v="8"/>
    <x v="1"/>
    <n v="0"/>
    <n v="0"/>
    <n v="0"/>
    <n v="0"/>
    <n v="0"/>
    <n v="406.39183739999999"/>
    <n v="0.02"/>
    <x v="403"/>
    <n v="23.470769149999999"/>
    <n v="0"/>
  </r>
  <r>
    <s v="Roadmap_2017"/>
    <s v="Baseline"/>
    <x v="13"/>
    <x v="9"/>
    <x v="1"/>
    <n v="0"/>
    <n v="0"/>
    <n v="0"/>
    <n v="0"/>
    <n v="0"/>
    <n v="514.89996450000001"/>
    <n v="0.02"/>
    <x v="404"/>
    <n v="26.24911487"/>
    <n v="0"/>
  </r>
  <r>
    <s v="Roadmap_2017"/>
    <s v="Baseline"/>
    <x v="13"/>
    <x v="10"/>
    <x v="1"/>
    <n v="0"/>
    <n v="0"/>
    <n v="0"/>
    <n v="0"/>
    <n v="0"/>
    <n v="635.20970509999995"/>
    <n v="0.02"/>
    <x v="405"/>
    <n v="29.852526529999999"/>
    <n v="0"/>
  </r>
  <r>
    <s v="Roadmap_2017"/>
    <s v="Baseline"/>
    <x v="14"/>
    <x v="0"/>
    <x v="1"/>
    <n v="0"/>
    <n v="0"/>
    <n v="0"/>
    <n v="0"/>
    <n v="0"/>
    <n v="56.683820789999999"/>
    <n v="0.02"/>
    <x v="406"/>
    <n v="10.629959980000001"/>
    <n v="0"/>
  </r>
  <r>
    <s v="Roadmap_2017"/>
    <s v="Baseline"/>
    <x v="14"/>
    <x v="1"/>
    <x v="1"/>
    <n v="0"/>
    <n v="0"/>
    <n v="0"/>
    <n v="0"/>
    <n v="0"/>
    <n v="63.192"/>
    <n v="0.02"/>
    <x v="407"/>
    <n v="10.331432209999999"/>
    <n v="0"/>
  </r>
  <r>
    <s v="Roadmap_2017"/>
    <s v="Baseline"/>
    <x v="14"/>
    <x v="2"/>
    <x v="1"/>
    <n v="0"/>
    <n v="0"/>
    <n v="0"/>
    <n v="0"/>
    <n v="0"/>
    <n v="156.1687235"/>
    <n v="0.02"/>
    <x v="408"/>
    <n v="25.53244999"/>
    <n v="0"/>
  </r>
  <r>
    <s v="Roadmap_2017"/>
    <s v="Baseline"/>
    <x v="14"/>
    <x v="3"/>
    <x v="1"/>
    <n v="0"/>
    <n v="0"/>
    <n v="0"/>
    <n v="0"/>
    <n v="0"/>
    <n v="212.13299799999999"/>
    <n v="0.02"/>
    <x v="409"/>
    <n v="32.677770770000002"/>
    <n v="0"/>
  </r>
  <r>
    <s v="Roadmap_2017"/>
    <s v="Baseline"/>
    <x v="14"/>
    <x v="4"/>
    <x v="1"/>
    <n v="0"/>
    <n v="0"/>
    <n v="0"/>
    <n v="0"/>
    <n v="0"/>
    <n v="276.27178739999999"/>
    <n v="0.02"/>
    <x v="410"/>
    <n v="40.497602620000002"/>
    <n v="0"/>
  </r>
  <r>
    <s v="Roadmap_2017"/>
    <s v="Baseline"/>
    <x v="14"/>
    <x v="5"/>
    <x v="1"/>
    <n v="0"/>
    <n v="0"/>
    <n v="0"/>
    <n v="0"/>
    <n v="0"/>
    <n v="358.1783188"/>
    <n v="0.02"/>
    <x v="411"/>
    <n v="50.729716709999998"/>
    <n v="0"/>
  </r>
  <r>
    <s v="Roadmap_2017"/>
    <s v="Baseline"/>
    <x v="14"/>
    <x v="6"/>
    <x v="1"/>
    <n v="0"/>
    <n v="0"/>
    <n v="0"/>
    <n v="0"/>
    <n v="0"/>
    <n v="470.10062850000003"/>
    <n v="0.02"/>
    <x v="412"/>
    <n v="48.362098549999999"/>
    <n v="0"/>
  </r>
  <r>
    <s v="Roadmap_2017"/>
    <s v="Baseline"/>
    <x v="14"/>
    <x v="7"/>
    <x v="1"/>
    <n v="0"/>
    <n v="0"/>
    <n v="0"/>
    <n v="0"/>
    <n v="0"/>
    <n v="592.06215379999901"/>
    <n v="0.02"/>
    <x v="413"/>
    <n v="41.902377540000003"/>
    <n v="0"/>
  </r>
  <r>
    <s v="Roadmap_2017"/>
    <s v="Baseline"/>
    <x v="14"/>
    <x v="8"/>
    <x v="1"/>
    <n v="0"/>
    <n v="0"/>
    <n v="0"/>
    <n v="0"/>
    <n v="0"/>
    <n v="763.78913899999998"/>
    <n v="0.02"/>
    <x v="414"/>
    <n v="44.111906070000003"/>
    <n v="0"/>
  </r>
  <r>
    <s v="Roadmap_2017"/>
    <s v="Baseline"/>
    <x v="14"/>
    <x v="9"/>
    <x v="1"/>
    <n v="0"/>
    <n v="0"/>
    <n v="0"/>
    <n v="0"/>
    <n v="0"/>
    <n v="948.30628349999995"/>
    <n v="0.02"/>
    <x v="415"/>
    <n v="48.343760490000001"/>
    <n v="0"/>
  </r>
  <r>
    <s v="Roadmap_2017"/>
    <s v="Baseline"/>
    <x v="14"/>
    <x v="10"/>
    <x v="1"/>
    <n v="0"/>
    <n v="0"/>
    <n v="0"/>
    <n v="0"/>
    <n v="0"/>
    <n v="1133.8917119999901"/>
    <n v="0.02"/>
    <x v="416"/>
    <n v="53.288751959999999"/>
    <n v="0"/>
  </r>
  <r>
    <s v="Roadmap_2017"/>
    <s v="Baseline"/>
    <x v="15"/>
    <x v="0"/>
    <x v="1"/>
    <n v="0"/>
    <n v="0"/>
    <n v="0"/>
    <n v="0"/>
    <n v="0"/>
    <n v="72.879198160000001"/>
    <n v="0.02"/>
    <x v="417"/>
    <n v="13.667091399999901"/>
    <n v="0"/>
  </r>
  <r>
    <s v="Roadmap_2017"/>
    <s v="Baseline"/>
    <x v="15"/>
    <x v="1"/>
    <x v="1"/>
    <n v="0"/>
    <n v="0"/>
    <n v="0"/>
    <n v="0"/>
    <n v="0"/>
    <n v="69.292000000000002"/>
    <n v="0.02"/>
    <x v="418"/>
    <n v="11.328737820000001"/>
    <n v="0"/>
  </r>
  <r>
    <s v="Roadmap_2017"/>
    <s v="Baseline"/>
    <x v="15"/>
    <x v="2"/>
    <x v="1"/>
    <n v="0"/>
    <n v="0"/>
    <n v="0"/>
    <n v="0"/>
    <n v="0"/>
    <n v="66.819512230000001"/>
    <n v="0.02"/>
    <x v="419"/>
    <n v="10.92450406"/>
    <n v="0"/>
  </r>
  <r>
    <s v="Roadmap_2017"/>
    <s v="Baseline"/>
    <x v="15"/>
    <x v="3"/>
    <x v="1"/>
    <n v="0"/>
    <n v="0"/>
    <n v="0"/>
    <n v="0"/>
    <n v="0"/>
    <n v="80.357004250000003"/>
    <n v="0.02"/>
    <x v="420"/>
    <n v="13.014355159999999"/>
    <n v="0"/>
  </r>
  <r>
    <s v="Roadmap_2017"/>
    <s v="Baseline"/>
    <x v="15"/>
    <x v="4"/>
    <x v="1"/>
    <n v="0"/>
    <n v="0"/>
    <n v="0"/>
    <n v="0"/>
    <n v="0"/>
    <n v="91.832059779999994"/>
    <n v="0.02"/>
    <x v="421"/>
    <n v="14.654289049999999"/>
    <n v="0"/>
  </r>
  <r>
    <s v="Roadmap_2017"/>
    <s v="Baseline"/>
    <x v="15"/>
    <x v="5"/>
    <x v="1"/>
    <n v="0"/>
    <n v="0"/>
    <n v="0"/>
    <n v="0"/>
    <n v="0"/>
    <n v="107.68661179999999"/>
    <n v="0.02"/>
    <x v="422"/>
    <n v="17.003822320000001"/>
    <n v="0"/>
  </r>
  <r>
    <s v="Roadmap_2017"/>
    <s v="Baseline"/>
    <x v="15"/>
    <x v="6"/>
    <x v="1"/>
    <n v="0"/>
    <n v="0"/>
    <n v="0"/>
    <n v="0"/>
    <n v="0"/>
    <n v="133.68385049999901"/>
    <n v="0.02"/>
    <x v="423"/>
    <n v="15.74959192"/>
    <n v="0"/>
  </r>
  <r>
    <s v="Roadmap_2017"/>
    <s v="Baseline"/>
    <x v="15"/>
    <x v="7"/>
    <x v="1"/>
    <n v="0"/>
    <n v="0"/>
    <n v="0"/>
    <n v="0"/>
    <n v="0"/>
    <n v="161.19097339999999"/>
    <n v="0.02"/>
    <x v="424"/>
    <n v="13.26472723"/>
    <n v="0"/>
  </r>
  <r>
    <s v="Roadmap_2017"/>
    <s v="Baseline"/>
    <x v="15"/>
    <x v="8"/>
    <x v="1"/>
    <n v="0"/>
    <n v="0"/>
    <n v="0"/>
    <n v="0"/>
    <n v="0"/>
    <n v="208.86715149999901"/>
    <n v="0.02"/>
    <x v="425"/>
    <n v="14.11394831"/>
    <n v="0"/>
  </r>
  <r>
    <s v="Roadmap_2017"/>
    <s v="Baseline"/>
    <x v="15"/>
    <x v="9"/>
    <x v="1"/>
    <n v="0"/>
    <n v="0"/>
    <n v="0"/>
    <n v="0"/>
    <n v="0"/>
    <n v="259.90556340000001"/>
    <n v="0.02"/>
    <x v="426"/>
    <n v="15.553216539999999"/>
    <n v="0"/>
  </r>
  <r>
    <s v="Roadmap_2017"/>
    <s v="Baseline"/>
    <x v="15"/>
    <x v="10"/>
    <x v="1"/>
    <n v="0"/>
    <n v="0"/>
    <n v="0"/>
    <n v="0"/>
    <n v="0"/>
    <n v="310.07825989999998"/>
    <n v="0.02"/>
    <x v="427"/>
    <n v="17.13890894"/>
    <n v="0"/>
  </r>
  <r>
    <s v="Roadmap_2017"/>
    <s v="Baseline"/>
    <x v="16"/>
    <x v="0"/>
    <x v="1"/>
    <n v="0"/>
    <n v="0"/>
    <n v="0"/>
    <n v="0"/>
    <n v="0"/>
    <n v="961.82546709999997"/>
    <n v="0.02"/>
    <x v="428"/>
    <n v="180.37186059999999"/>
    <n v="0"/>
  </r>
  <r>
    <s v="Roadmap_2017"/>
    <s v="Baseline"/>
    <x v="16"/>
    <x v="1"/>
    <x v="1"/>
    <n v="0"/>
    <n v="0"/>
    <n v="0"/>
    <n v="0"/>
    <n v="0"/>
    <n v="1244.7"/>
    <n v="0.02"/>
    <x v="429"/>
    <n v="203.4993934"/>
    <n v="0"/>
  </r>
  <r>
    <s v="Roadmap_2017"/>
    <s v="Baseline"/>
    <x v="16"/>
    <x v="2"/>
    <x v="1"/>
    <n v="0"/>
    <n v="0"/>
    <n v="0"/>
    <n v="0"/>
    <n v="0"/>
    <n v="1303.44019"/>
    <n v="0.02"/>
    <x v="430"/>
    <n v="213.10298709999901"/>
    <n v="0"/>
  </r>
  <r>
    <s v="Roadmap_2017"/>
    <s v="Baseline"/>
    <x v="16"/>
    <x v="3"/>
    <x v="1"/>
    <n v="0"/>
    <n v="0"/>
    <n v="0"/>
    <n v="0"/>
    <n v="0"/>
    <n v="1500.5970380000001"/>
    <n v="0.02"/>
    <x v="431"/>
    <n v="236.86694559999901"/>
    <n v="0"/>
  </r>
  <r>
    <s v="Roadmap_2017"/>
    <s v="Baseline"/>
    <x v="16"/>
    <x v="4"/>
    <x v="1"/>
    <n v="0"/>
    <n v="0"/>
    <n v="0"/>
    <n v="0"/>
    <n v="0"/>
    <n v="1745.64873299999"/>
    <n v="0.02"/>
    <x v="432"/>
    <n v="266.59470349999998"/>
    <n v="0"/>
  </r>
  <r>
    <s v="Roadmap_2017"/>
    <s v="Baseline"/>
    <x v="16"/>
    <x v="5"/>
    <x v="1"/>
    <n v="0"/>
    <n v="0"/>
    <n v="0"/>
    <n v="0"/>
    <n v="0"/>
    <n v="2036.904927"/>
    <n v="0.02"/>
    <x v="433"/>
    <n v="303.940707199999"/>
    <n v="0"/>
  </r>
  <r>
    <s v="Roadmap_2017"/>
    <s v="Baseline"/>
    <x v="16"/>
    <x v="6"/>
    <x v="1"/>
    <n v="0"/>
    <n v="0"/>
    <n v="0"/>
    <n v="0"/>
    <n v="0"/>
    <n v="2411.069994"/>
    <n v="0.02"/>
    <x v="434"/>
    <n v="264.59003209999997"/>
    <n v="0"/>
  </r>
  <r>
    <s v="Roadmap_2017"/>
    <s v="Baseline"/>
    <x v="16"/>
    <x v="7"/>
    <x v="1"/>
    <n v="0"/>
    <n v="0"/>
    <n v="0"/>
    <n v="0"/>
    <n v="0"/>
    <n v="2814.5333249999999"/>
    <n v="0.02"/>
    <x v="435"/>
    <n v="213.96966420000001"/>
    <n v="0"/>
  </r>
  <r>
    <s v="Roadmap_2017"/>
    <s v="Baseline"/>
    <x v="16"/>
    <x v="8"/>
    <x v="1"/>
    <n v="0"/>
    <n v="0"/>
    <n v="0"/>
    <n v="0"/>
    <n v="0"/>
    <n v="3367.4019149999999"/>
    <n v="0.02"/>
    <x v="436"/>
    <n v="209.50029670000001"/>
    <n v="0"/>
  </r>
  <r>
    <s v="Roadmap_2017"/>
    <s v="Baseline"/>
    <x v="16"/>
    <x v="9"/>
    <x v="1"/>
    <n v="0"/>
    <n v="0"/>
    <n v="0"/>
    <n v="0"/>
    <n v="0"/>
    <n v="3984.3637869999998"/>
    <n v="0.02"/>
    <x v="437"/>
    <n v="219.12961519999999"/>
    <n v="0"/>
  </r>
  <r>
    <s v="Roadmap_2017"/>
    <s v="Baseline"/>
    <x v="16"/>
    <x v="10"/>
    <x v="1"/>
    <n v="0"/>
    <n v="0"/>
    <n v="0"/>
    <n v="0"/>
    <n v="0"/>
    <n v="4637.0613860000003"/>
    <n v="0.02"/>
    <x v="438"/>
    <n v="235.30735959999899"/>
    <n v="0"/>
  </r>
  <r>
    <s v="Roadmap_2017"/>
    <s v="Baseline"/>
    <x v="0"/>
    <x v="0"/>
    <x v="2"/>
    <n v="2.0960000000000001"/>
    <n v="5.2999999999999999E-2"/>
    <n v="39"/>
    <n v="0"/>
    <n v="0"/>
    <n v="836"/>
    <n v="0.02"/>
    <x v="439"/>
    <n v="17.488316180000002"/>
    <n v="31.93118089"/>
  </r>
  <r>
    <s v="Roadmap_2017"/>
    <s v="Baseline"/>
    <x v="0"/>
    <x v="1"/>
    <x v="2"/>
    <n v="2.6760000000000002"/>
    <n v="9.7500000000000003E-2"/>
    <n v="48"/>
    <n v="0"/>
    <n v="0"/>
    <n v="1009"/>
    <n v="0.02"/>
    <x v="440"/>
    <n v="19.814547510000001"/>
    <n v="21.060290819999999"/>
  </r>
  <r>
    <s v="Roadmap_2017"/>
    <s v="Baseline"/>
    <x v="0"/>
    <x v="2"/>
    <x v="2"/>
    <n v="3.7360000000000002"/>
    <n v="0.27607161199999902"/>
    <n v="67"/>
    <n v="0"/>
    <n v="0"/>
    <n v="1371"/>
    <n v="0.02"/>
    <x v="441"/>
    <n v="26.378332579999999"/>
    <n v="20.342441659999999"/>
  </r>
  <r>
    <s v="Roadmap_2017"/>
    <s v="Baseline"/>
    <x v="0"/>
    <x v="3"/>
    <x v="2"/>
    <n v="4.8979999999999997"/>
    <n v="0.40351040700000002"/>
    <n v="89"/>
    <n v="0"/>
    <n v="0"/>
    <n v="1795"/>
    <n v="0.02"/>
    <x v="442"/>
    <n v="34.291921739999999"/>
    <n v="23.169428280000002"/>
  </r>
  <r>
    <s v="Roadmap_2017"/>
    <s v="Baseline"/>
    <x v="0"/>
    <x v="4"/>
    <x v="2"/>
    <n v="6.2738426970000001"/>
    <n v="0.49404310799999901"/>
    <n v="114"/>
    <n v="0"/>
    <n v="0"/>
    <n v="2291"/>
    <n v="0.02"/>
    <x v="443"/>
    <n v="43.674873550000001"/>
    <n v="25.461906209999999"/>
  </r>
  <r>
    <s v="Roadmap_2017"/>
    <s v="Baseline"/>
    <x v="0"/>
    <x v="5"/>
    <x v="2"/>
    <n v="7.5396179779999999"/>
    <n v="0.62034211799999905"/>
    <n v="137"/>
    <n v="0"/>
    <n v="0"/>
    <n v="2742"/>
    <n v="0.02"/>
    <x v="444"/>
    <n v="52.370302070000001"/>
    <n v="21.754587170000001"/>
  </r>
  <r>
    <s v="Roadmap_2017"/>
    <s v="Baseline"/>
    <x v="0"/>
    <x v="6"/>
    <x v="2"/>
    <n v="8.970494382"/>
    <n v="0.73111707099999901"/>
    <n v="163"/>
    <n v="0"/>
    <n v="0"/>
    <n v="3247"/>
    <n v="0.02"/>
    <x v="445"/>
    <n v="62.255881590000001"/>
    <n v="16.06758241"/>
  </r>
  <r>
    <s v="Roadmap_2017"/>
    <s v="Baseline"/>
    <x v="0"/>
    <x v="7"/>
    <x v="2"/>
    <n v="10.511438200000001"/>
    <n v="0.81862075899999998"/>
    <n v="191"/>
    <n v="0"/>
    <n v="0"/>
    <n v="3806"/>
    <n v="0.02"/>
    <x v="446"/>
    <n v="72.926086549999994"/>
    <n v="14.454077099999999"/>
  </r>
  <r>
    <s v="Roadmap_2017"/>
    <s v="Baseline"/>
    <x v="0"/>
    <x v="8"/>
    <x v="2"/>
    <n v="12.272516850000001"/>
    <n v="0.938826359"/>
    <n v="223"/>
    <n v="0"/>
    <n v="0"/>
    <n v="4400"/>
    <n v="0.02"/>
    <x v="447"/>
    <n v="85.13325931"/>
    <n v="15.11682528"/>
  </r>
  <r>
    <s v="Roadmap_2017"/>
    <s v="Baseline"/>
    <x v="0"/>
    <x v="9"/>
    <x v="2"/>
    <n v="14.088629210000001"/>
    <n v="0.98590227900000005"/>
    <n v="256"/>
    <n v="0"/>
    <n v="0"/>
    <n v="5018"/>
    <n v="0.02"/>
    <x v="448"/>
    <n v="97.726679160000003"/>
    <n v="16.723412379999999"/>
  </r>
  <r>
    <s v="Roadmap_2017"/>
    <s v="Baseline"/>
    <x v="0"/>
    <x v="10"/>
    <x v="2"/>
    <n v="16.014808989999999"/>
    <n v="1.1636050959999999"/>
    <n v="291"/>
    <n v="0"/>
    <n v="0"/>
    <n v="5663"/>
    <n v="0.02"/>
    <x v="449"/>
    <n v="111.08566039999999"/>
    <n v="18.807421250000001"/>
  </r>
  <r>
    <s v="Roadmap_2017"/>
    <s v="Baseline"/>
    <x v="1"/>
    <x v="0"/>
    <x v="2"/>
    <n v="0.96"/>
    <n v="7.4999999999999997E-2"/>
    <n v="27"/>
    <n v="0"/>
    <n v="0"/>
    <n v="646"/>
    <n v="0.02"/>
    <x v="450"/>
    <n v="15.919781459999999"/>
    <n v="19.65882689"/>
  </r>
  <r>
    <s v="Roadmap_2017"/>
    <s v="Baseline"/>
    <x v="1"/>
    <x v="1"/>
    <x v="2"/>
    <n v="1.1859999999999999"/>
    <n v="8.5500000000000007E-2"/>
    <n v="35"/>
    <n v="0"/>
    <n v="0"/>
    <n v="793"/>
    <n v="0.02"/>
    <x v="451"/>
    <n v="18.512895629999999"/>
    <n v="16.076464680000001"/>
  </r>
  <r>
    <s v="Roadmap_2017"/>
    <s v="Baseline"/>
    <x v="1"/>
    <x v="2"/>
    <x v="2"/>
    <n v="1.3779999999999999"/>
    <n v="0.101593788"/>
    <n v="42"/>
    <n v="0"/>
    <n v="0"/>
    <n v="914"/>
    <n v="0.02"/>
    <x v="452"/>
    <n v="21.11507035"/>
    <n v="13.102092799999999"/>
  </r>
  <r>
    <s v="Roadmap_2017"/>
    <s v="Baseline"/>
    <x v="1"/>
    <x v="3"/>
    <x v="2"/>
    <n v="1.4690000000000001"/>
    <n v="0.113233309"/>
    <n v="47"/>
    <n v="0"/>
    <n v="0"/>
    <n v="995"/>
    <n v="0.02"/>
    <x v="453"/>
    <n v="22.979498169999999"/>
    <n v="10.04240751"/>
  </r>
  <r>
    <s v="Roadmap_2017"/>
    <s v="Baseline"/>
    <x v="1"/>
    <x v="4"/>
    <x v="2"/>
    <n v="2.2191276599999998"/>
    <n v="0.18921211299999999"/>
    <n v="71"/>
    <n v="0"/>
    <n v="0"/>
    <n v="1507"/>
    <n v="0.02"/>
    <x v="454"/>
    <n v="34.238281890000003"/>
    <n v="11.11768517"/>
  </r>
  <r>
    <s v="Roadmap_2017"/>
    <s v="Baseline"/>
    <x v="1"/>
    <x v="5"/>
    <x v="2"/>
    <n v="2.4066595739999999"/>
    <n v="0.15346095000000001"/>
    <n v="77"/>
    <n v="0"/>
    <n v="0"/>
    <n v="1653"/>
    <n v="0.02"/>
    <x v="455"/>
    <n v="36.93430171"/>
    <n v="8.9986778619999992"/>
  </r>
  <r>
    <s v="Roadmap_2017"/>
    <s v="Baseline"/>
    <x v="1"/>
    <x v="6"/>
    <x v="2"/>
    <n v="2.625446809"/>
    <n v="0.20194817000000001"/>
    <n v="84"/>
    <n v="0"/>
    <n v="0"/>
    <n v="1808"/>
    <n v="0.02"/>
    <x v="456"/>
    <n v="40.209296889999997"/>
    <n v="4.900582344"/>
  </r>
  <r>
    <s v="Roadmap_2017"/>
    <s v="Baseline"/>
    <x v="1"/>
    <x v="7"/>
    <x v="2"/>
    <n v="2.9380000000000002"/>
    <n v="0.19337604999999999"/>
    <n v="94"/>
    <n v="0"/>
    <n v="0"/>
    <n v="2005"/>
    <n v="0.02"/>
    <x v="457"/>
    <n v="44.960553439999998"/>
    <n v="3.341335623"/>
  </r>
  <r>
    <s v="Roadmap_2017"/>
    <s v="Baseline"/>
    <x v="1"/>
    <x v="8"/>
    <x v="2"/>
    <n v="3.2192978719999998"/>
    <n v="0.204294851"/>
    <n v="103"/>
    <n v="0"/>
    <n v="0"/>
    <n v="2160"/>
    <n v="0.02"/>
    <x v="458"/>
    <n v="49.250298890000003"/>
    <n v="2.8420876000000002"/>
  </r>
  <r>
    <s v="Roadmap_2017"/>
    <s v="Baseline"/>
    <x v="1"/>
    <x v="9"/>
    <x v="2"/>
    <n v="3.3755744679999999"/>
    <n v="0.203784521"/>
    <n v="108"/>
    <n v="0"/>
    <n v="0"/>
    <n v="2253"/>
    <n v="0.02"/>
    <x v="459"/>
    <n v="51.635044829999998"/>
    <n v="2.7095353800000002"/>
  </r>
  <r>
    <s v="Roadmap_2017"/>
    <s v="Baseline"/>
    <x v="1"/>
    <x v="10"/>
    <x v="2"/>
    <n v="3.5318510639999898"/>
    <n v="0.211029617"/>
    <n v="113"/>
    <n v="0"/>
    <n v="0"/>
    <n v="2322"/>
    <n v="0.02"/>
    <x v="460"/>
    <n v="54.023122469999997"/>
    <n v="2.7523988259999999"/>
  </r>
  <r>
    <s v="Roadmap_2017"/>
    <s v="Baseline"/>
    <x v="2"/>
    <x v="0"/>
    <x v="2"/>
    <n v="7.0000000000000007E-2"/>
    <n v="6.9999999999999897E-3"/>
    <n v="4"/>
    <n v="0"/>
    <n v="0"/>
    <n v="63"/>
    <n v="0.02"/>
    <x v="461"/>
    <n v="3.102756893"/>
    <n v="2.079352391"/>
  </r>
  <r>
    <s v="Roadmap_2017"/>
    <s v="Baseline"/>
    <x v="2"/>
    <x v="1"/>
    <x v="2"/>
    <n v="0.09"/>
    <n v="6.4999999999999997E-3"/>
    <n v="5"/>
    <n v="0"/>
    <n v="0"/>
    <n v="78"/>
    <n v="0.02"/>
    <x v="462"/>
    <n v="3.9560655699999998"/>
    <n v="1.6751442999999999"/>
  </r>
  <r>
    <s v="Roadmap_2017"/>
    <s v="Baseline"/>
    <x v="2"/>
    <x v="2"/>
    <x v="2"/>
    <n v="0.1"/>
    <n v="3.8917600000000002E-3"/>
    <n v="6"/>
    <n v="0"/>
    <n v="0"/>
    <n v="92"/>
    <n v="0.02"/>
    <x v="463"/>
    <n v="4.7700346549999999"/>
    <n v="0.994180917"/>
  </r>
  <r>
    <s v="Roadmap_2017"/>
    <s v="Baseline"/>
    <x v="2"/>
    <x v="3"/>
    <x v="2"/>
    <n v="0.08"/>
    <n v="3.1865229999999902E-3"/>
    <n v="5"/>
    <n v="0"/>
    <n v="0"/>
    <n v="75"/>
    <n v="0.02"/>
    <x v="464"/>
    <n v="3.9058406939999899"/>
    <n v="0.44290267"/>
  </r>
  <r>
    <s v="Roadmap_2017"/>
    <s v="Baseline"/>
    <x v="2"/>
    <x v="4"/>
    <x v="2"/>
    <n v="0.08"/>
    <n v="5.522351E-3"/>
    <n v="5"/>
    <n v="0"/>
    <n v="0"/>
    <n v="77"/>
    <n v="0.02"/>
    <x v="465"/>
    <n v="3.8776029599999999"/>
    <n v="0.28755356999999998"/>
  </r>
  <r>
    <s v="Roadmap_2017"/>
    <s v="Baseline"/>
    <x v="2"/>
    <x v="5"/>
    <x v="2"/>
    <n v="0.08"/>
    <n v="3.5391239999999998E-3"/>
    <n v="5"/>
    <n v="0"/>
    <n v="0"/>
    <n v="81"/>
    <n v="0.02"/>
    <x v="466"/>
    <n v="3.8667035489999999"/>
    <n v="0.23033987"/>
  </r>
  <r>
    <s v="Roadmap_2017"/>
    <s v="Baseline"/>
    <x v="2"/>
    <x v="6"/>
    <x v="2"/>
    <n v="9.6000000000000002E-2"/>
    <n v="6.1641269999999897E-3"/>
    <n v="6"/>
    <n v="0"/>
    <n v="0"/>
    <n v="85"/>
    <n v="0.02"/>
    <x v="467"/>
    <n v="4.6350059159999999"/>
    <n v="0.25418045699999903"/>
  </r>
  <r>
    <s v="Roadmap_2017"/>
    <s v="Baseline"/>
    <x v="2"/>
    <x v="7"/>
    <x v="2"/>
    <n v="9.6000000000000002E-2"/>
    <n v="4.8059130000000002E-3"/>
    <n v="6"/>
    <n v="0"/>
    <n v="0"/>
    <n v="88"/>
    <n v="0.02"/>
    <x v="468"/>
    <n v="4.6330665609999997"/>
    <n v="0.247596177"/>
  </r>
  <r>
    <s v="Roadmap_2017"/>
    <s v="Baseline"/>
    <x v="2"/>
    <x v="8"/>
    <x v="2"/>
    <n v="9.6000000000000002E-2"/>
    <n v="5.6939729999999997E-3"/>
    <n v="6"/>
    <n v="0"/>
    <n v="0"/>
    <n v="91"/>
    <n v="0.02"/>
    <x v="469"/>
    <n v="4.6323202859999997"/>
    <n v="0.24584171199999999"/>
  </r>
  <r>
    <s v="Roadmap_2017"/>
    <s v="Baseline"/>
    <x v="2"/>
    <x v="9"/>
    <x v="2"/>
    <n v="9.6000000000000002E-2"/>
    <n v="5.0148659999999998E-3"/>
    <n v="6"/>
    <n v="0"/>
    <n v="0"/>
    <n v="86"/>
    <n v="0.02"/>
    <x v="470"/>
    <n v="4.6320331479999997"/>
    <n v="0.24536270800000001"/>
  </r>
  <r>
    <s v="Roadmap_2017"/>
    <s v="Baseline"/>
    <x v="2"/>
    <x v="10"/>
    <x v="2"/>
    <n v="9.6000000000000002E-2"/>
    <n v="5.0148659999999998E-3"/>
    <n v="6"/>
    <n v="0"/>
    <n v="0"/>
    <n v="96"/>
    <n v="0.02"/>
    <x v="471"/>
    <n v="4.631922673"/>
    <n v="0.245213073999999"/>
  </r>
  <r>
    <s v="Roadmap_2017"/>
    <s v="Baseline"/>
    <x v="3"/>
    <x v="0"/>
    <x v="2"/>
    <n v="0.20513413999999999"/>
    <n v="1.6628E-2"/>
    <n v="12.6998298"/>
    <n v="0"/>
    <n v="0"/>
    <n v="290.16056559999998"/>
    <n v="0.02"/>
    <x v="472"/>
    <n v="13.42865349"/>
    <n v="7.882402226"/>
  </r>
  <r>
    <s v="Roadmap_2017"/>
    <s v="Baseline"/>
    <x v="3"/>
    <x v="1"/>
    <x v="2"/>
    <n v="0.24020069699999999"/>
    <n v="2.2478000000000001E-2"/>
    <n v="14.818984970000001"/>
    <n v="0"/>
    <n v="0"/>
    <n v="328.13424439999898"/>
    <n v="0.02"/>
    <x v="473"/>
    <n v="14.638935480000001"/>
    <n v="7.956626204"/>
  </r>
  <r>
    <s v="Roadmap_2017"/>
    <s v="Baseline"/>
    <x v="3"/>
    <x v="2"/>
    <x v="2"/>
    <n v="0.299120565"/>
    <n v="2.0872827E-2"/>
    <n v="18.065798709999999"/>
    <n v="0"/>
    <n v="0"/>
    <n v="396.43300539999899"/>
    <n v="0.02"/>
    <x v="474"/>
    <n v="16.207883199999898"/>
    <n v="6.0025602119999997"/>
  </r>
  <r>
    <s v="Roadmap_2017"/>
    <s v="Baseline"/>
    <x v="3"/>
    <x v="3"/>
    <x v="2"/>
    <n v="0.36468969000000001"/>
    <n v="1.9604046999999999E-2"/>
    <n v="19.55393917"/>
    <n v="0"/>
    <n v="0"/>
    <n v="431.1442055"/>
    <n v="0.02"/>
    <x v="475"/>
    <n v="16.7563569"/>
    <n v="3.849106388"/>
  </r>
  <r>
    <s v="Roadmap_2017"/>
    <s v="Baseline"/>
    <x v="3"/>
    <x v="4"/>
    <x v="2"/>
    <n v="0.34257427299999998"/>
    <n v="1.6476332E-2"/>
    <n v="18.368154310000001"/>
    <n v="0"/>
    <n v="0"/>
    <n v="407.04525949999999"/>
    <n v="0.02"/>
    <x v="476"/>
    <n v="15.484767570000001"/>
    <n v="2.6109143210000001"/>
  </r>
  <r>
    <s v="Roadmap_2017"/>
    <s v="Baseline"/>
    <x v="3"/>
    <x v="5"/>
    <x v="2"/>
    <n v="0.32493265100000002"/>
    <n v="1.6024340000000001E-2"/>
    <n v="17.422245419999999"/>
    <n v="0"/>
    <n v="0"/>
    <n v="387.907790699999"/>
    <n v="0.02"/>
    <x v="477"/>
    <n v="14.536198280000001"/>
    <n v="1.856536449"/>
  </r>
  <r>
    <s v="Roadmap_2017"/>
    <s v="Baseline"/>
    <x v="3"/>
    <x v="6"/>
    <x v="2"/>
    <n v="0.34345381200000002"/>
    <n v="1.5491774999999999E-2"/>
    <n v="18.41531341"/>
    <n v="0"/>
    <n v="0"/>
    <n v="410.01853469999998"/>
    <n v="0.02"/>
    <x v="478"/>
    <n v="15.26564975"/>
    <n v="1.632817366"/>
  </r>
  <r>
    <s v="Roadmap_2017"/>
    <s v="Baseline"/>
    <x v="3"/>
    <x v="7"/>
    <x v="2"/>
    <n v="0.35807578099999998"/>
    <n v="1.5530936E-2"/>
    <n v="19.19931446"/>
    <n v="0"/>
    <n v="0"/>
    <n v="427.47438529999999"/>
    <n v="0.02"/>
    <x v="479"/>
    <n v="15.851666440000001"/>
    <n v="1.54734450699999"/>
  </r>
  <r>
    <s v="Roadmap_2017"/>
    <s v="Baseline"/>
    <x v="3"/>
    <x v="8"/>
    <x v="2"/>
    <n v="0.369773356"/>
    <n v="1.7245684000000001E-2"/>
    <n v="19.82651529"/>
    <n v="0"/>
    <n v="0"/>
    <n v="441.43906579999998"/>
    <n v="0.02"/>
    <x v="480"/>
    <n v="16.328790179999999"/>
    <n v="1.538318938"/>
  </r>
  <r>
    <s v="Roadmap_2017"/>
    <s v="Baseline"/>
    <x v="3"/>
    <x v="9"/>
    <x v="2"/>
    <n v="0.38049613399999999"/>
    <n v="1.7406216999999901E-2"/>
    <n v="20.40144939"/>
    <n v="0"/>
    <n v="0"/>
    <n v="454.24002289999902"/>
    <n v="0.02"/>
    <x v="481"/>
    <n v="16.77647176"/>
    <n v="1.566722733"/>
  </r>
  <r>
    <s v="Roadmap_2017"/>
    <s v="Baseline"/>
    <x v="3"/>
    <x v="10"/>
    <x v="2"/>
    <n v="0.38829451700000001"/>
    <n v="1.7268144999999999E-2"/>
    <n v="20.81958328"/>
    <n v="0"/>
    <n v="0"/>
    <n v="463.54980979999999"/>
    <n v="0.02"/>
    <x v="482"/>
    <n v="17.10407863"/>
    <n v="1.5967585909999999"/>
  </r>
  <r>
    <s v="Roadmap_2017"/>
    <s v="Baseline"/>
    <x v="4"/>
    <x v="0"/>
    <x v="2"/>
    <n v="7.7299999999999994E-2"/>
    <n v="0.01"/>
    <n v="4"/>
    <n v="0"/>
    <n v="0"/>
    <n v="34"/>
    <n v="0.02"/>
    <x v="483"/>
    <n v="4.6029693949999997"/>
    <n v="1.0475731109999999"/>
  </r>
  <r>
    <s v="Roadmap_2017"/>
    <s v="Baseline"/>
    <x v="4"/>
    <x v="1"/>
    <x v="2"/>
    <n v="7.9000000000000001E-2"/>
    <n v="0.01"/>
    <n v="4"/>
    <n v="0"/>
    <n v="0"/>
    <n v="32"/>
    <n v="0.02"/>
    <x v="484"/>
    <n v="4.8768115999999901"/>
    <n v="0.65212641799999904"/>
  </r>
  <r>
    <s v="Roadmap_2017"/>
    <s v="Baseline"/>
    <x v="4"/>
    <x v="2"/>
    <x v="2"/>
    <n v="8.7400000000000005E-2"/>
    <n v="7.5714279999999998E-3"/>
    <n v="4"/>
    <n v="0"/>
    <n v="0"/>
    <n v="37"/>
    <n v="0.02"/>
    <x v="485"/>
    <n v="4.7692166589999996"/>
    <n v="0.24431788300000001"/>
  </r>
  <r>
    <s v="Roadmap_2017"/>
    <s v="Baseline"/>
    <x v="4"/>
    <x v="3"/>
    <x v="2"/>
    <n v="0.09"/>
    <n v="6.2467869999999898E-3"/>
    <n v="4"/>
    <n v="0"/>
    <n v="0"/>
    <n v="37"/>
    <n v="0.02"/>
    <x v="486"/>
    <n v="4.6399834760000003"/>
    <n v="9.9879526999999996E-2"/>
  </r>
  <r>
    <s v="Roadmap_2017"/>
    <s v="Baseline"/>
    <x v="4"/>
    <x v="4"/>
    <x v="2"/>
    <n v="0.09"/>
    <n v="7.2749109999999898E-3"/>
    <n v="4"/>
    <n v="0"/>
    <n v="0"/>
    <n v="41"/>
    <n v="0.02"/>
    <x v="487"/>
    <n v="4.3933723430000002"/>
    <n v="4.6947279000000001E-2"/>
  </r>
  <r>
    <s v="Roadmap_2017"/>
    <s v="Baseline"/>
    <x v="4"/>
    <x v="5"/>
    <x v="2"/>
    <n v="0.09"/>
    <n v="5.1056309999999898E-3"/>
    <n v="4"/>
    <n v="0"/>
    <n v="0"/>
    <n v="42"/>
    <n v="0.02"/>
    <x v="488"/>
    <n v="4.1991182169999997"/>
    <n v="2.88133379999999E-2"/>
  </r>
  <r>
    <s v="Roadmap_2017"/>
    <s v="Baseline"/>
    <x v="4"/>
    <x v="6"/>
    <x v="2"/>
    <n v="0.1125"/>
    <n v="7.4929439999999996E-3"/>
    <n v="5"/>
    <n v="0"/>
    <n v="0"/>
    <n v="43"/>
    <n v="0.02"/>
    <x v="489"/>
    <n v="5.1569547179999997"/>
    <n v="2.8800181000000001E-2"/>
  </r>
  <r>
    <s v="Roadmap_2017"/>
    <s v="Baseline"/>
    <x v="4"/>
    <x v="7"/>
    <x v="2"/>
    <n v="0.1125"/>
    <n v="5.582956E-3"/>
    <n v="5"/>
    <n v="0"/>
    <n v="0"/>
    <n v="44"/>
    <n v="0.02"/>
    <x v="490"/>
    <n v="5.1217997549999996"/>
    <n v="2.6923078999999999E-2"/>
  </r>
  <r>
    <s v="Roadmap_2017"/>
    <s v="Baseline"/>
    <x v="4"/>
    <x v="8"/>
    <x v="2"/>
    <n v="0.1125"/>
    <n v="6.8317899999999999E-3"/>
    <n v="5"/>
    <n v="0"/>
    <n v="0"/>
    <n v="45"/>
    <n v="0.02"/>
    <x v="491"/>
    <n v="5.1083068019999898"/>
    <n v="2.6365986000000001E-2"/>
  </r>
  <r>
    <s v="Roadmap_2017"/>
    <s v="Baseline"/>
    <x v="4"/>
    <x v="9"/>
    <x v="2"/>
    <n v="0.1125"/>
    <n v="5.8767960000000001E-3"/>
    <n v="5"/>
    <n v="0"/>
    <n v="0"/>
    <n v="46"/>
    <n v="0.02"/>
    <x v="492"/>
    <n v="5.1031203889999999"/>
    <n v="2.6137031000000002E-2"/>
  </r>
  <r>
    <s v="Roadmap_2017"/>
    <s v="Baseline"/>
    <x v="4"/>
    <x v="10"/>
    <x v="2"/>
    <n v="0.1125"/>
    <n v="5.8767960000000001E-3"/>
    <n v="5"/>
    <n v="0"/>
    <n v="0"/>
    <n v="46"/>
    <n v="0.02"/>
    <x v="493"/>
    <n v="5.1011257060000004"/>
    <n v="2.6130937999999999E-2"/>
  </r>
  <r>
    <s v="Roadmap_2017"/>
    <s v="Baseline"/>
    <x v="5"/>
    <x v="0"/>
    <x v="2"/>
    <n v="1.76"/>
    <n v="0.23135656399999999"/>
    <n v="55.201501010000001"/>
    <n v="0"/>
    <n v="0"/>
    <n v="1380.037525"/>
    <n v="0.02"/>
    <x v="494"/>
    <n v="38.555831619999999"/>
    <n v="25.825083150000001"/>
  </r>
  <r>
    <s v="Roadmap_2017"/>
    <s v="Baseline"/>
    <x v="5"/>
    <x v="1"/>
    <x v="2"/>
    <n v="2.1379000000000001"/>
    <n v="0.19332254199999899"/>
    <n v="82.07802375"/>
    <n v="0"/>
    <n v="0"/>
    <n v="2001.0622189999999"/>
    <n v="0.02"/>
    <x v="495"/>
    <n v="57.250599559999998"/>
    <n v="25.63966885"/>
  </r>
  <r>
    <s v="Roadmap_2017"/>
    <s v="Baseline"/>
    <x v="5"/>
    <x v="2"/>
    <x v="2"/>
    <n v="2.63"/>
    <n v="0.16650562599999999"/>
    <n v="96.055451039999994"/>
    <n v="0"/>
    <n v="0"/>
    <n v="2341.8318960000001"/>
    <n v="0.02"/>
    <x v="496"/>
    <n v="65.676470420000001"/>
    <n v="19.989334490000001"/>
  </r>
  <r>
    <s v="Roadmap_2017"/>
    <s v="Baseline"/>
    <x v="5"/>
    <x v="3"/>
    <x v="2"/>
    <n v="2.2972364249999999"/>
    <n v="0.20046683399999901"/>
    <n v="83.01123776"/>
    <n v="0"/>
    <n v="0"/>
    <n v="2023.813977"/>
    <n v="0.02"/>
    <x v="497"/>
    <n v="55.13608009"/>
    <n v="8.4394201979999899"/>
  </r>
  <r>
    <s v="Roadmap_2017"/>
    <s v="Baseline"/>
    <x v="5"/>
    <x v="4"/>
    <x v="2"/>
    <n v="3.1537968670000001"/>
    <n v="0.32566756600000002"/>
    <n v="113.96327290000001"/>
    <n v="0"/>
    <n v="0"/>
    <n v="2778.4245930000002"/>
    <n v="0.02"/>
    <x v="498"/>
    <n v="73.337351819999995"/>
    <n v="6.6381893300000003"/>
  </r>
  <r>
    <s v="Roadmap_2017"/>
    <s v="Baseline"/>
    <x v="5"/>
    <x v="5"/>
    <x v="2"/>
    <n v="3.791759554"/>
    <n v="0.31909433599999998"/>
    <n v="137.0162211"/>
    <n v="0"/>
    <n v="0"/>
    <n v="3340.4554699999999"/>
    <n v="0.02"/>
    <x v="499"/>
    <n v="87.630561729999997"/>
    <n v="5.3023898799999998"/>
  </r>
  <r>
    <s v="Roadmap_2017"/>
    <s v="Baseline"/>
    <x v="5"/>
    <x v="6"/>
    <x v="2"/>
    <n v="4.5580598630000004"/>
    <n v="0.42977498600000003"/>
    <n v="164.70668269999999"/>
    <n v="0"/>
    <n v="0"/>
    <n v="4015.5489250000001"/>
    <n v="0.02"/>
    <x v="500"/>
    <n v="105.2707214"/>
    <n v="5.2332479039999997"/>
  </r>
  <r>
    <s v="Roadmap_2017"/>
    <s v="Baseline"/>
    <x v="5"/>
    <x v="7"/>
    <x v="2"/>
    <n v="5.1215132969999999"/>
    <n v="0.443781221"/>
    <n v="185.06721959999999"/>
    <n v="0"/>
    <n v="0"/>
    <n v="4511.9388149999904"/>
    <n v="0.02"/>
    <x v="501"/>
    <n v="118.40775009999901"/>
    <n v="5.6782246429999903"/>
  </r>
  <r>
    <s v="Roadmap_2017"/>
    <s v="Baseline"/>
    <x v="5"/>
    <x v="8"/>
    <x v="2"/>
    <n v="5.7150951329999904"/>
    <n v="0.48929962999999999"/>
    <n v="206.5164542"/>
    <n v="0"/>
    <n v="0"/>
    <n v="5034.871153"/>
    <n v="0.02"/>
    <x v="502"/>
    <n v="132.30921190000001"/>
    <n v="6.3321654970000001"/>
  </r>
  <r>
    <s v="Roadmap_2017"/>
    <s v="Baseline"/>
    <x v="5"/>
    <x v="9"/>
    <x v="2"/>
    <n v="6.2810821560000001"/>
    <n v="0.503891898"/>
    <n v="226.96854300000001"/>
    <n v="0"/>
    <n v="0"/>
    <n v="5533.4930780000004"/>
    <n v="0.02"/>
    <x v="503"/>
    <n v="145.58058359999899"/>
    <n v="6.9592626910000002"/>
  </r>
  <r>
    <s v="Roadmap_2017"/>
    <s v="Baseline"/>
    <x v="5"/>
    <x v="10"/>
    <x v="2"/>
    <n v="6.7515221129999903"/>
    <n v="0.54107487099999996"/>
    <n v="243.96801360000001"/>
    <n v="0"/>
    <n v="0"/>
    <n v="5947.9401719999996"/>
    <n v="0.02"/>
    <x v="504"/>
    <n v="156.59942759999899"/>
    <n v="7.4804969739999896"/>
  </r>
  <r>
    <s v="Roadmap_2017"/>
    <s v="Baseline"/>
    <x v="6"/>
    <x v="0"/>
    <x v="2"/>
    <n v="0.95"/>
    <n v="7.0000000000000007E-2"/>
    <n v="21.367903439999999"/>
    <n v="0"/>
    <n v="0"/>
    <n v="478"/>
    <n v="0.02"/>
    <x v="505"/>
    <n v="27.19836591"/>
    <n v="6.020547455"/>
  </r>
  <r>
    <s v="Roadmap_2017"/>
    <s v="Baseline"/>
    <x v="6"/>
    <x v="1"/>
    <x v="2"/>
    <n v="0.89"/>
    <n v="0.06"/>
    <n v="23.879040669999998"/>
    <n v="0"/>
    <n v="0"/>
    <n v="458"/>
    <n v="0.02"/>
    <x v="506"/>
    <n v="27.127273290000002"/>
    <n v="4.7914280969999998"/>
  </r>
  <r>
    <s v="Roadmap_2017"/>
    <s v="Baseline"/>
    <x v="6"/>
    <x v="2"/>
    <x v="2"/>
    <n v="0.82"/>
    <n v="4.3647131999999998E-2"/>
    <n v="25.642523359999998"/>
    <n v="0"/>
    <n v="0"/>
    <n v="439"/>
    <n v="0.02"/>
    <x v="507"/>
    <n v="26.209973139999999"/>
    <n v="3.5059499980000002"/>
  </r>
  <r>
    <s v="Roadmap_2017"/>
    <s v="Baseline"/>
    <x v="6"/>
    <x v="3"/>
    <x v="2"/>
    <n v="0.75"/>
    <n v="4.1348766000000002E-2"/>
    <n v="26.666666670000001"/>
    <n v="0"/>
    <n v="0"/>
    <n v="424"/>
    <n v="0.02"/>
    <x v="508"/>
    <n v="26.66276504"/>
    <n v="1.7515006849999999"/>
  </r>
  <r>
    <s v="Roadmap_2017"/>
    <s v="Baseline"/>
    <x v="6"/>
    <x v="4"/>
    <x v="2"/>
    <n v="0.81070266800000002"/>
    <n v="4.9924979000000001E-2"/>
    <n v="28.82498373"/>
    <n v="0"/>
    <n v="0"/>
    <n v="443.04"/>
    <n v="0.02"/>
    <x v="509"/>
    <n v="28.55439668"/>
    <n v="0.75959088699999999"/>
  </r>
  <r>
    <s v="Roadmap_2017"/>
    <s v="Baseline"/>
    <x v="6"/>
    <x v="5"/>
    <x v="2"/>
    <n v="0.84879425900000005"/>
    <n v="4.5195364000000002E-2"/>
    <n v="30.17935142"/>
    <n v="0"/>
    <n v="0"/>
    <n v="456.01"/>
    <n v="0.02"/>
    <x v="510"/>
    <n v="29.80118938"/>
    <n v="0.36287735799999998"/>
  </r>
  <r>
    <s v="Roadmap_2017"/>
    <s v="Baseline"/>
    <x v="6"/>
    <x v="6"/>
    <x v="2"/>
    <n v="0.84901665099999901"/>
    <n v="4.8522297999999998E-2"/>
    <n v="30.18725869"/>
    <n v="0"/>
    <n v="0"/>
    <n v="469.11"/>
    <n v="0.02"/>
    <x v="511"/>
    <n v="29.773259299999999"/>
    <n v="0.219289388"/>
  </r>
  <r>
    <s v="Roadmap_2017"/>
    <s v="Baseline"/>
    <x v="6"/>
    <x v="7"/>
    <x v="2"/>
    <n v="0.88290190199999996"/>
    <n v="5.0630207999999899E-2"/>
    <n v="31.392067619999999"/>
    <n v="0"/>
    <n v="0"/>
    <n v="482.81"/>
    <n v="0.02"/>
    <x v="512"/>
    <n v="30.94736473"/>
    <n v="0.183689291"/>
  </r>
  <r>
    <s v="Roadmap_2017"/>
    <s v="Baseline"/>
    <x v="6"/>
    <x v="8"/>
    <x v="2"/>
    <n v="0.91233584999999995"/>
    <n v="5.0866419000000003E-2"/>
    <n v="32.438608010000003"/>
    <n v="0"/>
    <n v="0"/>
    <n v="494.04"/>
    <n v="0.02"/>
    <x v="513"/>
    <n v="31.973460280000001"/>
    <n v="0.177610766"/>
  </r>
  <r>
    <s v="Roadmap_2017"/>
    <s v="Baseline"/>
    <x v="6"/>
    <x v="9"/>
    <x v="2"/>
    <n v="0.913719952"/>
    <n v="4.8943072999999997E-2"/>
    <n v="32.487820509999999"/>
    <n v="0"/>
    <n v="0"/>
    <n v="506.81"/>
    <n v="0.02"/>
    <x v="514"/>
    <n v="32.01980451"/>
    <n v="0.173894823999999"/>
  </r>
  <r>
    <s v="Roadmap_2017"/>
    <s v="Baseline"/>
    <x v="6"/>
    <x v="10"/>
    <x v="2"/>
    <n v="0.94089752900000001"/>
    <n v="5.3764897999999998E-2"/>
    <n v="33.454134369999998"/>
    <n v="0"/>
    <n v="0"/>
    <n v="517.87"/>
    <n v="0.02"/>
    <x v="515"/>
    <n v="32.971341379999998"/>
    <n v="0.17788056099999999"/>
  </r>
  <r>
    <s v="Roadmap_2017"/>
    <s v="Baseline"/>
    <x v="7"/>
    <x v="0"/>
    <x v="2"/>
    <n v="11.60066673"/>
    <n v="0.91067233400000003"/>
    <n v="419.77609569999902"/>
    <n v="0"/>
    <n v="0"/>
    <n v="7310.9746640000003"/>
    <n v="0.02"/>
    <x v="516"/>
    <n v="291.35993339999999"/>
    <n v="215.16024429999999"/>
  </r>
  <r>
    <s v="Roadmap_2017"/>
    <s v="Baseline"/>
    <x v="7"/>
    <x v="1"/>
    <x v="2"/>
    <n v="13.5289603999999"/>
    <n v="0.97877895199999998"/>
    <n v="507.55529969999998"/>
    <n v="0"/>
    <n v="0"/>
    <n v="8804.4961599999897"/>
    <n v="0.02"/>
    <x v="517"/>
    <n v="324.0029159"/>
    <n v="166.68669840000001"/>
  </r>
  <r>
    <s v="Roadmap_2017"/>
    <s v="Baseline"/>
    <x v="7"/>
    <x v="2"/>
    <x v="2"/>
    <n v="15.93956968"/>
    <n v="1.204615837"/>
    <n v="583.26831149999998"/>
    <n v="0"/>
    <n v="0"/>
    <n v="10526.773069999999"/>
    <n v="0.02"/>
    <x v="518"/>
    <n v="349.68991939999898"/>
    <n v="128.67436240000001"/>
  </r>
  <r>
    <s v="Roadmap_2017"/>
    <s v="Baseline"/>
    <x v="7"/>
    <x v="3"/>
    <x v="2"/>
    <n v="18.277190650000001"/>
    <n v="1.4110683819999901"/>
    <n v="635.84683789999997"/>
    <n v="0"/>
    <n v="0"/>
    <n v="11839.624239999999"/>
    <n v="0.02"/>
    <x v="519"/>
    <n v="361.29624769999998"/>
    <n v="101.521342"/>
  </r>
  <r>
    <s v="Roadmap_2017"/>
    <s v="Baseline"/>
    <x v="7"/>
    <x v="4"/>
    <x v="2"/>
    <n v="22.343918590000001"/>
    <n v="1.7258495109999901"/>
    <n v="769.47705970000004"/>
    <n v="0"/>
    <n v="0"/>
    <n v="14867.981750000001"/>
    <n v="0.02"/>
    <x v="520"/>
    <n v="422.02081320000002"/>
    <n v="97.882982339999998"/>
  </r>
  <r>
    <s v="Roadmap_2017"/>
    <s v="Baseline"/>
    <x v="7"/>
    <x v="5"/>
    <x v="2"/>
    <n v="25.040032610000001"/>
    <n v="1.815848141"/>
    <n v="865.2134992"/>
    <n v="0"/>
    <n v="0"/>
    <n v="17374.197499999998"/>
    <n v="0.02"/>
    <x v="521"/>
    <n v="465.39278819999998"/>
    <n v="87.558548720000005"/>
  </r>
  <r>
    <s v="Roadmap_2017"/>
    <s v="Baseline"/>
    <x v="7"/>
    <x v="6"/>
    <x v="2"/>
    <n v="28.130553620000001"/>
    <n v="2.11497015"/>
    <n v="977.33495089999997"/>
    <n v="0"/>
    <n v="0"/>
    <n v="20250.594700000001"/>
    <n v="0.02"/>
    <x v="522"/>
    <n v="520.79124289999902"/>
    <n v="74.312942820000004"/>
  </r>
  <r>
    <s v="Roadmap_2017"/>
    <s v="Baseline"/>
    <x v="7"/>
    <x v="7"/>
    <x v="2"/>
    <n v="31.116309600000001"/>
    <n v="2.22038861099999"/>
    <n v="1085.5621880000001"/>
    <n v="0"/>
    <n v="0"/>
    <n v="23117.179240000001"/>
    <n v="0.02"/>
    <x v="523"/>
    <n v="574.33047710000005"/>
    <n v="74.823560599999993"/>
  </r>
  <r>
    <s v="Roadmap_2017"/>
    <s v="Baseline"/>
    <x v="7"/>
    <x v="8"/>
    <x v="2"/>
    <n v="34.408235070000003"/>
    <n v="2.44864762"/>
    <n v="1202.7954949999901"/>
    <n v="0"/>
    <n v="0"/>
    <n v="26164.389930000001"/>
    <n v="0.02"/>
    <x v="524"/>
    <n v="633.58668620000003"/>
    <n v="82.050903860000005"/>
  </r>
  <r>
    <s v="Roadmap_2017"/>
    <s v="Baseline"/>
    <x v="7"/>
    <x v="9"/>
    <x v="2"/>
    <n v="37.792675019999997"/>
    <n v="2.5354835489999998"/>
    <n v="1323.534449"/>
    <n v="0"/>
    <n v="0"/>
    <n v="29345.469580000001"/>
    <n v="0.02"/>
    <x v="525"/>
    <n v="694.11021410000001"/>
    <n v="92.859575269999993"/>
  </r>
  <r>
    <s v="Roadmap_2017"/>
    <s v="Baseline"/>
    <x v="7"/>
    <x v="10"/>
    <x v="2"/>
    <n v="41.270250480000001"/>
    <n v="2.8504726219999998"/>
    <n v="1453.51035"/>
    <n v="0"/>
    <n v="0"/>
    <n v="32801.905859999999"/>
    <n v="0.02"/>
    <x v="526"/>
    <n v="759.93665189999899"/>
    <n v="105.6963059"/>
  </r>
  <r>
    <s v="Roadmap_2017"/>
    <s v="Baseline"/>
    <x v="8"/>
    <x v="0"/>
    <x v="2"/>
    <n v="0.46353259299999999"/>
    <n v="2.9352668999999901E-2"/>
    <n v="38.506861440000002"/>
    <n v="0"/>
    <n v="0"/>
    <n v="1299.6065739999999"/>
    <n v="0.02"/>
    <x v="527"/>
    <n v="25.627719939999999"/>
    <n v="28.816812809999998"/>
  </r>
  <r>
    <s v="Roadmap_2017"/>
    <s v="Baseline"/>
    <x v="8"/>
    <x v="1"/>
    <x v="2"/>
    <n v="0.54755970399999998"/>
    <n v="5.4676334E-2"/>
    <n v="46.779250279999999"/>
    <n v="0"/>
    <n v="0"/>
    <n v="1578.7996969999999"/>
    <n v="0.02"/>
    <x v="528"/>
    <n v="27.159049939999999"/>
    <n v="20.124615970000001"/>
  </r>
  <r>
    <s v="Roadmap_2017"/>
    <s v="Baseline"/>
    <x v="8"/>
    <x v="2"/>
    <x v="2"/>
    <n v="0.72484911500000004"/>
    <n v="7.5393630000000003E-2"/>
    <n v="64.504538370000006"/>
    <n v="0"/>
    <n v="0"/>
    <n v="2177.02817"/>
    <n v="0.02"/>
    <x v="529"/>
    <n v="35.376365399999997"/>
    <n v="17.22598533"/>
  </r>
  <r>
    <s v="Roadmap_2017"/>
    <s v="Baseline"/>
    <x v="8"/>
    <x v="3"/>
    <x v="2"/>
    <n v="1.008264534"/>
    <n v="0.102956084"/>
    <n v="91.614994299999907"/>
    <n v="0"/>
    <n v="0"/>
    <n v="3092.0060579999999"/>
    <n v="0.02"/>
    <x v="530"/>
    <n v="49.32539809"/>
    <n v="18.076274980000001"/>
  </r>
  <r>
    <s v="Roadmap_2017"/>
    <s v="Baseline"/>
    <x v="8"/>
    <x v="4"/>
    <x v="2"/>
    <n v="1.3241832709999899"/>
    <n v="0.13058388099999901"/>
    <n v="120.32064879999901"/>
    <n v="0"/>
    <n v="0"/>
    <n v="4060.8218969999998"/>
    <n v="0.02"/>
    <x v="531"/>
    <n v="64.50877045"/>
    <n v="19.699943409999999"/>
  </r>
  <r>
    <s v="Roadmap_2017"/>
    <s v="Baseline"/>
    <x v="8"/>
    <x v="5"/>
    <x v="2"/>
    <n v="1.734411897"/>
    <n v="0.162849455"/>
    <n v="157.5956813"/>
    <n v="0"/>
    <n v="0"/>
    <n v="5318.8542420000003"/>
    <n v="0.02"/>
    <x v="532"/>
    <n v="84.306121439999998"/>
    <n v="24.27934539"/>
  </r>
  <r>
    <s v="Roadmap_2017"/>
    <s v="Baseline"/>
    <x v="8"/>
    <x v="6"/>
    <x v="2"/>
    <n v="2.2123788929999999"/>
    <n v="0.19591199300000001"/>
    <n v="201.02569599999899"/>
    <n v="0"/>
    <n v="0"/>
    <n v="6784.6172409999999"/>
    <n v="0.02"/>
    <x v="533"/>
    <n v="107.41906179999999"/>
    <n v="30.500725939999999"/>
  </r>
  <r>
    <s v="Roadmap_2017"/>
    <s v="Baseline"/>
    <x v="8"/>
    <x v="7"/>
    <x v="2"/>
    <n v="2.728291322"/>
    <n v="0.23331697000000001"/>
    <n v="247.90358639999999"/>
    <n v="0"/>
    <n v="0"/>
    <n v="8366.7460389999997"/>
    <n v="0.02"/>
    <x v="534"/>
    <n v="132.40581829999999"/>
    <n v="37.454076720000003"/>
  </r>
  <r>
    <s v="Roadmap_2017"/>
    <s v="Baseline"/>
    <x v="8"/>
    <x v="8"/>
    <x v="2"/>
    <n v="3.2907836779999999"/>
    <n v="0.27421117299999997"/>
    <n v="299.013917399999"/>
    <n v="0"/>
    <n v="0"/>
    <n v="10091.719709999999"/>
    <n v="0.02"/>
    <x v="535"/>
    <n v="159.67194079999999"/>
    <n v="45.126945460000002"/>
  </r>
  <r>
    <s v="Roadmap_2017"/>
    <s v="Baseline"/>
    <x v="8"/>
    <x v="9"/>
    <x v="2"/>
    <n v="3.9253880350000001"/>
    <n v="0.29212489199999903"/>
    <n v="356.67663639999898"/>
    <n v="0"/>
    <n v="0"/>
    <n v="12037.83648"/>
    <n v="0.02"/>
    <x v="536"/>
    <n v="190.4461068"/>
    <n v="53.835752290000002"/>
  </r>
  <r>
    <s v="Roadmap_2017"/>
    <s v="Baseline"/>
    <x v="8"/>
    <x v="10"/>
    <x v="2"/>
    <n v="4.6472575279999999"/>
    <n v="0.36532095799999997"/>
    <n v="422.26861869999999"/>
    <n v="0"/>
    <n v="0"/>
    <n v="14251.56588"/>
    <n v="0.02"/>
    <x v="537"/>
    <n v="225.46228809999999"/>
    <n v="63.732642740000003"/>
  </r>
  <r>
    <s v="Roadmap_2017"/>
    <s v="Baseline"/>
    <x v="9"/>
    <x v="0"/>
    <x v="2"/>
    <n v="0.21"/>
    <n v="1.7000000000000001E-2"/>
    <n v="9"/>
    <n v="0"/>
    <n v="0"/>
    <n v="70"/>
    <n v="0.02"/>
    <x v="538"/>
    <n v="5.995295907"/>
    <n v="3.2792523679999999"/>
  </r>
  <r>
    <s v="Roadmap_2017"/>
    <s v="Baseline"/>
    <x v="9"/>
    <x v="1"/>
    <x v="2"/>
    <n v="0.19"/>
    <n v="1.4999999999999999E-2"/>
    <n v="9"/>
    <n v="0"/>
    <n v="0"/>
    <n v="61"/>
    <n v="0.02"/>
    <x v="539"/>
    <n v="5.3557480220000002"/>
    <n v="1.9297206579999999"/>
  </r>
  <r>
    <s v="Roadmap_2017"/>
    <s v="Baseline"/>
    <x v="9"/>
    <x v="2"/>
    <x v="2"/>
    <n v="0.19"/>
    <n v="1.0632403E-2"/>
    <n v="8"/>
    <n v="0"/>
    <n v="0"/>
    <n v="57"/>
    <n v="0.02"/>
    <x v="540"/>
    <n v="4.4830231390000002"/>
    <n v="1.147967001"/>
  </r>
  <r>
    <s v="Roadmap_2017"/>
    <s v="Baseline"/>
    <x v="9"/>
    <x v="3"/>
    <x v="2"/>
    <n v="0.16"/>
    <n v="8.2219300000000006E-3"/>
    <n v="7"/>
    <n v="0"/>
    <n v="0"/>
    <n v="51"/>
    <n v="0.02"/>
    <x v="541"/>
    <n v="3.6585417439999999"/>
    <n v="0.38286055000000002"/>
  </r>
  <r>
    <s v="Roadmap_2017"/>
    <s v="Baseline"/>
    <x v="9"/>
    <x v="4"/>
    <x v="2"/>
    <n v="0.16"/>
    <n v="8.249925E-3"/>
    <n v="7"/>
    <n v="0"/>
    <n v="0"/>
    <n v="49"/>
    <n v="0.02"/>
    <x v="542"/>
    <n v="3.4346017450000002"/>
    <n v="0.15140513899999999"/>
  </r>
  <r>
    <s v="Roadmap_2017"/>
    <s v="Baseline"/>
    <x v="9"/>
    <x v="5"/>
    <x v="2"/>
    <n v="0.16"/>
    <n v="6.7862799999999996E-3"/>
    <n v="7"/>
    <n v="0"/>
    <n v="0"/>
    <n v="46"/>
    <n v="0.02"/>
    <x v="543"/>
    <n v="3.3482140610000002"/>
    <n v="7.2431140999999893E-2"/>
  </r>
  <r>
    <s v="Roadmap_2017"/>
    <s v="Baseline"/>
    <x v="9"/>
    <x v="6"/>
    <x v="2"/>
    <n v="0.13714285699999901"/>
    <n v="4.2536350000000004E-3"/>
    <n v="6"/>
    <n v="0"/>
    <n v="0"/>
    <n v="42"/>
    <n v="0.02"/>
    <x v="544"/>
    <n v="2.84138029199999"/>
    <n v="4.0411699000000002E-2"/>
  </r>
  <r>
    <s v="Roadmap_2017"/>
    <s v="Baseline"/>
    <x v="9"/>
    <x v="7"/>
    <x v="2"/>
    <n v="0.13714285699999901"/>
    <n v="7.1640940000000002E-3"/>
    <n v="6"/>
    <n v="0"/>
    <n v="0"/>
    <n v="39"/>
    <n v="0.02"/>
    <x v="545"/>
    <n v="2.8304043139999999"/>
    <n v="3.4089331E-2"/>
  </r>
  <r>
    <s v="Roadmap_2017"/>
    <s v="Baseline"/>
    <x v="9"/>
    <x v="8"/>
    <x v="2"/>
    <n v="0.114285714"/>
    <n v="2.0894659999999999E-3"/>
    <n v="5"/>
    <n v="0"/>
    <n v="0"/>
    <n v="36"/>
    <n v="0.02"/>
    <x v="546"/>
    <n v="2.355150697"/>
    <n v="2.7120116999999999E-2"/>
  </r>
  <r>
    <s v="Roadmap_2017"/>
    <s v="Baseline"/>
    <x v="9"/>
    <x v="9"/>
    <x v="2"/>
    <n v="0.114285714"/>
    <n v="6.2685819999999904E-3"/>
    <n v="5"/>
    <n v="0"/>
    <n v="0"/>
    <n v="33"/>
    <n v="0.02"/>
    <x v="547"/>
    <n v="2.3537965199999999"/>
    <n v="2.6651959999999999E-2"/>
  </r>
  <r>
    <s v="Roadmap_2017"/>
    <s v="Baseline"/>
    <x v="9"/>
    <x v="10"/>
    <x v="2"/>
    <n v="9.1428571E-2"/>
    <n v="8.9545100000000002E-4"/>
    <n v="4"/>
    <n v="0"/>
    <n v="0"/>
    <n v="31"/>
    <n v="0.02"/>
    <x v="548"/>
    <n v="1.882620408"/>
    <n v="2.1214877E-2"/>
  </r>
  <r>
    <s v="Roadmap_2017"/>
    <s v="Baseline"/>
    <x v="10"/>
    <x v="0"/>
    <x v="2"/>
    <n v="0.92299999999999904"/>
    <n v="3.5000000000000003E-2"/>
    <n v="30"/>
    <n v="0"/>
    <n v="0"/>
    <n v="435"/>
    <n v="0.02"/>
    <x v="549"/>
    <n v="17.025416069999999"/>
    <n v="23.16610974"/>
  </r>
  <r>
    <s v="Roadmap_2017"/>
    <s v="Baseline"/>
    <x v="10"/>
    <x v="1"/>
    <x v="2"/>
    <n v="1.052"/>
    <n v="5.7999999999999899E-2"/>
    <n v="36"/>
    <n v="0"/>
    <n v="0"/>
    <n v="497"/>
    <n v="0.02"/>
    <x v="550"/>
    <n v="17.98514192"/>
    <n v="16.600568169999999"/>
  </r>
  <r>
    <s v="Roadmap_2017"/>
    <s v="Baseline"/>
    <x v="10"/>
    <x v="2"/>
    <x v="2"/>
    <n v="1.276"/>
    <n v="0.102235614"/>
    <n v="45"/>
    <n v="0"/>
    <n v="0"/>
    <n v="588"/>
    <n v="0.02"/>
    <x v="551"/>
    <n v="21.328901049999999"/>
    <n v="13.40572914"/>
  </r>
  <r>
    <s v="Roadmap_2017"/>
    <s v="Baseline"/>
    <x v="10"/>
    <x v="3"/>
    <x v="2"/>
    <n v="1.631"/>
    <n v="0.117966894"/>
    <n v="58"/>
    <n v="0"/>
    <n v="0"/>
    <n v="712"/>
    <n v="0.02"/>
    <x v="552"/>
    <n v="26.84285891"/>
    <n v="11.992042379999999"/>
  </r>
  <r>
    <s v="Roadmap_2017"/>
    <s v="Baseline"/>
    <x v="10"/>
    <x v="4"/>
    <x v="2"/>
    <n v="1.85596551699999"/>
    <n v="0.116651739"/>
    <n v="66"/>
    <n v="0"/>
    <n v="0"/>
    <n v="793"/>
    <n v="0.02"/>
    <x v="553"/>
    <n v="30.309099549999999"/>
    <n v="11.310539759999999"/>
  </r>
  <r>
    <s v="Roadmap_2017"/>
    <s v="Baseline"/>
    <x v="10"/>
    <x v="5"/>
    <x v="2"/>
    <n v="1.9684482759999999"/>
    <n v="0.12533269799999999"/>
    <n v="70"/>
    <n v="0"/>
    <n v="0"/>
    <n v="837"/>
    <n v="0.02"/>
    <x v="554"/>
    <n v="32.131084119999997"/>
    <n v="9.1792384009999992"/>
  </r>
  <r>
    <s v="Roadmap_2017"/>
    <s v="Baseline"/>
    <x v="10"/>
    <x v="6"/>
    <x v="2"/>
    <n v="2.024689655"/>
    <n v="0.11825260999999999"/>
    <n v="72"/>
    <n v="0"/>
    <n v="0"/>
    <n v="858"/>
    <n v="0.02"/>
    <x v="555"/>
    <n v="33.010828050000001"/>
    <n v="4.5168694150000004"/>
  </r>
  <r>
    <s v="Roadmap_2017"/>
    <s v="Baseline"/>
    <x v="10"/>
    <x v="7"/>
    <x v="2"/>
    <n v="2.0528103450000001"/>
    <n v="0.116416318"/>
    <n v="73"/>
    <n v="0"/>
    <n v="0"/>
    <n v="854"/>
    <n v="0.02"/>
    <x v="556"/>
    <n v="33.454376740000001"/>
    <n v="2.61640724199999"/>
  </r>
  <r>
    <s v="Roadmap_2017"/>
    <s v="Baseline"/>
    <x v="10"/>
    <x v="8"/>
    <x v="2"/>
    <n v="2.0528103450000001"/>
    <n v="0.113111051999999"/>
    <n v="73"/>
    <n v="0"/>
    <n v="0"/>
    <n v="852"/>
    <n v="0.02"/>
    <x v="557"/>
    <n v="33.448631370000001"/>
    <n v="1.9276715639999999"/>
  </r>
  <r>
    <s v="Roadmap_2017"/>
    <s v="Baseline"/>
    <x v="10"/>
    <x v="9"/>
    <x v="2"/>
    <n v="2.109051724"/>
    <n v="0.117793461999999"/>
    <n v="75"/>
    <n v="0"/>
    <n v="0"/>
    <n v="855"/>
    <n v="0.02"/>
    <x v="558"/>
    <n v="34.36276075"/>
    <n v="1.7544414150000001"/>
  </r>
  <r>
    <s v="Roadmap_2017"/>
    <s v="Baseline"/>
    <x v="10"/>
    <x v="10"/>
    <x v="2"/>
    <n v="2.1652931030000002"/>
    <n v="0.122659456"/>
    <n v="77"/>
    <n v="0"/>
    <n v="0"/>
    <n v="875"/>
    <n v="0.02"/>
    <x v="559"/>
    <n v="35.278203810000001"/>
    <n v="1.7337363159999899"/>
  </r>
  <r>
    <s v="Roadmap_2017"/>
    <s v="Baseline"/>
    <x v="11"/>
    <x v="0"/>
    <x v="2"/>
    <n v="0.09"/>
    <n v="0.05"/>
    <n v="3"/>
    <n v="0"/>
    <n v="0"/>
    <n v="55"/>
    <n v="0.02"/>
    <x v="560"/>
    <n v="1.813817856"/>
    <n v="0.72402103399999995"/>
  </r>
  <r>
    <s v="Roadmap_2017"/>
    <s v="Baseline"/>
    <x v="11"/>
    <x v="1"/>
    <x v="2"/>
    <n v="0.13"/>
    <n v="5.5E-2"/>
    <n v="5"/>
    <n v="0"/>
    <n v="0"/>
    <n v="78"/>
    <n v="0.02"/>
    <x v="561"/>
    <n v="2.5981250669999998"/>
    <n v="1.020178762"/>
  </r>
  <r>
    <s v="Roadmap_2017"/>
    <s v="Baseline"/>
    <x v="11"/>
    <x v="2"/>
    <x v="2"/>
    <n v="0.17"/>
    <n v="2.2770470000000001E-2"/>
    <n v="6"/>
    <n v="0"/>
    <n v="0"/>
    <n v="98"/>
    <n v="0.02"/>
    <x v="562"/>
    <n v="2.930088697"/>
    <n v="1.1247980449999999"/>
  </r>
  <r>
    <s v="Roadmap_2017"/>
    <s v="Baseline"/>
    <x v="11"/>
    <x v="3"/>
    <x v="2"/>
    <n v="0.2"/>
    <n v="1.8535355999999999E-2"/>
    <n v="8"/>
    <n v="0"/>
    <n v="0"/>
    <n v="118"/>
    <n v="0.02"/>
    <x v="563"/>
    <n v="3.8252486860000001"/>
    <n v="1.4038728009999999"/>
  </r>
  <r>
    <s v="Roadmap_2017"/>
    <s v="Baseline"/>
    <x v="11"/>
    <x v="4"/>
    <x v="2"/>
    <n v="0.25"/>
    <n v="2.9039077999999999E-2"/>
    <n v="10"/>
    <n v="0"/>
    <n v="0"/>
    <n v="158"/>
    <n v="0.02"/>
    <x v="564"/>
    <n v="4.8052653669999996"/>
    <n v="1.4244389959999999"/>
  </r>
  <r>
    <s v="Roadmap_2017"/>
    <s v="Baseline"/>
    <x v="11"/>
    <x v="5"/>
    <x v="2"/>
    <n v="0.25"/>
    <n v="1.5067488E-2"/>
    <n v="10"/>
    <n v="0"/>
    <n v="0"/>
    <n v="160"/>
    <n v="0.02"/>
    <x v="565"/>
    <n v="4.7981766779999999"/>
    <n v="1.405188294"/>
  </r>
  <r>
    <s v="Roadmap_2017"/>
    <s v="Baseline"/>
    <x v="11"/>
    <x v="6"/>
    <x v="2"/>
    <n v="0.25"/>
    <n v="1.5508243999999999E-2"/>
    <n v="10"/>
    <n v="0"/>
    <n v="0"/>
    <n v="163"/>
    <n v="0.02"/>
    <x v="566"/>
    <n v="4.7966507829999996"/>
    <n v="1.39772982699999"/>
  </r>
  <r>
    <s v="Roadmap_2017"/>
    <s v="Baseline"/>
    <x v="11"/>
    <x v="7"/>
    <x v="2"/>
    <n v="0.27500000000000002"/>
    <n v="1.6161221E-2"/>
    <n v="11"/>
    <n v="0"/>
    <n v="0"/>
    <n v="169"/>
    <n v="0.02"/>
    <x v="567"/>
    <n v="5.277062538"/>
    <n v="1.5349247659999901"/>
  </r>
  <r>
    <s v="Roadmap_2017"/>
    <s v="Baseline"/>
    <x v="11"/>
    <x v="8"/>
    <x v="2"/>
    <n v="0.27500000000000002"/>
    <n v="1.5426604999999999E-2"/>
    <n v="11"/>
    <n v="0"/>
    <n v="0"/>
    <n v="174"/>
    <n v="0.02"/>
    <x v="568"/>
    <n v="5.2786899759999999"/>
    <n v="1.534069175"/>
  </r>
  <r>
    <s v="Roadmap_2017"/>
    <s v="Baseline"/>
    <x v="11"/>
    <x v="9"/>
    <x v="2"/>
    <n v="0.27500000000000002"/>
    <n v="1.5426604999999999E-2"/>
    <n v="11"/>
    <n v="0"/>
    <n v="0"/>
    <n v="178"/>
    <n v="0.02"/>
    <x v="569"/>
    <n v="5.2803692529999999"/>
    <n v="1.5337399999999899"/>
  </r>
  <r>
    <s v="Roadmap_2017"/>
    <s v="Baseline"/>
    <x v="11"/>
    <x v="10"/>
    <x v="2"/>
    <n v="0.3"/>
    <n v="1.9915874E-2"/>
    <n v="12"/>
    <n v="0"/>
    <n v="0"/>
    <n v="182"/>
    <n v="0.02"/>
    <x v="570"/>
    <n v="5.7620589579999999"/>
    <n v="1.67303275"/>
  </r>
  <r>
    <s v="Roadmap_2017"/>
    <s v="Baseline"/>
    <x v="12"/>
    <x v="0"/>
    <x v="2"/>
    <n v="0.61399999999999999"/>
    <n v="4.7E-2"/>
    <n v="13"/>
    <n v="0"/>
    <n v="0"/>
    <n v="190"/>
    <n v="0.02"/>
    <x v="571"/>
    <n v="6.9309781920000004"/>
    <n v="8.9148322140000005"/>
  </r>
  <r>
    <s v="Roadmap_2017"/>
    <s v="Baseline"/>
    <x v="12"/>
    <x v="1"/>
    <x v="2"/>
    <n v="0.83399999999999996"/>
    <n v="5.8999999999999997E-2"/>
    <n v="19"/>
    <n v="0"/>
    <n v="0"/>
    <n v="271"/>
    <n v="0.02"/>
    <x v="572"/>
    <n v="8.6064372079999991"/>
    <n v="9.6600510919999998"/>
  </r>
  <r>
    <s v="Roadmap_2017"/>
    <s v="Baseline"/>
    <x v="12"/>
    <x v="2"/>
    <x v="2"/>
    <n v="1.0900000000000001"/>
    <n v="7.9070557E-2"/>
    <n v="26"/>
    <n v="0"/>
    <n v="0"/>
    <n v="366"/>
    <n v="0.02"/>
    <x v="573"/>
    <n v="10.993196810000001"/>
    <n v="11.688492370000001"/>
  </r>
  <r>
    <s v="Roadmap_2017"/>
    <s v="Baseline"/>
    <x v="12"/>
    <x v="3"/>
    <x v="2"/>
    <n v="1.19"/>
    <n v="8.8848295999999993E-2"/>
    <n v="30"/>
    <n v="0"/>
    <n v="0"/>
    <n v="420"/>
    <n v="0.02"/>
    <x v="574"/>
    <n v="12.327212940000001"/>
    <n v="13.22001453"/>
  </r>
  <r>
    <s v="Roadmap_2017"/>
    <s v="Baseline"/>
    <x v="12"/>
    <x v="4"/>
    <x v="2"/>
    <n v="1.58666666699999"/>
    <n v="0.124464538"/>
    <n v="40"/>
    <n v="0"/>
    <n v="0"/>
    <n v="540"/>
    <n v="0.02"/>
    <x v="575"/>
    <n v="16.251143089999999"/>
    <n v="13.7681130999999"/>
  </r>
  <r>
    <s v="Roadmap_2017"/>
    <s v="Baseline"/>
    <x v="12"/>
    <x v="5"/>
    <x v="2"/>
    <n v="1.745333333"/>
    <n v="0.11031107599999999"/>
    <n v="44"/>
    <n v="0"/>
    <n v="0"/>
    <n v="595"/>
    <n v="0.02"/>
    <x v="576"/>
    <n v="17.798136299999999"/>
    <n v="11.55838621"/>
  </r>
  <r>
    <s v="Roadmap_2017"/>
    <s v="Baseline"/>
    <x v="12"/>
    <x v="6"/>
    <x v="2"/>
    <n v="1.9039999999999999"/>
    <n v="0.13157980599999999"/>
    <n v="48"/>
    <n v="0"/>
    <n v="0"/>
    <n v="639"/>
    <n v="0.02"/>
    <x v="577"/>
    <n v="19.383398530000001"/>
    <n v="7.6888134829999997"/>
  </r>
  <r>
    <s v="Roadmap_2017"/>
    <s v="Baseline"/>
    <x v="12"/>
    <x v="7"/>
    <x v="2"/>
    <n v="2.0230000000000001"/>
    <n v="0.12873049"/>
    <n v="51"/>
    <n v="0"/>
    <n v="0"/>
    <n v="673"/>
    <n v="0.02"/>
    <x v="578"/>
    <n v="20.581478740000001"/>
    <n v="6.1481008309999998"/>
  </r>
  <r>
    <s v="Roadmap_2017"/>
    <s v="Baseline"/>
    <x v="12"/>
    <x v="8"/>
    <x v="2"/>
    <n v="2.1023333329999998"/>
    <n v="0.12717629799999999"/>
    <n v="53"/>
    <n v="0"/>
    <n v="0"/>
    <n v="708"/>
    <n v="0.02"/>
    <x v="579"/>
    <n v="21.383246249999999"/>
    <n v="5.6638696229999903"/>
  </r>
  <r>
    <s v="Roadmap_2017"/>
    <s v="Baseline"/>
    <x v="12"/>
    <x v="9"/>
    <x v="2"/>
    <n v="2.2610000000000001"/>
    <n v="0.14025665400000001"/>
    <n v="57"/>
    <n v="0"/>
    <n v="0"/>
    <n v="743"/>
    <n v="0.02"/>
    <x v="580"/>
    <n v="22.994862579999999"/>
    <n v="5.84805361"/>
  </r>
  <r>
    <s v="Roadmap_2017"/>
    <s v="Baseline"/>
    <x v="12"/>
    <x v="10"/>
    <x v="2"/>
    <n v="2.3403333329999998"/>
    <n v="0.13572371699999999"/>
    <n v="59"/>
    <n v="0"/>
    <n v="0"/>
    <n v="774"/>
    <n v="0.02"/>
    <x v="581"/>
    <n v="23.800818799999998"/>
    <n v="5.9796058570000001"/>
  </r>
  <r>
    <s v="Roadmap_2017"/>
    <s v="Baseline"/>
    <x v="13"/>
    <x v="0"/>
    <x v="2"/>
    <n v="0.14699999999999999"/>
    <n v="5.0000000000000001E-3"/>
    <n v="13"/>
    <n v="0"/>
    <n v="0"/>
    <n v="202"/>
    <n v="0.02"/>
    <x v="582"/>
    <n v="10.12199566"/>
    <n v="7.3496342969999997"/>
  </r>
  <r>
    <s v="Roadmap_2017"/>
    <s v="Baseline"/>
    <x v="13"/>
    <x v="1"/>
    <x v="2"/>
    <n v="0.17699999999999999"/>
    <n v="6.9999999999999897E-3"/>
    <n v="17"/>
    <n v="0"/>
    <n v="0"/>
    <n v="248"/>
    <n v="0.02"/>
    <x v="583"/>
    <n v="11.60757733"/>
    <n v="5.8545112429999904"/>
  </r>
  <r>
    <s v="Roadmap_2017"/>
    <s v="Baseline"/>
    <x v="13"/>
    <x v="2"/>
    <x v="2"/>
    <n v="0.16899999999999901"/>
    <n v="9.4700970000000002E-3"/>
    <n v="20"/>
    <n v="0"/>
    <n v="0"/>
    <n v="282"/>
    <n v="0.02"/>
    <x v="584"/>
    <n v="12.69289041"/>
    <n v="3.7464084339999899"/>
  </r>
  <r>
    <s v="Roadmap_2017"/>
    <s v="Baseline"/>
    <x v="13"/>
    <x v="3"/>
    <x v="2"/>
    <n v="0.16500000000000001"/>
    <n v="9.2853640000000008E-3"/>
    <n v="21"/>
    <n v="0"/>
    <n v="0"/>
    <n v="314"/>
    <n v="0.02"/>
    <x v="585"/>
    <n v="13.08100692"/>
    <n v="2.04227311"/>
  </r>
  <r>
    <s v="Roadmap_2017"/>
    <s v="Baseline"/>
    <x v="13"/>
    <x v="4"/>
    <x v="2"/>
    <n v="0.196428571"/>
    <n v="1.2613724E-2"/>
    <n v="25"/>
    <n v="0"/>
    <n v="0"/>
    <n v="366"/>
    <n v="0.02"/>
    <x v="586"/>
    <n v="15.422590850000001"/>
    <n v="1.5958192680000001"/>
  </r>
  <r>
    <s v="Roadmap_2017"/>
    <s v="Baseline"/>
    <x v="13"/>
    <x v="5"/>
    <x v="2"/>
    <n v="0.196428571"/>
    <n v="9.6808520000000002E-3"/>
    <n v="25"/>
    <n v="0"/>
    <n v="0"/>
    <n v="368"/>
    <n v="0.02"/>
    <x v="587"/>
    <n v="15.36362568"/>
    <n v="0.70971505199999996"/>
  </r>
  <r>
    <s v="Roadmap_2017"/>
    <s v="Baseline"/>
    <x v="13"/>
    <x v="6"/>
    <x v="2"/>
    <n v="0.196428571"/>
    <n v="1.1595032E-2"/>
    <n v="25"/>
    <n v="0"/>
    <n v="0"/>
    <n v="366"/>
    <n v="0.02"/>
    <x v="588"/>
    <n v="15.340757809999999"/>
    <n v="0.38708516700000001"/>
  </r>
  <r>
    <s v="Roadmap_2017"/>
    <s v="Baseline"/>
    <x v="13"/>
    <x v="7"/>
    <x v="2"/>
    <n v="0.196428571"/>
    <n v="9.3888700000000005E-3"/>
    <n v="25"/>
    <n v="0"/>
    <n v="0"/>
    <n v="359"/>
    <n v="0.02"/>
    <x v="589"/>
    <n v="15.331933060000001"/>
    <n v="0.27741595099999999"/>
  </r>
  <r>
    <s v="Roadmap_2017"/>
    <s v="Baseline"/>
    <x v="13"/>
    <x v="8"/>
    <x v="2"/>
    <n v="0.196428571"/>
    <n v="1.0491950999999999E-2"/>
    <n v="25"/>
    <n v="0"/>
    <n v="0"/>
    <n v="351"/>
    <n v="0.02"/>
    <x v="590"/>
    <n v="15.32853442"/>
    <n v="0.24320251000000001"/>
  </r>
  <r>
    <s v="Roadmap_2017"/>
    <s v="Baseline"/>
    <x v="13"/>
    <x v="9"/>
    <x v="2"/>
    <n v="0.180714286"/>
    <n v="7.6444669999999899E-3"/>
    <n v="23"/>
    <n v="0"/>
    <n v="0"/>
    <n v="319"/>
    <n v="0.02"/>
    <x v="591"/>
    <n v="14.10104787"/>
    <n v="0.21456806"/>
  </r>
  <r>
    <s v="Roadmap_2017"/>
    <s v="Baseline"/>
    <x v="13"/>
    <x v="10"/>
    <x v="2"/>
    <n v="0.18857142899999901"/>
    <n v="1.1184588999999899E-2"/>
    <n v="24"/>
    <n v="0"/>
    <n v="0"/>
    <n v="339"/>
    <n v="0.02"/>
    <x v="592"/>
    <n v="14.7136534"/>
    <n v="0.22130913699999999"/>
  </r>
  <r>
    <s v="Roadmap_2017"/>
    <s v="Baseline"/>
    <x v="14"/>
    <x v="0"/>
    <x v="2"/>
    <n v="0.6"/>
    <n v="0.05"/>
    <n v="11"/>
    <n v="0"/>
    <n v="0"/>
    <n v="207"/>
    <n v="0.02"/>
    <x v="593"/>
    <n v="7.6900252409999998"/>
    <n v="5.411455439"/>
  </r>
  <r>
    <s v="Roadmap_2017"/>
    <s v="Baseline"/>
    <x v="14"/>
    <x v="1"/>
    <x v="2"/>
    <n v="0.75"/>
    <n v="8.5000000000000006E-2"/>
    <n v="15"/>
    <n v="0"/>
    <n v="0"/>
    <n v="241"/>
    <n v="0.02"/>
    <x v="594"/>
    <n v="9.77175482"/>
    <n v="3.8148352299999999"/>
  </r>
  <r>
    <s v="Roadmap_2017"/>
    <s v="Baseline"/>
    <x v="14"/>
    <x v="2"/>
    <x v="2"/>
    <n v="1.05"/>
    <n v="0.101837363"/>
    <n v="22"/>
    <n v="0"/>
    <n v="0"/>
    <n v="332"/>
    <n v="0.02"/>
    <x v="595"/>
    <n v="13.732929929999999"/>
    <n v="3.2936166880000002"/>
  </r>
  <r>
    <s v="Roadmap_2017"/>
    <s v="Baseline"/>
    <x v="14"/>
    <x v="3"/>
    <x v="2"/>
    <n v="1.36"/>
    <n v="9.4840875000000005E-2"/>
    <n v="28"/>
    <n v="0"/>
    <n v="0"/>
    <n v="395"/>
    <n v="0.02"/>
    <x v="596"/>
    <n v="17.310418729999999"/>
    <n v="1.907898938"/>
  </r>
  <r>
    <s v="Roadmap_2017"/>
    <s v="Baseline"/>
    <x v="14"/>
    <x v="4"/>
    <x v="2"/>
    <n v="1.408571429"/>
    <n v="8.2648626000000003E-2"/>
    <n v="29"/>
    <n v="0"/>
    <n v="0"/>
    <n v="392"/>
    <n v="0.02"/>
    <x v="597"/>
    <n v="17.995776859999999"/>
    <n v="0.97531892599999903"/>
  </r>
  <r>
    <s v="Roadmap_2017"/>
    <s v="Baseline"/>
    <x v="14"/>
    <x v="5"/>
    <x v="2"/>
    <n v="1.311428571"/>
    <n v="6.4696035999999998E-2"/>
    <n v="27"/>
    <n v="0"/>
    <n v="0"/>
    <n v="372"/>
    <n v="0.02"/>
    <x v="598"/>
    <n v="16.790715209999998"/>
    <n v="0.64919357300000002"/>
  </r>
  <r>
    <s v="Roadmap_2017"/>
    <s v="Baseline"/>
    <x v="14"/>
    <x v="6"/>
    <x v="2"/>
    <n v="1.2142857140000001"/>
    <n v="5.5185778999999997E-2"/>
    <n v="25"/>
    <n v="0"/>
    <n v="0"/>
    <n v="333"/>
    <n v="0.02"/>
    <x v="599"/>
    <n v="15.55976018"/>
    <n v="0.52749805799999905"/>
  </r>
  <r>
    <s v="Roadmap_2017"/>
    <s v="Baseline"/>
    <x v="14"/>
    <x v="7"/>
    <x v="2"/>
    <n v="1.0685714289999999"/>
    <n v="4.1864911999999997E-2"/>
    <n v="22"/>
    <n v="0"/>
    <n v="0"/>
    <n v="295"/>
    <n v="0.02"/>
    <x v="600"/>
    <n v="13.69691897"/>
    <n v="0.44421121099999999"/>
  </r>
  <r>
    <s v="Roadmap_2017"/>
    <s v="Baseline"/>
    <x v="14"/>
    <x v="8"/>
    <x v="2"/>
    <n v="1.02"/>
    <n v="4.7573929000000001E-2"/>
    <n v="21"/>
    <n v="0"/>
    <n v="0"/>
    <n v="277"/>
    <n v="0.02"/>
    <x v="601"/>
    <n v="13.07592133"/>
    <n v="0.41842720899999902"/>
  </r>
  <r>
    <s v="Roadmap_2017"/>
    <s v="Baseline"/>
    <x v="14"/>
    <x v="9"/>
    <x v="2"/>
    <n v="1.02"/>
    <n v="4.7732542000000003E-2"/>
    <n v="21"/>
    <n v="0"/>
    <n v="0"/>
    <n v="272"/>
    <n v="0.02"/>
    <x v="602"/>
    <n v="13.07653281"/>
    <n v="0.416776227"/>
  </r>
  <r>
    <s v="Roadmap_2017"/>
    <s v="Baseline"/>
    <x v="14"/>
    <x v="10"/>
    <x v="2"/>
    <n v="1.02"/>
    <n v="5.3282945999999998E-2"/>
    <n v="21"/>
    <n v="0"/>
    <n v="0"/>
    <n v="270"/>
    <n v="0.02"/>
    <x v="603"/>
    <n v="13.07676805"/>
    <n v="0.41627518299999999"/>
  </r>
  <r>
    <s v="Roadmap_2017"/>
    <s v="Baseline"/>
    <x v="15"/>
    <x v="0"/>
    <x v="2"/>
    <n v="1.63"/>
    <n v="0.17599999999999999"/>
    <n v="63"/>
    <n v="0"/>
    <n v="0"/>
    <n v="331"/>
    <n v="0.02"/>
    <x v="604"/>
    <n v="37.345275340000001"/>
    <n v="21.992608350000001"/>
  </r>
  <r>
    <s v="Roadmap_2017"/>
    <s v="Baseline"/>
    <x v="15"/>
    <x v="1"/>
    <x v="2"/>
    <n v="1.68"/>
    <n v="0.1235"/>
    <n v="69"/>
    <n v="0"/>
    <n v="0"/>
    <n v="360"/>
    <n v="0.02"/>
    <x v="605"/>
    <n v="41.333507619999999"/>
    <n v="12.480016129999999"/>
  </r>
  <r>
    <s v="Roadmap_2017"/>
    <s v="Baseline"/>
    <x v="15"/>
    <x v="2"/>
    <x v="2"/>
    <n v="1.31"/>
    <n v="0.04"/>
    <n v="57"/>
    <n v="0"/>
    <n v="0"/>
    <n v="310"/>
    <n v="0.02"/>
    <x v="606"/>
    <n v="33.683499679999997"/>
    <n v="6.4788386179999904"/>
  </r>
  <r>
    <s v="Roadmap_2017"/>
    <s v="Baseline"/>
    <x v="15"/>
    <x v="3"/>
    <x v="2"/>
    <n v="0.88400000000000001"/>
    <n v="2.8225525000000001E-2"/>
    <n v="40"/>
    <n v="0"/>
    <n v="0"/>
    <n v="228"/>
    <n v="0.02"/>
    <x v="607"/>
    <n v="23.476749819999998"/>
    <n v="2.43382597"/>
  </r>
  <r>
    <s v="Roadmap_2017"/>
    <s v="Baseline"/>
    <x v="15"/>
    <x v="4"/>
    <x v="2"/>
    <n v="0.81769999999999998"/>
    <n v="4.2354406999999997E-2"/>
    <n v="37"/>
    <n v="0"/>
    <n v="0"/>
    <n v="217"/>
    <n v="0.02"/>
    <x v="608"/>
    <n v="21.585149869999999"/>
    <n v="0.99907838699999996"/>
  </r>
  <r>
    <s v="Roadmap_2017"/>
    <s v="Baseline"/>
    <x v="15"/>
    <x v="5"/>
    <x v="2"/>
    <n v="0.77349999999999997"/>
    <n v="2.3810728E-2"/>
    <n v="35"/>
    <n v="0"/>
    <n v="0"/>
    <n v="204"/>
    <n v="0.02"/>
    <x v="609"/>
    <n v="20.370947900000001"/>
    <n v="0.46000307299999998"/>
  </r>
  <r>
    <s v="Roadmap_2017"/>
    <s v="Baseline"/>
    <x v="15"/>
    <x v="6"/>
    <x v="2"/>
    <n v="0.75139999999999996"/>
    <n v="3.3623671000000001E-2"/>
    <n v="34"/>
    <n v="0"/>
    <n v="0"/>
    <n v="196"/>
    <n v="0.02"/>
    <x v="610"/>
    <n v="19.771219630000001"/>
    <n v="0.282274945"/>
  </r>
  <r>
    <s v="Roadmap_2017"/>
    <s v="Baseline"/>
    <x v="15"/>
    <x v="7"/>
    <x v="2"/>
    <n v="0.70720000000000005"/>
    <n v="2.943871E-2"/>
    <n v="32"/>
    <n v="0"/>
    <n v="0"/>
    <n v="189"/>
    <n v="0.02"/>
    <x v="611"/>
    <n v="18.60180107"/>
    <n v="0.21709705199999901"/>
  </r>
  <r>
    <s v="Roadmap_2017"/>
    <s v="Baseline"/>
    <x v="15"/>
    <x v="8"/>
    <x v="2"/>
    <n v="0.68510000000000004"/>
    <n v="3.2036311999999997E-2"/>
    <n v="31"/>
    <n v="0"/>
    <n v="0"/>
    <n v="182"/>
    <n v="0.02"/>
    <x v="612"/>
    <n v="18.018107910000001"/>
    <n v="0.19777077899999901"/>
  </r>
  <r>
    <s v="Roadmap_2017"/>
    <s v="Baseline"/>
    <x v="15"/>
    <x v="9"/>
    <x v="2"/>
    <n v="0.64090000000000003"/>
    <n v="2.6841166E-2"/>
    <n v="29"/>
    <n v="0"/>
    <n v="0"/>
    <n v="167"/>
    <n v="0.02"/>
    <x v="613"/>
    <n v="16.854790349999998"/>
    <n v="0.18139625300000001"/>
  </r>
  <r>
    <s v="Roadmap_2017"/>
    <s v="Baseline"/>
    <x v="15"/>
    <x v="10"/>
    <x v="2"/>
    <n v="0.61880000000000002"/>
    <n v="2.8572921000000001E-2"/>
    <n v="28"/>
    <n v="0"/>
    <n v="0"/>
    <n v="165"/>
    <n v="0.02"/>
    <x v="614"/>
    <n v="16.273271609999998"/>
    <n v="0.174013678"/>
  </r>
  <r>
    <s v="Roadmap_2017"/>
    <s v="Baseline"/>
    <x v="16"/>
    <x v="0"/>
    <x v="2"/>
    <n v="0.80469999999999997"/>
    <n v="3.8335101000000003E-2"/>
    <n v="76"/>
    <n v="0"/>
    <n v="0"/>
    <n v="794.17"/>
    <n v="0.02"/>
    <x v="615"/>
    <n v="58.512734199999997"/>
    <n v="21.060551929999999"/>
  </r>
  <r>
    <s v="Roadmap_2017"/>
    <s v="Baseline"/>
    <x v="16"/>
    <x v="1"/>
    <x v="2"/>
    <n v="0.86929999999999996"/>
    <n v="4.6302074999999998E-2"/>
    <n v="78"/>
    <n v="0"/>
    <n v="0"/>
    <n v="770.5"/>
    <n v="0.02"/>
    <x v="616"/>
    <n v="53.408445299999997"/>
    <n v="17.350451769999999"/>
  </r>
  <r>
    <s v="Roadmap_2017"/>
    <s v="Baseline"/>
    <x v="16"/>
    <x v="2"/>
    <x v="2"/>
    <n v="0.90920000000000001"/>
    <n v="0.14305153000000001"/>
    <n v="76"/>
    <n v="0"/>
    <n v="0"/>
    <n v="725.48"/>
    <n v="0.02"/>
    <x v="617"/>
    <n v="49.342043259999997"/>
    <n v="6.3816488089999996"/>
  </r>
  <r>
    <s v="Roadmap_2017"/>
    <s v="Baseline"/>
    <x v="16"/>
    <x v="3"/>
    <x v="2"/>
    <n v="1.73"/>
    <n v="0.154591383"/>
    <n v="78"/>
    <n v="0"/>
    <n v="0"/>
    <n v="728.66"/>
    <n v="0.02"/>
    <x v="618"/>
    <n v="47.076365699999997"/>
    <n v="2.267633467"/>
  </r>
  <r>
    <s v="Roadmap_2017"/>
    <s v="Baseline"/>
    <x v="16"/>
    <x v="4"/>
    <x v="2"/>
    <n v="1.7743589740000001"/>
    <n v="9.1122230999999998E-2"/>
    <n v="80"/>
    <n v="0"/>
    <n v="0"/>
    <n v="747.65"/>
    <n v="0.02"/>
    <x v="619"/>
    <n v="44.147768620000001"/>
    <n v="1.035538589"/>
  </r>
  <r>
    <s v="Roadmap_2017"/>
    <s v="Baseline"/>
    <x v="16"/>
    <x v="5"/>
    <x v="2"/>
    <n v="1.8187179490000001"/>
    <n v="0.13455166599999999"/>
    <n v="82"/>
    <n v="0"/>
    <n v="0"/>
    <n v="770.97"/>
    <n v="0.02"/>
    <x v="620"/>
    <n v="41.147391880000001"/>
    <n v="0.71082565599999903"/>
  </r>
  <r>
    <s v="Roadmap_2017"/>
    <s v="Baseline"/>
    <x v="16"/>
    <x v="6"/>
    <x v="2"/>
    <n v="1.88525641"/>
    <n v="0.108548009"/>
    <n v="85"/>
    <n v="0"/>
    <n v="0"/>
    <n v="791.3"/>
    <n v="0.02"/>
    <x v="621"/>
    <n v="40.101416190000002"/>
    <n v="0.635034239"/>
  </r>
  <r>
    <s v="Roadmap_2017"/>
    <s v="Baseline"/>
    <x v="16"/>
    <x v="7"/>
    <x v="2"/>
    <n v="1.9074358969999901"/>
    <n v="0.105578981"/>
    <n v="86"/>
    <n v="0"/>
    <n v="0"/>
    <n v="807.21"/>
    <n v="0.02"/>
    <x v="622"/>
    <n v="39.302395830000002"/>
    <n v="0.61804707699999994"/>
  </r>
  <r>
    <s v="Roadmap_2017"/>
    <s v="Baseline"/>
    <x v="16"/>
    <x v="8"/>
    <x v="2"/>
    <n v="1.9739743590000001"/>
    <n v="0.11347212800000001"/>
    <n v="89"/>
    <n v="0"/>
    <n v="0"/>
    <n v="826.32"/>
    <n v="0.02"/>
    <x v="623"/>
    <n v="40.290815739999999"/>
    <n v="0.632611645"/>
  </r>
  <r>
    <s v="Roadmap_2017"/>
    <s v="Baseline"/>
    <x v="16"/>
    <x v="9"/>
    <x v="2"/>
    <n v="2.0183333330000002"/>
    <n v="0.11057552800000001"/>
    <n v="91"/>
    <n v="0"/>
    <n v="0"/>
    <n v="843.09"/>
    <n v="0.02"/>
    <x v="624"/>
    <n v="41.166209780000003"/>
    <n v="0.64386770399999904"/>
  </r>
  <r>
    <s v="Roadmap_2017"/>
    <s v="Baseline"/>
    <x v="16"/>
    <x v="10"/>
    <x v="2"/>
    <n v="2.0626923079999999"/>
    <n v="0.115282421"/>
    <n v="93"/>
    <n v="0"/>
    <n v="0"/>
    <n v="857.98"/>
    <n v="0.02"/>
    <x v="625"/>
    <n v="42.170289869999998"/>
    <n v="0.65817510899999998"/>
  </r>
  <r>
    <s v="Roadmap_2017"/>
    <s v="Baseline"/>
    <x v="0"/>
    <x v="0"/>
    <x v="3"/>
    <n v="0"/>
    <n v="0"/>
    <n v="0"/>
    <n v="132"/>
    <n v="0"/>
    <n v="0"/>
    <n v="0.02"/>
    <x v="626"/>
    <n v="1.5552600000000001"/>
    <n v="0.93291798400000003"/>
  </r>
  <r>
    <s v="Roadmap_2017"/>
    <s v="Baseline"/>
    <x v="0"/>
    <x v="1"/>
    <x v="3"/>
    <n v="0"/>
    <n v="0"/>
    <n v="0"/>
    <n v="141"/>
    <n v="0"/>
    <n v="0"/>
    <n v="0.02"/>
    <x v="627"/>
    <n v="1.4812000000000001"/>
    <n v="0.88849331799999998"/>
  </r>
  <r>
    <s v="Roadmap_2017"/>
    <s v="Baseline"/>
    <x v="0"/>
    <x v="2"/>
    <x v="3"/>
    <n v="0"/>
    <n v="0"/>
    <n v="0"/>
    <n v="141"/>
    <n v="0"/>
    <n v="0"/>
    <n v="0.02"/>
    <x v="628"/>
    <n v="1.18496"/>
    <n v="0.71079465399999997"/>
  </r>
  <r>
    <s v="Roadmap_2017"/>
    <s v="Baseline"/>
    <x v="0"/>
    <x v="3"/>
    <x v="3"/>
    <n v="0"/>
    <n v="0"/>
    <n v="0"/>
    <n v="154"/>
    <n v="0"/>
    <n v="0"/>
    <n v="0.02"/>
    <x v="629"/>
    <n v="1.294211631"/>
    <n v="0.77632891299999995"/>
  </r>
  <r>
    <s v="Roadmap_2017"/>
    <s v="Baseline"/>
    <x v="0"/>
    <x v="4"/>
    <x v="3"/>
    <n v="0"/>
    <n v="0"/>
    <n v="0"/>
    <n v="167"/>
    <n v="0"/>
    <n v="0"/>
    <n v="0.02"/>
    <x v="630"/>
    <n v="1.4034632619999901"/>
    <n v="0.84186317200000005"/>
  </r>
  <r>
    <s v="Roadmap_2017"/>
    <s v="Baseline"/>
    <x v="0"/>
    <x v="5"/>
    <x v="3"/>
    <n v="0"/>
    <n v="0"/>
    <n v="0"/>
    <n v="187"/>
    <n v="0"/>
    <n v="0"/>
    <n v="0.02"/>
    <x v="631"/>
    <n v="1.571542695"/>
    <n v="0.94268510900000002"/>
  </r>
  <r>
    <s v="Roadmap_2017"/>
    <s v="Baseline"/>
    <x v="0"/>
    <x v="6"/>
    <x v="3"/>
    <n v="0"/>
    <n v="0"/>
    <n v="0"/>
    <n v="211"/>
    <n v="0"/>
    <n v="0"/>
    <n v="0.02"/>
    <x v="632"/>
    <n v="1.7732380139999999"/>
    <n v="1.0636714329999899"/>
  </r>
  <r>
    <s v="Roadmap_2017"/>
    <s v="Baseline"/>
    <x v="0"/>
    <x v="7"/>
    <x v="3"/>
    <n v="0"/>
    <n v="0"/>
    <n v="0"/>
    <n v="238"/>
    <n v="0"/>
    <n v="0"/>
    <n v="0.02"/>
    <x v="633"/>
    <n v="2.0001452479999999"/>
    <n v="1.199781048"/>
  </r>
  <r>
    <s v="Roadmap_2017"/>
    <s v="Baseline"/>
    <x v="0"/>
    <x v="8"/>
    <x v="3"/>
    <n v="0"/>
    <n v="0"/>
    <n v="0"/>
    <n v="266"/>
    <n v="0"/>
    <n v="0"/>
    <n v="0.02"/>
    <x v="634"/>
    <n v="2.2354564539999999"/>
    <n v="1.3409317590000001"/>
  </r>
  <r>
    <s v="Roadmap_2017"/>
    <s v="Baseline"/>
    <x v="0"/>
    <x v="9"/>
    <x v="3"/>
    <n v="0"/>
    <n v="0"/>
    <n v="0"/>
    <n v="296"/>
    <n v="0"/>
    <n v="0"/>
    <n v="0.02"/>
    <x v="635"/>
    <n v="2.4875756029999998"/>
    <n v="1.4921646639999999"/>
  </r>
  <r>
    <s v="Roadmap_2017"/>
    <s v="Baseline"/>
    <x v="0"/>
    <x v="10"/>
    <x v="3"/>
    <n v="0"/>
    <n v="0"/>
    <n v="0"/>
    <n v="324"/>
    <n v="0"/>
    <n v="0"/>
    <n v="0.02"/>
    <x v="636"/>
    <n v="2.7228868089999998"/>
    <n v="1.6333153759999901"/>
  </r>
  <r>
    <s v="Roadmap_2017"/>
    <s v="Baseline"/>
    <x v="1"/>
    <x v="0"/>
    <x v="3"/>
    <n v="0"/>
    <n v="0"/>
    <n v="0"/>
    <n v="179"/>
    <n v="0"/>
    <n v="0"/>
    <n v="0.02"/>
    <x v="637"/>
    <n v="1.7033799999999999"/>
    <n v="1.021767316"/>
  </r>
  <r>
    <s v="Roadmap_2017"/>
    <s v="Baseline"/>
    <x v="1"/>
    <x v="1"/>
    <x v="3"/>
    <n v="0"/>
    <n v="0"/>
    <n v="0"/>
    <n v="242"/>
    <n v="0"/>
    <n v="0"/>
    <n v="0.02"/>
    <x v="638"/>
    <n v="2.07366311199999"/>
    <n v="1.243890645"/>
  </r>
  <r>
    <s v="Roadmap_2017"/>
    <s v="Baseline"/>
    <x v="1"/>
    <x v="2"/>
    <x v="3"/>
    <n v="0"/>
    <n v="0"/>
    <n v="0"/>
    <n v="291"/>
    <n v="0"/>
    <n v="0"/>
    <n v="0.02"/>
    <x v="639"/>
    <n v="2.7293495449999998"/>
    <n v="1.643712638"/>
  </r>
  <r>
    <s v="Roadmap_2017"/>
    <s v="Baseline"/>
    <x v="1"/>
    <x v="3"/>
    <x v="3"/>
    <n v="0"/>
    <n v="0"/>
    <n v="0"/>
    <n v="351"/>
    <n v="0"/>
    <n v="0"/>
    <n v="0.02"/>
    <x v="640"/>
    <n v="3.2921020289999898"/>
    <n v="1.98262246"/>
  </r>
  <r>
    <s v="Roadmap_2017"/>
    <s v="Baseline"/>
    <x v="1"/>
    <x v="4"/>
    <x v="3"/>
    <n v="0"/>
    <n v="0"/>
    <n v="0"/>
    <n v="397"/>
    <n v="0"/>
    <n v="0"/>
    <n v="0.02"/>
    <x v="641"/>
    <n v="3.7235456"/>
    <n v="2.242453324"/>
  </r>
  <r>
    <s v="Roadmap_2017"/>
    <s v="Baseline"/>
    <x v="1"/>
    <x v="5"/>
    <x v="3"/>
    <n v="0"/>
    <n v="0"/>
    <n v="0"/>
    <n v="462"/>
    <n v="0"/>
    <n v="0"/>
    <n v="0.02"/>
    <x v="642"/>
    <n v="4.3331941239999896"/>
    <n v="2.6096056320000001"/>
  </r>
  <r>
    <s v="Roadmap_2017"/>
    <s v="Baseline"/>
    <x v="1"/>
    <x v="6"/>
    <x v="3"/>
    <n v="0"/>
    <n v="0"/>
    <n v="0"/>
    <n v="530"/>
    <n v="0"/>
    <n v="0"/>
    <n v="0.02"/>
    <x v="643"/>
    <n v="4.9709802720000003"/>
    <n v="2.9937034300000001"/>
  </r>
  <r>
    <s v="Roadmap_2017"/>
    <s v="Baseline"/>
    <x v="1"/>
    <x v="7"/>
    <x v="3"/>
    <n v="0"/>
    <n v="0"/>
    <n v="0"/>
    <n v="604"/>
    <n v="0"/>
    <n v="0"/>
    <n v="0.02"/>
    <x v="644"/>
    <n v="5.6650416679999998"/>
    <n v="3.4116922110000001"/>
  </r>
  <r>
    <s v="Roadmap_2017"/>
    <s v="Baseline"/>
    <x v="1"/>
    <x v="8"/>
    <x v="3"/>
    <n v="0"/>
    <n v="0"/>
    <n v="0"/>
    <n v="678"/>
    <n v="0"/>
    <n v="0"/>
    <n v="0.02"/>
    <x v="645"/>
    <n v="6.3591030650000002"/>
    <n v="3.8296809919999899"/>
  </r>
  <r>
    <s v="Roadmap_2017"/>
    <s v="Baseline"/>
    <x v="1"/>
    <x v="9"/>
    <x v="3"/>
    <n v="0"/>
    <n v="0"/>
    <n v="0"/>
    <n v="748"/>
    <n v="0"/>
    <n v="0"/>
    <n v="0.02"/>
    <x v="646"/>
    <n v="7.0156476290000001"/>
    <n v="4.2250757849999996"/>
  </r>
  <r>
    <s v="Roadmap_2017"/>
    <s v="Baseline"/>
    <x v="1"/>
    <x v="10"/>
    <x v="3"/>
    <n v="0"/>
    <n v="0"/>
    <n v="0"/>
    <n v="812"/>
    <n v="0"/>
    <n v="0"/>
    <n v="0.02"/>
    <x v="647"/>
    <n v="7.6159169450000004"/>
    <n v="4.5865795949999999"/>
  </r>
  <r>
    <s v="Roadmap_2017"/>
    <s v="Baseline"/>
    <x v="2"/>
    <x v="0"/>
    <x v="3"/>
    <n v="0"/>
    <n v="0"/>
    <n v="0"/>
    <n v="34"/>
    <n v="0"/>
    <n v="0"/>
    <n v="0.02"/>
    <x v="648"/>
    <n v="1.3330799999999901"/>
    <n v="0.79964398599999997"/>
  </r>
  <r>
    <s v="Roadmap_2017"/>
    <s v="Baseline"/>
    <x v="2"/>
    <x v="1"/>
    <x v="3"/>
    <n v="0"/>
    <n v="0"/>
    <n v="0"/>
    <n v="46"/>
    <n v="0"/>
    <n v="0"/>
    <n v="0.02"/>
    <x v="637"/>
    <n v="1.7033799999999999"/>
    <n v="1.021767316"/>
  </r>
  <r>
    <s v="Roadmap_2017"/>
    <s v="Baseline"/>
    <x v="2"/>
    <x v="2"/>
    <x v="3"/>
    <n v="0"/>
    <n v="0"/>
    <n v="0"/>
    <n v="64"/>
    <n v="0"/>
    <n v="0"/>
    <n v="0.02"/>
    <x v="638"/>
    <n v="2.09607999999999"/>
    <n v="1.243890645"/>
  </r>
  <r>
    <s v="Roadmap_2017"/>
    <s v="Baseline"/>
    <x v="2"/>
    <x v="3"/>
    <x v="3"/>
    <n v="0"/>
    <n v="0"/>
    <n v="0"/>
    <n v="70"/>
    <n v="0"/>
    <n v="0"/>
    <n v="0.02"/>
    <x v="649"/>
    <n v="2.2696616249999999"/>
    <n v="1.360505393"/>
  </r>
  <r>
    <s v="Roadmap_2017"/>
    <s v="Baseline"/>
    <x v="2"/>
    <x v="4"/>
    <x v="3"/>
    <n v="0"/>
    <n v="0"/>
    <n v="0"/>
    <n v="78"/>
    <n v="0"/>
    <n v="0"/>
    <n v="0.02"/>
    <x v="650"/>
    <n v="2.5290515249999999"/>
    <n v="1.515991724"/>
  </r>
  <r>
    <s v="Roadmap_2017"/>
    <s v="Baseline"/>
    <x v="2"/>
    <x v="5"/>
    <x v="3"/>
    <n v="0"/>
    <n v="0"/>
    <n v="0"/>
    <n v="85"/>
    <n v="0"/>
    <n v="0"/>
    <n v="0.02"/>
    <x v="651"/>
    <n v="2.756017688"/>
    <n v="1.652042263"/>
  </r>
  <r>
    <s v="Roadmap_2017"/>
    <s v="Baseline"/>
    <x v="2"/>
    <x v="6"/>
    <x v="3"/>
    <n v="0"/>
    <n v="0"/>
    <n v="0"/>
    <n v="93"/>
    <n v="0"/>
    <n v="0"/>
    <n v="0.02"/>
    <x v="652"/>
    <n v="3.015407588"/>
    <n v="1.8075285940000001"/>
  </r>
  <r>
    <s v="Roadmap_2017"/>
    <s v="Baseline"/>
    <x v="2"/>
    <x v="7"/>
    <x v="3"/>
    <n v="0"/>
    <n v="0"/>
    <n v="0"/>
    <n v="102"/>
    <n v="0"/>
    <n v="0"/>
    <n v="0.02"/>
    <x v="653"/>
    <n v="3.3072212250000002"/>
    <n v="1.982450716"/>
  </r>
  <r>
    <s v="Roadmap_2017"/>
    <s v="Baseline"/>
    <x v="2"/>
    <x v="8"/>
    <x v="3"/>
    <n v="0"/>
    <n v="0"/>
    <n v="0"/>
    <n v="110"/>
    <n v="0"/>
    <n v="0"/>
    <n v="0.02"/>
    <x v="654"/>
    <n v="3.5666111250000001"/>
    <n v="2.1379370459999998"/>
  </r>
  <r>
    <s v="Roadmap_2017"/>
    <s v="Baseline"/>
    <x v="2"/>
    <x v="9"/>
    <x v="3"/>
    <n v="0"/>
    <n v="0"/>
    <n v="0"/>
    <n v="119"/>
    <n v="0"/>
    <n v="0"/>
    <n v="0.02"/>
    <x v="655"/>
    <n v="3.8584247629999999"/>
    <n v="2.3128591680000001"/>
  </r>
  <r>
    <s v="Roadmap_2017"/>
    <s v="Baseline"/>
    <x v="2"/>
    <x v="10"/>
    <x v="3"/>
    <n v="0"/>
    <n v="0"/>
    <n v="0"/>
    <n v="128"/>
    <n v="0"/>
    <n v="0"/>
    <n v="0.02"/>
    <x v="656"/>
    <n v="4.1502384000000001"/>
    <n v="2.48778129"/>
  </r>
  <r>
    <s v="Roadmap_2017"/>
    <s v="Baseline"/>
    <x v="3"/>
    <x v="0"/>
    <x v="3"/>
    <n v="0"/>
    <n v="0"/>
    <n v="0"/>
    <n v="154"/>
    <n v="0"/>
    <n v="0"/>
    <n v="0.02"/>
    <x v="638"/>
    <n v="2.07368"/>
    <n v="1.243890645"/>
  </r>
  <r>
    <s v="Roadmap_2017"/>
    <s v="Baseline"/>
    <x v="3"/>
    <x v="1"/>
    <x v="3"/>
    <n v="0"/>
    <n v="0"/>
    <n v="0"/>
    <n v="221"/>
    <n v="0"/>
    <n v="0"/>
    <n v="0.02"/>
    <x v="639"/>
    <n v="2.7402199999999999"/>
    <n v="1.643712638"/>
  </r>
  <r>
    <s v="Roadmap_2017"/>
    <s v="Baseline"/>
    <x v="3"/>
    <x v="2"/>
    <x v="3"/>
    <n v="0"/>
    <n v="0"/>
    <n v="0"/>
    <n v="268"/>
    <n v="0"/>
    <n v="0"/>
    <n v="0.02"/>
    <x v="657"/>
    <n v="2.8142800000000001"/>
    <n v="1.776986636"/>
  </r>
  <r>
    <s v="Roadmap_2017"/>
    <s v="Baseline"/>
    <x v="3"/>
    <x v="3"/>
    <x v="3"/>
    <n v="0"/>
    <n v="0"/>
    <n v="0"/>
    <n v="277"/>
    <n v="0"/>
    <n v="0"/>
    <n v="0.02"/>
    <x v="658"/>
    <n v="2.8475517309999998"/>
    <n v="1.83666156"/>
  </r>
  <r>
    <s v="Roadmap_2017"/>
    <s v="Baseline"/>
    <x v="3"/>
    <x v="4"/>
    <x v="3"/>
    <n v="0"/>
    <n v="0"/>
    <n v="0"/>
    <n v="279"/>
    <n v="0"/>
    <n v="0"/>
    <n v="0.02"/>
    <x v="659"/>
    <n v="2.8681116719999999"/>
    <n v="1.849922654"/>
  </r>
  <r>
    <s v="Roadmap_2017"/>
    <s v="Baseline"/>
    <x v="3"/>
    <x v="5"/>
    <x v="3"/>
    <n v="0"/>
    <n v="0"/>
    <n v="0"/>
    <n v="306"/>
    <n v="0"/>
    <n v="0"/>
    <n v="0.02"/>
    <x v="660"/>
    <n v="3.1456708660000001"/>
    <n v="2.0289474269999999"/>
  </r>
  <r>
    <s v="Roadmap_2017"/>
    <s v="Baseline"/>
    <x v="3"/>
    <x v="6"/>
    <x v="3"/>
    <n v="0"/>
    <n v="0"/>
    <n v="0"/>
    <n v="344"/>
    <n v="0"/>
    <n v="0"/>
    <n v="0.02"/>
    <x v="661"/>
    <n v="3.5363097309999998"/>
    <n v="2.2809082190000001"/>
  </r>
  <r>
    <s v="Roadmap_2017"/>
    <s v="Baseline"/>
    <x v="3"/>
    <x v="7"/>
    <x v="3"/>
    <n v="0"/>
    <n v="0"/>
    <n v="0"/>
    <n v="385"/>
    <n v="0"/>
    <n v="0"/>
    <n v="0.02"/>
    <x v="662"/>
    <n v="3.9577885070000001"/>
    <n v="2.5527606519999999"/>
  </r>
  <r>
    <s v="Roadmap_2017"/>
    <s v="Baseline"/>
    <x v="3"/>
    <x v="8"/>
    <x v="3"/>
    <n v="0"/>
    <n v="0"/>
    <n v="0"/>
    <n v="428"/>
    <n v="0"/>
    <n v="0"/>
    <n v="0.02"/>
    <x v="663"/>
    <n v="4.399827224"/>
    <n v="2.83787418"/>
  </r>
  <r>
    <s v="Roadmap_2017"/>
    <s v="Baseline"/>
    <x v="3"/>
    <x v="9"/>
    <x v="3"/>
    <n v="0"/>
    <n v="0"/>
    <n v="0"/>
    <n v="469"/>
    <n v="0"/>
    <n v="0"/>
    <n v="0.02"/>
    <x v="664"/>
    <n v="4.8213059999999999"/>
    <n v="3.1097266129999999"/>
  </r>
  <r>
    <s v="Roadmap_2017"/>
    <s v="Baseline"/>
    <x v="3"/>
    <x v="10"/>
    <x v="3"/>
    <n v="0"/>
    <n v="0"/>
    <n v="0"/>
    <n v="505"/>
    <n v="0"/>
    <n v="0"/>
    <n v="0.02"/>
    <x v="665"/>
    <n v="5.1913849250000004"/>
    <n v="3.3484263099999998"/>
  </r>
  <r>
    <s v="Roadmap_2017"/>
    <s v="Baseline"/>
    <x v="4"/>
    <x v="0"/>
    <x v="3"/>
    <n v="0"/>
    <n v="0"/>
    <n v="0"/>
    <n v="313"/>
    <n v="0"/>
    <n v="0"/>
    <n v="0.02"/>
    <x v="666"/>
    <n v="5.1101400000000003"/>
    <n v="3.065301947"/>
  </r>
  <r>
    <s v="Roadmap_2017"/>
    <s v="Baseline"/>
    <x v="4"/>
    <x v="1"/>
    <x v="3"/>
    <n v="0"/>
    <n v="0"/>
    <n v="0"/>
    <n v="352"/>
    <n v="0"/>
    <n v="0"/>
    <n v="0.02"/>
    <x v="667"/>
    <n v="5.7726363239999996"/>
    <n v="3.4651239399999998"/>
  </r>
  <r>
    <s v="Roadmap_2017"/>
    <s v="Baseline"/>
    <x v="4"/>
    <x v="2"/>
    <x v="3"/>
    <n v="0"/>
    <n v="0"/>
    <n v="0"/>
    <n v="300"/>
    <n v="0"/>
    <n v="0"/>
    <n v="0.02"/>
    <x v="668"/>
    <n v="5.9423867999999898"/>
    <n v="3.5983979370000001"/>
  </r>
  <r>
    <s v="Roadmap_2017"/>
    <s v="Baseline"/>
    <x v="4"/>
    <x v="3"/>
    <x v="3"/>
    <n v="0"/>
    <n v="0"/>
    <n v="0"/>
    <n v="323"/>
    <n v="0"/>
    <n v="0"/>
    <n v="0.02"/>
    <x v="669"/>
    <n v="6.3979697879999904"/>
    <n v="3.8742751129999999"/>
  </r>
  <r>
    <s v="Roadmap_2017"/>
    <s v="Baseline"/>
    <x v="4"/>
    <x v="4"/>
    <x v="3"/>
    <n v="0"/>
    <n v="0"/>
    <n v="0"/>
    <n v="345"/>
    <n v="0"/>
    <n v="0"/>
    <n v="0.02"/>
    <x v="670"/>
    <n v="6.8337448199999997"/>
    <n v="4.1381576280000001"/>
  </r>
  <r>
    <s v="Roadmap_2017"/>
    <s v="Baseline"/>
    <x v="4"/>
    <x v="5"/>
    <x v="3"/>
    <n v="0"/>
    <n v="0"/>
    <n v="0"/>
    <n v="369"/>
    <n v="0"/>
    <n v="0"/>
    <n v="0.02"/>
    <x v="671"/>
    <n v="7.3091357639999996"/>
    <n v="4.4260294629999999"/>
  </r>
  <r>
    <s v="Roadmap_2017"/>
    <s v="Baseline"/>
    <x v="4"/>
    <x v="6"/>
    <x v="3"/>
    <n v="0"/>
    <n v="0"/>
    <n v="0"/>
    <n v="392"/>
    <n v="0"/>
    <n v="0"/>
    <n v="0.02"/>
    <x v="672"/>
    <n v="7.7647187520000003"/>
    <n v="4.7019066379999996"/>
  </r>
  <r>
    <s v="Roadmap_2017"/>
    <s v="Baseline"/>
    <x v="4"/>
    <x v="7"/>
    <x v="3"/>
    <n v="0"/>
    <n v="0"/>
    <n v="0"/>
    <n v="418"/>
    <n v="0"/>
    <n v="0"/>
    <n v="0.02"/>
    <x v="673"/>
    <n v="8.2797256079999997"/>
    <n v="5.0137677930000004"/>
  </r>
  <r>
    <s v="Roadmap_2017"/>
    <s v="Baseline"/>
    <x v="4"/>
    <x v="8"/>
    <x v="3"/>
    <n v="0"/>
    <n v="0"/>
    <n v="0"/>
    <n v="444"/>
    <n v="0"/>
    <n v="0"/>
    <n v="0.02"/>
    <x v="674"/>
    <n v="8.7947324639999902"/>
    <n v="5.3256289470000002"/>
  </r>
  <r>
    <s v="Roadmap_2017"/>
    <s v="Baseline"/>
    <x v="4"/>
    <x v="9"/>
    <x v="3"/>
    <n v="0"/>
    <n v="0"/>
    <n v="0"/>
    <n v="471"/>
    <n v="0"/>
    <n v="0"/>
    <n v="0.02"/>
    <x v="675"/>
    <n v="9.3295472759999996"/>
    <n v="5.6494847620000002"/>
  </r>
  <r>
    <s v="Roadmap_2017"/>
    <s v="Baseline"/>
    <x v="4"/>
    <x v="10"/>
    <x v="3"/>
    <n v="0"/>
    <n v="0"/>
    <n v="0"/>
    <n v="497"/>
    <n v="0"/>
    <n v="0"/>
    <n v="0.02"/>
    <x v="676"/>
    <n v="9.8445541320000007"/>
    <n v="5.961345916"/>
  </r>
  <r>
    <s v="Roadmap_2017"/>
    <s v="Baseline"/>
    <x v="5"/>
    <x v="0"/>
    <x v="3"/>
    <n v="0"/>
    <n v="0"/>
    <n v="0"/>
    <n v="1334"/>
    <n v="0"/>
    <n v="0"/>
    <n v="0.02"/>
    <x v="677"/>
    <n v="15.99696"/>
    <n v="9.5957278329999998"/>
  </r>
  <r>
    <s v="Roadmap_2017"/>
    <s v="Baseline"/>
    <x v="5"/>
    <x v="1"/>
    <x v="3"/>
    <n v="0"/>
    <n v="0"/>
    <n v="0"/>
    <n v="1953"/>
    <n v="0"/>
    <n v="0"/>
    <n v="0.02"/>
    <x v="678"/>
    <n v="21.699579999999902"/>
    <n v="13.01642711"/>
  </r>
  <r>
    <s v="Roadmap_2017"/>
    <s v="Baseline"/>
    <x v="5"/>
    <x v="2"/>
    <x v="3"/>
    <n v="0"/>
    <n v="0"/>
    <n v="0"/>
    <n v="2482"/>
    <n v="0"/>
    <n v="0"/>
    <n v="0.02"/>
    <x v="679"/>
    <n v="20.682048630000001"/>
    <n v="12.438906449999999"/>
  </r>
  <r>
    <s v="Roadmap_2017"/>
    <s v="Baseline"/>
    <x v="5"/>
    <x v="3"/>
    <x v="3"/>
    <n v="0"/>
    <n v="0"/>
    <n v="0"/>
    <n v="3261"/>
    <n v="0"/>
    <n v="0"/>
    <n v="0.02"/>
    <x v="680"/>
    <n v="27.338263269999999"/>
    <n v="16.342979020000001"/>
  </r>
  <r>
    <s v="Roadmap_2017"/>
    <s v="Baseline"/>
    <x v="5"/>
    <x v="4"/>
    <x v="3"/>
    <n v="0"/>
    <n v="0"/>
    <n v="0"/>
    <n v="4042"/>
    <n v="0"/>
    <n v="0"/>
    <n v="0.02"/>
    <x v="681"/>
    <n v="33.740888529999999"/>
    <n v="20.257074889999998"/>
  </r>
  <r>
    <s v="Roadmap_2017"/>
    <s v="Baseline"/>
    <x v="5"/>
    <x v="5"/>
    <x v="3"/>
    <n v="0"/>
    <n v="0"/>
    <n v="0"/>
    <n v="4942"/>
    <n v="0"/>
    <n v="0"/>
    <n v="0.02"/>
    <x v="682"/>
    <n v="41.337771369999999"/>
    <n v="24.767556679999998"/>
  </r>
  <r>
    <s v="Roadmap_2017"/>
    <s v="Baseline"/>
    <x v="5"/>
    <x v="6"/>
    <x v="3"/>
    <n v="0"/>
    <n v="0"/>
    <n v="0"/>
    <n v="5822"/>
    <n v="0"/>
    <n v="0"/>
    <n v="0.02"/>
    <x v="683"/>
    <n v="48.7867441"/>
    <n v="29.177805540000001"/>
  </r>
  <r>
    <s v="Roadmap_2017"/>
    <s v="Baseline"/>
    <x v="5"/>
    <x v="7"/>
    <x v="3"/>
    <n v="0"/>
    <n v="0"/>
    <n v="0"/>
    <n v="6610"/>
    <n v="0"/>
    <n v="0"/>
    <n v="0.02"/>
    <x v="684"/>
    <n v="55.475289760000003"/>
    <n v="33.126982929999997"/>
  </r>
  <r>
    <s v="Roadmap_2017"/>
    <s v="Baseline"/>
    <x v="5"/>
    <x v="8"/>
    <x v="3"/>
    <n v="0"/>
    <n v="0"/>
    <n v="0"/>
    <n v="7275"/>
    <n v="0"/>
    <n v="0"/>
    <n v="0.02"/>
    <x v="685"/>
    <n v="61.131691050000001"/>
    <n v="36.459727809999997"/>
  </r>
  <r>
    <s v="Roadmap_2017"/>
    <s v="Baseline"/>
    <x v="5"/>
    <x v="9"/>
    <x v="3"/>
    <n v="0"/>
    <n v="0"/>
    <n v="0"/>
    <n v="7850"/>
    <n v="0"/>
    <n v="0"/>
    <n v="0.02"/>
    <x v="686"/>
    <n v="66.024022270000003"/>
    <n v="39.341424510000003"/>
  </r>
  <r>
    <s v="Roadmap_2017"/>
    <s v="Baseline"/>
    <x v="5"/>
    <x v="10"/>
    <x v="3"/>
    <n v="0"/>
    <n v="0"/>
    <n v="0"/>
    <n v="8319"/>
    <n v="0"/>
    <n v="0"/>
    <n v="0.02"/>
    <x v="687"/>
    <n v="70.014278050000001"/>
    <n v="41.691886689999997"/>
  </r>
  <r>
    <s v="Roadmap_2017"/>
    <s v="Baseline"/>
    <x v="6"/>
    <x v="0"/>
    <x v="3"/>
    <n v="0"/>
    <n v="0"/>
    <n v="0"/>
    <n v="406"/>
    <n v="0"/>
    <n v="0"/>
    <n v="0.02"/>
    <x v="688"/>
    <n v="6.7394600000000002"/>
    <n v="4.0426445959999997"/>
  </r>
  <r>
    <s v="Roadmap_2017"/>
    <s v="Baseline"/>
    <x v="6"/>
    <x v="1"/>
    <x v="3"/>
    <n v="0"/>
    <n v="0"/>
    <n v="0"/>
    <n v="413"/>
    <n v="0"/>
    <n v="0"/>
    <n v="0.02"/>
    <x v="689"/>
    <n v="6.1308023529999902"/>
    <n v="3.6428226029999999"/>
  </r>
  <r>
    <s v="Roadmap_2017"/>
    <s v="Baseline"/>
    <x v="6"/>
    <x v="2"/>
    <x v="3"/>
    <n v="0"/>
    <n v="0"/>
    <n v="0"/>
    <n v="388"/>
    <n v="0"/>
    <n v="0"/>
    <n v="0.02"/>
    <x v="664"/>
    <n v="4.9472728200000002"/>
    <n v="3.1097266129999999"/>
  </r>
  <r>
    <s v="Roadmap_2017"/>
    <s v="Baseline"/>
    <x v="6"/>
    <x v="3"/>
    <x v="3"/>
    <n v="0"/>
    <n v="0"/>
    <n v="0"/>
    <n v="404"/>
    <n v="0"/>
    <n v="0"/>
    <n v="0.02"/>
    <x v="690"/>
    <n v="5.15128407"/>
    <n v="3.237962762"/>
  </r>
  <r>
    <s v="Roadmap_2017"/>
    <s v="Baseline"/>
    <x v="6"/>
    <x v="4"/>
    <x v="3"/>
    <n v="0"/>
    <n v="0"/>
    <n v="0"/>
    <n v="434"/>
    <n v="0"/>
    <n v="0"/>
    <n v="0.02"/>
    <x v="691"/>
    <n v="5.5338051650000004"/>
    <n v="3.4784055409999999"/>
  </r>
  <r>
    <s v="Roadmap_2017"/>
    <s v="Baseline"/>
    <x v="6"/>
    <x v="5"/>
    <x v="3"/>
    <n v="0"/>
    <n v="0"/>
    <n v="0"/>
    <n v="464"/>
    <n v="0"/>
    <n v="0"/>
    <n v="0.02"/>
    <x v="692"/>
    <n v="5.9163262589999999"/>
    <n v="3.7188483200000002"/>
  </r>
  <r>
    <s v="Roadmap_2017"/>
    <s v="Baseline"/>
    <x v="6"/>
    <x v="6"/>
    <x v="3"/>
    <n v="0"/>
    <n v="0"/>
    <n v="0"/>
    <n v="492"/>
    <n v="0"/>
    <n v="0"/>
    <n v="0.02"/>
    <x v="693"/>
    <n v="6.2733459470000001"/>
    <n v="3.9432615809999998"/>
  </r>
  <r>
    <s v="Roadmap_2017"/>
    <s v="Baseline"/>
    <x v="6"/>
    <x v="7"/>
    <x v="3"/>
    <n v="0"/>
    <n v="0"/>
    <n v="0"/>
    <n v="520"/>
    <n v="0"/>
    <n v="0"/>
    <n v="0.02"/>
    <x v="694"/>
    <n v="6.6303656350000004"/>
    <n v="4.1676748420000003"/>
  </r>
  <r>
    <s v="Roadmap_2017"/>
    <s v="Baseline"/>
    <x v="6"/>
    <x v="8"/>
    <x v="3"/>
    <n v="0"/>
    <n v="0"/>
    <n v="0"/>
    <n v="547"/>
    <n v="0"/>
    <n v="0"/>
    <n v="0.02"/>
    <x v="695"/>
    <n v="6.9746346199999998"/>
    <n v="4.3840733429999998"/>
  </r>
  <r>
    <s v="Roadmap_2017"/>
    <s v="Baseline"/>
    <x v="6"/>
    <x v="9"/>
    <x v="3"/>
    <n v="0"/>
    <n v="0"/>
    <n v="0"/>
    <n v="575"/>
    <n v="0"/>
    <n v="0"/>
    <n v="0.02"/>
    <x v="696"/>
    <n v="7.3316543079999903"/>
    <n v="4.6084866039999897"/>
  </r>
  <r>
    <s v="Roadmap_2017"/>
    <s v="Baseline"/>
    <x v="6"/>
    <x v="10"/>
    <x v="3"/>
    <n v="0"/>
    <n v="0"/>
    <n v="0"/>
    <n v="603"/>
    <n v="0"/>
    <n v="0"/>
    <n v="0.02"/>
    <x v="697"/>
    <n v="7.6886739960000003"/>
    <n v="4.8328998639999998"/>
  </r>
  <r>
    <s v="Roadmap_2017"/>
    <s v="Baseline"/>
    <x v="7"/>
    <x v="0"/>
    <x v="3"/>
    <n v="0"/>
    <n v="0"/>
    <n v="0"/>
    <n v="6726"/>
    <n v="0"/>
    <n v="0"/>
    <n v="0.02"/>
    <x v="698"/>
    <n v="87.754596050000004"/>
    <n v="52.643229089999998"/>
  </r>
  <r>
    <s v="Roadmap_2017"/>
    <s v="Baseline"/>
    <x v="7"/>
    <x v="1"/>
    <x v="3"/>
    <n v="0"/>
    <n v="0"/>
    <n v="0"/>
    <n v="8547"/>
    <n v="0"/>
    <n v="0"/>
    <n v="0.02"/>
    <x v="699"/>
    <n v="101.505097599999"/>
    <n v="60.90621694"/>
  </r>
  <r>
    <s v="Roadmap_2017"/>
    <s v="Baseline"/>
    <x v="7"/>
    <x v="2"/>
    <x v="3"/>
    <n v="0"/>
    <n v="0"/>
    <n v="0"/>
    <n v="9479"/>
    <n v="0"/>
    <n v="0"/>
    <n v="0.02"/>
    <x v="700"/>
    <n v="97.80305654"/>
    <n v="59.084805639999999"/>
  </r>
  <r>
    <s v="Roadmap_2017"/>
    <s v="Baseline"/>
    <x v="7"/>
    <x v="3"/>
    <x v="3"/>
    <n v="0"/>
    <n v="0"/>
    <n v="0"/>
    <n v="10827"/>
    <n v="0"/>
    <n v="0"/>
    <n v="0.02"/>
    <x v="701"/>
    <n v="109.3824609"/>
    <n v="66.701263229999995"/>
  </r>
  <r>
    <s v="Roadmap_2017"/>
    <s v="Baseline"/>
    <x v="7"/>
    <x v="4"/>
    <x v="3"/>
    <n v="0"/>
    <n v="0"/>
    <n v="0"/>
    <n v="12286"/>
    <n v="0"/>
    <n v="0"/>
    <n v="0.02"/>
    <x v="702"/>
    <n v="121.2396129"/>
    <n v="75.070168190000004"/>
  </r>
  <r>
    <s v="Roadmap_2017"/>
    <s v="Baseline"/>
    <x v="7"/>
    <x v="5"/>
    <x v="3"/>
    <n v="0"/>
    <n v="0"/>
    <n v="0"/>
    <n v="14101"/>
    <n v="0"/>
    <n v="0"/>
    <n v="0.02"/>
    <x v="703"/>
    <n v="136.15815330000001"/>
    <n v="85.116847530000001"/>
  </r>
  <r>
    <s v="Roadmap_2017"/>
    <s v="Baseline"/>
    <x v="7"/>
    <x v="6"/>
    <x v="3"/>
    <n v="0"/>
    <n v="0"/>
    <n v="0"/>
    <n v="16066"/>
    <n v="0"/>
    <n v="0"/>
    <n v="0.02"/>
    <x v="704"/>
    <n v="153.68500669999901"/>
    <n v="95.863555930000004"/>
  </r>
  <r>
    <s v="Roadmap_2017"/>
    <s v="Baseline"/>
    <x v="7"/>
    <x v="7"/>
    <x v="3"/>
    <n v="0"/>
    <n v="0"/>
    <n v="0"/>
    <n v="18015"/>
    <n v="0"/>
    <n v="0"/>
    <n v="0.02"/>
    <x v="705"/>
    <n v="171.38483369999901"/>
    <n v="106.5986511"/>
  </r>
  <r>
    <s v="Roadmap_2017"/>
    <s v="Baseline"/>
    <x v="7"/>
    <x v="8"/>
    <x v="3"/>
    <n v="0"/>
    <n v="0"/>
    <n v="0"/>
    <n v="19831"/>
    <n v="0"/>
    <n v="0"/>
    <n v="0.02"/>
    <x v="706"/>
    <n v="188.12638179999999"/>
    <n v="116.6991799"/>
  </r>
  <r>
    <s v="Roadmap_2017"/>
    <s v="Baseline"/>
    <x v="7"/>
    <x v="9"/>
    <x v="3"/>
    <n v="0"/>
    <n v="0"/>
    <n v="0"/>
    <n v="21520"/>
    <n v="0"/>
    <n v="0"/>
    <n v="0.02"/>
    <x v="707"/>
    <n v="204.0416385"/>
    <n v="126.28182179999899"/>
  </r>
  <r>
    <s v="Roadmap_2017"/>
    <s v="Baseline"/>
    <x v="7"/>
    <x v="10"/>
    <x v="3"/>
    <n v="0"/>
    <n v="0"/>
    <n v="0"/>
    <n v="23041"/>
    <n v="0"/>
    <n v="0"/>
    <n v="0.02"/>
    <x v="708"/>
    <n v="218.57646099999999"/>
    <n v="135.0301001"/>
  </r>
  <r>
    <s v="Roadmap_2017"/>
    <s v="Baseline"/>
    <x v="8"/>
    <x v="0"/>
    <x v="3"/>
    <n v="0"/>
    <n v="0"/>
    <n v="0"/>
    <n v="305"/>
    <n v="0"/>
    <n v="0"/>
    <n v="0.02"/>
    <x v="709"/>
    <n v="2.8142800000000001"/>
    <n v="1.6881373040000001"/>
  </r>
  <r>
    <s v="Roadmap_2017"/>
    <s v="Baseline"/>
    <x v="8"/>
    <x v="1"/>
    <x v="3"/>
    <n v="0"/>
    <n v="0"/>
    <n v="0"/>
    <n v="407"/>
    <n v="0"/>
    <n v="0"/>
    <n v="0.02"/>
    <x v="710"/>
    <n v="3.3327"/>
    <n v="1.9991099649999999"/>
  </r>
  <r>
    <s v="Roadmap_2017"/>
    <s v="Baseline"/>
    <x v="8"/>
    <x v="2"/>
    <x v="3"/>
    <n v="0"/>
    <n v="0"/>
    <n v="0"/>
    <n v="601"/>
    <n v="0"/>
    <n v="0"/>
    <n v="0.02"/>
    <x v="711"/>
    <n v="4.2954800000000004"/>
    <n v="2.5766306219999899"/>
  </r>
  <r>
    <s v="Roadmap_2017"/>
    <s v="Baseline"/>
    <x v="8"/>
    <x v="3"/>
    <x v="3"/>
    <n v="0"/>
    <n v="0"/>
    <n v="0"/>
    <n v="761"/>
    <n v="0"/>
    <n v="0"/>
    <n v="0.02"/>
    <x v="712"/>
    <n v="5.4390354079999996"/>
    <n v="3.2625888569999999"/>
  </r>
  <r>
    <s v="Roadmap_2017"/>
    <s v="Baseline"/>
    <x v="8"/>
    <x v="4"/>
    <x v="3"/>
    <n v="0"/>
    <n v="0"/>
    <n v="0"/>
    <n v="997"/>
    <n v="0"/>
    <n v="0"/>
    <n v="0.02"/>
    <x v="713"/>
    <n v="7.1257796339999997"/>
    <n v="4.2743772550000001"/>
  </r>
  <r>
    <s v="Roadmap_2017"/>
    <s v="Baseline"/>
    <x v="8"/>
    <x v="5"/>
    <x v="3"/>
    <n v="0"/>
    <n v="0"/>
    <n v="0"/>
    <n v="1295"/>
    <n v="0"/>
    <n v="0"/>
    <n v="0.02"/>
    <x v="714"/>
    <n v="9.2556515810000004"/>
    <n v="5.5519744679999903"/>
  </r>
  <r>
    <s v="Roadmap_2017"/>
    <s v="Baseline"/>
    <x v="8"/>
    <x v="6"/>
    <x v="3"/>
    <n v="0"/>
    <n v="0"/>
    <n v="0"/>
    <n v="1641"/>
    <n v="0"/>
    <n v="0"/>
    <n v="0.02"/>
    <x v="715"/>
    <n v="11.72859015"/>
    <n v="7.0353591519999998"/>
  </r>
  <r>
    <s v="Roadmap_2017"/>
    <s v="Baseline"/>
    <x v="8"/>
    <x v="7"/>
    <x v="3"/>
    <n v="0"/>
    <n v="0"/>
    <n v="0"/>
    <n v="2016"/>
    <n v="0"/>
    <n v="0"/>
    <n v="0.02"/>
    <x v="716"/>
    <n v="14.40879814"/>
    <n v="8.6430737670000006"/>
  </r>
  <r>
    <s v="Roadmap_2017"/>
    <s v="Baseline"/>
    <x v="8"/>
    <x v="8"/>
    <x v="3"/>
    <n v="0"/>
    <n v="0"/>
    <n v="0"/>
    <n v="2396"/>
    <n v="0"/>
    <n v="0"/>
    <n v="0.02"/>
    <x v="717"/>
    <n v="17.124742229999999"/>
    <n v="10.27222458"/>
  </r>
  <r>
    <s v="Roadmap_2017"/>
    <s v="Baseline"/>
    <x v="8"/>
    <x v="9"/>
    <x v="3"/>
    <n v="0"/>
    <n v="0"/>
    <n v="0"/>
    <n v="2757"/>
    <n v="0"/>
    <n v="0"/>
    <n v="0.02"/>
    <x v="718"/>
    <n v="19.704889120000001"/>
    <n v="11.81991784"/>
  </r>
  <r>
    <s v="Roadmap_2017"/>
    <s v="Baseline"/>
    <x v="8"/>
    <x v="10"/>
    <x v="3"/>
    <n v="0"/>
    <n v="0"/>
    <n v="0"/>
    <n v="3080"/>
    <n v="0"/>
    <n v="0"/>
    <n v="0.02"/>
    <x v="719"/>
    <n v="22.0134416"/>
    <n v="13.204696029999999"/>
  </r>
  <r>
    <s v="Roadmap_2017"/>
    <s v="Baseline"/>
    <x v="9"/>
    <x v="0"/>
    <x v="3"/>
    <n v="0"/>
    <n v="0"/>
    <n v="0"/>
    <n v="22"/>
    <n v="0"/>
    <n v="0"/>
    <n v="0.02"/>
    <x v="720"/>
    <n v="0.37030000000000002"/>
    <n v="0.22212332899999901"/>
  </r>
  <r>
    <s v="Roadmap_2017"/>
    <s v="Baseline"/>
    <x v="9"/>
    <x v="1"/>
    <x v="3"/>
    <n v="0"/>
    <n v="0"/>
    <n v="0"/>
    <n v="23"/>
    <n v="0"/>
    <n v="0"/>
    <n v="0.02"/>
    <x v="720"/>
    <n v="0.373973469"/>
    <n v="0.22212332899999901"/>
  </r>
  <r>
    <s v="Roadmap_2017"/>
    <s v="Baseline"/>
    <x v="9"/>
    <x v="2"/>
    <x v="3"/>
    <n v="0"/>
    <n v="0"/>
    <n v="0"/>
    <n v="20"/>
    <n v="0"/>
    <n v="0"/>
    <n v="0.02"/>
    <x v="721"/>
    <n v="0.29943999999999998"/>
    <n v="0.17769866399999901"/>
  </r>
  <r>
    <s v="Roadmap_2017"/>
    <s v="Baseline"/>
    <x v="9"/>
    <x v="3"/>
    <x v="3"/>
    <n v="0"/>
    <n v="0"/>
    <n v="0"/>
    <n v="21"/>
    <n v="0"/>
    <n v="0"/>
    <n v="0.02"/>
    <x v="722"/>
    <n v="0.31441199999999903"/>
    <n v="0.18658359699999999"/>
  </r>
  <r>
    <s v="Roadmap_2017"/>
    <s v="Baseline"/>
    <x v="9"/>
    <x v="4"/>
    <x v="3"/>
    <n v="0"/>
    <n v="0"/>
    <n v="0"/>
    <n v="21"/>
    <n v="0"/>
    <n v="0"/>
    <n v="0.02"/>
    <x v="722"/>
    <n v="0.31441199999999903"/>
    <n v="0.18658359699999999"/>
  </r>
  <r>
    <s v="Roadmap_2017"/>
    <s v="Baseline"/>
    <x v="9"/>
    <x v="5"/>
    <x v="3"/>
    <n v="0"/>
    <n v="0"/>
    <n v="0"/>
    <n v="22"/>
    <n v="0"/>
    <n v="0"/>
    <n v="0.02"/>
    <x v="723"/>
    <n v="0.32938400000000001"/>
    <n v="0.19546853"/>
  </r>
  <r>
    <s v="Roadmap_2017"/>
    <s v="Baseline"/>
    <x v="9"/>
    <x v="6"/>
    <x v="3"/>
    <n v="0"/>
    <n v="0"/>
    <n v="0"/>
    <n v="22"/>
    <n v="0"/>
    <n v="0"/>
    <n v="0.02"/>
    <x v="723"/>
    <n v="0.32938400000000001"/>
    <n v="0.19546853"/>
  </r>
  <r>
    <s v="Roadmap_2017"/>
    <s v="Baseline"/>
    <x v="9"/>
    <x v="7"/>
    <x v="3"/>
    <n v="0"/>
    <n v="0"/>
    <n v="0"/>
    <n v="23"/>
    <n v="0"/>
    <n v="0"/>
    <n v="0.02"/>
    <x v="724"/>
    <n v="0.344356"/>
    <n v="0.20435346300000001"/>
  </r>
  <r>
    <s v="Roadmap_2017"/>
    <s v="Baseline"/>
    <x v="9"/>
    <x v="8"/>
    <x v="3"/>
    <n v="0"/>
    <n v="0"/>
    <n v="0"/>
    <n v="24"/>
    <n v="0"/>
    <n v="0"/>
    <n v="0.02"/>
    <x v="725"/>
    <n v="0.35932799999999998"/>
    <n v="0.213238396"/>
  </r>
  <r>
    <s v="Roadmap_2017"/>
    <s v="Baseline"/>
    <x v="9"/>
    <x v="9"/>
    <x v="3"/>
    <n v="0"/>
    <n v="0"/>
    <n v="0"/>
    <n v="24"/>
    <n v="0"/>
    <n v="0"/>
    <n v="0.02"/>
    <x v="725"/>
    <n v="0.35932799999999998"/>
    <n v="0.213238396"/>
  </r>
  <r>
    <s v="Roadmap_2017"/>
    <s v="Baseline"/>
    <x v="9"/>
    <x v="10"/>
    <x v="3"/>
    <n v="0"/>
    <n v="0"/>
    <n v="0"/>
    <n v="25"/>
    <n v="0"/>
    <n v="0"/>
    <n v="0.02"/>
    <x v="720"/>
    <n v="0.37430000000000002"/>
    <n v="0.22212332899999901"/>
  </r>
  <r>
    <s v="Roadmap_2017"/>
    <s v="Baseline"/>
    <x v="10"/>
    <x v="0"/>
    <x v="3"/>
    <n v="0"/>
    <n v="0"/>
    <n v="0"/>
    <n v="20"/>
    <n v="0"/>
    <n v="0"/>
    <n v="0.02"/>
    <x v="720"/>
    <n v="0.37030000000000002"/>
    <n v="0.22212332899999901"/>
  </r>
  <r>
    <s v="Roadmap_2017"/>
    <s v="Baseline"/>
    <x v="10"/>
    <x v="1"/>
    <x v="3"/>
    <n v="0"/>
    <n v="0"/>
    <n v="0"/>
    <n v="28"/>
    <n v="0"/>
    <n v="0"/>
    <n v="0.02"/>
    <x v="726"/>
    <n v="0.51841999999999999"/>
    <n v="0.31097266099999998"/>
  </r>
  <r>
    <s v="Roadmap_2017"/>
    <s v="Baseline"/>
    <x v="10"/>
    <x v="2"/>
    <x v="3"/>
    <n v="0"/>
    <n v="0"/>
    <n v="0"/>
    <n v="32"/>
    <n v="0"/>
    <n v="0"/>
    <n v="0.02"/>
    <x v="727"/>
    <n v="0.44435999999999998"/>
    <n v="0.26654799499999998"/>
  </r>
  <r>
    <s v="Roadmap_2017"/>
    <s v="Baseline"/>
    <x v="10"/>
    <x v="3"/>
    <x v="3"/>
    <n v="0"/>
    <n v="0"/>
    <n v="0"/>
    <n v="36"/>
    <n v="0"/>
    <n v="0"/>
    <n v="0.02"/>
    <x v="728"/>
    <n v="0.49990499999999999"/>
    <n v="0.29986649500000001"/>
  </r>
  <r>
    <s v="Roadmap_2017"/>
    <s v="Baseline"/>
    <x v="10"/>
    <x v="4"/>
    <x v="3"/>
    <n v="0"/>
    <n v="0"/>
    <n v="0"/>
    <n v="39"/>
    <n v="0"/>
    <n v="0"/>
    <n v="0.02"/>
    <x v="729"/>
    <n v="0.54156375000000001"/>
    <n v="0.324855369"/>
  </r>
  <r>
    <s v="Roadmap_2017"/>
    <s v="Baseline"/>
    <x v="10"/>
    <x v="5"/>
    <x v="3"/>
    <n v="0"/>
    <n v="0"/>
    <n v="0"/>
    <n v="43"/>
    <n v="0"/>
    <n v="0"/>
    <n v="0.02"/>
    <x v="730"/>
    <n v="0.59908324000000002"/>
    <n v="0.35817386899999998"/>
  </r>
  <r>
    <s v="Roadmap_2017"/>
    <s v="Baseline"/>
    <x v="10"/>
    <x v="6"/>
    <x v="3"/>
    <n v="0"/>
    <n v="0"/>
    <n v="0"/>
    <n v="48"/>
    <n v="0"/>
    <n v="0"/>
    <n v="0.02"/>
    <x v="731"/>
    <n v="0.66874408200000002"/>
    <n v="0.39982199299999999"/>
  </r>
  <r>
    <s v="Roadmap_2017"/>
    <s v="Baseline"/>
    <x v="10"/>
    <x v="7"/>
    <x v="3"/>
    <n v="0"/>
    <n v="0"/>
    <n v="0"/>
    <n v="54"/>
    <n v="0"/>
    <n v="0"/>
    <n v="0.02"/>
    <x v="732"/>
    <n v="0.75233709199999999"/>
    <n v="0.449799742"/>
  </r>
  <r>
    <s v="Roadmap_2017"/>
    <s v="Baseline"/>
    <x v="10"/>
    <x v="8"/>
    <x v="3"/>
    <n v="0"/>
    <n v="0"/>
    <n v="0"/>
    <n v="59"/>
    <n v="0"/>
    <n v="0"/>
    <n v="0.02"/>
    <x v="733"/>
    <n v="0.82199793399999999"/>
    <n v="0.49144786600000001"/>
  </r>
  <r>
    <s v="Roadmap_2017"/>
    <s v="Baseline"/>
    <x v="10"/>
    <x v="9"/>
    <x v="3"/>
    <n v="0"/>
    <n v="0"/>
    <n v="0"/>
    <n v="65"/>
    <n v="0"/>
    <n v="0"/>
    <n v="0.02"/>
    <x v="734"/>
    <n v="0.90559094399999995"/>
    <n v="0.54142561600000005"/>
  </r>
  <r>
    <s v="Roadmap_2017"/>
    <s v="Baseline"/>
    <x v="10"/>
    <x v="10"/>
    <x v="3"/>
    <n v="0"/>
    <n v="0"/>
    <n v="0"/>
    <n v="70"/>
    <n v="0"/>
    <n v="0"/>
    <n v="0.02"/>
    <x v="735"/>
    <n v="0.97525178599999995"/>
    <n v="0.58307374000000001"/>
  </r>
  <r>
    <s v="Roadmap_2017"/>
    <s v="Baseline"/>
    <x v="11"/>
    <x v="0"/>
    <x v="3"/>
    <n v="0"/>
    <n v="0"/>
    <n v="0"/>
    <n v="48"/>
    <n v="0"/>
    <n v="0"/>
    <n v="0.02"/>
    <x v="736"/>
    <n v="2.1477400000000002"/>
    <n v="1.2883153109999901"/>
  </r>
  <r>
    <s v="Roadmap_2017"/>
    <s v="Baseline"/>
    <x v="11"/>
    <x v="1"/>
    <x v="3"/>
    <n v="0"/>
    <n v="0"/>
    <n v="0"/>
    <n v="55"/>
    <n v="0"/>
    <n v="0"/>
    <n v="0.02"/>
    <x v="737"/>
    <n v="2.2958599999999998"/>
    <n v="1.377164643"/>
  </r>
  <r>
    <s v="Roadmap_2017"/>
    <s v="Baseline"/>
    <x v="11"/>
    <x v="2"/>
    <x v="3"/>
    <n v="0"/>
    <n v="0"/>
    <n v="0"/>
    <n v="79"/>
    <n v="0"/>
    <n v="0"/>
    <n v="0.02"/>
    <x v="738"/>
    <n v="2.8883399999999999"/>
    <n v="1.7325619699999999"/>
  </r>
  <r>
    <s v="Roadmap_2017"/>
    <s v="Baseline"/>
    <x v="11"/>
    <x v="3"/>
    <x v="3"/>
    <n v="0"/>
    <n v="0"/>
    <n v="0"/>
    <n v="87"/>
    <n v="0"/>
    <n v="0"/>
    <n v="0.02"/>
    <x v="739"/>
    <n v="3.1808301269999899"/>
    <n v="1.908011283"/>
  </r>
  <r>
    <s v="Roadmap_2017"/>
    <s v="Baseline"/>
    <x v="11"/>
    <x v="4"/>
    <x v="3"/>
    <n v="0"/>
    <n v="0"/>
    <n v="0"/>
    <n v="96"/>
    <n v="0"/>
    <n v="0"/>
    <n v="0.02"/>
    <x v="740"/>
    <n v="3.547795443"/>
    <n v="2.1053917609999999"/>
  </r>
  <r>
    <s v="Roadmap_2017"/>
    <s v="Baseline"/>
    <x v="11"/>
    <x v="5"/>
    <x v="3"/>
    <n v="0"/>
    <n v="0"/>
    <n v="0"/>
    <n v="109"/>
    <n v="0"/>
    <n v="0"/>
    <n v="0.02"/>
    <x v="741"/>
    <n v="4.0282260760000002"/>
    <n v="2.3904968950000001"/>
  </r>
  <r>
    <s v="Roadmap_2017"/>
    <s v="Baseline"/>
    <x v="11"/>
    <x v="6"/>
    <x v="3"/>
    <n v="0"/>
    <n v="0"/>
    <n v="0"/>
    <n v="123"/>
    <n v="0"/>
    <n v="0"/>
    <n v="0.02"/>
    <x v="742"/>
    <n v="4.5456129110000001"/>
    <n v="2.6975331939999898"/>
  </r>
  <r>
    <s v="Roadmap_2017"/>
    <s v="Baseline"/>
    <x v="11"/>
    <x v="7"/>
    <x v="3"/>
    <n v="0"/>
    <n v="0"/>
    <n v="0"/>
    <n v="137"/>
    <n v="0"/>
    <n v="0"/>
    <n v="0.02"/>
    <x v="743"/>
    <n v="5.0629997470000001"/>
    <n v="3.0045694919999999"/>
  </r>
  <r>
    <s v="Roadmap_2017"/>
    <s v="Baseline"/>
    <x v="11"/>
    <x v="8"/>
    <x v="3"/>
    <n v="0"/>
    <n v="0"/>
    <n v="0"/>
    <n v="150"/>
    <n v="0"/>
    <n v="0"/>
    <n v="0.02"/>
    <x v="744"/>
    <n v="5.5434303800000002"/>
    <n v="3.289674626"/>
  </r>
  <r>
    <s v="Roadmap_2017"/>
    <s v="Baseline"/>
    <x v="11"/>
    <x v="9"/>
    <x v="3"/>
    <n v="0"/>
    <n v="0"/>
    <n v="0"/>
    <n v="163"/>
    <n v="0"/>
    <n v="0"/>
    <n v="0.02"/>
    <x v="745"/>
    <n v="6.0238610129999897"/>
    <n v="3.5747797609999998"/>
  </r>
  <r>
    <s v="Roadmap_2017"/>
    <s v="Baseline"/>
    <x v="11"/>
    <x v="10"/>
    <x v="3"/>
    <n v="0"/>
    <n v="0"/>
    <n v="0"/>
    <n v="174"/>
    <n v="0"/>
    <n v="0"/>
    <n v="0.02"/>
    <x v="746"/>
    <n v="6.4303792409999998"/>
    <n v="3.8160225670000001"/>
  </r>
  <r>
    <s v="Roadmap_2017"/>
    <s v="Baseline"/>
    <x v="12"/>
    <x v="0"/>
    <x v="3"/>
    <n v="0"/>
    <n v="0"/>
    <n v="0"/>
    <n v="20"/>
    <n v="0"/>
    <n v="0"/>
    <n v="0.02"/>
    <x v="747"/>
    <n v="0.14812"/>
    <n v="8.8849331999999906E-2"/>
  </r>
  <r>
    <s v="Roadmap_2017"/>
    <s v="Baseline"/>
    <x v="12"/>
    <x v="1"/>
    <x v="3"/>
    <n v="0"/>
    <n v="0"/>
    <n v="0"/>
    <n v="26"/>
    <n v="0"/>
    <n v="0"/>
    <n v="0.02"/>
    <x v="748"/>
    <n v="0.22217999999999999"/>
    <n v="0.133273998"/>
  </r>
  <r>
    <s v="Roadmap_2017"/>
    <s v="Baseline"/>
    <x v="12"/>
    <x v="2"/>
    <x v="3"/>
    <n v="0"/>
    <n v="0"/>
    <n v="0"/>
    <n v="27"/>
    <n v="0"/>
    <n v="0"/>
    <n v="0.02"/>
    <x v="747"/>
    <n v="0.14812"/>
    <n v="8.8849331999999906E-2"/>
  </r>
  <r>
    <s v="Roadmap_2017"/>
    <s v="Baseline"/>
    <x v="12"/>
    <x v="3"/>
    <x v="3"/>
    <n v="0"/>
    <n v="0"/>
    <n v="0"/>
    <n v="30"/>
    <n v="0"/>
    <n v="0"/>
    <n v="0.02"/>
    <x v="749"/>
    <n v="0.16457777800000001"/>
    <n v="9.872148E-2"/>
  </r>
  <r>
    <s v="Roadmap_2017"/>
    <s v="Baseline"/>
    <x v="12"/>
    <x v="4"/>
    <x v="3"/>
    <n v="0"/>
    <n v="0"/>
    <n v="0"/>
    <n v="33"/>
    <n v="0"/>
    <n v="0"/>
    <n v="0.02"/>
    <x v="750"/>
    <n v="0.18103555599999999"/>
    <n v="0.108593628"/>
  </r>
  <r>
    <s v="Roadmap_2017"/>
    <s v="Baseline"/>
    <x v="12"/>
    <x v="5"/>
    <x v="3"/>
    <n v="0"/>
    <n v="0"/>
    <n v="0"/>
    <n v="38"/>
    <n v="0"/>
    <n v="0"/>
    <n v="0.02"/>
    <x v="751"/>
    <n v="0.208465185"/>
    <n v="0.12504720799999999"/>
  </r>
  <r>
    <s v="Roadmap_2017"/>
    <s v="Baseline"/>
    <x v="12"/>
    <x v="6"/>
    <x v="3"/>
    <n v="0"/>
    <n v="0"/>
    <n v="0"/>
    <n v="43"/>
    <n v="0"/>
    <n v="0"/>
    <n v="0.02"/>
    <x v="752"/>
    <n v="0.23589481500000001"/>
    <n v="0.14150078799999999"/>
  </r>
  <r>
    <s v="Roadmap_2017"/>
    <s v="Baseline"/>
    <x v="12"/>
    <x v="7"/>
    <x v="3"/>
    <n v="0"/>
    <n v="0"/>
    <n v="0"/>
    <n v="49"/>
    <n v="0"/>
    <n v="0"/>
    <n v="0.02"/>
    <x v="753"/>
    <n v="0.26881037000000002"/>
    <n v="0.16124508400000001"/>
  </r>
  <r>
    <s v="Roadmap_2017"/>
    <s v="Baseline"/>
    <x v="12"/>
    <x v="8"/>
    <x v="3"/>
    <n v="0"/>
    <n v="0"/>
    <n v="0"/>
    <n v="55"/>
    <n v="0"/>
    <n v="0"/>
    <n v="0.02"/>
    <x v="754"/>
    <n v="0.30172592599999998"/>
    <n v="0.18098938000000001"/>
  </r>
  <r>
    <s v="Roadmap_2017"/>
    <s v="Baseline"/>
    <x v="12"/>
    <x v="9"/>
    <x v="3"/>
    <n v="0"/>
    <n v="0"/>
    <n v="0"/>
    <n v="61"/>
    <n v="0"/>
    <n v="0"/>
    <n v="0.02"/>
    <x v="755"/>
    <n v="0.33464148100000002"/>
    <n v="0.200733676"/>
  </r>
  <r>
    <s v="Roadmap_2017"/>
    <s v="Baseline"/>
    <x v="12"/>
    <x v="10"/>
    <x v="3"/>
    <n v="0"/>
    <n v="0"/>
    <n v="0"/>
    <n v="66"/>
    <n v="0"/>
    <n v="0"/>
    <n v="0.02"/>
    <x v="756"/>
    <n v="0.362071111"/>
    <n v="0.217187255"/>
  </r>
  <r>
    <s v="Roadmap_2017"/>
    <s v="Baseline"/>
    <x v="13"/>
    <x v="0"/>
    <x v="3"/>
    <n v="0"/>
    <n v="0"/>
    <n v="0"/>
    <n v="235"/>
    <n v="0"/>
    <n v="0"/>
    <n v="0.02"/>
    <x v="757"/>
    <n v="3.0364599999999999"/>
    <n v="1.82141130199999"/>
  </r>
  <r>
    <s v="Roadmap_2017"/>
    <s v="Baseline"/>
    <x v="13"/>
    <x v="1"/>
    <x v="3"/>
    <n v="0"/>
    <n v="0"/>
    <n v="0"/>
    <n v="300"/>
    <n v="0"/>
    <n v="0"/>
    <n v="0.02"/>
    <x v="758"/>
    <n v="3.257927333"/>
    <n v="1.9546852990000001"/>
  </r>
  <r>
    <s v="Roadmap_2017"/>
    <s v="Baseline"/>
    <x v="13"/>
    <x v="2"/>
    <x v="3"/>
    <n v="0"/>
    <n v="0"/>
    <n v="0"/>
    <n v="297"/>
    <n v="0"/>
    <n v="0"/>
    <n v="0.02"/>
    <x v="738"/>
    <n v="2.783191908"/>
    <n v="1.7325619699999999"/>
  </r>
  <r>
    <s v="Roadmap_2017"/>
    <s v="Baseline"/>
    <x v="13"/>
    <x v="3"/>
    <x v="3"/>
    <n v="0"/>
    <n v="0"/>
    <n v="0"/>
    <n v="296"/>
    <n v="0"/>
    <n v="0"/>
    <n v="0.02"/>
    <x v="759"/>
    <n v="2.800258796"/>
    <n v="1.7267284279999999"/>
  </r>
  <r>
    <s v="Roadmap_2017"/>
    <s v="Baseline"/>
    <x v="13"/>
    <x v="4"/>
    <x v="3"/>
    <n v="0"/>
    <n v="0"/>
    <n v="0"/>
    <n v="323"/>
    <n v="0"/>
    <n v="0"/>
    <n v="0.02"/>
    <x v="760"/>
    <n v="3.0556878080000001"/>
    <n v="1.884234062"/>
  </r>
  <r>
    <s v="Roadmap_2017"/>
    <s v="Baseline"/>
    <x v="13"/>
    <x v="5"/>
    <x v="3"/>
    <n v="0"/>
    <n v="0"/>
    <n v="0"/>
    <n v="364"/>
    <n v="0"/>
    <n v="0"/>
    <n v="0.02"/>
    <x v="761"/>
    <n v="3.44356149199999"/>
    <n v="2.123409283"/>
  </r>
  <r>
    <s v="Roadmap_2017"/>
    <s v="Baseline"/>
    <x v="13"/>
    <x v="6"/>
    <x v="3"/>
    <n v="0"/>
    <n v="0"/>
    <n v="0"/>
    <n v="412"/>
    <n v="0"/>
    <n v="0"/>
    <n v="0.02"/>
    <x v="762"/>
    <n v="3.897657513"/>
    <n v="2.4034192980000002"/>
  </r>
  <r>
    <s v="Roadmap_2017"/>
    <s v="Baseline"/>
    <x v="13"/>
    <x v="7"/>
    <x v="3"/>
    <n v="0"/>
    <n v="0"/>
    <n v="0"/>
    <n v="462"/>
    <n v="0"/>
    <n v="0"/>
    <n v="0.02"/>
    <x v="763"/>
    <n v="4.370674202"/>
    <n v="2.695096398"/>
  </r>
  <r>
    <s v="Roadmap_2017"/>
    <s v="Baseline"/>
    <x v="13"/>
    <x v="8"/>
    <x v="3"/>
    <n v="0"/>
    <n v="0"/>
    <n v="0"/>
    <n v="512"/>
    <n v="0"/>
    <n v="0"/>
    <n v="0.02"/>
    <x v="764"/>
    <n v="4.8436908900000004"/>
    <n v="2.98677349699999"/>
  </r>
  <r>
    <s v="Roadmap_2017"/>
    <s v="Baseline"/>
    <x v="13"/>
    <x v="9"/>
    <x v="3"/>
    <n v="0"/>
    <n v="0"/>
    <n v="0"/>
    <n v="557"/>
    <n v="0"/>
    <n v="0"/>
    <n v="0.02"/>
    <x v="765"/>
    <n v="5.2694059099999997"/>
    <n v="3.249282886"/>
  </r>
  <r>
    <s v="Roadmap_2017"/>
    <s v="Baseline"/>
    <x v="13"/>
    <x v="10"/>
    <x v="3"/>
    <n v="0"/>
    <n v="0"/>
    <n v="0"/>
    <n v="598"/>
    <n v="0"/>
    <n v="0"/>
    <n v="0.02"/>
    <x v="766"/>
    <n v="5.6572795950000003"/>
    <n v="3.4884581080000001"/>
  </r>
  <r>
    <s v="Roadmap_2017"/>
    <s v="Baseline"/>
    <x v="14"/>
    <x v="0"/>
    <x v="3"/>
    <n v="0"/>
    <n v="0"/>
    <n v="0"/>
    <n v="1373"/>
    <n v="0"/>
    <n v="0"/>
    <n v="0.02"/>
    <x v="767"/>
    <n v="10.07216"/>
    <n v="6.0417545620000004"/>
  </r>
  <r>
    <s v="Roadmap_2017"/>
    <s v="Baseline"/>
    <x v="14"/>
    <x v="1"/>
    <x v="3"/>
    <n v="0"/>
    <n v="0"/>
    <n v="0"/>
    <n v="1853"/>
    <n v="0"/>
    <n v="0"/>
    <n v="0.02"/>
    <x v="768"/>
    <n v="12.664260000000001"/>
    <n v="7.5966178679999903"/>
  </r>
  <r>
    <s v="Roadmap_2017"/>
    <s v="Baseline"/>
    <x v="14"/>
    <x v="2"/>
    <x v="3"/>
    <n v="0"/>
    <n v="0"/>
    <n v="0"/>
    <n v="2011"/>
    <n v="0"/>
    <n v="0"/>
    <n v="0.02"/>
    <x v="769"/>
    <n v="12.812379999999999"/>
    <n v="7.6854671999999997"/>
  </r>
  <r>
    <s v="Roadmap_2017"/>
    <s v="Baseline"/>
    <x v="14"/>
    <x v="3"/>
    <x v="3"/>
    <n v="0"/>
    <n v="0"/>
    <n v="0"/>
    <n v="2096"/>
    <n v="0"/>
    <n v="0"/>
    <n v="0.02"/>
    <x v="770"/>
    <n v="13.49527797"/>
    <n v="8.0103129039999992"/>
  </r>
  <r>
    <s v="Roadmap_2017"/>
    <s v="Baseline"/>
    <x v="14"/>
    <x v="4"/>
    <x v="3"/>
    <n v="0"/>
    <n v="0"/>
    <n v="0"/>
    <n v="2152"/>
    <n v="0"/>
    <n v="0"/>
    <n v="0.02"/>
    <x v="771"/>
    <n v="13.85881579"/>
    <n v="8.2243288979999996"/>
  </r>
  <r>
    <s v="Roadmap_2017"/>
    <s v="Baseline"/>
    <x v="14"/>
    <x v="5"/>
    <x v="3"/>
    <n v="0"/>
    <n v="0"/>
    <n v="0"/>
    <n v="2324"/>
    <n v="0"/>
    <n v="0"/>
    <n v="0.02"/>
    <x v="772"/>
    <n v="14.96649066"/>
    <n v="8.8816637360000001"/>
  </r>
  <r>
    <s v="Roadmap_2017"/>
    <s v="Baseline"/>
    <x v="14"/>
    <x v="6"/>
    <x v="3"/>
    <n v="0"/>
    <n v="0"/>
    <n v="0"/>
    <n v="2581"/>
    <n v="0"/>
    <n v="0"/>
    <n v="0.02"/>
    <x v="773"/>
    <n v="16.621562990000001"/>
    <n v="9.8638442780000002"/>
  </r>
  <r>
    <s v="Roadmap_2017"/>
    <s v="Baseline"/>
    <x v="14"/>
    <x v="7"/>
    <x v="3"/>
    <n v="0"/>
    <n v="0"/>
    <n v="0"/>
    <n v="2848"/>
    <n v="0"/>
    <n v="0"/>
    <n v="0.02"/>
    <x v="774"/>
    <n v="18.34103503"/>
    <n v="10.884241960000001"/>
  </r>
  <r>
    <s v="Roadmap_2017"/>
    <s v="Baseline"/>
    <x v="14"/>
    <x v="8"/>
    <x v="3"/>
    <n v="0"/>
    <n v="0"/>
    <n v="0"/>
    <n v="3086"/>
    <n v="0"/>
    <n v="0"/>
    <n v="0.02"/>
    <x v="775"/>
    <n v="19.87374793"/>
    <n v="11.79380993"/>
  </r>
  <r>
    <s v="Roadmap_2017"/>
    <s v="Baseline"/>
    <x v="14"/>
    <x v="9"/>
    <x v="3"/>
    <n v="0"/>
    <n v="0"/>
    <n v="0"/>
    <n v="3297"/>
    <n v="0"/>
    <n v="0"/>
    <n v="0.02"/>
    <x v="776"/>
    <n v="21.232581629999999"/>
    <n v="12.60019162"/>
  </r>
  <r>
    <s v="Roadmap_2017"/>
    <s v="Baseline"/>
    <x v="14"/>
    <x v="10"/>
    <x v="3"/>
    <n v="0"/>
    <n v="0"/>
    <n v="0"/>
    <n v="3498"/>
    <n v="0"/>
    <n v="0"/>
    <n v="0.02"/>
    <x v="777"/>
    <n v="22.527015630000001"/>
    <n v="13.36835617"/>
  </r>
  <r>
    <s v="Roadmap_2017"/>
    <s v="Baseline"/>
    <x v="15"/>
    <x v="0"/>
    <x v="3"/>
    <n v="0"/>
    <n v="0"/>
    <n v="0"/>
    <n v="11"/>
    <n v="0"/>
    <n v="0"/>
    <n v="0.02"/>
    <x v="721"/>
    <n v="0.29624"/>
    <n v="0.17769866399999901"/>
  </r>
  <r>
    <s v="Roadmap_2017"/>
    <s v="Baseline"/>
    <x v="15"/>
    <x v="1"/>
    <x v="3"/>
    <n v="0"/>
    <n v="0"/>
    <n v="0"/>
    <n v="10"/>
    <n v="0"/>
    <n v="0"/>
    <n v="0.02"/>
    <x v="721"/>
    <n v="0.29601539100000002"/>
    <n v="0.17769866399999901"/>
  </r>
  <r>
    <s v="Roadmap_2017"/>
    <s v="Baseline"/>
    <x v="15"/>
    <x v="2"/>
    <x v="3"/>
    <n v="0"/>
    <n v="0"/>
    <n v="0"/>
    <n v="9"/>
    <n v="0"/>
    <n v="0"/>
    <n v="0.02"/>
    <x v="721"/>
    <n v="0.29345120000000002"/>
    <n v="0.17769866399999901"/>
  </r>
  <r>
    <s v="Roadmap_2017"/>
    <s v="Baseline"/>
    <x v="15"/>
    <x v="3"/>
    <x v="3"/>
    <n v="0"/>
    <n v="0"/>
    <n v="0"/>
    <n v="10"/>
    <n v="0"/>
    <n v="0"/>
    <n v="0.02"/>
    <x v="778"/>
    <n v="0.32605688899999902"/>
    <n v="0.19744296"/>
  </r>
  <r>
    <s v="Roadmap_2017"/>
    <s v="Baseline"/>
    <x v="15"/>
    <x v="4"/>
    <x v="3"/>
    <n v="0"/>
    <n v="0"/>
    <n v="0"/>
    <n v="12"/>
    <n v="0"/>
    <n v="0"/>
    <n v="0.02"/>
    <x v="779"/>
    <n v="0.391268267"/>
    <n v="0.23693155099999999"/>
  </r>
  <r>
    <s v="Roadmap_2017"/>
    <s v="Baseline"/>
    <x v="15"/>
    <x v="5"/>
    <x v="3"/>
    <n v="0"/>
    <n v="0"/>
    <n v="0"/>
    <n v="13"/>
    <n v="0"/>
    <n v="0"/>
    <n v="0.02"/>
    <x v="780"/>
    <n v="0.423873956"/>
    <n v="0.25667584700000001"/>
  </r>
  <r>
    <s v="Roadmap_2017"/>
    <s v="Baseline"/>
    <x v="15"/>
    <x v="6"/>
    <x v="3"/>
    <n v="0"/>
    <n v="0"/>
    <n v="0"/>
    <n v="14"/>
    <n v="0"/>
    <n v="0"/>
    <n v="0.02"/>
    <x v="781"/>
    <n v="0.45647964399999902"/>
    <n v="0.27642014300000001"/>
  </r>
  <r>
    <s v="Roadmap_2017"/>
    <s v="Baseline"/>
    <x v="15"/>
    <x v="7"/>
    <x v="3"/>
    <n v="0"/>
    <n v="0"/>
    <n v="0"/>
    <n v="15"/>
    <n v="0"/>
    <n v="0"/>
    <n v="0.02"/>
    <x v="782"/>
    <n v="0.48908533299999901"/>
    <n v="0.296164439"/>
  </r>
  <r>
    <s v="Roadmap_2017"/>
    <s v="Baseline"/>
    <x v="15"/>
    <x v="8"/>
    <x v="3"/>
    <n v="0"/>
    <n v="0"/>
    <n v="0"/>
    <n v="15"/>
    <n v="0"/>
    <n v="0"/>
    <n v="0.02"/>
    <x v="782"/>
    <n v="0.48908533299999901"/>
    <n v="0.296164439"/>
  </r>
  <r>
    <s v="Roadmap_2017"/>
    <s v="Baseline"/>
    <x v="15"/>
    <x v="9"/>
    <x v="3"/>
    <n v="0"/>
    <n v="0"/>
    <n v="0"/>
    <n v="16"/>
    <n v="0"/>
    <n v="0"/>
    <n v="0.02"/>
    <x v="783"/>
    <n v="0.52169102199999995"/>
    <n v="0.315908735"/>
  </r>
  <r>
    <s v="Roadmap_2017"/>
    <s v="Baseline"/>
    <x v="15"/>
    <x v="10"/>
    <x v="3"/>
    <n v="0"/>
    <n v="0"/>
    <n v="0"/>
    <n v="17"/>
    <n v="0"/>
    <n v="0"/>
    <n v="0.02"/>
    <x v="784"/>
    <n v="0.554296711"/>
    <n v="0.33565303099999999"/>
  </r>
  <r>
    <s v="Roadmap_2017"/>
    <s v="Baseline"/>
    <x v="16"/>
    <x v="0"/>
    <x v="3"/>
    <n v="0"/>
    <n v="0"/>
    <n v="0"/>
    <n v="2140"/>
    <n v="0"/>
    <n v="0"/>
    <n v="0.02"/>
    <x v="785"/>
    <n v="33.98703605"/>
    <n v="20.390921649999999"/>
  </r>
  <r>
    <s v="Roadmap_2017"/>
    <s v="Baseline"/>
    <x v="16"/>
    <x v="1"/>
    <x v="3"/>
    <n v="0"/>
    <n v="0"/>
    <n v="0"/>
    <n v="2477"/>
    <n v="0"/>
    <n v="0"/>
    <n v="0.02"/>
    <x v="786"/>
    <n v="36.942279630000002"/>
    <n v="22.21233295"/>
  </r>
  <r>
    <s v="Roadmap_2017"/>
    <s v="Baseline"/>
    <x v="16"/>
    <x v="2"/>
    <x v="3"/>
    <n v="0"/>
    <n v="0"/>
    <n v="0"/>
    <n v="2469"/>
    <n v="0"/>
    <n v="0"/>
    <n v="0.02"/>
    <x v="787"/>
    <n v="33.441915639999998"/>
    <n v="20.124373649999999"/>
  </r>
  <r>
    <s v="Roadmap_2017"/>
    <s v="Baseline"/>
    <x v="16"/>
    <x v="3"/>
    <x v="3"/>
    <n v="0"/>
    <n v="0"/>
    <n v="0"/>
    <n v="2650"/>
    <n v="0"/>
    <n v="0"/>
    <n v="0.02"/>
    <x v="788"/>
    <n v="34.5710628"/>
    <n v="21.599672000000002"/>
  </r>
  <r>
    <s v="Roadmap_2017"/>
    <s v="Baseline"/>
    <x v="16"/>
    <x v="4"/>
    <x v="3"/>
    <n v="0"/>
    <n v="0"/>
    <n v="0"/>
    <n v="2871"/>
    <n v="0"/>
    <n v="0"/>
    <n v="0.02"/>
    <x v="789"/>
    <n v="35.590644040000001"/>
    <n v="23.40100314"/>
  </r>
  <r>
    <s v="Roadmap_2017"/>
    <s v="Baseline"/>
    <x v="16"/>
    <x v="5"/>
    <x v="3"/>
    <n v="0"/>
    <n v="0"/>
    <n v="0"/>
    <n v="3078"/>
    <n v="0"/>
    <n v="0"/>
    <n v="0.02"/>
    <x v="790"/>
    <n v="36.533758390000003"/>
    <n v="25.0882228"/>
  </r>
  <r>
    <s v="Roadmap_2017"/>
    <s v="Baseline"/>
    <x v="16"/>
    <x v="6"/>
    <x v="3"/>
    <n v="0"/>
    <n v="0"/>
    <n v="0"/>
    <n v="3298"/>
    <n v="0"/>
    <n v="0"/>
    <n v="0.02"/>
    <x v="791"/>
    <n v="39.080336209999999"/>
    <n v="26.881403120000002"/>
  </r>
  <r>
    <s v="Roadmap_2017"/>
    <s v="Baseline"/>
    <x v="16"/>
    <x v="7"/>
    <x v="3"/>
    <n v="0"/>
    <n v="0"/>
    <n v="0"/>
    <n v="3534"/>
    <n v="0"/>
    <n v="0"/>
    <n v="0.02"/>
    <x v="792"/>
    <n v="42.031160180000001"/>
    <n v="28.804996549999998"/>
  </r>
  <r>
    <s v="Roadmap_2017"/>
    <s v="Baseline"/>
    <x v="16"/>
    <x v="8"/>
    <x v="3"/>
    <n v="0"/>
    <n v="0"/>
    <n v="0"/>
    <n v="3786"/>
    <n v="0"/>
    <n v="0"/>
    <n v="0.02"/>
    <x v="793"/>
    <n v="45.306577189999999"/>
    <n v="30.859003090000002"/>
  </r>
  <r>
    <s v="Roadmap_2017"/>
    <s v="Baseline"/>
    <x v="16"/>
    <x v="9"/>
    <x v="3"/>
    <n v="0"/>
    <n v="0"/>
    <n v="0"/>
    <n v="4052"/>
    <n v="0"/>
    <n v="0"/>
    <n v="0.02"/>
    <x v="794"/>
    <n v="48.821471580000001"/>
    <n v="33.027121110000003"/>
  </r>
  <r>
    <s v="Roadmap_2017"/>
    <s v="Baseline"/>
    <x v="16"/>
    <x v="10"/>
    <x v="3"/>
    <n v="0"/>
    <n v="0"/>
    <n v="0"/>
    <n v="4325"/>
    <n v="0"/>
    <n v="0"/>
    <n v="0.02"/>
    <x v="795"/>
    <n v="52.45449206"/>
    <n v="35.25229487"/>
  </r>
  <r>
    <s v="Roadmap_2017"/>
    <s v="Baseline"/>
    <x v="0"/>
    <x v="0"/>
    <x v="4"/>
    <n v="0.92700000000000005"/>
    <n v="1.7000000000000001E-2"/>
    <n v="23"/>
    <n v="372"/>
    <n v="0"/>
    <n v="0"/>
    <n v="0.02"/>
    <x v="796"/>
    <n v="35.429979950000003"/>
    <n v="21.67677454"/>
  </r>
  <r>
    <s v="Roadmap_2017"/>
    <s v="Baseline"/>
    <x v="0"/>
    <x v="1"/>
    <x v="4"/>
    <n v="1.125"/>
    <n v="2.8999999999999901E-2"/>
    <n v="29"/>
    <n v="467"/>
    <n v="0"/>
    <n v="0"/>
    <n v="0.02"/>
    <x v="797"/>
    <n v="41.862418040000001"/>
    <n v="16.951564300000001"/>
  </r>
  <r>
    <s v="Roadmap_2017"/>
    <s v="Baseline"/>
    <x v="0"/>
    <x v="2"/>
    <x v="4"/>
    <n v="1.528"/>
    <n v="0.11214318599999901"/>
    <n v="39"/>
    <n v="630"/>
    <n v="0"/>
    <n v="0"/>
    <n v="0.02"/>
    <x v="798"/>
    <n v="54.878409560000001"/>
    <n v="20.975372549999999"/>
  </r>
  <r>
    <s v="Roadmap_2017"/>
    <s v="Baseline"/>
    <x v="0"/>
    <x v="3"/>
    <x v="4"/>
    <n v="1.958"/>
    <n v="0.20807725899999999"/>
    <n v="52"/>
    <n v="845"/>
    <n v="0"/>
    <n v="0"/>
    <n v="0.02"/>
    <x v="799"/>
    <n v="72.451253219999998"/>
    <n v="26.971974299999999"/>
  </r>
  <r>
    <s v="Roadmap_2017"/>
    <s v="Baseline"/>
    <x v="0"/>
    <x v="4"/>
    <x v="4"/>
    <n v="3.1629230769999999"/>
    <n v="0.31906647100000002"/>
    <n v="84"/>
    <n v="1380"/>
    <n v="0"/>
    <n v="0"/>
    <n v="0.02"/>
    <x v="800"/>
    <n v="116.593329099999"/>
    <n v="42.997278229999999"/>
  </r>
  <r>
    <s v="Roadmap_2017"/>
    <s v="Baseline"/>
    <x v="0"/>
    <x v="5"/>
    <x v="4"/>
    <n v="4.3678461539999898"/>
    <n v="0.39984530799999901"/>
    <n v="116"/>
    <n v="1926"/>
    <n v="0"/>
    <n v="0"/>
    <n v="0.02"/>
    <x v="801"/>
    <n v="160.83584919999899"/>
    <n v="54.216444170000003"/>
  </r>
  <r>
    <s v="Roadmap_2017"/>
    <s v="Baseline"/>
    <x v="0"/>
    <x v="6"/>
    <x v="4"/>
    <n v="5.5727692309999997"/>
    <n v="0.495679284"/>
    <n v="148"/>
    <n v="1284"/>
    <n v="0"/>
    <n v="0"/>
    <n v="0.02"/>
    <x v="802"/>
    <n v="205.11891519999901"/>
    <n v="49.9602146"/>
  </r>
  <r>
    <s v="Roadmap_2017"/>
    <s v="Baseline"/>
    <x v="0"/>
    <x v="7"/>
    <x v="4"/>
    <n v="6.7776923079999998"/>
    <n v="0.55862227600000003"/>
    <n v="180"/>
    <n v="3046"/>
    <n v="0"/>
    <n v="0"/>
    <n v="0.02"/>
    <x v="803"/>
    <n v="249.42896250000001"/>
    <n v="51.467648750000002"/>
  </r>
  <r>
    <s v="Roadmap_2017"/>
    <s v="Baseline"/>
    <x v="0"/>
    <x v="8"/>
    <x v="4"/>
    <n v="7.9826153849999999"/>
    <n v="0.621565268"/>
    <n v="212"/>
    <n v="3621"/>
    <n v="0"/>
    <n v="0"/>
    <n v="0.02"/>
    <x v="804"/>
    <n v="293.75376779999999"/>
    <n v="56.739028210000001"/>
  </r>
  <r>
    <s v="Roadmap_2017"/>
    <s v="Baseline"/>
    <x v="0"/>
    <x v="9"/>
    <x v="4"/>
    <n v="9.1875384619999991"/>
    <n v="0.65303676399999999"/>
    <n v="244"/>
    <n v="4205"/>
    <n v="0"/>
    <n v="0"/>
    <n v="0.02"/>
    <x v="805"/>
    <n v="338.08593530000002"/>
    <n v="63.875735970000001"/>
  </r>
  <r>
    <s v="Roadmap_2017"/>
    <s v="Baseline"/>
    <x v="0"/>
    <x v="10"/>
    <x v="4"/>
    <n v="10.392461539999999"/>
    <n v="0.74745125099999998"/>
    <n v="276"/>
    <n v="4800"/>
    <n v="0"/>
    <n v="0"/>
    <n v="0.02"/>
    <x v="806"/>
    <n v="382.42158210000002"/>
    <n v="71.784133109999999"/>
  </r>
  <r>
    <s v="Roadmap_2017"/>
    <s v="Baseline"/>
    <x v="1"/>
    <x v="0"/>
    <x v="4"/>
    <n v="0.47899999999999998"/>
    <n v="3.6999999999999998E-2"/>
    <n v="13"/>
    <n v="218"/>
    <n v="0"/>
    <n v="0"/>
    <n v="0.02"/>
    <x v="807"/>
    <n v="19.514959600000001"/>
    <n v="13.02682744"/>
  </r>
  <r>
    <s v="Roadmap_2017"/>
    <s v="Baseline"/>
    <x v="1"/>
    <x v="1"/>
    <x v="4"/>
    <n v="0.64"/>
    <n v="6.1499999999999999E-2"/>
    <n v="20"/>
    <n v="332"/>
    <n v="0"/>
    <n v="0"/>
    <n v="0.02"/>
    <x v="808"/>
    <n v="28.35191086"/>
    <n v="11.94986207"/>
  </r>
  <r>
    <s v="Roadmap_2017"/>
    <s v="Baseline"/>
    <x v="1"/>
    <x v="2"/>
    <x v="4"/>
    <n v="0.93"/>
    <n v="0.105478259"/>
    <n v="31"/>
    <n v="510"/>
    <n v="0"/>
    <n v="0"/>
    <n v="0.02"/>
    <x v="809"/>
    <n v="42.771914500000001"/>
    <n v="16.85960759"/>
  </r>
  <r>
    <s v="Roadmap_2017"/>
    <s v="Baseline"/>
    <x v="1"/>
    <x v="3"/>
    <x v="4"/>
    <n v="1.2649999999999999"/>
    <n v="0.15905053599999999"/>
    <n v="47"/>
    <n v="781"/>
    <n v="0"/>
    <n v="0"/>
    <n v="0.02"/>
    <x v="810"/>
    <n v="64.262967639999999"/>
    <n v="14.59136296"/>
  </r>
  <r>
    <s v="Roadmap_2017"/>
    <s v="Baseline"/>
    <x v="1"/>
    <x v="4"/>
    <x v="4"/>
    <n v="2.1262765959999999"/>
    <n v="0.23547507199999901"/>
    <n v="79"/>
    <n v="1327"/>
    <n v="0"/>
    <n v="0"/>
    <n v="0.02"/>
    <x v="811"/>
    <n v="107.67116909999901"/>
    <n v="19.071011590000001"/>
  </r>
  <r>
    <s v="Roadmap_2017"/>
    <s v="Baseline"/>
    <x v="1"/>
    <x v="5"/>
    <x v="4"/>
    <n v="2.9875531909999999"/>
    <n v="0.27960022600000001"/>
    <n v="111"/>
    <n v="1889"/>
    <n v="0"/>
    <n v="0"/>
    <n v="0.02"/>
    <x v="812"/>
    <n v="151.14466849999999"/>
    <n v="21.29341591"/>
  </r>
  <r>
    <s v="Roadmap_2017"/>
    <s v="Baseline"/>
    <x v="1"/>
    <x v="6"/>
    <x v="4"/>
    <n v="3.8219148939999998"/>
    <n v="0.34394138000000002"/>
    <n v="142"/>
    <n v="2469"/>
    <n v="0"/>
    <n v="0"/>
    <n v="0.02"/>
    <x v="813"/>
    <n v="193.28720730000001"/>
    <n v="16.092228169999998"/>
  </r>
  <r>
    <s v="Roadmap_2017"/>
    <s v="Baseline"/>
    <x v="1"/>
    <x v="7"/>
    <x v="4"/>
    <n v="4.6831914889999897"/>
    <n v="0.38972378899999999"/>
    <n v="174"/>
    <n v="3064"/>
    <n v="0"/>
    <n v="0"/>
    <n v="0.02"/>
    <x v="814"/>
    <n v="236.81233069999999"/>
    <n v="14.41460427"/>
  </r>
  <r>
    <s v="Roadmap_2017"/>
    <s v="Baseline"/>
    <x v="1"/>
    <x v="8"/>
    <x v="4"/>
    <n v="5.5444680850000001"/>
    <n v="0.43436381699999999"/>
    <n v="206"/>
    <n v="3676"/>
    <n v="0"/>
    <n v="0"/>
    <n v="0.02"/>
    <x v="815"/>
    <n v="280.34919239999999"/>
    <n v="14.877148030000001"/>
  </r>
  <r>
    <s v="Roadmap_2017"/>
    <s v="Baseline"/>
    <x v="1"/>
    <x v="9"/>
    <x v="4"/>
    <n v="6.3788297869999999"/>
    <n v="0.45387182500000001"/>
    <n v="237"/>
    <n v="4305"/>
    <n v="0"/>
    <n v="0"/>
    <n v="0.02"/>
    <x v="816"/>
    <n v="322.5310973"/>
    <n v="16.320481409999999"/>
  </r>
  <r>
    <s v="Roadmap_2017"/>
    <s v="Baseline"/>
    <x v="1"/>
    <x v="10"/>
    <x v="4"/>
    <n v="7.2401063829999996"/>
    <n v="0.52443475799999995"/>
    <n v="269"/>
    <n v="4951"/>
    <n v="0"/>
    <n v="0"/>
    <n v="0.02"/>
    <x v="817"/>
    <n v="366.0767333"/>
    <n v="18.25851552"/>
  </r>
  <r>
    <s v="Roadmap_2017"/>
    <s v="Baseline"/>
    <x v="2"/>
    <x v="0"/>
    <x v="4"/>
    <n v="0.121"/>
    <n v="6.0000000000000001E-3"/>
    <n v="7"/>
    <n v="134"/>
    <n v="0"/>
    <n v="0"/>
    <n v="0.02"/>
    <x v="818"/>
    <n v="9.9804628280000003"/>
    <n v="3.8218422959999998"/>
  </r>
  <r>
    <s v="Roadmap_2017"/>
    <s v="Baseline"/>
    <x v="2"/>
    <x v="1"/>
    <x v="4"/>
    <n v="0.11699999999999899"/>
    <n v="9.4999999999999998E-3"/>
    <n v="7"/>
    <n v="135"/>
    <n v="0"/>
    <n v="0"/>
    <n v="0.02"/>
    <x v="819"/>
    <n v="9.9657907409999993"/>
    <n v="3.2334213569999899"/>
  </r>
  <r>
    <s v="Roadmap_2017"/>
    <s v="Baseline"/>
    <x v="2"/>
    <x v="2"/>
    <x v="4"/>
    <n v="0.157"/>
    <n v="1.7706108999999901E-2"/>
    <n v="10"/>
    <n v="181"/>
    <n v="0"/>
    <n v="0"/>
    <n v="0.02"/>
    <x v="820"/>
    <n v="14.38194244"/>
    <n v="1.4525087750000001"/>
  </r>
  <r>
    <s v="Roadmap_2017"/>
    <s v="Baseline"/>
    <x v="2"/>
    <x v="3"/>
    <x v="4"/>
    <n v="0.21199999999999999"/>
    <n v="1.9866088E-2"/>
    <n v="13"/>
    <n v="244"/>
    <n v="0"/>
    <n v="0"/>
    <n v="0.02"/>
    <x v="821"/>
    <n v="18.5060407"/>
    <n v="0.97741513499999999"/>
  </r>
  <r>
    <s v="Roadmap_2017"/>
    <s v="Baseline"/>
    <x v="2"/>
    <x v="4"/>
    <x v="4"/>
    <n v="0.24461538499999999"/>
    <n v="1.80515539999999E-2"/>
    <n v="15"/>
    <n v="296"/>
    <n v="0"/>
    <n v="0"/>
    <n v="0.02"/>
    <x v="822"/>
    <n v="21.363204920000001"/>
    <n v="0.72168270800000001"/>
  </r>
  <r>
    <s v="Roadmap_2017"/>
    <s v="Baseline"/>
    <x v="2"/>
    <x v="5"/>
    <x v="4"/>
    <n v="0.293538462"/>
    <n v="2.3897847999999999E-2"/>
    <n v="18"/>
    <n v="350"/>
    <n v="0"/>
    <n v="0"/>
    <n v="0.02"/>
    <x v="823"/>
    <n v="25.654524609999999"/>
    <n v="0.69660672700000004"/>
  </r>
  <r>
    <s v="Roadmap_2017"/>
    <s v="Baseline"/>
    <x v="2"/>
    <x v="6"/>
    <x v="4"/>
    <n v="0.32615384600000003"/>
    <n v="2.2575018999999901E-2"/>
    <n v="20"/>
    <n v="407"/>
    <n v="0"/>
    <n v="0"/>
    <n v="0.02"/>
    <x v="824"/>
    <n v="28.51300985"/>
    <n v="0.71465527699999998"/>
  </r>
  <r>
    <s v="Roadmap_2017"/>
    <s v="Baseline"/>
    <x v="2"/>
    <x v="7"/>
    <x v="4"/>
    <n v="0.37507692299999901"/>
    <n v="2.7899338999999999E-2"/>
    <n v="23"/>
    <n v="465"/>
    <n v="0"/>
    <n v="0"/>
    <n v="0.02"/>
    <x v="825"/>
    <n v="32.793492759999999"/>
    <n v="0.80163646300000002"/>
  </r>
  <r>
    <s v="Roadmap_2017"/>
    <s v="Baseline"/>
    <x v="2"/>
    <x v="8"/>
    <x v="4"/>
    <n v="0.407692307999999"/>
    <n v="2.6834440000000001E-2"/>
    <n v="25"/>
    <n v="525"/>
    <n v="0"/>
    <n v="0"/>
    <n v="0.02"/>
    <x v="826"/>
    <n v="35.646577569999998"/>
    <n v="0.86498351099999904"/>
  </r>
  <r>
    <s v="Roadmap_2017"/>
    <s v="Baseline"/>
    <x v="2"/>
    <x v="9"/>
    <x v="4"/>
    <n v="0.45661538499999998"/>
    <n v="3.1093905000000002E-2"/>
    <n v="28"/>
    <n v="587"/>
    <n v="0"/>
    <n v="0"/>
    <n v="0.02"/>
    <x v="827"/>
    <n v="39.924803199999999"/>
    <n v="0.96681792599999905"/>
  </r>
  <r>
    <s v="Roadmap_2017"/>
    <s v="Baseline"/>
    <x v="2"/>
    <x v="10"/>
    <x v="4"/>
    <n v="0.48923076900000001"/>
    <n v="3.1093861E-2"/>
    <n v="30"/>
    <n v="651"/>
    <n v="0"/>
    <n v="0"/>
    <n v="0.02"/>
    <x v="828"/>
    <n v="42.776837149999999"/>
    <n v="1.035211278"/>
  </r>
  <r>
    <s v="Roadmap_2017"/>
    <s v="Baseline"/>
    <x v="3"/>
    <x v="0"/>
    <x v="4"/>
    <n v="0.45970301099999999"/>
    <n v="3.2797117000000001E-2"/>
    <n v="42.5490846"/>
    <n v="311.81316889999999"/>
    <n v="0"/>
    <n v="0"/>
    <n v="0.02"/>
    <x v="829"/>
    <n v="39.093406399999999"/>
    <n v="32.286657599999998"/>
  </r>
  <r>
    <s v="Roadmap_2017"/>
    <s v="Baseline"/>
    <x v="3"/>
    <x v="1"/>
    <x v="4"/>
    <n v="0.55328232799999999"/>
    <n v="6.7337559000000005E-2"/>
    <n v="51.815292829999997"/>
    <n v="399.43901369999998"/>
    <n v="0"/>
    <n v="0"/>
    <n v="0.02"/>
    <x v="830"/>
    <n v="45.921657789999998"/>
    <n v="35.646308990000001"/>
  </r>
  <r>
    <s v="Roadmap_2017"/>
    <s v="Baseline"/>
    <x v="3"/>
    <x v="2"/>
    <x v="4"/>
    <n v="0.79880121900000001"/>
    <n v="0.23395101099999999"/>
    <n v="72.97073279"/>
    <n v="578.10283729999901"/>
    <n v="0"/>
    <n v="0"/>
    <n v="0.02"/>
    <x v="831"/>
    <n v="60.008345310000003"/>
    <n v="25.319055389999999"/>
  </r>
  <r>
    <s v="Roadmap_2017"/>
    <s v="Baseline"/>
    <x v="3"/>
    <x v="3"/>
    <x v="4"/>
    <n v="2.5999512810000001"/>
    <n v="0.26649986199999998"/>
    <n v="92.855996849999997"/>
    <n v="742.23447979999901"/>
    <n v="0"/>
    <n v="0"/>
    <n v="0.02"/>
    <x v="832"/>
    <n v="73.708884319999996"/>
    <n v="15.6954444"/>
  </r>
  <r>
    <s v="Roadmap_2017"/>
    <s v="Baseline"/>
    <x v="3"/>
    <x v="4"/>
    <x v="4"/>
    <n v="2.4477265579999998"/>
    <n v="0.11251212400000001"/>
    <n v="87.419364810000005"/>
    <n v="688.202330799999"/>
    <n v="0"/>
    <n v="0"/>
    <n v="0.02"/>
    <x v="833"/>
    <n v="68.785852469999995"/>
    <n v="12.174967329999999"/>
  </r>
  <r>
    <s v="Roadmap_2017"/>
    <s v="Baseline"/>
    <x v="3"/>
    <x v="5"/>
    <x v="4"/>
    <n v="2.789795867"/>
    <n v="0.24835325899999999"/>
    <n v="99.636203980000005"/>
    <n v="784.37847220000003"/>
    <n v="0"/>
    <n v="0"/>
    <n v="0.02"/>
    <x v="834"/>
    <n v="77.932009660000006"/>
    <n v="11.23447902"/>
  </r>
  <r>
    <s v="Roadmap_2017"/>
    <s v="Baseline"/>
    <x v="3"/>
    <x v="6"/>
    <x v="4"/>
    <n v="3.191526471"/>
    <n v="0.17942527699999999"/>
    <n v="113.9838173"/>
    <n v="897.32897209999999"/>
    <n v="0"/>
    <n v="0"/>
    <n v="0.02"/>
    <x v="835"/>
    <n v="88.826011010000002"/>
    <n v="11.27929279"/>
  </r>
  <r>
    <s v="Roadmap_2017"/>
    <s v="Baseline"/>
    <x v="3"/>
    <x v="7"/>
    <x v="4"/>
    <n v="3.6072060549999998"/>
    <n v="0.21960839099999999"/>
    <n v="128.82961169999999"/>
    <n v="1014.201364"/>
    <n v="0"/>
    <n v="0"/>
    <n v="0.02"/>
    <x v="836"/>
    <n v="100.167014299999"/>
    <n v="11.93315175"/>
  </r>
  <r>
    <s v="Roadmap_2017"/>
    <s v="Baseline"/>
    <x v="3"/>
    <x v="8"/>
    <x v="4"/>
    <n v="4.0396244149999996"/>
    <n v="0.24214724800000001"/>
    <n v="144.27322340000001"/>
    <n v="1135.7800279999999"/>
    <n v="0"/>
    <n v="0"/>
    <n v="0.02"/>
    <x v="837"/>
    <n v="112.01753739999999"/>
    <n v="13.02104012"/>
  </r>
  <r>
    <s v="Roadmap_2017"/>
    <s v="Baseline"/>
    <x v="3"/>
    <x v="9"/>
    <x v="4"/>
    <n v="4.4859917530000004"/>
    <n v="0.25190336099999999"/>
    <n v="160.21501599999999"/>
    <n v="1261.280583"/>
    <n v="0"/>
    <n v="0"/>
    <n v="0.02"/>
    <x v="838"/>
    <n v="124.28783919999999"/>
    <n v="14.35379623"/>
  </r>
  <r>
    <s v="Roadmap_2017"/>
    <s v="Baseline"/>
    <x v="3"/>
    <x v="10"/>
    <x v="4"/>
    <n v="4.9490978669999999"/>
    <n v="0.28415288100000002"/>
    <n v="176.75462590000001"/>
    <n v="1391.48741"/>
    <n v="0"/>
    <n v="0"/>
    <n v="0.02"/>
    <x v="839"/>
    <n v="137.04571240000001"/>
    <n v="15.81350155"/>
  </r>
  <r>
    <s v="Roadmap_2017"/>
    <s v="Baseline"/>
    <x v="4"/>
    <x v="0"/>
    <x v="4"/>
    <n v="0.30299999999999999"/>
    <n v="2.8999999999999901E-2"/>
    <n v="18"/>
    <n v="331"/>
    <n v="0"/>
    <n v="0"/>
    <n v="0.02"/>
    <x v="840"/>
    <n v="18.201256659999999"/>
    <n v="4.1122470660000001"/>
  </r>
  <r>
    <s v="Roadmap_2017"/>
    <s v="Baseline"/>
    <x v="4"/>
    <x v="1"/>
    <x v="4"/>
    <n v="0.35"/>
    <n v="2.4E-2"/>
    <n v="21"/>
    <n v="383"/>
    <n v="0"/>
    <n v="0"/>
    <n v="0.02"/>
    <x v="841"/>
    <n v="20.67409932"/>
    <n v="4.0340855959999997"/>
  </r>
  <r>
    <s v="Roadmap_2017"/>
    <s v="Baseline"/>
    <x v="4"/>
    <x v="2"/>
    <x v="4"/>
    <n v="0.39700000000000002"/>
    <n v="2.8590362000000001E-2"/>
    <n v="26"/>
    <n v="474"/>
    <n v="0"/>
    <n v="0"/>
    <n v="0.02"/>
    <x v="842"/>
    <n v="24.171356660000001"/>
    <n v="1.5653790830000001"/>
  </r>
  <r>
    <s v="Roadmap_2017"/>
    <s v="Baseline"/>
    <x v="4"/>
    <x v="3"/>
    <x v="4"/>
    <n v="0.40799999999999997"/>
    <n v="2.87242029999999E-2"/>
    <n v="27"/>
    <n v="512"/>
    <n v="0"/>
    <n v="0"/>
    <n v="0.02"/>
    <x v="843"/>
    <n v="23.36439713"/>
    <n v="0.647942405"/>
  </r>
  <r>
    <s v="Roadmap_2017"/>
    <s v="Baseline"/>
    <x v="4"/>
    <x v="4"/>
    <x v="4"/>
    <n v="0.46844444399999902"/>
    <n v="3.2180971000000003E-2"/>
    <n v="31"/>
    <n v="586"/>
    <n v="0"/>
    <n v="0"/>
    <n v="0.02"/>
    <x v="844"/>
    <n v="24.53947741"/>
    <n v="0.33862753899999998"/>
  </r>
  <r>
    <s v="Roadmap_2017"/>
    <s v="Baseline"/>
    <x v="4"/>
    <x v="5"/>
    <x v="4"/>
    <n v="0.51377777800000002"/>
    <n v="3.3078113999999999E-2"/>
    <n v="34"/>
    <n v="662"/>
    <n v="0"/>
    <n v="0"/>
    <n v="0.02"/>
    <x v="845"/>
    <n v="25.506756119999999"/>
    <n v="0.225325742"/>
  </r>
  <r>
    <s v="Roadmap_2017"/>
    <s v="Baseline"/>
    <x v="4"/>
    <x v="6"/>
    <x v="4"/>
    <n v="0.57422222199999995"/>
    <n v="4.0258387999999999E-2"/>
    <n v="38"/>
    <n v="741"/>
    <n v="0"/>
    <n v="0"/>
    <n v="0.02"/>
    <x v="846"/>
    <n v="27.902325479999998"/>
    <n v="0.20140902599999999"/>
  </r>
  <r>
    <s v="Roadmap_2017"/>
    <s v="Baseline"/>
    <x v="4"/>
    <x v="7"/>
    <x v="4"/>
    <n v="0.61955555600000001"/>
    <n v="4.0061002999999998E-2"/>
    <n v="41"/>
    <n v="821"/>
    <n v="0"/>
    <n v="0"/>
    <n v="0.02"/>
    <x v="847"/>
    <n v="29.853906510000002"/>
    <n v="0.203001292"/>
  </r>
  <r>
    <s v="Roadmap_2017"/>
    <s v="Baseline"/>
    <x v="4"/>
    <x v="8"/>
    <x v="4"/>
    <n v="0.68"/>
    <n v="4.4945303999999998E-2"/>
    <n v="45"/>
    <n v="905"/>
    <n v="0"/>
    <n v="0"/>
    <n v="0.02"/>
    <x v="848"/>
    <n v="32.660394199999999"/>
    <n v="0.218279635"/>
  </r>
  <r>
    <s v="Roadmap_2017"/>
    <s v="Baseline"/>
    <x v="4"/>
    <x v="9"/>
    <x v="4"/>
    <n v="0.72533333300000002"/>
    <n v="4.4205231999999997E-2"/>
    <n v="48"/>
    <n v="992"/>
    <n v="0"/>
    <n v="0"/>
    <n v="0.02"/>
    <x v="849"/>
    <n v="34.794216820000003"/>
    <n v="0.23083917699999901"/>
  </r>
  <r>
    <s v="Roadmap_2017"/>
    <s v="Baseline"/>
    <x v="4"/>
    <x v="10"/>
    <x v="4"/>
    <n v="0.77066666699999997"/>
    <n v="4.7954772999999999E-2"/>
    <n v="51"/>
    <n v="1078"/>
    <n v="0"/>
    <n v="0"/>
    <n v="0.02"/>
    <x v="850"/>
    <n v="36.9510583"/>
    <n v="0.24526662499999999"/>
  </r>
  <r>
    <s v="Roadmap_2017"/>
    <s v="Baseline"/>
    <x v="5"/>
    <x v="0"/>
    <x v="4"/>
    <n v="0.74077378299999996"/>
    <n v="5.7806585000000001E-2"/>
    <n v="62.855660409999999"/>
    <n v="590.84320779999996"/>
    <n v="0"/>
    <n v="0"/>
    <n v="0.02"/>
    <x v="851"/>
    <n v="92.059870489999994"/>
    <n v="38.736571789999999"/>
  </r>
  <r>
    <s v="Roadmap_2017"/>
    <s v="Baseline"/>
    <x v="5"/>
    <x v="1"/>
    <x v="4"/>
    <n v="1.68"/>
    <n v="0.215207813"/>
    <n v="131.9516386"/>
    <n v="1108.3937639999999"/>
    <n v="0"/>
    <n v="0"/>
    <n v="0.02"/>
    <x v="852"/>
    <n v="179.50639469999999"/>
    <n v="67.903969880000005"/>
  </r>
  <r>
    <s v="Roadmap_2017"/>
    <s v="Baseline"/>
    <x v="5"/>
    <x v="2"/>
    <x v="4"/>
    <n v="3.95"/>
    <n v="0.49804218700000003"/>
    <n v="250.14527999999899"/>
    <n v="1625.9443199999901"/>
    <n v="0"/>
    <n v="0"/>
    <n v="0.02"/>
    <x v="853"/>
    <n v="319.64861079999997"/>
    <n v="105.47329029999899"/>
  </r>
  <r>
    <s v="Roadmap_2017"/>
    <s v="Baseline"/>
    <x v="5"/>
    <x v="3"/>
    <x v="4"/>
    <n v="5.3005000000000004"/>
    <n v="0.56845716099999999"/>
    <n v="335.83967999999999"/>
    <n v="2182.9579199999998"/>
    <n v="0"/>
    <n v="0"/>
    <n v="0.02"/>
    <x v="854"/>
    <n v="404.48164630000002"/>
    <n v="42.093204790000001"/>
  </r>
  <r>
    <s v="Roadmap_2017"/>
    <s v="Baseline"/>
    <x v="5"/>
    <x v="4"/>
    <x v="4"/>
    <n v="6.6414138889999998"/>
    <n v="0.63471658200000003"/>
    <n v="420.79998399999999"/>
    <n v="2735.1998960000001"/>
    <n v="0"/>
    <n v="0"/>
    <n v="0.02"/>
    <x v="855"/>
    <n v="478.4182649"/>
    <n v="28.732815769999998"/>
  </r>
  <r>
    <s v="Roadmap_2017"/>
    <s v="Baseline"/>
    <x v="5"/>
    <x v="5"/>
    <x v="4"/>
    <n v="7.675857551"/>
    <n v="0.73302386399999997"/>
    <n v="486.342334399999"/>
    <n v="3161.2251739999901"/>
    <n v="0"/>
    <n v="0"/>
    <n v="0.02"/>
    <x v="856"/>
    <n v="542.69587520000005"/>
    <n v="21.536073930000001"/>
  </r>
  <r>
    <s v="Roadmap_2017"/>
    <s v="Baseline"/>
    <x v="5"/>
    <x v="6"/>
    <x v="4"/>
    <n v="8.9411572629999991"/>
    <n v="0.85443100599999999"/>
    <n v="566.5117242"/>
    <n v="3682.3262070000001"/>
    <n v="0"/>
    <n v="0"/>
    <n v="0.02"/>
    <x v="857"/>
    <n v="628.33478209999998"/>
    <n v="20.43812917"/>
  </r>
  <r>
    <s v="Roadmap_2017"/>
    <s v="Baseline"/>
    <x v="5"/>
    <x v="7"/>
    <x v="4"/>
    <n v="10.433073179999999"/>
    <n v="0.96451382699999999"/>
    <n v="661.0395168"/>
    <n v="4296.7568590000001"/>
    <n v="0"/>
    <n v="0"/>
    <n v="0.02"/>
    <x v="858"/>
    <n v="732.13656170000002"/>
    <n v="22.999465899999901"/>
  </r>
  <r>
    <s v="Roadmap_2017"/>
    <s v="Baseline"/>
    <x v="5"/>
    <x v="8"/>
    <x v="4"/>
    <n v="12.11320916"/>
    <n v="1.097248357"/>
    <n v="767.49293250000005"/>
    <n v="4988.7040610000004"/>
    <n v="0"/>
    <n v="0"/>
    <n v="0.02"/>
    <x v="859"/>
    <n v="850.14315820000002"/>
    <n v="26.685324550000001"/>
  </r>
  <r>
    <s v="Roadmap_2017"/>
    <s v="Baseline"/>
    <x v="5"/>
    <x v="9"/>
    <x v="4"/>
    <n v="13.8972484999999"/>
    <n v="1.173295092"/>
    <n v="880.52966519999995"/>
    <n v="5723.4428239999997"/>
    <n v="0"/>
    <n v="0"/>
    <n v="0.02"/>
    <x v="860"/>
    <n v="975.84297919999995"/>
    <n v="30.615549860000002"/>
  </r>
  <r>
    <s v="Roadmap_2017"/>
    <s v="Baseline"/>
    <x v="5"/>
    <x v="10"/>
    <x v="4"/>
    <n v="15.64408354"/>
    <n v="1.35920933699999"/>
    <n v="991.20913280000002"/>
    <n v="6442.8593629999996"/>
    <n v="0"/>
    <n v="0"/>
    <n v="0.02"/>
    <x v="861"/>
    <n v="1099.048323"/>
    <n v="34.463816299999998"/>
  </r>
  <r>
    <s v="Roadmap_2017"/>
    <s v="Baseline"/>
    <x v="6"/>
    <x v="0"/>
    <x v="4"/>
    <n v="3.0049999999999999"/>
    <n v="0.28399999999999997"/>
    <n v="102.9188558"/>
    <n v="1763"/>
    <n v="0"/>
    <n v="0"/>
    <n v="0.02"/>
    <x v="862"/>
    <n v="136.94024680000001"/>
    <n v="26.267378239999999"/>
  </r>
  <r>
    <s v="Roadmap_2017"/>
    <s v="Baseline"/>
    <x v="6"/>
    <x v="1"/>
    <x v="4"/>
    <n v="3.1539999999999999"/>
    <n v="0.23549999999999999"/>
    <n v="134.02061860000001"/>
    <n v="1863"/>
    <n v="0"/>
    <n v="0"/>
    <n v="0.02"/>
    <x v="863"/>
    <n v="169.95355180000001"/>
    <n v="20.384096889999999"/>
  </r>
  <r>
    <s v="Roadmap_2017"/>
    <s v="Baseline"/>
    <x v="6"/>
    <x v="2"/>
    <x v="4"/>
    <n v="3.4129999999999998"/>
    <n v="0.22887859899999999"/>
    <n v="135.92233010000001"/>
    <n v="1971"/>
    <n v="0"/>
    <n v="0"/>
    <n v="0.02"/>
    <x v="864"/>
    <n v="159.22077719999999"/>
    <n v="13.489194039999999"/>
  </r>
  <r>
    <s v="Roadmap_2017"/>
    <s v="Baseline"/>
    <x v="6"/>
    <x v="3"/>
    <x v="4"/>
    <n v="3.298"/>
    <n v="0.21088753099999999"/>
    <n v="142.268041199999"/>
    <n v="1927"/>
    <n v="0"/>
    <n v="0"/>
    <n v="0.02"/>
    <x v="865"/>
    <n v="165.15859159999999"/>
    <n v="6.8972177459999999"/>
  </r>
  <r>
    <s v="Roadmap_2017"/>
    <s v="Baseline"/>
    <x v="6"/>
    <x v="4"/>
    <x v="4"/>
    <n v="3.4670393800000001"/>
    <n v="0.21150273999999999"/>
    <n v="149.56000649999999"/>
    <n v="2123.5540000000001"/>
    <n v="0"/>
    <n v="0"/>
    <n v="0.02"/>
    <x v="866"/>
    <n v="173.01890689999999"/>
    <n v="2.9798901419999999"/>
  </r>
  <r>
    <s v="Roadmap_2017"/>
    <s v="Baseline"/>
    <x v="6"/>
    <x v="5"/>
    <x v="4"/>
    <n v="3.7009150339999999"/>
    <n v="0.21358110499999999"/>
    <n v="159.64885769999901"/>
    <n v="2291.203"/>
    <n v="0"/>
    <n v="0"/>
    <n v="0.02"/>
    <x v="867"/>
    <n v="184.44179409999899"/>
    <n v="1.5362375880000001"/>
  </r>
  <r>
    <s v="Roadmap_2017"/>
    <s v="Baseline"/>
    <x v="6"/>
    <x v="6"/>
    <x v="4"/>
    <n v="3.9083798600000001"/>
    <n v="0.23152806000000001"/>
    <n v="168.5984072"/>
    <n v="2460.779"/>
    <n v="0"/>
    <n v="0"/>
    <n v="0.02"/>
    <x v="868"/>
    <n v="194.68024209999999"/>
    <n v="1.049814668"/>
  </r>
  <r>
    <s v="Roadmap_2017"/>
    <s v="Baseline"/>
    <x v="6"/>
    <x v="7"/>
    <x v="4"/>
    <n v="4.0494924450000003"/>
    <n v="0.23431589799999999"/>
    <n v="174.6856756"/>
    <n v="2580.2529999999902"/>
    <n v="0"/>
    <n v="0"/>
    <n v="0.02"/>
    <x v="869"/>
    <n v="201.66896269999901"/>
    <n v="0.90853193899999996"/>
  </r>
  <r>
    <s v="Roadmap_2017"/>
    <s v="Baseline"/>
    <x v="6"/>
    <x v="8"/>
    <x v="4"/>
    <n v="4.1665322089999997"/>
    <n v="0.236878807"/>
    <n v="179.7344985"/>
    <n v="2688.165"/>
    <n v="0"/>
    <n v="0"/>
    <n v="0.02"/>
    <x v="870"/>
    <n v="207.48173789999899"/>
    <n v="0.88507349499999999"/>
  </r>
  <r>
    <s v="Roadmap_2017"/>
    <s v="Baseline"/>
    <x v="6"/>
    <x v="9"/>
    <x v="4"/>
    <n v="4.236726869"/>
    <n v="0.23380119199999999"/>
    <n v="182.76253269999901"/>
    <n v="2780.6609999999901"/>
    <n v="0"/>
    <n v="0"/>
    <n v="0.02"/>
    <x v="871"/>
    <n v="210.97100589999999"/>
    <n v="0.88423076599999995"/>
  </r>
  <r>
    <s v="Roadmap_2017"/>
    <s v="Baseline"/>
    <x v="6"/>
    <x v="10"/>
    <x v="4"/>
    <n v="4.2897032030000002"/>
    <n v="0.23308044999999999"/>
    <n v="185.04780840000001"/>
    <n v="2851.96"/>
    <n v="0"/>
    <n v="0"/>
    <n v="0.02"/>
    <x v="872"/>
    <n v="213.60657509999999"/>
    <n v="0.89055688099999997"/>
  </r>
  <r>
    <s v="Roadmap_2017"/>
    <s v="Baseline"/>
    <x v="7"/>
    <x v="0"/>
    <x v="4"/>
    <n v="11.734848189999999"/>
    <n v="1.0603550770000001"/>
    <n v="609.4439969"/>
    <n v="9536.4991489999993"/>
    <n v="0"/>
    <n v="0"/>
    <n v="0.02"/>
    <x v="873"/>
    <n v="786.13193239999998"/>
    <n v="257.50263719999998"/>
  </r>
  <r>
    <s v="Roadmap_2017"/>
    <s v="Baseline"/>
    <x v="7"/>
    <x v="1"/>
    <x v="4"/>
    <n v="14.18217941"/>
    <n v="1.2913856829999999"/>
    <n v="798.140804"/>
    <n v="11584.85283"/>
    <n v="0"/>
    <n v="0"/>
    <n v="0.02"/>
    <x v="874"/>
    <n v="987.94436209999901"/>
    <n v="263.27084009999999"/>
  </r>
  <r>
    <s v="Roadmap_2017"/>
    <s v="Baseline"/>
    <x v="7"/>
    <x v="2"/>
    <x v="4"/>
    <n v="20.088809749999999"/>
    <n v="2.365155433"/>
    <n v="1047.9475660000001"/>
    <n v="13996.084629999999"/>
    <n v="0"/>
    <n v="0"/>
    <n v="0.02"/>
    <x v="875"/>
    <n v="1256.3892330000001"/>
    <n v="268.20726619999999"/>
  </r>
  <r>
    <s v="Roadmap_2017"/>
    <s v="Baseline"/>
    <x v="7"/>
    <x v="3"/>
    <x v="4"/>
    <n v="28.650880570000002"/>
    <n v="2.7535764169999899"/>
    <n v="1304.3208810000001"/>
    <n v="16511.335859999999"/>
    <n v="0"/>
    <n v="0"/>
    <n v="0.02"/>
    <x v="876"/>
    <n v="1511.1159230000001"/>
    <n v="184.6276451"/>
  </r>
  <r>
    <s v="Roadmap_2017"/>
    <s v="Baseline"/>
    <x v="7"/>
    <x v="4"/>
    <x v="4"/>
    <n v="34.568257559999999"/>
    <n v="2.743555492"/>
    <n v="1555.1359339999999"/>
    <n v="19972.888050000001"/>
    <n v="0"/>
    <n v="0"/>
    <n v="0.02"/>
    <x v="877"/>
    <n v="1747.4812260000001"/>
    <n v="188.10888639999999"/>
  </r>
  <r>
    <s v="Roadmap_2017"/>
    <s v="Baseline"/>
    <x v="7"/>
    <x v="5"/>
    <x v="4"/>
    <n v="40.785173630000003"/>
    <n v="3.4432019619999998"/>
    <n v="1806.3751239999999"/>
    <n v="23501.873759999999"/>
    <n v="0"/>
    <n v="0"/>
    <n v="0.02"/>
    <x v="878"/>
    <n v="1997.132157"/>
    <n v="195.9804499"/>
  </r>
  <r>
    <s v="Roadmap_2017"/>
    <s v="Baseline"/>
    <x v="7"/>
    <x v="6"/>
    <x v="4"/>
    <n v="47.343464750000003"/>
    <n v="3.7474690599999998"/>
    <n v="2071.9840349999999"/>
    <n v="25983.097259999999"/>
    <n v="0"/>
    <n v="0"/>
    <n v="0.02"/>
    <x v="879"/>
    <n v="2291.397829"/>
    <n v="179.30723889999999"/>
  </r>
  <r>
    <s v="Roadmap_2017"/>
    <s v="Baseline"/>
    <x v="7"/>
    <x v="7"/>
    <x v="4"/>
    <n v="54.62986197"/>
    <n v="4.2361138709999997"/>
    <n v="2374.5723629999902"/>
    <n v="31347.550169999999"/>
    <n v="0"/>
    <n v="0"/>
    <n v="0.02"/>
    <x v="880"/>
    <n v="2639.9868449999999"/>
    <n v="187.71038719999899"/>
  </r>
  <r>
    <s v="Roadmap_2017"/>
    <s v="Baseline"/>
    <x v="7"/>
    <x v="8"/>
    <x v="4"/>
    <n v="62.421230340000001"/>
    <n v="4.7202530469999999"/>
    <n v="2703.419238"/>
    <n v="35973.053910000002"/>
    <n v="0"/>
    <n v="0"/>
    <n v="0.02"/>
    <x v="881"/>
    <n v="3023.4465369999998"/>
    <n v="209.58891449999999"/>
  </r>
  <r>
    <s v="Roadmap_2017"/>
    <s v="Baseline"/>
    <x v="7"/>
    <x v="9"/>
    <x v="4"/>
    <n v="70.589623520000004"/>
    <n v="4.9850529180000001"/>
    <n v="3049.5822280000002"/>
    <n v="40957.970159999997"/>
    <n v="0"/>
    <n v="0"/>
    <n v="0.02"/>
    <x v="882"/>
    <n v="3431.3969869999901"/>
    <n v="238.35731079999999"/>
  </r>
  <r>
    <s v="Roadmap_2017"/>
    <s v="Baseline"/>
    <x v="7"/>
    <x v="10"/>
    <x v="4"/>
    <n v="78.944548049999995"/>
    <n v="5.7348069939999897"/>
    <n v="3401.4865989999998"/>
    <n v="46199.938889999998"/>
    <n v="0"/>
    <n v="0"/>
    <n v="0.02"/>
    <x v="883"/>
    <n v="3849.1259319999999"/>
    <n v="270.58766859999997"/>
  </r>
  <r>
    <s v="Roadmap_2017"/>
    <s v="Baseline"/>
    <x v="8"/>
    <x v="0"/>
    <x v="4"/>
    <n v="1.006751392"/>
    <n v="6.3751374999999999E-2"/>
    <n v="34.120396069999998"/>
    <n v="238.8427725"/>
    <n v="0"/>
    <n v="0"/>
    <n v="0.02"/>
    <x v="884"/>
    <n v="48.607696859999997"/>
    <n v="22.629234239999999"/>
  </r>
  <r>
    <s v="Roadmap_2017"/>
    <s v="Baseline"/>
    <x v="8"/>
    <x v="1"/>
    <x v="4"/>
    <n v="1.36913708"/>
    <n v="0.10484031199999901"/>
    <n v="49.353254"/>
    <n v="380.02005580000002"/>
    <n v="0"/>
    <n v="0"/>
    <n v="0.02"/>
    <x v="885"/>
    <n v="70.308327770000005"/>
    <n v="15.933182070000001"/>
  </r>
  <r>
    <s v="Roadmap_2017"/>
    <s v="Baseline"/>
    <x v="8"/>
    <x v="2"/>
    <x v="4"/>
    <n v="2.013138535"/>
    <n v="0.18284465499999999"/>
    <n v="76.909223139999995"/>
    <n v="646.03747439999995"/>
    <n v="0"/>
    <n v="0"/>
    <n v="0.02"/>
    <x v="886"/>
    <n v="109.564384"/>
    <n v="16.74043155"/>
  </r>
  <r>
    <s v="Roadmap_2017"/>
    <s v="Baseline"/>
    <x v="8"/>
    <x v="3"/>
    <x v="4"/>
    <n v="2.5524292929999999"/>
    <n v="0.23917951500000001"/>
    <n v="92.543236980000003"/>
    <n v="842.14345649999996"/>
    <n v="0"/>
    <n v="0"/>
    <n v="0.02"/>
    <x v="887"/>
    <n v="131.8364996"/>
    <n v="16.383288830000001"/>
  </r>
  <r>
    <s v="Roadmap_2017"/>
    <s v="Baseline"/>
    <x v="8"/>
    <x v="4"/>
    <x v="4"/>
    <n v="3.2239494289999899"/>
    <n v="0.29682217699999902"/>
    <n v="116.89049199999999"/>
    <n v="1145.526822"/>
    <n v="0"/>
    <n v="0"/>
    <n v="0.02"/>
    <x v="888"/>
    <n v="166.52144229999999"/>
    <n v="18.92521297"/>
  </r>
  <r>
    <s v="Roadmap_2017"/>
    <s v="Baseline"/>
    <x v="8"/>
    <x v="5"/>
    <x v="4"/>
    <n v="4.1145298939999897"/>
    <n v="0.38827845700000002"/>
    <n v="149.18020100000001"/>
    <n v="1566.39211"/>
    <n v="0"/>
    <n v="0"/>
    <n v="0.02"/>
    <x v="889"/>
    <n v="212.521154"/>
    <n v="23.421778270000001"/>
  </r>
  <r>
    <s v="Roadmap_2017"/>
    <s v="Baseline"/>
    <x v="8"/>
    <x v="6"/>
    <x v="4"/>
    <n v="5.2927403589999997"/>
    <n v="0.48836824699999998"/>
    <n v="191.89848929999999"/>
    <n v="2149.2630800000002"/>
    <n v="0"/>
    <n v="0"/>
    <n v="0.02"/>
    <x v="890"/>
    <n v="273.3773521"/>
    <n v="29.850073170000002"/>
  </r>
  <r>
    <s v="Roadmap_2017"/>
    <s v="Baseline"/>
    <x v="8"/>
    <x v="7"/>
    <x v="4"/>
    <n v="6.7316817589999998"/>
    <n v="0.60278540299999905"/>
    <n v="244.0700794"/>
    <n v="2904.4339449999902"/>
    <n v="0"/>
    <n v="0"/>
    <n v="0.02"/>
    <x v="891"/>
    <n v="347.70066359999998"/>
    <n v="37.86250166"/>
  </r>
  <r>
    <s v="Roadmap_2017"/>
    <s v="Baseline"/>
    <x v="8"/>
    <x v="8"/>
    <x v="4"/>
    <n v="8.381879541"/>
    <n v="0.72912022399999998"/>
    <n v="303.90117629999997"/>
    <n v="3829.154822"/>
    <n v="0"/>
    <n v="0"/>
    <n v="0.02"/>
    <x v="892"/>
    <n v="432.93565919999998"/>
    <n v="47.102827599999998"/>
  </r>
  <r>
    <s v="Roadmap_2017"/>
    <s v="Baseline"/>
    <x v="8"/>
    <x v="9"/>
    <x v="4"/>
    <n v="10.252261389999999"/>
    <n v="0.78881757799999996"/>
    <n v="371.71547029999999"/>
    <n v="4943.8157549999996"/>
    <n v="0"/>
    <n v="0"/>
    <n v="0.02"/>
    <x v="893"/>
    <n v="529.54346610000005"/>
    <n v="57.601141490000003"/>
  </r>
  <r>
    <s v="Roadmap_2017"/>
    <s v="Baseline"/>
    <x v="8"/>
    <x v="10"/>
    <x v="4"/>
    <n v="12.36187915"/>
    <n v="1.003926189"/>
    <n v="448.20372289999898"/>
    <n v="6274.8521209999999"/>
    <n v="0"/>
    <n v="0"/>
    <n v="0.02"/>
    <x v="894"/>
    <n v="638.50813819999996"/>
    <n v="69.452001730000006"/>
  </r>
  <r>
    <s v="Roadmap_2017"/>
    <s v="Baseline"/>
    <x v="9"/>
    <x v="0"/>
    <x v="4"/>
    <n v="0.47"/>
    <n v="2.7E-2"/>
    <n v="20"/>
    <n v="356"/>
    <n v="0"/>
    <n v="0"/>
    <n v="0.02"/>
    <x v="895"/>
    <n v="13.6998344"/>
    <n v="5.589867946"/>
  </r>
  <r>
    <s v="Roadmap_2017"/>
    <s v="Baseline"/>
    <x v="9"/>
    <x v="1"/>
    <x v="4"/>
    <n v="0.46"/>
    <n v="2.9499999999999998E-2"/>
    <n v="21"/>
    <n v="386"/>
    <n v="0"/>
    <n v="0"/>
    <n v="0.02"/>
    <x v="896"/>
    <n v="14.4985079"/>
    <n v="3.5054507830000001"/>
  </r>
  <r>
    <s v="Roadmap_2017"/>
    <s v="Baseline"/>
    <x v="9"/>
    <x v="2"/>
    <x v="4"/>
    <n v="0.48899999999999999"/>
    <n v="4.5715332999999997E-2"/>
    <n v="22"/>
    <n v="394"/>
    <n v="0"/>
    <n v="0"/>
    <n v="0.02"/>
    <x v="897"/>
    <n v="15.024066250000001"/>
    <n v="2.4400899360000001"/>
  </r>
  <r>
    <s v="Roadmap_2017"/>
    <s v="Baseline"/>
    <x v="9"/>
    <x v="3"/>
    <x v="4"/>
    <n v="0.502"/>
    <n v="3.8017692999999998E-2"/>
    <n v="23"/>
    <n v="414"/>
    <n v="0"/>
    <n v="0"/>
    <n v="0.02"/>
    <x v="898"/>
    <n v="14.948515260000001"/>
    <n v="1.005949534"/>
  </r>
  <r>
    <s v="Roadmap_2017"/>
    <s v="Baseline"/>
    <x v="9"/>
    <x v="4"/>
    <x v="4"/>
    <n v="0.523826087"/>
    <n v="3.1872042000000003E-2"/>
    <n v="24"/>
    <n v="443"/>
    <n v="0"/>
    <n v="0"/>
    <n v="0.02"/>
    <x v="899"/>
    <n v="14.75976374"/>
    <n v="0.42708126799999901"/>
  </r>
  <r>
    <s v="Roadmap_2017"/>
    <s v="Baseline"/>
    <x v="9"/>
    <x v="5"/>
    <x v="4"/>
    <n v="0.54565217399999999"/>
    <n v="3.1834823999999998E-2"/>
    <n v="25"/>
    <n v="472"/>
    <n v="0"/>
    <n v="0"/>
    <n v="0.02"/>
    <x v="900"/>
    <n v="15.038686090000001"/>
    <n v="0.22040032899999901"/>
  </r>
  <r>
    <s v="Roadmap_2017"/>
    <s v="Baseline"/>
    <x v="9"/>
    <x v="6"/>
    <x v="4"/>
    <n v="0.56747826099999998"/>
    <n v="3.4561025000000002E-2"/>
    <n v="26"/>
    <n v="502"/>
    <n v="0"/>
    <n v="0"/>
    <n v="0.02"/>
    <x v="901"/>
    <n v="15.505772260000001"/>
    <n v="0.15489570999999999"/>
  </r>
  <r>
    <s v="Roadmap_2017"/>
    <s v="Baseline"/>
    <x v="9"/>
    <x v="7"/>
    <x v="4"/>
    <n v="0.58930434799999998"/>
    <n v="3.4774789E-2"/>
    <n v="27"/>
    <n v="532"/>
    <n v="0"/>
    <n v="0"/>
    <n v="0.02"/>
    <x v="902"/>
    <n v="16.04842768"/>
    <n v="0.138265163"/>
  </r>
  <r>
    <s v="Roadmap_2017"/>
    <s v="Baseline"/>
    <x v="9"/>
    <x v="8"/>
    <x v="4"/>
    <n v="0.63295652199999997"/>
    <n v="3.8337802999999997E-2"/>
    <n v="29"/>
    <n v="564"/>
    <n v="0"/>
    <n v="0"/>
    <n v="0.02"/>
    <x v="903"/>
    <n v="17.21500121"/>
    <n v="0.142272959"/>
  </r>
  <r>
    <s v="Roadmap_2017"/>
    <s v="Baseline"/>
    <x v="9"/>
    <x v="9"/>
    <x v="4"/>
    <n v="0.65478260899999996"/>
    <n v="3.7055100000000001E-2"/>
    <n v="30"/>
    <n v="596"/>
    <n v="0"/>
    <n v="0"/>
    <n v="0.02"/>
    <x v="904"/>
    <n v="17.799786780000002"/>
    <n v="0.144881062"/>
  </r>
  <r>
    <s v="Roadmap_2017"/>
    <s v="Baseline"/>
    <x v="9"/>
    <x v="10"/>
    <x v="4"/>
    <n v="0.67660869599999995"/>
    <n v="3.9050371E-2"/>
    <n v="31"/>
    <n v="629"/>
    <n v="0"/>
    <n v="0"/>
    <n v="0.02"/>
    <x v="905"/>
    <n v="18.389600510000001"/>
    <n v="0.14908359900000001"/>
  </r>
  <r>
    <s v="Roadmap_2017"/>
    <s v="Baseline"/>
    <x v="10"/>
    <x v="0"/>
    <x v="4"/>
    <n v="0.55500000000000005"/>
    <n v="3.7999999999999999E-2"/>
    <n v="14"/>
    <n v="240"/>
    <n v="0"/>
    <n v="0"/>
    <n v="0.02"/>
    <x v="906"/>
    <n v="20.504416599999999"/>
    <n v="12.35357759"/>
  </r>
  <r>
    <s v="Roadmap_2017"/>
    <s v="Baseline"/>
    <x v="10"/>
    <x v="1"/>
    <x v="4"/>
    <n v="0.64700000000000002"/>
    <n v="4.65E-2"/>
    <n v="18"/>
    <n v="304"/>
    <n v="0"/>
    <n v="0"/>
    <n v="0.02"/>
    <x v="907"/>
    <n v="24.703070910000001"/>
    <n v="9.3973755269999995"/>
  </r>
  <r>
    <s v="Roadmap_2017"/>
    <s v="Baseline"/>
    <x v="10"/>
    <x v="2"/>
    <x v="4"/>
    <n v="0.91500000000000004"/>
    <n v="8.3201210999999997E-2"/>
    <n v="27"/>
    <n v="449"/>
    <n v="0"/>
    <n v="0"/>
    <n v="0.02"/>
    <x v="908"/>
    <n v="36.107219839999999"/>
    <n v="8.2416126110000008"/>
  </r>
  <r>
    <s v="Roadmap_2017"/>
    <s v="Baseline"/>
    <x v="10"/>
    <x v="3"/>
    <x v="4"/>
    <n v="1.2150000000000001"/>
    <n v="0.105109563"/>
    <n v="35"/>
    <n v="592"/>
    <n v="0"/>
    <n v="0"/>
    <n v="0.02"/>
    <x v="909"/>
    <n v="46.330629530000003"/>
    <n v="8.2482635029999898"/>
  </r>
  <r>
    <s v="Roadmap_2017"/>
    <s v="Baseline"/>
    <x v="10"/>
    <x v="4"/>
    <x v="4"/>
    <n v="1.492714286"/>
    <n v="0.11484823199999999"/>
    <n v="43"/>
    <n v="737"/>
    <n v="0"/>
    <n v="0"/>
    <n v="0.02"/>
    <x v="910"/>
    <n v="56.709269509999999"/>
    <n v="8.3914335120000008"/>
  </r>
  <r>
    <s v="Roadmap_2017"/>
    <s v="Baseline"/>
    <x v="10"/>
    <x v="5"/>
    <x v="4"/>
    <n v="1.7704285709999901"/>
    <n v="0.14057930399999999"/>
    <n v="51"/>
    <n v="886"/>
    <n v="0"/>
    <n v="0"/>
    <n v="0.02"/>
    <x v="911"/>
    <n v="67.403425929999997"/>
    <n v="7.3006807220000001"/>
  </r>
  <r>
    <s v="Roadmap_2017"/>
    <s v="Baseline"/>
    <x v="10"/>
    <x v="6"/>
    <x v="4"/>
    <n v="2.04814285699999"/>
    <n v="0.15414069499999999"/>
    <n v="59"/>
    <n v="1039"/>
    <n v="0"/>
    <n v="0"/>
    <n v="0.02"/>
    <x v="912"/>
    <n v="77.942110599999907"/>
    <n v="4.9226187789999898"/>
  </r>
  <r>
    <s v="Roadmap_2017"/>
    <s v="Baseline"/>
    <x v="10"/>
    <x v="7"/>
    <x v="4"/>
    <n v="2.3258571429999999"/>
    <n v="0.168647983999999"/>
    <n v="67"/>
    <n v="1195"/>
    <n v="0"/>
    <n v="0"/>
    <n v="0.02"/>
    <x v="913"/>
    <n v="88.495500099999902"/>
    <n v="4.026954505"/>
  </r>
  <r>
    <s v="Roadmap_2017"/>
    <s v="Baseline"/>
    <x v="10"/>
    <x v="8"/>
    <x v="4"/>
    <n v="2.603571429"/>
    <n v="0.18315527399999901"/>
    <n v="75"/>
    <n v="1354"/>
    <n v="0"/>
    <n v="0"/>
    <n v="0.02"/>
    <x v="914"/>
    <n v="99.055652739999999"/>
    <n v="3.8964738419999998"/>
  </r>
  <r>
    <s v="Roadmap_2017"/>
    <s v="Baseline"/>
    <x v="10"/>
    <x v="9"/>
    <x v="4"/>
    <n v="2.8812857139999899"/>
    <n v="0.19040891899999901"/>
    <n v="83"/>
    <n v="1517"/>
    <n v="0"/>
    <n v="0"/>
    <n v="0.02"/>
    <x v="915"/>
    <n v="109.618832"/>
    <n v="4.0961982829999997"/>
  </r>
  <r>
    <s v="Roadmap_2017"/>
    <s v="Baseline"/>
    <x v="10"/>
    <x v="10"/>
    <x v="4"/>
    <n v="3.1589999999999998"/>
    <n v="0.21216985299999999"/>
    <n v="91"/>
    <n v="1683"/>
    <n v="0"/>
    <n v="0"/>
    <n v="0.02"/>
    <x v="916"/>
    <n v="120.18333989999999"/>
    <n v="4.4218064190000002"/>
  </r>
  <r>
    <s v="Roadmap_2017"/>
    <s v="Baseline"/>
    <x v="11"/>
    <x v="0"/>
    <x v="4"/>
    <n v="0.109"/>
    <n v="2.1000000000000001E-2"/>
    <n v="4"/>
    <n v="59"/>
    <n v="0"/>
    <n v="0"/>
    <n v="0.02"/>
    <x v="917"/>
    <n v="6.0183844379999902"/>
    <n v="0.930455794"/>
  </r>
  <r>
    <s v="Roadmap_2017"/>
    <s v="Baseline"/>
    <x v="11"/>
    <x v="1"/>
    <x v="4"/>
    <n v="0.185"/>
    <n v="1.6500000000000001E-2"/>
    <n v="7"/>
    <n v="111"/>
    <n v="0"/>
    <n v="0"/>
    <n v="0.02"/>
    <x v="918"/>
    <n v="9.6166843350000004"/>
    <n v="1.354906776"/>
  </r>
  <r>
    <s v="Roadmap_2017"/>
    <s v="Baseline"/>
    <x v="11"/>
    <x v="2"/>
    <x v="4"/>
    <n v="0.27600000000000002"/>
    <n v="3.2472862999999998E-2"/>
    <n v="10"/>
    <n v="165"/>
    <n v="0"/>
    <n v="0"/>
    <n v="0.02"/>
    <x v="919"/>
    <n v="12.70226463"/>
    <n v="1.80114630199999"/>
  </r>
  <r>
    <s v="Roadmap_2017"/>
    <s v="Baseline"/>
    <x v="11"/>
    <x v="3"/>
    <x v="4"/>
    <n v="0.40899999999999997"/>
    <n v="4.0042186E-2"/>
    <n v="15"/>
    <n v="259"/>
    <n v="0"/>
    <n v="0"/>
    <n v="0.02"/>
    <x v="920"/>
    <n v="18.35598281"/>
    <n v="2.638876658"/>
  </r>
  <r>
    <s v="Roadmap_2017"/>
    <s v="Baseline"/>
    <x v="11"/>
    <x v="4"/>
    <x v="4"/>
    <n v="0.51806666700000004"/>
    <n v="4.0033607999999998E-2"/>
    <n v="19"/>
    <n v="332"/>
    <n v="0"/>
    <n v="0"/>
    <n v="0.02"/>
    <x v="921"/>
    <n v="23.163341710000001"/>
    <n v="2.1162623329999999"/>
  </r>
  <r>
    <s v="Roadmap_2017"/>
    <s v="Baseline"/>
    <x v="11"/>
    <x v="5"/>
    <x v="4"/>
    <n v="0.62713333299999996"/>
    <n v="5.2293122999999997E-2"/>
    <n v="23"/>
    <n v="408"/>
    <n v="0"/>
    <n v="0"/>
    <n v="0.02"/>
    <x v="922"/>
    <n v="27.88797679"/>
    <n v="2.5441739569999999"/>
  </r>
  <r>
    <s v="Roadmap_2017"/>
    <s v="Baseline"/>
    <x v="11"/>
    <x v="6"/>
    <x v="4"/>
    <n v="0.73619999999999997"/>
    <n v="5.6974735999999998E-2"/>
    <n v="27"/>
    <n v="485"/>
    <n v="0"/>
    <n v="0"/>
    <n v="0.02"/>
    <x v="923"/>
    <n v="32.669908390000003"/>
    <n v="2.9786099289999899"/>
  </r>
  <r>
    <s v="Roadmap_2017"/>
    <s v="Baseline"/>
    <x v="11"/>
    <x v="7"/>
    <x v="4"/>
    <n v="0.84526666699999997"/>
    <n v="6.2672180999999993E-2"/>
    <n v="31"/>
    <n v="565"/>
    <n v="0"/>
    <n v="0"/>
    <n v="0.02"/>
    <x v="924"/>
    <n v="37.48037996"/>
    <n v="3.41720595"/>
  </r>
  <r>
    <s v="Roadmap_2017"/>
    <s v="Baseline"/>
    <x v="11"/>
    <x v="8"/>
    <x v="4"/>
    <n v="0.95433333300000001"/>
    <n v="6.8369625000000003E-2"/>
    <n v="35"/>
    <n v="646"/>
    <n v="0"/>
    <n v="0"/>
    <n v="0.02"/>
    <x v="925"/>
    <n v="42.304372409999999"/>
    <n v="3.8572656139999899"/>
  </r>
  <r>
    <s v="Roadmap_2017"/>
    <s v="Baseline"/>
    <x v="11"/>
    <x v="9"/>
    <x v="4"/>
    <n v="1.0633999999999999"/>
    <n v="7.1218348000000001E-2"/>
    <n v="39"/>
    <n v="730"/>
    <n v="0"/>
    <n v="0"/>
    <n v="0.02"/>
    <x v="926"/>
    <n v="47.134483950000003"/>
    <n v="4.2977229389999998"/>
  </r>
  <r>
    <s v="Roadmap_2017"/>
    <s v="Baseline"/>
    <x v="11"/>
    <x v="10"/>
    <x v="4"/>
    <n v="1.1724666669999999"/>
    <n v="7.9764513999999995E-2"/>
    <n v="43"/>
    <n v="817"/>
    <n v="0"/>
    <n v="0"/>
    <n v="0.02"/>
    <x v="927"/>
    <n v="51.967304859999999"/>
    <n v="4.7383567979999999"/>
  </r>
  <r>
    <s v="Roadmap_2017"/>
    <s v="Baseline"/>
    <x v="12"/>
    <x v="0"/>
    <x v="4"/>
    <n v="0.73399999999999999"/>
    <n v="4.4999999999999998E-2"/>
    <n v="18"/>
    <n v="297"/>
    <n v="0"/>
    <n v="0"/>
    <n v="0.02"/>
    <x v="928"/>
    <n v="22.415805370000001"/>
    <n v="17.72537883"/>
  </r>
  <r>
    <s v="Roadmap_2017"/>
    <s v="Baseline"/>
    <x v="12"/>
    <x v="1"/>
    <x v="4"/>
    <n v="0.95399999999999996"/>
    <n v="7.6999999999999999E-2"/>
    <n v="29"/>
    <n v="491"/>
    <n v="0"/>
    <n v="0"/>
    <n v="0.02"/>
    <x v="929"/>
    <n v="34.094604889999999"/>
    <n v="15.803595079999999"/>
  </r>
  <r>
    <s v="Roadmap_2017"/>
    <s v="Baseline"/>
    <x v="12"/>
    <x v="2"/>
    <x v="4"/>
    <n v="1.3180000000000001"/>
    <n v="0.121882056999999"/>
    <n v="49"/>
    <n v="842"/>
    <n v="0"/>
    <n v="0"/>
    <n v="0.02"/>
    <x v="930"/>
    <n v="56.29493592"/>
    <n v="22.498380480000002"/>
  </r>
  <r>
    <s v="Roadmap_2017"/>
    <s v="Baseline"/>
    <x v="12"/>
    <x v="3"/>
    <x v="4"/>
    <n v="1.732"/>
    <n v="0.162744255"/>
    <n v="67"/>
    <n v="1151"/>
    <n v="0"/>
    <n v="0"/>
    <n v="0.02"/>
    <x v="931"/>
    <n v="76.284159149999994"/>
    <n v="30.25177995"/>
  </r>
  <r>
    <s v="Roadmap_2017"/>
    <s v="Baseline"/>
    <x v="12"/>
    <x v="4"/>
    <x v="4"/>
    <n v="2.3007164179999999"/>
    <n v="0.20465941600000001"/>
    <n v="89"/>
    <n v="1565"/>
    <n v="0"/>
    <n v="0"/>
    <n v="0.02"/>
    <x v="932"/>
    <n v="101.01560809999999"/>
    <n v="39.848638819999998"/>
  </r>
  <r>
    <s v="Roadmap_2017"/>
    <s v="Baseline"/>
    <x v="12"/>
    <x v="5"/>
    <x v="4"/>
    <n v="2.8694328360000001"/>
    <n v="0.241316792"/>
    <n v="111"/>
    <n v="1992"/>
    <n v="0"/>
    <n v="0"/>
    <n v="0.02"/>
    <x v="933"/>
    <n v="125.87815049999899"/>
    <n v="44.804023799999896"/>
  </r>
  <r>
    <s v="Roadmap_2017"/>
    <s v="Baseline"/>
    <x v="12"/>
    <x v="6"/>
    <x v="4"/>
    <n v="3.4381492539999998"/>
    <n v="0.27649510399999999"/>
    <n v="133"/>
    <n v="2433"/>
    <n v="0"/>
    <n v="0"/>
    <n v="0.02"/>
    <x v="934"/>
    <n v="150.7773096"/>
    <n v="36.398518080000002"/>
  </r>
  <r>
    <s v="Roadmap_2017"/>
    <s v="Baseline"/>
    <x v="12"/>
    <x v="7"/>
    <x v="4"/>
    <n v="4.0327164179999997"/>
    <n v="0.30907344199999998"/>
    <n v="156"/>
    <n v="2888"/>
    <n v="0"/>
    <n v="0"/>
    <n v="0.02"/>
    <x v="935"/>
    <n v="176.8291601"/>
    <n v="34.627841920000002"/>
  </r>
  <r>
    <s v="Roadmap_2017"/>
    <s v="Baseline"/>
    <x v="12"/>
    <x v="8"/>
    <x v="4"/>
    <n v="4.6014328359999999"/>
    <n v="0.33658772599999998"/>
    <n v="178"/>
    <n v="3357"/>
    <n v="0"/>
    <n v="0"/>
    <n v="0.02"/>
    <x v="936"/>
    <n v="201.7567616"/>
    <n v="36.253573690000003"/>
  </r>
  <r>
    <s v="Roadmap_2017"/>
    <s v="Baseline"/>
    <x v="12"/>
    <x v="9"/>
    <x v="4"/>
    <n v="5.170149254"/>
    <n v="0.35287689500000002"/>
    <n v="200"/>
    <n v="3840"/>
    <n v="0"/>
    <n v="0"/>
    <n v="0.02"/>
    <x v="937"/>
    <n v="226.688734199999"/>
    <n v="39.564317770000002"/>
  </r>
  <r>
    <s v="Roadmap_2017"/>
    <s v="Baseline"/>
    <x v="12"/>
    <x v="10"/>
    <x v="4"/>
    <n v="5.7388656720000002"/>
    <n v="0.39634274899999999"/>
    <n v="222"/>
    <n v="4337"/>
    <n v="0"/>
    <n v="0"/>
    <n v="0.02"/>
    <x v="938"/>
    <n v="251.62267709999901"/>
    <n v="43.537960599999998"/>
  </r>
  <r>
    <s v="Roadmap_2017"/>
    <s v="Baseline"/>
    <x v="13"/>
    <x v="0"/>
    <x v="4"/>
    <n v="0.28899999999999998"/>
    <n v="2.1999999999999999E-2"/>
    <n v="16"/>
    <n v="248"/>
    <n v="0"/>
    <n v="0"/>
    <n v="0.02"/>
    <x v="939"/>
    <n v="19.60004936"/>
    <n v="7.5248254689999996"/>
  </r>
  <r>
    <s v="Roadmap_2017"/>
    <s v="Baseline"/>
    <x v="13"/>
    <x v="1"/>
    <x v="4"/>
    <n v="0.34200000000000003"/>
    <n v="2.8999999999999901E-2"/>
    <n v="18"/>
    <n v="285"/>
    <n v="0"/>
    <n v="0"/>
    <n v="0.02"/>
    <x v="940"/>
    <n v="20.81964636"/>
    <n v="6.3189976950000002"/>
  </r>
  <r>
    <s v="Roadmap_2017"/>
    <s v="Baseline"/>
    <x v="13"/>
    <x v="2"/>
    <x v="4"/>
    <n v="0.439"/>
    <n v="4.1674305000000002E-2"/>
    <n v="23"/>
    <n v="347"/>
    <n v="0"/>
    <n v="0"/>
    <n v="0.02"/>
    <x v="941"/>
    <n v="25.074679029999999"/>
    <n v="6.6619654379999904"/>
  </r>
  <r>
    <s v="Roadmap_2017"/>
    <s v="Baseline"/>
    <x v="13"/>
    <x v="3"/>
    <x v="4"/>
    <n v="0.57599999999999996"/>
    <n v="5.0911509000000001E-2"/>
    <n v="30"/>
    <n v="443"/>
    <n v="0"/>
    <n v="0"/>
    <n v="0.02"/>
    <x v="942"/>
    <n v="32.712486990000002"/>
    <n v="5.3655518310000003"/>
  </r>
  <r>
    <s v="Roadmap_2017"/>
    <s v="Baseline"/>
    <x v="13"/>
    <x v="4"/>
    <x v="4"/>
    <n v="0.71040000000000003"/>
    <n v="5.7456408E-2"/>
    <n v="37"/>
    <n v="567"/>
    <n v="0"/>
    <n v="0"/>
    <n v="0.02"/>
    <x v="943"/>
    <n v="40.201652080000002"/>
    <n v="4.4491364139999998"/>
  </r>
  <r>
    <s v="Roadmap_2017"/>
    <s v="Baseline"/>
    <x v="13"/>
    <x v="5"/>
    <x v="4"/>
    <n v="0.8448"/>
    <n v="6.8124840999999894E-2"/>
    <n v="44"/>
    <n v="698"/>
    <n v="0"/>
    <n v="0"/>
    <n v="0.02"/>
    <x v="944"/>
    <n v="47.762643199999999"/>
    <n v="2.204401968"/>
  </r>
  <r>
    <s v="Roadmap_2017"/>
    <s v="Baseline"/>
    <x v="13"/>
    <x v="6"/>
    <x v="4"/>
    <n v="0.97919999999999996"/>
    <n v="7.4220369999999994E-2"/>
    <n v="51"/>
    <n v="838"/>
    <n v="0"/>
    <n v="0"/>
    <n v="0.02"/>
    <x v="945"/>
    <n v="55.341283779999998"/>
    <n v="1.1859912459999999"/>
  </r>
  <r>
    <s v="Roadmap_2017"/>
    <s v="Baseline"/>
    <x v="13"/>
    <x v="7"/>
    <x v="4"/>
    <n v="1.1328"/>
    <n v="8.3372525000000003E-2"/>
    <n v="59"/>
    <n v="986"/>
    <n v="0"/>
    <n v="0"/>
    <n v="0.02"/>
    <x v="946"/>
    <n v="64.013381670000001"/>
    <n v="0.82582255900000001"/>
  </r>
  <r>
    <s v="Roadmap_2017"/>
    <s v="Baseline"/>
    <x v="13"/>
    <x v="8"/>
    <x v="4"/>
    <n v="1.2672000000000001"/>
    <n v="8.8763480000000006E-2"/>
    <n v="66"/>
    <n v="1142"/>
    <n v="0"/>
    <n v="0"/>
    <n v="0.02"/>
    <x v="947"/>
    <n v="71.604364129999993"/>
    <n v="0.73244159099999995"/>
  </r>
  <r>
    <s v="Roadmap_2017"/>
    <s v="Baseline"/>
    <x v="13"/>
    <x v="9"/>
    <x v="4"/>
    <n v="1.4016"/>
    <n v="9.3339556999999906E-2"/>
    <n v="73"/>
    <n v="1306"/>
    <n v="0"/>
    <n v="0"/>
    <n v="0.02"/>
    <x v="948"/>
    <n v="79.197138280000004"/>
    <n v="0.74809309999999996"/>
  </r>
  <r>
    <s v="Roadmap_2017"/>
    <s v="Baseline"/>
    <x v="13"/>
    <x v="10"/>
    <x v="4"/>
    <n v="1.536"/>
    <n v="0.10305584599999899"/>
    <n v="80"/>
    <n v="1478"/>
    <n v="0"/>
    <n v="0"/>
    <n v="0.02"/>
    <x v="949"/>
    <n v="86.790698399999997"/>
    <n v="0.80101799900000004"/>
  </r>
  <r>
    <s v="Roadmap_2017"/>
    <s v="Baseline"/>
    <x v="14"/>
    <x v="0"/>
    <x v="4"/>
    <n v="0.377"/>
    <n v="0.04"/>
    <n v="8"/>
    <n v="128"/>
    <n v="0"/>
    <n v="0"/>
    <n v="0.02"/>
    <x v="950"/>
    <n v="12.039724"/>
    <n v="4.1973056900000003"/>
  </r>
  <r>
    <s v="Roadmap_2017"/>
    <s v="Baseline"/>
    <x v="14"/>
    <x v="1"/>
    <x v="4"/>
    <n v="0.46"/>
    <n v="9.9000000000000005E-2"/>
    <n v="12"/>
    <n v="199"/>
    <n v="0"/>
    <n v="0"/>
    <n v="0.02"/>
    <x v="951"/>
    <n v="16.99185327"/>
    <n v="6.1720316950000003"/>
  </r>
  <r>
    <s v="Roadmap_2017"/>
    <s v="Baseline"/>
    <x v="14"/>
    <x v="2"/>
    <x v="4"/>
    <n v="0.84799999999999998"/>
    <n v="0.116578103"/>
    <n v="23"/>
    <n v="404"/>
    <n v="0"/>
    <n v="0"/>
    <n v="0.02"/>
    <x v="952"/>
    <n v="31.79517547"/>
    <n v="9.8040889109999991"/>
  </r>
  <r>
    <s v="Roadmap_2017"/>
    <s v="Baseline"/>
    <x v="14"/>
    <x v="3"/>
    <x v="4"/>
    <n v="1.53199999999999"/>
    <n v="0.142457209"/>
    <n v="43"/>
    <n v="759"/>
    <n v="0"/>
    <n v="0"/>
    <n v="0.02"/>
    <x v="953"/>
    <n v="59.484784490000003"/>
    <n v="5.9277754829999996"/>
  </r>
  <r>
    <s v="Roadmap_2017"/>
    <s v="Baseline"/>
    <x v="14"/>
    <x v="4"/>
    <x v="4"/>
    <n v="1.7813953490000001"/>
    <n v="0.14512000799999999"/>
    <n v="50"/>
    <n v="889"/>
    <n v="0"/>
    <n v="0"/>
    <n v="0.02"/>
    <x v="954"/>
    <n v="68.924581259999997"/>
    <n v="3.5468779029999999"/>
  </r>
  <r>
    <s v="Roadmap_2017"/>
    <s v="Baseline"/>
    <x v="14"/>
    <x v="5"/>
    <x v="4"/>
    <n v="1.995162791"/>
    <n v="0.16000978099999999"/>
    <n v="56"/>
    <n v="1024"/>
    <n v="0"/>
    <n v="0"/>
    <n v="0.02"/>
    <x v="955"/>
    <n v="77.109302540000002"/>
    <n v="2.6167158420000001"/>
  </r>
  <r>
    <s v="Roadmap_2017"/>
    <s v="Baseline"/>
    <x v="14"/>
    <x v="6"/>
    <x v="4"/>
    <n v="2.2089302329999998"/>
    <n v="0.15319544399999999"/>
    <n v="62"/>
    <n v="1164"/>
    <n v="0"/>
    <n v="0"/>
    <n v="0.02"/>
    <x v="956"/>
    <n v="85.334269050000003"/>
    <n v="2.3738221880000001"/>
  </r>
  <r>
    <s v="Roadmap_2017"/>
    <s v="Baseline"/>
    <x v="14"/>
    <x v="7"/>
    <x v="4"/>
    <n v="2.4226976740000001"/>
    <n v="0.16482755099999999"/>
    <n v="68"/>
    <n v="1310"/>
    <n v="0"/>
    <n v="0"/>
    <n v="0.02"/>
    <x v="957"/>
    <n v="93.576916749999995"/>
    <n v="2.4213752390000001"/>
  </r>
  <r>
    <s v="Roadmap_2017"/>
    <s v="Baseline"/>
    <x v="14"/>
    <x v="8"/>
    <x v="4"/>
    <n v="2.6364651160000001"/>
    <n v="0.17448217599999999"/>
    <n v="74"/>
    <n v="1461"/>
    <n v="0"/>
    <n v="0"/>
    <n v="0.02"/>
    <x v="958"/>
    <n v="101.827210499999"/>
    <n v="2.576183248"/>
  </r>
  <r>
    <s v="Roadmap_2017"/>
    <s v="Baseline"/>
    <x v="14"/>
    <x v="9"/>
    <x v="4"/>
    <n v="2.8858604649999999"/>
    <n v="0.185532749"/>
    <n v="81"/>
    <n v="1617"/>
    <n v="0"/>
    <n v="0"/>
    <n v="0.02"/>
    <x v="959"/>
    <n v="111.4567797"/>
    <n v="2.8014321799999999"/>
  </r>
  <r>
    <s v="Roadmap_2017"/>
    <s v="Baseline"/>
    <x v="14"/>
    <x v="10"/>
    <x v="4"/>
    <n v="3.0996279069999999"/>
    <n v="0.19821167399999901"/>
    <n v="87"/>
    <n v="1779"/>
    <n v="0"/>
    <n v="0"/>
    <n v="0.02"/>
    <x v="960"/>
    <n v="119.71170749999899"/>
    <n v="3.0035296389999999"/>
  </r>
  <r>
    <s v="Roadmap_2017"/>
    <s v="Baseline"/>
    <x v="15"/>
    <x v="0"/>
    <x v="4"/>
    <n v="6.2E-2"/>
    <n v="5.0000000000000001E-3"/>
    <n v="2"/>
    <n v="39"/>
    <n v="0"/>
    <n v="0"/>
    <n v="0.02"/>
    <x v="961"/>
    <n v="2.6606512389999999"/>
    <n v="0.60297139"/>
  </r>
  <r>
    <s v="Roadmap_2017"/>
    <s v="Baseline"/>
    <x v="15"/>
    <x v="1"/>
    <x v="4"/>
    <n v="5.8999999999999997E-2"/>
    <n v="6.9999999999999897E-3"/>
    <n v="2"/>
    <n v="40"/>
    <n v="0"/>
    <n v="0"/>
    <n v="0.02"/>
    <x v="962"/>
    <n v="2.50992974"/>
    <n v="0.44473350899999903"/>
  </r>
  <r>
    <s v="Roadmap_2017"/>
    <s v="Baseline"/>
    <x v="15"/>
    <x v="2"/>
    <x v="4"/>
    <n v="6.4000000000000001E-2"/>
    <n v="6.6688240000000003E-3"/>
    <n v="3"/>
    <n v="48"/>
    <n v="0"/>
    <n v="0"/>
    <n v="0.02"/>
    <x v="963"/>
    <n v="3.6472381129999998"/>
    <n v="0.34294852199999998"/>
  </r>
  <r>
    <s v="Roadmap_2017"/>
    <s v="Baseline"/>
    <x v="15"/>
    <x v="3"/>
    <x v="4"/>
    <n v="9.0999999999999998E-2"/>
    <n v="7.1543469999999897E-3"/>
    <n v="4"/>
    <n v="72"/>
    <n v="0"/>
    <n v="0"/>
    <n v="0.02"/>
    <x v="964"/>
    <n v="4.8193419710000001"/>
    <n v="0.23418478300000001"/>
  </r>
  <r>
    <s v="Roadmap_2017"/>
    <s v="Baseline"/>
    <x v="15"/>
    <x v="4"/>
    <x v="4"/>
    <n v="0.11375"/>
    <n v="9.9004909999999904E-3"/>
    <n v="5"/>
    <n v="86"/>
    <n v="0"/>
    <n v="0"/>
    <n v="0.02"/>
    <x v="965"/>
    <n v="6.0052802479999903"/>
    <n v="0.11833629599999999"/>
  </r>
  <r>
    <s v="Roadmap_2017"/>
    <s v="Baseline"/>
    <x v="15"/>
    <x v="5"/>
    <x v="4"/>
    <n v="0.11375"/>
    <n v="8.3507970000000001E-3"/>
    <n v="5"/>
    <n v="101"/>
    <n v="0"/>
    <n v="0"/>
    <n v="0.02"/>
    <x v="966"/>
    <n v="6.0000939689999999"/>
    <n v="5.4412260999999899E-2"/>
  </r>
  <r>
    <s v="Roadmap_2017"/>
    <s v="Baseline"/>
    <x v="15"/>
    <x v="6"/>
    <x v="4"/>
    <n v="0.13650000000000001"/>
    <n v="1.0027328E-2"/>
    <n v="6"/>
    <n v="117"/>
    <n v="0"/>
    <n v="0"/>
    <n v="0.02"/>
    <x v="967"/>
    <n v="7.1977157649999999"/>
    <n v="3.9729265E-2"/>
  </r>
  <r>
    <s v="Roadmap_2017"/>
    <s v="Baseline"/>
    <x v="15"/>
    <x v="7"/>
    <x v="4"/>
    <n v="0.15925"/>
    <n v="1.0918641999999999E-2"/>
    <n v="7"/>
    <n v="133"/>
    <n v="0"/>
    <n v="0"/>
    <n v="0.02"/>
    <x v="968"/>
    <n v="8.3962587039999992"/>
    <n v="3.7130161000000002E-2"/>
  </r>
  <r>
    <s v="Roadmap_2017"/>
    <s v="Baseline"/>
    <x v="15"/>
    <x v="8"/>
    <x v="4"/>
    <n v="0.15925"/>
    <n v="1.0547246E-2"/>
    <n v="7"/>
    <n v="149"/>
    <n v="0"/>
    <n v="0"/>
    <n v="0.02"/>
    <x v="969"/>
    <n v="8.3958445259999994"/>
    <n v="3.4611071E-2"/>
  </r>
  <r>
    <s v="Roadmap_2017"/>
    <s v="Baseline"/>
    <x v="15"/>
    <x v="9"/>
    <x v="4"/>
    <n v="0.182"/>
    <n v="1.3072666E-2"/>
    <n v="8"/>
    <n v="167"/>
    <n v="0"/>
    <n v="0"/>
    <n v="0.02"/>
    <x v="970"/>
    <n v="9.5950687640000005"/>
    <n v="3.8710636E-2"/>
  </r>
  <r>
    <s v="Roadmap_2017"/>
    <s v="Baseline"/>
    <x v="15"/>
    <x v="10"/>
    <x v="4"/>
    <n v="0.20474999999999999"/>
    <n v="1.4558188999999999E-2"/>
    <n v="9"/>
    <n v="184"/>
    <n v="0"/>
    <n v="0"/>
    <n v="0.02"/>
    <x v="971"/>
    <n v="10.79437353"/>
    <n v="4.3240570999999998E-2"/>
  </r>
  <r>
    <s v="Roadmap_2017"/>
    <s v="Baseline"/>
    <x v="16"/>
    <x v="0"/>
    <x v="4"/>
    <n v="2.0966200000000002"/>
    <n v="0.33500000000000002"/>
    <n v="224"/>
    <n v="4210"/>
    <n v="0"/>
    <n v="0"/>
    <n v="0.02"/>
    <x v="972"/>
    <n v="289.36518749999999"/>
    <n v="46.020721250000001"/>
  </r>
  <r>
    <s v="Roadmap_2017"/>
    <s v="Baseline"/>
    <x v="16"/>
    <x v="1"/>
    <x v="4"/>
    <n v="2.0867599999999999"/>
    <n v="0.24"/>
    <n v="247"/>
    <n v="4701"/>
    <n v="0"/>
    <n v="0"/>
    <n v="0.02"/>
    <x v="973"/>
    <n v="298.16591369999998"/>
    <n v="44.237257919999998"/>
  </r>
  <r>
    <s v="Roadmap_2017"/>
    <s v="Baseline"/>
    <x v="16"/>
    <x v="2"/>
    <x v="4"/>
    <n v="2.55287"/>
    <n v="0.509328369"/>
    <n v="249"/>
    <n v="4731"/>
    <n v="0"/>
    <n v="0"/>
    <n v="0.02"/>
    <x v="974"/>
    <n v="291.09791360000003"/>
    <n v="14.542194719999999"/>
  </r>
  <r>
    <s v="Roadmap_2017"/>
    <s v="Baseline"/>
    <x v="16"/>
    <x v="3"/>
    <x v="4"/>
    <n v="5"/>
    <n v="0.50639749999999994"/>
    <n v="284.8139256"/>
    <n v="4745"/>
    <n v="0"/>
    <n v="0"/>
    <n v="0.02"/>
    <x v="975"/>
    <n v="304.40974210000002"/>
    <n v="6.6974128220000004"/>
  </r>
  <r>
    <s v="Roadmap_2017"/>
    <s v="Baseline"/>
    <x v="16"/>
    <x v="4"/>
    <x v="4"/>
    <n v="5.3449999999999998"/>
    <n v="0.27933759699999999"/>
    <n v="304.46608639999903"/>
    <n v="5072.4049999999997"/>
    <n v="0"/>
    <n v="0"/>
    <n v="0.02"/>
    <x v="976"/>
    <n v="279.79008239999899"/>
    <n v="3.269633614"/>
  </r>
  <r>
    <s v="Roadmap_2017"/>
    <s v="Baseline"/>
    <x v="16"/>
    <x v="5"/>
    <x v="4"/>
    <n v="5.5750000000000002"/>
    <n v="0.42103431899999999"/>
    <n v="317.56752699999998"/>
    <n v="5290.6750000000002"/>
    <n v="0"/>
    <n v="0"/>
    <n v="0.02"/>
    <x v="977"/>
    <n v="249.3192469"/>
    <n v="2.0752797140000001"/>
  </r>
  <r>
    <s v="Roadmap_2017"/>
    <s v="Baseline"/>
    <x v="16"/>
    <x v="6"/>
    <x v="4"/>
    <n v="5.6"/>
    <n v="0.33164769700000002"/>
    <n v="318.99159659999998"/>
    <n v="5314.4"/>
    <n v="0"/>
    <n v="0"/>
    <n v="0.02"/>
    <x v="978"/>
    <n v="226.58961409999901"/>
    <n v="1.6672367930000001"/>
  </r>
  <r>
    <s v="Roadmap_2017"/>
    <s v="Baseline"/>
    <x v="16"/>
    <x v="7"/>
    <x v="4"/>
    <n v="5.8449999999999998"/>
    <n v="0.36429682899999999"/>
    <n v="332.94747899999999"/>
    <n v="5546.9049999999997"/>
    <n v="0"/>
    <n v="0"/>
    <n v="0.02"/>
    <x v="979"/>
    <n v="224.584925"/>
    <n v="1.6252497189999999"/>
  </r>
  <r>
    <s v="Roadmap_2017"/>
    <s v="Baseline"/>
    <x v="16"/>
    <x v="8"/>
    <x v="4"/>
    <n v="6.25"/>
    <n v="0.38690625099999998"/>
    <n v="356.01740699999999"/>
    <n v="5931.25"/>
    <n v="0"/>
    <n v="0"/>
    <n v="0.02"/>
    <x v="980"/>
    <n v="236.29930580000001"/>
    <n v="1.7023872790000001"/>
  </r>
  <r>
    <s v="Roadmap_2017"/>
    <s v="Baseline"/>
    <x v="16"/>
    <x v="9"/>
    <x v="4"/>
    <n v="6.73"/>
    <n v="0.41152373599999997"/>
    <n v="383.35954379999998"/>
    <n v="6386.77"/>
    <n v="0"/>
    <n v="0"/>
    <n v="0.02"/>
    <x v="981"/>
    <n v="253.92482059999901"/>
    <n v="1.817361958"/>
  </r>
  <r>
    <s v="Roadmap_2017"/>
    <s v="Baseline"/>
    <x v="16"/>
    <x v="10"/>
    <x v="4"/>
    <n v="7.22"/>
    <n v="0.46035029599999999"/>
    <n v="411.27130849999998"/>
    <n v="6851.78"/>
    <n v="0"/>
    <n v="0"/>
    <n v="0.02"/>
    <x v="982"/>
    <n v="273.23127110000001"/>
    <n v="1.949669989"/>
  </r>
  <r>
    <s v="Roadmap_2017"/>
    <s v="Baseline"/>
    <x v="0"/>
    <x v="0"/>
    <x v="5"/>
    <n v="18.3"/>
    <n v="0.49399999999999999"/>
    <n v="211"/>
    <n v="0"/>
    <n v="0"/>
    <n v="519"/>
    <n v="0.02"/>
    <x v="983"/>
    <n v="67.317061010000003"/>
    <n v="3.5926816389999998"/>
  </r>
  <r>
    <s v="Roadmap_2017"/>
    <s v="Baseline"/>
    <x v="0"/>
    <x v="1"/>
    <x v="5"/>
    <n v="22.074000000000002"/>
    <n v="0.755"/>
    <n v="255"/>
    <n v="0"/>
    <n v="0"/>
    <n v="631"/>
    <n v="0.02"/>
    <x v="984"/>
    <n v="77.777139340000005"/>
    <n v="2.91763963699999"/>
  </r>
  <r>
    <s v="Roadmap_2017"/>
    <s v="Baseline"/>
    <x v="0"/>
    <x v="2"/>
    <x v="5"/>
    <n v="28.581"/>
    <n v="2.0796323129999998"/>
    <n v="336"/>
    <n v="0"/>
    <n v="0"/>
    <n v="823"/>
    <n v="0.02"/>
    <x v="985"/>
    <n v="99.991344749999996"/>
    <n v="4.7337217669999996"/>
  </r>
  <r>
    <s v="Roadmap_2017"/>
    <s v="Baseline"/>
    <x v="0"/>
    <x v="3"/>
    <x v="5"/>
    <n v="36.466999999999999"/>
    <n v="2.7781177750000001"/>
    <n v="443"/>
    <n v="0"/>
    <n v="0"/>
    <n v="1074"/>
    <n v="0.02"/>
    <x v="986"/>
    <n v="130.10339809999999"/>
    <n v="5.5040120200000002"/>
  </r>
  <r>
    <s v="Roadmap_2017"/>
    <s v="Baseline"/>
    <x v="0"/>
    <x v="4"/>
    <x v="5"/>
    <n v="38.524957110000003"/>
    <n v="2.6704669089999999"/>
    <n v="468"/>
    <n v="0"/>
    <n v="0"/>
    <n v="1131"/>
    <n v="0.02"/>
    <x v="987"/>
    <n v="136.43494849999999"/>
    <n v="4.8435676130000003"/>
  </r>
  <r>
    <s v="Roadmap_2017"/>
    <s v="Baseline"/>
    <x v="0"/>
    <x v="5"/>
    <x v="5"/>
    <n v="45.522011290000002"/>
    <n v="4.1284178750000002"/>
    <n v="553"/>
    <n v="0"/>
    <n v="0"/>
    <n v="1333"/>
    <n v="0.02"/>
    <x v="988"/>
    <n v="160.46485000000001"/>
    <n v="4.4032038309999999"/>
  </r>
  <r>
    <s v="Roadmap_2017"/>
    <s v="Baseline"/>
    <x v="0"/>
    <x v="6"/>
    <x v="5"/>
    <n v="55.976433409999999"/>
    <n v="4.8576565059999997"/>
    <n v="680"/>
    <n v="0"/>
    <n v="0"/>
    <n v="1621"/>
    <n v="0.02"/>
    <x v="989"/>
    <n v="196.69617460000001"/>
    <n v="4.073112085"/>
  </r>
  <r>
    <s v="Roadmap_2017"/>
    <s v="Baseline"/>
    <x v="0"/>
    <x v="7"/>
    <x v="5"/>
    <n v="68.90040406"/>
    <n v="6.1577724890000001"/>
    <n v="837"/>
    <n v="0"/>
    <n v="0"/>
    <n v="1972"/>
    <n v="0.02"/>
    <x v="990"/>
    <n v="241.63940940000001"/>
    <n v="4.188902905"/>
  </r>
  <r>
    <s v="Roadmap_2017"/>
    <s v="Baseline"/>
    <x v="0"/>
    <x v="8"/>
    <x v="5"/>
    <n v="85.364060949999995"/>
    <n v="7.6257609110000004"/>
    <n v="1037"/>
    <n v="0"/>
    <n v="0"/>
    <n v="2415"/>
    <n v="0.02"/>
    <x v="991"/>
    <n v="299.080936299999"/>
    <n v="4.7526101130000002"/>
  </r>
  <r>
    <s v="Roadmap_2017"/>
    <s v="Baseline"/>
    <x v="0"/>
    <x v="9"/>
    <x v="5"/>
    <n v="105.6966772"/>
    <n v="8.3462071130000002"/>
    <n v="1284"/>
    <n v="0"/>
    <n v="0"/>
    <n v="2960"/>
    <n v="0.02"/>
    <x v="992"/>
    <n v="370.1303092"/>
    <n v="5.6878492390000002"/>
  </r>
  <r>
    <s v="Roadmap_2017"/>
    <s v="Baseline"/>
    <x v="0"/>
    <x v="10"/>
    <x v="5"/>
    <n v="128.91043339999999"/>
    <n v="10.900954309999999"/>
    <n v="1566"/>
    <n v="0"/>
    <n v="0"/>
    <n v="3574"/>
    <n v="0.02"/>
    <x v="993"/>
    <n v="451.30433889999898"/>
    <n v="6.858931546"/>
  </r>
  <r>
    <s v="Roadmap_2017"/>
    <s v="Baseline"/>
    <x v="1"/>
    <x v="0"/>
    <x v="5"/>
    <n v="28.689"/>
    <n v="1.702"/>
    <n v="324"/>
    <n v="0"/>
    <n v="0"/>
    <n v="783"/>
    <n v="0.02"/>
    <x v="994"/>
    <n v="89.947509429999997"/>
    <n v="7.3676210510000004"/>
  </r>
  <r>
    <s v="Roadmap_2017"/>
    <s v="Baseline"/>
    <x v="1"/>
    <x v="1"/>
    <x v="5"/>
    <n v="35.696999999999903"/>
    <n v="2.9430000000000001"/>
    <n v="428"/>
    <n v="0"/>
    <n v="0"/>
    <n v="1000"/>
    <n v="0.02"/>
    <x v="995"/>
    <n v="112.23617849999999"/>
    <n v="7.8473341269999999"/>
  </r>
  <r>
    <s v="Roadmap_2017"/>
    <s v="Baseline"/>
    <x v="1"/>
    <x v="2"/>
    <x v="5"/>
    <n v="47.391999999999904"/>
    <n v="5.1247165700000004"/>
    <n v="592"/>
    <n v="0"/>
    <n v="0"/>
    <n v="1338"/>
    <n v="0.02"/>
    <x v="996"/>
    <n v="149.8986247"/>
    <n v="11.83869286"/>
  </r>
  <r>
    <s v="Roadmap_2017"/>
    <s v="Baseline"/>
    <x v="1"/>
    <x v="3"/>
    <x v="5"/>
    <n v="66.638000000000005"/>
    <n v="7.3188403189999898"/>
    <n v="951"/>
    <n v="0"/>
    <n v="0"/>
    <n v="2060"/>
    <n v="0.02"/>
    <x v="997"/>
    <n v="236.6108815"/>
    <n v="12.64381268"/>
  </r>
  <r>
    <s v="Roadmap_2017"/>
    <s v="Baseline"/>
    <x v="1"/>
    <x v="4"/>
    <x v="5"/>
    <n v="87.379165090000001"/>
    <n v="8.7777259539999992"/>
    <n v="1247"/>
    <n v="0"/>
    <n v="0"/>
    <n v="2686"/>
    <n v="0.02"/>
    <x v="998"/>
    <n v="307.35018199999899"/>
    <n v="12.50055302"/>
  </r>
  <r>
    <s v="Roadmap_2017"/>
    <s v="Baseline"/>
    <x v="1"/>
    <x v="5"/>
    <x v="5"/>
    <n v="120.733200799999"/>
    <n v="12.03537773"/>
    <n v="1723"/>
    <n v="0"/>
    <n v="0"/>
    <n v="3645"/>
    <n v="0.02"/>
    <x v="999"/>
    <n v="422.2581333"/>
    <n v="10.80567587"/>
  </r>
  <r>
    <s v="Roadmap_2017"/>
    <s v="Baseline"/>
    <x v="1"/>
    <x v="6"/>
    <x v="5"/>
    <n v="156.2594532"/>
    <n v="14.181064989999999"/>
    <n v="2230"/>
    <n v="0"/>
    <n v="0"/>
    <n v="4570"/>
    <n v="0.02"/>
    <x v="1000"/>
    <n v="544.50997329999996"/>
    <n v="9.5204860849999999"/>
  </r>
  <r>
    <s v="Roadmap_2017"/>
    <s v="Baseline"/>
    <x v="1"/>
    <x v="7"/>
    <x v="5"/>
    <n v="194.30827969999899"/>
    <n v="17.278148479999999"/>
    <n v="2773"/>
    <n v="0"/>
    <n v="0"/>
    <n v="5503"/>
    <n v="0.02"/>
    <x v="1001"/>
    <n v="675.60290759999998"/>
    <n v="9.3602633550000007"/>
  </r>
  <r>
    <s v="Roadmap_2017"/>
    <s v="Baseline"/>
    <x v="1"/>
    <x v="8"/>
    <x v="5"/>
    <n v="234.87968029999999"/>
    <n v="19.544375890000001"/>
    <n v="3352"/>
    <n v="0"/>
    <n v="0"/>
    <n v="6443"/>
    <n v="0.02"/>
    <x v="1002"/>
    <n v="815.75312469999994"/>
    <n v="10.19197838"/>
  </r>
  <r>
    <s v="Roadmap_2017"/>
    <s v="Baseline"/>
    <x v="1"/>
    <x v="9"/>
    <x v="5"/>
    <n v="281.19694429999998"/>
    <n v="21.524214440000002"/>
    <n v="4013"/>
    <n v="0"/>
    <n v="0"/>
    <n v="7444"/>
    <n v="0.02"/>
    <x v="1003"/>
    <n v="976.07143829999995"/>
    <n v="11.764094589999999"/>
  </r>
  <r>
    <s v="Roadmap_2017"/>
    <s v="Baseline"/>
    <x v="1"/>
    <x v="10"/>
    <x v="5"/>
    <n v="323.09970349999998"/>
    <n v="24.57568307"/>
    <n v="4611"/>
    <n v="0"/>
    <n v="0"/>
    <n v="8260"/>
    <n v="0.02"/>
    <x v="1004"/>
    <n v="1121.2128439999999"/>
    <n v="13.354441469999999"/>
  </r>
  <r>
    <s v="Roadmap_2017"/>
    <s v="Baseline"/>
    <x v="2"/>
    <x v="0"/>
    <x v="5"/>
    <n v="8.9"/>
    <n v="0.66"/>
    <n v="133"/>
    <n v="0"/>
    <n v="0"/>
    <n v="199"/>
    <n v="0.02"/>
    <x v="1005"/>
    <n v="42.993055720000001"/>
    <n v="0.98889352799999997"/>
  </r>
  <r>
    <s v="Roadmap_2017"/>
    <s v="Baseline"/>
    <x v="2"/>
    <x v="1"/>
    <x v="5"/>
    <n v="10.4"/>
    <n v="0.74"/>
    <n v="158"/>
    <n v="0"/>
    <n v="0"/>
    <n v="245"/>
    <n v="0.02"/>
    <x v="1006"/>
    <n v="48.983602619999999"/>
    <n v="0.84302818700000004"/>
  </r>
  <r>
    <s v="Roadmap_2017"/>
    <s v="Baseline"/>
    <x v="2"/>
    <x v="2"/>
    <x v="5"/>
    <n v="11.9"/>
    <n v="0.90127127699999998"/>
    <n v="173"/>
    <n v="0"/>
    <n v="0"/>
    <n v="270"/>
    <n v="0.02"/>
    <x v="1007"/>
    <n v="50.388209310000001"/>
    <n v="0.960461125999999"/>
  </r>
  <r>
    <s v="Roadmap_2017"/>
    <s v="Baseline"/>
    <x v="2"/>
    <x v="3"/>
    <x v="5"/>
    <n v="13.55"/>
    <n v="0.93848828599999901"/>
    <n v="195"/>
    <n v="0"/>
    <n v="0"/>
    <n v="301"/>
    <n v="0.02"/>
    <x v="1008"/>
    <n v="52.589929040000001"/>
    <n v="1.0343421179999901"/>
  </r>
  <r>
    <s v="Roadmap_2017"/>
    <s v="Baseline"/>
    <x v="2"/>
    <x v="4"/>
    <x v="5"/>
    <n v="13.8974359"/>
    <n v="0.860699977"/>
    <n v="200"/>
    <n v="0"/>
    <n v="0"/>
    <n v="269"/>
    <n v="0.02"/>
    <x v="1009"/>
    <n v="51.125072809999999"/>
    <n v="0.70376236000000003"/>
  </r>
  <r>
    <s v="Roadmap_2017"/>
    <s v="Baseline"/>
    <x v="2"/>
    <x v="5"/>
    <x v="5"/>
    <n v="14.731282050000001"/>
    <n v="0.97694675399999997"/>
    <n v="212"/>
    <n v="0"/>
    <n v="0"/>
    <n v="284"/>
    <n v="0.02"/>
    <x v="1010"/>
    <n v="52.631706309999998"/>
    <n v="0.46404788399999902"/>
  </r>
  <r>
    <s v="Roadmap_2017"/>
    <s v="Baseline"/>
    <x v="2"/>
    <x v="6"/>
    <x v="5"/>
    <n v="15.63461538"/>
    <n v="0.96353551400000004"/>
    <n v="225"/>
    <n v="0"/>
    <n v="0"/>
    <n v="302"/>
    <n v="0.02"/>
    <x v="1011"/>
    <n v="54.981045790000003"/>
    <n v="0.35032515600000003"/>
  </r>
  <r>
    <s v="Roadmap_2017"/>
    <s v="Baseline"/>
    <x v="2"/>
    <x v="7"/>
    <x v="5"/>
    <n v="16.39897436"/>
    <n v="1.0098714659999899"/>
    <n v="236"/>
    <n v="0"/>
    <n v="0"/>
    <n v="317"/>
    <n v="0.02"/>
    <x v="1012"/>
    <n v="57.183844059999998"/>
    <n v="0.31162300900000001"/>
  </r>
  <r>
    <s v="Roadmap_2017"/>
    <s v="Baseline"/>
    <x v="2"/>
    <x v="8"/>
    <x v="5"/>
    <n v="17.093846150000001"/>
    <n v="1.034859076"/>
    <n v="246"/>
    <n v="0"/>
    <n v="0"/>
    <n v="330"/>
    <n v="0.02"/>
    <x v="1013"/>
    <n v="59.352124580000002"/>
    <n v="0.30661845999999998"/>
  </r>
  <r>
    <s v="Roadmap_2017"/>
    <s v="Baseline"/>
    <x v="2"/>
    <x v="9"/>
    <x v="5"/>
    <n v="17.719230769999999"/>
    <n v="1.0535778870000001"/>
    <n v="255"/>
    <n v="0"/>
    <n v="0"/>
    <n v="342"/>
    <n v="0.02"/>
    <x v="1014"/>
    <n v="61.393077640000001"/>
    <n v="0.31183473499999997"/>
  </r>
  <r>
    <s v="Roadmap_2017"/>
    <s v="Baseline"/>
    <x v="2"/>
    <x v="10"/>
    <x v="5"/>
    <n v="18.136153849999999"/>
    <n v="1.053025205"/>
    <n v="261"/>
    <n v="0"/>
    <n v="0"/>
    <n v="350"/>
    <n v="0.02"/>
    <x v="1015"/>
    <n v="62.771918069999998"/>
    <n v="0.317776273"/>
  </r>
  <r>
    <s v="Roadmap_2017"/>
    <s v="Baseline"/>
    <x v="3"/>
    <x v="0"/>
    <x v="5"/>
    <n v="17.789317960000002"/>
    <n v="1.4036439999999999"/>
    <n v="286.60528389999899"/>
    <n v="0"/>
    <n v="0"/>
    <n v="429.90792579999999"/>
    <n v="0.02"/>
    <x v="1016"/>
    <n v="41.684269479999998"/>
    <n v="0.71666547299999905"/>
  </r>
  <r>
    <s v="Roadmap_2017"/>
    <s v="Baseline"/>
    <x v="3"/>
    <x v="1"/>
    <x v="5"/>
    <n v="20.967671630000002"/>
    <n v="2.3663365000000001"/>
    <n v="313.5915493"/>
    <n v="0"/>
    <n v="0"/>
    <n v="470.38732390000001"/>
    <n v="0.02"/>
    <x v="1017"/>
    <n v="42.015522320000002"/>
    <n v="2.1255179979999999"/>
  </r>
  <r>
    <s v="Roadmap_2017"/>
    <s v="Baseline"/>
    <x v="3"/>
    <x v="2"/>
    <x v="5"/>
    <n v="28.903698089999999"/>
    <n v="2.6859073609999999"/>
    <n v="438.1904973"/>
    <n v="0"/>
    <n v="0"/>
    <n v="657.28574600000002"/>
    <n v="0.02"/>
    <x v="1018"/>
    <n v="50.36979908"/>
    <n v="2.1954911209999999"/>
  </r>
  <r>
    <s v="Roadmap_2017"/>
    <s v="Baseline"/>
    <x v="3"/>
    <x v="3"/>
    <x v="5"/>
    <n v="38.665239110000002"/>
    <n v="3.06254838"/>
    <n v="604.08301949999998"/>
    <n v="0"/>
    <n v="0"/>
    <n v="906.12452929999995"/>
    <n v="0.02"/>
    <x v="1019"/>
    <n v="68.065725920000006"/>
    <n v="2.1737367750000001"/>
  </r>
  <r>
    <s v="Roadmap_2017"/>
    <s v="Baseline"/>
    <x v="3"/>
    <x v="4"/>
    <x v="5"/>
    <n v="41.716319519999999"/>
    <n v="2.9529889059999999"/>
    <n v="651.75131050000005"/>
    <n v="0"/>
    <n v="0"/>
    <n v="977.62696579999999"/>
    <n v="0.02"/>
    <x v="1020"/>
    <n v="70.828559049999996"/>
    <n v="2.17866063"/>
  </r>
  <r>
    <s v="Roadmap_2017"/>
    <s v="Baseline"/>
    <x v="3"/>
    <x v="5"/>
    <x v="5"/>
    <n v="45.542214870000002"/>
    <n v="3.3152489369999998"/>
    <n v="711.52485569999999"/>
    <n v="0"/>
    <n v="0"/>
    <n v="1067.287284"/>
    <n v="0.02"/>
    <x v="1021"/>
    <n v="73.491816959999994"/>
    <n v="2.3469963840000001"/>
  </r>
  <r>
    <s v="Roadmap_2017"/>
    <s v="Baseline"/>
    <x v="3"/>
    <x v="6"/>
    <x v="5"/>
    <n v="47.454987889999998"/>
    <n v="2.957706221"/>
    <n v="741.40889960000004"/>
    <n v="0"/>
    <n v="0"/>
    <n v="1112.113349"/>
    <n v="0.02"/>
    <x v="1022"/>
    <n v="74.456863929999997"/>
    <n v="2.4774110629999999"/>
  </r>
  <r>
    <s v="Roadmap_2017"/>
    <s v="Baseline"/>
    <x v="3"/>
    <x v="7"/>
    <x v="5"/>
    <n v="50.46077408"/>
    <n v="3.146595778"/>
    <n v="788.36954009999999"/>
    <n v="0"/>
    <n v="0"/>
    <n v="1182.55431"/>
    <n v="0.02"/>
    <x v="1023"/>
    <n v="77.980896959999995"/>
    <n v="2.6666116149999999"/>
  </r>
  <r>
    <s v="Roadmap_2017"/>
    <s v="Baseline"/>
    <x v="3"/>
    <x v="8"/>
    <x v="5"/>
    <n v="52.601258170000001"/>
    <n v="3.0087845830000002"/>
    <n v="821.81120829999998"/>
    <n v="0"/>
    <n v="0"/>
    <n v="1232.7168119999999"/>
    <n v="0.02"/>
    <x v="1024"/>
    <n v="80.644671779999996"/>
    <n v="2.798873376"/>
  </r>
  <r>
    <s v="Roadmap_2017"/>
    <s v="Baseline"/>
    <x v="3"/>
    <x v="9"/>
    <x v="5"/>
    <n v="52.965595890000003"/>
    <n v="3.0247181889999899"/>
    <n v="827.5034071"/>
    <n v="0"/>
    <n v="0"/>
    <n v="1241.2551109999999"/>
    <n v="0.02"/>
    <x v="1025"/>
    <n v="80.867603599999995"/>
    <n v="2.828358358"/>
  </r>
  <r>
    <s v="Roadmap_2017"/>
    <s v="Baseline"/>
    <x v="3"/>
    <x v="10"/>
    <x v="5"/>
    <n v="52.009209380000001"/>
    <n v="2.6728637200000001"/>
    <n v="812.56138520000002"/>
    <n v="0"/>
    <n v="0"/>
    <n v="1218.8420779999999"/>
    <n v="0.02"/>
    <x v="1026"/>
    <n v="79.236851709999996"/>
    <n v="2.7824425609999999"/>
  </r>
  <r>
    <s v="Roadmap_2017"/>
    <s v="Baseline"/>
    <x v="4"/>
    <x v="0"/>
    <x v="5"/>
    <n v="15.34"/>
    <n v="1.35"/>
    <n v="284"/>
    <n v="0"/>
    <n v="0"/>
    <n v="352"/>
    <n v="0.02"/>
    <x v="1027"/>
    <n v="82.631955809999994"/>
    <n v="0.71668552900000004"/>
  </r>
  <r>
    <s v="Roadmap_2017"/>
    <s v="Baseline"/>
    <x v="4"/>
    <x v="1"/>
    <x v="5"/>
    <n v="16.23"/>
    <n v="1.345"/>
    <n v="296"/>
    <n v="0"/>
    <n v="0"/>
    <n v="364"/>
    <n v="0.02"/>
    <x v="1028"/>
    <n v="80.602653720000006"/>
    <n v="0.47356028299999903"/>
  </r>
  <r>
    <s v="Roadmap_2017"/>
    <s v="Baseline"/>
    <x v="4"/>
    <x v="2"/>
    <x v="5"/>
    <n v="17.7"/>
    <n v="1.395266619"/>
    <n v="332"/>
    <n v="0"/>
    <n v="0"/>
    <n v="405"/>
    <n v="0.02"/>
    <x v="1029"/>
    <n v="80.070548209999998"/>
    <n v="0.45100301199999998"/>
  </r>
  <r>
    <s v="Roadmap_2017"/>
    <s v="Baseline"/>
    <x v="4"/>
    <x v="3"/>
    <x v="5"/>
    <n v="18.649999999999999"/>
    <n v="1.4409497849999999"/>
    <n v="352"/>
    <n v="0"/>
    <n v="0"/>
    <n v="425"/>
    <n v="0.02"/>
    <x v="1030"/>
    <n v="77.08037084"/>
    <n v="0.43002303399999903"/>
  </r>
  <r>
    <s v="Roadmap_2017"/>
    <s v="Baseline"/>
    <x v="4"/>
    <x v="4"/>
    <x v="5"/>
    <n v="19.12684659"/>
    <n v="1.429257223"/>
    <n v="361"/>
    <n v="0"/>
    <n v="0"/>
    <n v="436"/>
    <n v="0.02"/>
    <x v="1031"/>
    <n v="71.180639130000003"/>
    <n v="0.41085052299999902"/>
  </r>
  <r>
    <s v="Roadmap_2017"/>
    <s v="Baseline"/>
    <x v="4"/>
    <x v="5"/>
    <x v="5"/>
    <n v="19.868607950000001"/>
    <n v="1.5268950480000001"/>
    <n v="375"/>
    <n v="0"/>
    <n v="0"/>
    <n v="454"/>
    <n v="0.02"/>
    <x v="1032"/>
    <n v="63.846173409999999"/>
    <n v="0.41711146100000002"/>
  </r>
  <r>
    <s v="Roadmap_2017"/>
    <s v="Baseline"/>
    <x v="4"/>
    <x v="6"/>
    <x v="5"/>
    <n v="20.504403409999998"/>
    <n v="1.528873975"/>
    <n v="387"/>
    <n v="0"/>
    <n v="0"/>
    <n v="468"/>
    <n v="0.02"/>
    <x v="1033"/>
    <n v="57.420311640000001"/>
    <n v="0.428570228"/>
  </r>
  <r>
    <s v="Roadmap_2017"/>
    <s v="Baseline"/>
    <x v="4"/>
    <x v="7"/>
    <x v="5"/>
    <n v="21.299147730000001"/>
    <n v="1.5932212139999999"/>
    <n v="402"/>
    <n v="0"/>
    <n v="0"/>
    <n v="486"/>
    <n v="0.02"/>
    <x v="1034"/>
    <n v="55.602742640000002"/>
    <n v="0.44487605799999902"/>
  </r>
  <r>
    <s v="Roadmap_2017"/>
    <s v="Baseline"/>
    <x v="4"/>
    <x v="8"/>
    <x v="5"/>
    <n v="21.828977269999999"/>
    <n v="1.607093723"/>
    <n v="412"/>
    <n v="0"/>
    <n v="0"/>
    <n v="498"/>
    <n v="0.02"/>
    <x v="1035"/>
    <n v="55.090310529999996"/>
    <n v="0.45590130200000001"/>
  </r>
  <r>
    <s v="Roadmap_2017"/>
    <s v="Baseline"/>
    <x v="4"/>
    <x v="9"/>
    <x v="5"/>
    <n v="22.199857949999998"/>
    <n v="1.618137114"/>
    <n v="419"/>
    <n v="0"/>
    <n v="0"/>
    <n v="507"/>
    <n v="0.02"/>
    <x v="1036"/>
    <n v="55.143922449999998"/>
    <n v="0.463637727"/>
  </r>
  <r>
    <s v="Roadmap_2017"/>
    <s v="Baseline"/>
    <x v="4"/>
    <x v="10"/>
    <x v="5"/>
    <n v="22.623721589999999"/>
    <n v="1.65520365"/>
    <n v="427"/>
    <n v="0"/>
    <n v="0"/>
    <n v="516"/>
    <n v="0.02"/>
    <x v="1037"/>
    <n v="55.785060780000002"/>
    <n v="0.47248584599999999"/>
  </r>
  <r>
    <s v="Roadmap_2017"/>
    <s v="Baseline"/>
    <x v="5"/>
    <x v="0"/>
    <x v="5"/>
    <n v="8.5"/>
    <n v="1.27"/>
    <n v="209.4443895"/>
    <n v="0"/>
    <n v="0"/>
    <n v="396.26969780000002"/>
    <n v="0.02"/>
    <x v="1038"/>
    <n v="60.058314019999997"/>
    <n v="1.0344098450000001"/>
  </r>
  <r>
    <s v="Roadmap_2017"/>
    <s v="Baseline"/>
    <x v="5"/>
    <x v="1"/>
    <x v="5"/>
    <n v="19.2"/>
    <n v="7.43"/>
    <n v="553.79873099999998"/>
    <n v="0"/>
    <n v="0"/>
    <n v="1026.8338209999999"/>
    <n v="0.02"/>
    <x v="1039"/>
    <n v="146.18410950000001"/>
    <n v="1.8497723580000001"/>
  </r>
  <r>
    <s v="Roadmap_2017"/>
    <s v="Baseline"/>
    <x v="5"/>
    <x v="2"/>
    <x v="5"/>
    <n v="58.6"/>
    <n v="14.37579324"/>
    <n v="1044.6686869999901"/>
    <n v="0"/>
    <n v="0"/>
    <n v="1936.9873539999901"/>
    <n v="0.02"/>
    <x v="1040"/>
    <n v="248.90457039999899"/>
    <n v="2.8920885239999898"/>
  </r>
  <r>
    <s v="Roadmap_2017"/>
    <s v="Baseline"/>
    <x v="5"/>
    <x v="3"/>
    <x v="5"/>
    <n v="145.3490649"/>
    <n v="20.515559329999999"/>
    <n v="2385.4688529999999"/>
    <n v="0"/>
    <n v="0"/>
    <n v="4423.0511180000003"/>
    <n v="0.02"/>
    <x v="1041"/>
    <n v="518.42710920000002"/>
    <n v="4.1393706300000002"/>
  </r>
  <r>
    <s v="Roadmap_2017"/>
    <s v="Baseline"/>
    <x v="5"/>
    <x v="4"/>
    <x v="5"/>
    <n v="210.61527949999899"/>
    <n v="25.45475296"/>
    <n v="3456.6179670000001"/>
    <n v="0"/>
    <n v="0"/>
    <n v="6409.1375340000004"/>
    <n v="0.02"/>
    <x v="1042"/>
    <n v="641.91401949999999"/>
    <n v="4.51598743"/>
  </r>
  <r>
    <s v="Roadmap_2017"/>
    <s v="Baseline"/>
    <x v="5"/>
    <x v="5"/>
    <x v="5"/>
    <n v="262.7587059"/>
    <n v="30.052999580000002"/>
    <n v="4312.3958810000004"/>
    <n v="0"/>
    <n v="0"/>
    <n v="7995.8903680000003"/>
    <n v="0.02"/>
    <x v="1043"/>
    <n v="683.40764539999998"/>
    <n v="4.9184942070000002"/>
  </r>
  <r>
    <s v="Roadmap_2017"/>
    <s v="Baseline"/>
    <x v="5"/>
    <x v="6"/>
    <x v="5"/>
    <n v="326.2587499"/>
    <n v="35.262187150000003"/>
    <n v="5354.5586039999998"/>
    <n v="0"/>
    <n v="0"/>
    <n v="9928.2312540000003"/>
    <n v="0.02"/>
    <x v="1044"/>
    <n v="781.407471899999"/>
    <n v="5.8174295760000003"/>
  </r>
  <r>
    <s v="Roadmap_2017"/>
    <s v="Baseline"/>
    <x v="5"/>
    <x v="7"/>
    <x v="5"/>
    <n v="382.32193469999999"/>
    <n v="38.613299799999901"/>
    <n v="6274.6675930000001"/>
    <n v="0"/>
    <n v="0"/>
    <n v="11634.26447"/>
    <n v="0.02"/>
    <x v="1045"/>
    <n v="880.14286770000001"/>
    <n v="6.7518063629999903"/>
  </r>
  <r>
    <s v="Roadmap_2017"/>
    <s v="Baseline"/>
    <x v="5"/>
    <x v="8"/>
    <x v="5"/>
    <n v="444.32669540000001"/>
    <n v="43.96764606"/>
    <n v="7292.2897249999996"/>
    <n v="0"/>
    <n v="0"/>
    <n v="13521.103069999999"/>
    <n v="0.02"/>
    <x v="1046"/>
    <n v="1005.53377899999"/>
    <n v="7.8375905149999996"/>
  </r>
  <r>
    <s v="Roadmap_2017"/>
    <s v="Baseline"/>
    <x v="5"/>
    <x v="9"/>
    <x v="5"/>
    <n v="507.29039549999999"/>
    <n v="46.467747260000003"/>
    <n v="8325.6499719999993"/>
    <n v="0"/>
    <n v="0"/>
    <n v="15437.122719999999"/>
    <n v="0.02"/>
    <x v="1047"/>
    <n v="1139.9940819999999"/>
    <n v="8.9438020510000005"/>
  </r>
  <r>
    <s v="Roadmap_2017"/>
    <s v="Baseline"/>
    <x v="5"/>
    <x v="10"/>
    <x v="5"/>
    <n v="563.26989979999996"/>
    <n v="52.411341999999998"/>
    <n v="9244.3855949999997"/>
    <n v="0"/>
    <n v="0"/>
    <n v="17140.609479999999"/>
    <n v="0.02"/>
    <x v="1048"/>
    <n v="1261.9995279999901"/>
    <n v="9.9285345409999994"/>
  </r>
  <r>
    <s v="Roadmap_2017"/>
    <s v="Baseline"/>
    <x v="6"/>
    <x v="0"/>
    <x v="5"/>
    <n v="226.2"/>
    <n v="17.14"/>
    <n v="2496.969697"/>
    <n v="0"/>
    <n v="0"/>
    <n v="3531"/>
    <n v="0.02"/>
    <x v="1049"/>
    <n v="519.27811009999903"/>
    <n v="63.095729910000003"/>
  </r>
  <r>
    <s v="Roadmap_2017"/>
    <s v="Baseline"/>
    <x v="6"/>
    <x v="1"/>
    <x v="5"/>
    <n v="241.7"/>
    <n v="15.91"/>
    <n v="2684.693878"/>
    <n v="0"/>
    <n v="0"/>
    <n v="3585"/>
    <n v="0.02"/>
    <x v="1050"/>
    <n v="528.84658449999995"/>
    <n v="42.901740410000002"/>
  </r>
  <r>
    <s v="Roadmap_2017"/>
    <s v="Baseline"/>
    <x v="6"/>
    <x v="2"/>
    <x v="5"/>
    <n v="250.7"/>
    <n v="14.567754649999999"/>
    <n v="2831.578947"/>
    <n v="0"/>
    <n v="0"/>
    <n v="3623"/>
    <n v="0.02"/>
    <x v="1051"/>
    <n v="518.34710740000003"/>
    <n v="49.514007720000002"/>
  </r>
  <r>
    <s v="Roadmap_2017"/>
    <s v="Baseline"/>
    <x v="6"/>
    <x v="3"/>
    <x v="5"/>
    <n v="242.9"/>
    <n v="14.22405582"/>
    <n v="2849.4623660000002"/>
    <n v="0"/>
    <n v="0"/>
    <n v="3572"/>
    <n v="0.02"/>
    <x v="1052"/>
    <n v="503.01576360000001"/>
    <n v="29.81992129"/>
  </r>
  <r>
    <s v="Roadmap_2017"/>
    <s v="Baseline"/>
    <x v="6"/>
    <x v="4"/>
    <x v="5"/>
    <n v="243.60645559999901"/>
    <n v="14.37879467"/>
    <n v="2857.7498030000002"/>
    <n v="0"/>
    <n v="0"/>
    <n v="3753.8148000000001"/>
    <n v="0.02"/>
    <x v="1053"/>
    <n v="458.08907919999899"/>
    <n v="15.66772886"/>
  </r>
  <r>
    <s v="Roadmap_2017"/>
    <s v="Baseline"/>
    <x v="6"/>
    <x v="5"/>
    <x v="5"/>
    <n v="255.79059319999999"/>
    <n v="14.97239366"/>
    <n v="3000.682045"/>
    <n v="0"/>
    <n v="0"/>
    <n v="3898.1235999999999"/>
    <n v="0.02"/>
    <x v="1054"/>
    <n v="426.74738449999899"/>
    <n v="8.8695242759999999"/>
  </r>
  <r>
    <s v="Roadmap_2017"/>
    <s v="Baseline"/>
    <x v="6"/>
    <x v="6"/>
    <x v="5"/>
    <n v="266.27970290000002"/>
    <n v="15.55180578"/>
    <n v="3123.7298969999902"/>
    <n v="0"/>
    <n v="0"/>
    <n v="4054.5772000000002"/>
    <n v="0.02"/>
    <x v="1055"/>
    <n v="407.1447321"/>
    <n v="5.9995109229999999"/>
  </r>
  <r>
    <s v="Roadmap_2017"/>
    <s v="Baseline"/>
    <x v="6"/>
    <x v="7"/>
    <x v="5"/>
    <n v="274.2908238"/>
    <n v="16.299023070000001"/>
    <n v="3217.7084380000001"/>
    <n v="0"/>
    <n v="0"/>
    <n v="4177.4539999999997"/>
    <n v="0.02"/>
    <x v="1056"/>
    <n v="399.40222249999999"/>
    <n v="5.077041779"/>
  </r>
  <r>
    <s v="Roadmap_2017"/>
    <s v="Baseline"/>
    <x v="6"/>
    <x v="8"/>
    <x v="5"/>
    <n v="281.60871939999998"/>
    <n v="16.53220657"/>
    <n v="3303.5547449999999"/>
    <n v="0"/>
    <n v="0"/>
    <n v="4287.4715999999999"/>
    <n v="0.02"/>
    <x v="1057"/>
    <n v="399.6529051"/>
    <n v="4.8500205339999898"/>
  </r>
  <r>
    <s v="Roadmap_2017"/>
    <s v="Baseline"/>
    <x v="6"/>
    <x v="9"/>
    <x v="5"/>
    <n v="288.764354499999"/>
    <n v="16.693595739999999"/>
    <n v="3387.497574"/>
    <n v="0"/>
    <n v="0"/>
    <n v="4397.1319999999996"/>
    <n v="0.02"/>
    <x v="1058"/>
    <n v="404.40816919999997"/>
    <n v="4.8617801549999999"/>
  </r>
  <r>
    <s v="Roadmap_2017"/>
    <s v="Baseline"/>
    <x v="6"/>
    <x v="10"/>
    <x v="5"/>
    <n v="294.58954460000001"/>
    <n v="16.944768920000001"/>
    <n v="3455.832938"/>
    <n v="0"/>
    <n v="0"/>
    <n v="4485.0032000000001"/>
    <n v="0.02"/>
    <x v="1059"/>
    <n v="409.78635509999998"/>
    <n v="4.9340919999999997"/>
  </r>
  <r>
    <s v="Roadmap_2017"/>
    <s v="Baseline"/>
    <x v="7"/>
    <x v="0"/>
    <x v="5"/>
    <n v="683.26123429999996"/>
    <n v="51.931643999999999"/>
    <n v="9351.9111420000008"/>
    <n v="0"/>
    <n v="0"/>
    <n v="13734.05378"/>
    <n v="0.02"/>
    <x v="1060"/>
    <n v="2556.2801559999998"/>
    <n v="119.376290099999"/>
  </r>
  <r>
    <s v="Roadmap_2017"/>
    <s v="Baseline"/>
    <x v="7"/>
    <x v="1"/>
    <x v="5"/>
    <n v="777.18586259999995"/>
    <n v="59.575836500000001"/>
    <n v="10924.693879999901"/>
    <n v="0"/>
    <n v="0"/>
    <n v="15945.264639999999"/>
    <n v="0.02"/>
    <x v="1061"/>
    <n v="2803.660476"/>
    <n v="85.078425089999996"/>
  </r>
  <r>
    <s v="Roadmap_2017"/>
    <s v="Baseline"/>
    <x v="7"/>
    <x v="2"/>
    <x v="5"/>
    <n v="894.09005620000005"/>
    <n v="74.77130889"/>
    <n v="12312.62995"/>
    <n v="0"/>
    <n v="0"/>
    <n v="18350.116319999899"/>
    <n v="0.02"/>
    <x v="1062"/>
    <n v="2865.7028179999902"/>
    <n v="107.2194367"/>
  </r>
  <r>
    <s v="Roadmap_2017"/>
    <s v="Baseline"/>
    <x v="7"/>
    <x v="3"/>
    <x v="5"/>
    <n v="1064.1249889999999"/>
    <n v="85.972837290000001"/>
    <n v="15715.876190000001"/>
    <n v="0"/>
    <n v="0"/>
    <n v="23248.997780000002"/>
    <n v="0.02"/>
    <x v="1063"/>
    <n v="3373.693213"/>
    <n v="95.294290450000005"/>
  </r>
  <r>
    <s v="Roadmap_2017"/>
    <s v="Baseline"/>
    <x v="7"/>
    <x v="4"/>
    <x v="5"/>
    <n v="1207.7942390000001"/>
    <n v="93.768319149999996"/>
    <n v="18054.773150000001"/>
    <n v="0"/>
    <n v="0"/>
    <n v="27353.167379999999"/>
    <n v="0.02"/>
    <x v="1064"/>
    <n v="3482.081909"/>
    <n v="76.887881469999996"/>
  </r>
  <r>
    <s v="Roadmap_2017"/>
    <s v="Baseline"/>
    <x v="7"/>
    <x v="5"/>
    <x v="5"/>
    <n v="1354.66275"/>
    <n v="107.375277599999"/>
    <n v="20258.990460000001"/>
    <n v="0"/>
    <n v="0"/>
    <n v="31151.956150000002"/>
    <n v="0.02"/>
    <x v="1065"/>
    <n v="3531.1852429999999"/>
    <n v="65.820494479999994"/>
  </r>
  <r>
    <s v="Roadmap_2017"/>
    <s v="Baseline"/>
    <x v="7"/>
    <x v="6"/>
    <x v="5"/>
    <n v="1519.02395"/>
    <n v="118.4623414"/>
    <n v="22734.237840000002"/>
    <n v="0"/>
    <n v="0"/>
    <n v="35294.145909999999"/>
    <n v="0.02"/>
    <x v="1066"/>
    <n v="3759.854022"/>
    <n v="61.556847310000002"/>
  </r>
  <r>
    <s v="Roadmap_2017"/>
    <s v="Baseline"/>
    <x v="7"/>
    <x v="7"/>
    <x v="5"/>
    <n v="1690.237204"/>
    <n v="130.05802610000001"/>
    <n v="25313.73661"/>
    <n v="0"/>
    <n v="0"/>
    <n v="39464.76655"/>
    <n v="0.02"/>
    <x v="1067"/>
    <n v="4125.1650810000001"/>
    <n v="63.917548310000001"/>
  </r>
  <r>
    <s v="Roadmap_2017"/>
    <s v="Baseline"/>
    <x v="7"/>
    <x v="8"/>
    <x v="5"/>
    <n v="1867.6839669999999"/>
    <n v="141.4250376"/>
    <n v="28015.320989999898"/>
    <n v="0"/>
    <n v="0"/>
    <n v="43851.162839999997"/>
    <n v="0.02"/>
    <x v="1068"/>
    <n v="4571.8158659999999"/>
    <n v="70.296802049999997"/>
  </r>
  <r>
    <s v="Roadmap_2017"/>
    <s v="Baseline"/>
    <x v="7"/>
    <x v="9"/>
    <x v="5"/>
    <n v="2049.3186730000002"/>
    <n v="148.66458109999999"/>
    <n v="30764.27246"/>
    <n v="0"/>
    <n v="0"/>
    <n v="48337.284299999999"/>
    <n v="0.02"/>
    <x v="1069"/>
    <n v="5062.0094710000003"/>
    <n v="78.969456609999995"/>
  </r>
  <r>
    <s v="Roadmap_2017"/>
    <s v="Baseline"/>
    <x v="7"/>
    <x v="10"/>
    <x v="5"/>
    <n v="2213.2991919999999"/>
    <n v="162.34435449999901"/>
    <n v="33203.501649999998"/>
    <n v="0"/>
    <n v="0"/>
    <n v="52476.105629999998"/>
    <n v="0.02"/>
    <x v="1070"/>
    <n v="5506.2165359999999"/>
    <n v="88.030373339999997"/>
  </r>
  <r>
    <s v="Roadmap_2017"/>
    <s v="Baseline"/>
    <x v="8"/>
    <x v="0"/>
    <x v="5"/>
    <n v="5.3049163089999896"/>
    <n v="0.68"/>
    <n v="51.891771599999998"/>
    <n v="0"/>
    <n v="0"/>
    <n v="127.8761514"/>
    <n v="0.02"/>
    <x v="1071"/>
    <n v="10.904286730000001"/>
    <n v="2.8802826929999998"/>
  </r>
  <r>
    <s v="Roadmap_2017"/>
    <s v="Baseline"/>
    <x v="8"/>
    <x v="1"/>
    <x v="5"/>
    <n v="8.4761909719999995"/>
    <n v="1.86"/>
    <n v="93.609722660000003"/>
    <n v="0"/>
    <n v="0"/>
    <n v="228.04349449999901"/>
    <n v="0.02"/>
    <x v="1072"/>
    <n v="18.39809129"/>
    <n v="2.1489262760000001"/>
  </r>
  <r>
    <s v="Roadmap_2017"/>
    <s v="Baseline"/>
    <x v="8"/>
    <x v="2"/>
    <x v="5"/>
    <n v="15.154358070000001"/>
    <n v="2.1696708869999899"/>
    <n v="174.19181709999901"/>
    <n v="0"/>
    <n v="0"/>
    <n v="402.8432153"/>
    <n v="0.02"/>
    <x v="1073"/>
    <n v="32.912614130000001"/>
    <n v="4.0013479460000001"/>
  </r>
  <r>
    <s v="Roadmap_2017"/>
    <s v="Baseline"/>
    <x v="8"/>
    <x v="3"/>
    <x v="5"/>
    <n v="24.904684929999998"/>
    <n v="3.1268783819999899"/>
    <n v="284.130248399999"/>
    <n v="0"/>
    <n v="0"/>
    <n v="631.82213149999995"/>
    <n v="0.02"/>
    <x v="1074"/>
    <n v="50.757087169999998"/>
    <n v="5.7728734370000003"/>
  </r>
  <r>
    <s v="Roadmap_2017"/>
    <s v="Baseline"/>
    <x v="8"/>
    <x v="4"/>
    <x v="5"/>
    <n v="35.873871440000002"/>
    <n v="4.2698558010000003"/>
    <n v="409.27448129999999"/>
    <n v="0"/>
    <n v="0"/>
    <n v="868.96368129999996"/>
    <n v="0.02"/>
    <x v="1075"/>
    <n v="67.867542150000006"/>
    <n v="7.8667727439999897"/>
  </r>
  <r>
    <s v="Roadmap_2017"/>
    <s v="Baseline"/>
    <x v="8"/>
    <x v="5"/>
    <x v="5"/>
    <n v="46.967801700000003"/>
    <n v="4.9455698210000003"/>
    <n v="535.84187899999995"/>
    <n v="0"/>
    <n v="0"/>
    <n v="1089.70409499999"/>
    <n v="0.02"/>
    <x v="1076"/>
    <n v="82.409398379999999"/>
    <n v="10.088862049999999"/>
  </r>
  <r>
    <s v="Roadmap_2017"/>
    <s v="Baseline"/>
    <x v="8"/>
    <x v="6"/>
    <x v="5"/>
    <n v="58.20834816"/>
    <n v="5.8764410250000001"/>
    <n v="664.08197789999997"/>
    <n v="0"/>
    <n v="0"/>
    <n v="1305.6189099999999"/>
    <n v="0.02"/>
    <x v="1077"/>
    <n v="97.864743750000002"/>
    <n v="12.62271546"/>
  </r>
  <r>
    <s v="Roadmap_2017"/>
    <s v="Baseline"/>
    <x v="8"/>
    <x v="7"/>
    <x v="5"/>
    <n v="70.467376299999998"/>
    <n v="6.9441538879999998"/>
    <n v="803.94163560000004"/>
    <n v="0"/>
    <n v="0"/>
    <n v="1535.347368"/>
    <n v="0.02"/>
    <x v="1078"/>
    <n v="115.7505453"/>
    <n v="15.53161837"/>
  </r>
  <r>
    <s v="Roadmap_2017"/>
    <s v="Baseline"/>
    <x v="8"/>
    <x v="8"/>
    <x v="5"/>
    <n v="84.603744019999993"/>
    <n v="8.2286243639999999"/>
    <n v="965.21931029999996"/>
    <n v="0"/>
    <n v="0"/>
    <n v="1859.630962"/>
    <n v="0.02"/>
    <x v="1079"/>
    <n v="137.27691869999899"/>
    <n v="18.888931169999999"/>
  </r>
  <r>
    <s v="Roadmap_2017"/>
    <s v="Baseline"/>
    <x v="8"/>
    <x v="9"/>
    <x v="5"/>
    <n v="101.3734364"/>
    <n v="8.7792422429999899"/>
    <n v="1156.539814"/>
    <n v="0"/>
    <n v="0"/>
    <n v="2300.1068740000001"/>
    <n v="0.02"/>
    <x v="1080"/>
    <n v="163.43888219999999"/>
    <n v="22.824278580000001"/>
  </r>
  <r>
    <s v="Roadmap_2017"/>
    <s v="Baseline"/>
    <x v="8"/>
    <x v="10"/>
    <x v="5"/>
    <n v="121.430879599999"/>
    <n v="11.347472120000001"/>
    <n v="1385.3693029999999"/>
    <n v="0"/>
    <n v="0"/>
    <n v="2933.0040669999998"/>
    <n v="0.02"/>
    <x v="1081"/>
    <n v="195.13014999999999"/>
    <n v="27.491219139999998"/>
  </r>
  <r>
    <s v="Roadmap_2017"/>
    <s v="Baseline"/>
    <x v="9"/>
    <x v="0"/>
    <x v="5"/>
    <n v="54.1"/>
    <n v="4.26"/>
    <n v="447"/>
    <n v="0"/>
    <n v="0"/>
    <n v="648"/>
    <n v="0.02"/>
    <x v="1082"/>
    <n v="115.8549914"/>
    <n v="7.9381519689999998"/>
  </r>
  <r>
    <s v="Roadmap_2017"/>
    <s v="Baseline"/>
    <x v="9"/>
    <x v="1"/>
    <x v="5"/>
    <n v="60.5"/>
    <n v="4.24"/>
    <n v="508"/>
    <n v="0"/>
    <n v="0"/>
    <n v="692"/>
    <n v="0.02"/>
    <x v="1083"/>
    <n v="125.0981517"/>
    <n v="1.1491084549999999"/>
  </r>
  <r>
    <s v="Roadmap_2017"/>
    <s v="Baseline"/>
    <x v="9"/>
    <x v="2"/>
    <x v="5"/>
    <n v="62.1"/>
    <n v="4.0491341140000001"/>
    <n v="524"/>
    <n v="0"/>
    <n v="0"/>
    <n v="715"/>
    <n v="0.02"/>
    <x v="1084"/>
    <n v="116.20917970000001"/>
    <n v="0.81947683199999999"/>
  </r>
  <r>
    <s v="Roadmap_2017"/>
    <s v="Baseline"/>
    <x v="9"/>
    <x v="3"/>
    <x v="5"/>
    <n v="62.25"/>
    <n v="3.7001517330000002"/>
    <n v="533"/>
    <n v="0"/>
    <n v="0"/>
    <n v="692"/>
    <n v="0.02"/>
    <x v="1085"/>
    <n v="106.1107153"/>
    <n v="0.77909480499999995"/>
  </r>
  <r>
    <s v="Roadmap_2017"/>
    <s v="Baseline"/>
    <x v="9"/>
    <x v="4"/>
    <x v="5"/>
    <n v="60.498123829999997"/>
    <n v="3.3708704159999998"/>
    <n v="518"/>
    <n v="0"/>
    <n v="0"/>
    <n v="673"/>
    <n v="0.02"/>
    <x v="1086"/>
    <n v="92.650659129999994"/>
    <n v="0.70172020299999904"/>
  </r>
  <r>
    <s v="Roadmap_2017"/>
    <s v="Baseline"/>
    <x v="9"/>
    <x v="5"/>
    <x v="5"/>
    <n v="60.614915570000001"/>
    <n v="3.306510528"/>
    <n v="519"/>
    <n v="0"/>
    <n v="0"/>
    <n v="674"/>
    <n v="0.02"/>
    <x v="1087"/>
    <n v="83.333861839999997"/>
    <n v="0.62709393700000005"/>
  </r>
  <r>
    <s v="Roadmap_2017"/>
    <s v="Baseline"/>
    <x v="9"/>
    <x v="6"/>
    <x v="5"/>
    <n v="60.678177769999998"/>
    <n v="3.1716554960000001"/>
    <n v="519.54166669999995"/>
    <n v="0"/>
    <n v="0"/>
    <n v="674"/>
    <n v="0.02"/>
    <x v="1088"/>
    <n v="78.296961339999996"/>
    <n v="0.58953686100000002"/>
  </r>
  <r>
    <s v="Roadmap_2017"/>
    <s v="Baseline"/>
    <x v="9"/>
    <x v="7"/>
    <x v="5"/>
    <n v="60.372348100000004"/>
    <n v="3.2085738030000002"/>
    <n v="516.92307689999996"/>
    <n v="0"/>
    <n v="0"/>
    <n v="672"/>
    <n v="0.02"/>
    <x v="1089"/>
    <n v="75.189044980000006"/>
    <n v="0.57251923299999996"/>
  </r>
  <r>
    <s v="Roadmap_2017"/>
    <s v="Baseline"/>
    <x v="9"/>
    <x v="8"/>
    <x v="5"/>
    <n v="59.636318080000002"/>
    <n v="3.065397575"/>
    <n v="510.62100459999999"/>
    <n v="0"/>
    <n v="0"/>
    <n v="663"/>
    <n v="0.02"/>
    <x v="1090"/>
    <n v="72.912124989999995"/>
    <n v="0.56090602299999903"/>
  </r>
  <r>
    <s v="Roadmap_2017"/>
    <s v="Baseline"/>
    <x v="9"/>
    <x v="9"/>
    <x v="5"/>
    <n v="59.006448800000001"/>
    <n v="3.123127389"/>
    <n v="505.22790700000002"/>
    <n v="0"/>
    <n v="0"/>
    <n v="657"/>
    <n v="0.02"/>
    <x v="1091"/>
    <n v="71.458105829999994"/>
    <n v="0.55370632799999997"/>
  </r>
  <r>
    <s v="Roadmap_2017"/>
    <s v="Baseline"/>
    <x v="9"/>
    <x v="10"/>
    <x v="5"/>
    <n v="56.994371479999998"/>
    <n v="2.7487642029999999"/>
    <n v="488"/>
    <n v="0"/>
    <n v="0"/>
    <n v="634"/>
    <n v="0.02"/>
    <x v="1092"/>
    <n v="68.685422149999994"/>
    <n v="0.53456515699999996"/>
  </r>
  <r>
    <s v="Roadmap_2017"/>
    <s v="Baseline"/>
    <x v="10"/>
    <x v="0"/>
    <x v="5"/>
    <n v="22.283999999999999"/>
    <n v="0.83399999999999996"/>
    <n v="313"/>
    <n v="0"/>
    <n v="0"/>
    <n v="708"/>
    <n v="0.02"/>
    <x v="1093"/>
    <n v="85.528834160000002"/>
    <n v="7.7452531000000002"/>
  </r>
  <r>
    <s v="Roadmap_2017"/>
    <s v="Baseline"/>
    <x v="10"/>
    <x v="1"/>
    <x v="5"/>
    <n v="25.835999999999999"/>
    <n v="1.3554999999999999"/>
    <n v="373"/>
    <n v="0"/>
    <n v="0"/>
    <n v="811"/>
    <n v="0.02"/>
    <x v="1094"/>
    <n v="96.620325010000002"/>
    <n v="5.7164802789999998"/>
  </r>
  <r>
    <s v="Roadmap_2017"/>
    <s v="Baseline"/>
    <x v="10"/>
    <x v="2"/>
    <x v="5"/>
    <n v="32.686"/>
    <n v="2.5547663850000002"/>
    <n v="473"/>
    <n v="0"/>
    <n v="0"/>
    <n v="987"/>
    <n v="0.02"/>
    <x v="1095"/>
    <n v="119.0885364"/>
    <n v="9.9244416819999994"/>
  </r>
  <r>
    <s v="Roadmap_2017"/>
    <s v="Baseline"/>
    <x v="10"/>
    <x v="3"/>
    <x v="5"/>
    <n v="42.193999999999903"/>
    <n v="3.0858226229999999"/>
    <n v="623"/>
    <n v="0"/>
    <n v="0"/>
    <n v="1262"/>
    <n v="0.02"/>
    <x v="1096"/>
    <n v="154.91085569999899"/>
    <n v="10.60810989"/>
  </r>
  <r>
    <s v="Roadmap_2017"/>
    <s v="Baseline"/>
    <x v="10"/>
    <x v="4"/>
    <x v="5"/>
    <n v="46.460808989999997"/>
    <n v="3.1314062580000002"/>
    <n v="686"/>
    <n v="0"/>
    <n v="0"/>
    <n v="1383"/>
    <n v="0.02"/>
    <x v="1097"/>
    <n v="168.96929599999899"/>
    <n v="4.901951875"/>
  </r>
  <r>
    <s v="Roadmap_2017"/>
    <s v="Baseline"/>
    <x v="10"/>
    <x v="5"/>
    <x v="5"/>
    <n v="50.050346709999999"/>
    <n v="3.8933831730000001"/>
    <n v="739"/>
    <n v="0"/>
    <n v="0"/>
    <n v="1461"/>
    <n v="0.02"/>
    <x v="1098"/>
    <n v="180.9754767"/>
    <n v="2.34072273"/>
  </r>
  <r>
    <s v="Roadmap_2017"/>
    <s v="Baseline"/>
    <x v="10"/>
    <x v="6"/>
    <x v="5"/>
    <n v="56.416696629999997"/>
    <n v="4.2335672930000001"/>
    <n v="833"/>
    <n v="0"/>
    <n v="0"/>
    <n v="1605"/>
    <n v="0.02"/>
    <x v="1099"/>
    <n v="203.0967598"/>
    <n v="1.725781649"/>
  </r>
  <r>
    <s v="Roadmap_2017"/>
    <s v="Baseline"/>
    <x v="10"/>
    <x v="7"/>
    <x v="5"/>
    <n v="65.085768860000002"/>
    <n v="4.6079172499999999"/>
    <n v="961"/>
    <n v="0"/>
    <n v="0"/>
    <n v="1798"/>
    <n v="0.02"/>
    <x v="1100"/>
    <n v="233.65593629999901"/>
    <n v="1.7019002139999999"/>
  </r>
  <r>
    <s v="Roadmap_2017"/>
    <s v="Baseline"/>
    <x v="10"/>
    <x v="8"/>
    <x v="5"/>
    <n v="73.348478330000006"/>
    <n v="5.0538412689999896"/>
    <n v="1083"/>
    <n v="0"/>
    <n v="0"/>
    <n v="1964"/>
    <n v="0.02"/>
    <x v="1101"/>
    <n v="262.90517990000001"/>
    <n v="1.83257241"/>
  </r>
  <r>
    <s v="Roadmap_2017"/>
    <s v="Baseline"/>
    <x v="10"/>
    <x v="9"/>
    <x v="5"/>
    <n v="78.224831460000004"/>
    <n v="5.0651455089999997"/>
    <n v="1155"/>
    <n v="0"/>
    <n v="0"/>
    <n v="2036"/>
    <n v="0.02"/>
    <x v="1102"/>
    <n v="280.111115699999"/>
    <n v="1.9219890879999999"/>
  </r>
  <r>
    <s v="Roadmap_2017"/>
    <s v="Baseline"/>
    <x v="10"/>
    <x v="10"/>
    <x v="5"/>
    <n v="82.830276080000004"/>
    <n v="5.2896448700000001"/>
    <n v="1223"/>
    <n v="0"/>
    <n v="0"/>
    <n v="2097"/>
    <n v="0.02"/>
    <x v="1103"/>
    <n v="296.427935899999"/>
    <n v="2.0185707590000002"/>
  </r>
  <r>
    <s v="Roadmap_2017"/>
    <s v="Baseline"/>
    <x v="11"/>
    <x v="0"/>
    <x v="5"/>
    <n v="10.27"/>
    <n v="0.69"/>
    <n v="123"/>
    <n v="0"/>
    <n v="0"/>
    <n v="257"/>
    <n v="0.02"/>
    <x v="1104"/>
    <n v="32.952735300000001"/>
    <n v="0.44428044100000003"/>
  </r>
  <r>
    <s v="Roadmap_2017"/>
    <s v="Baseline"/>
    <x v="11"/>
    <x v="1"/>
    <x v="5"/>
    <n v="13.79"/>
    <n v="0.68"/>
    <n v="179"/>
    <n v="0"/>
    <n v="0"/>
    <n v="365"/>
    <n v="0.02"/>
    <x v="1105"/>
    <n v="45.407060950000002"/>
    <n v="0.92057451299999904"/>
  </r>
  <r>
    <s v="Roadmap_2017"/>
    <s v="Baseline"/>
    <x v="11"/>
    <x v="2"/>
    <x v="5"/>
    <n v="20.09"/>
    <n v="1.627462733"/>
    <n v="262"/>
    <n v="0"/>
    <n v="0"/>
    <n v="527"/>
    <n v="0.02"/>
    <x v="1106"/>
    <n v="63.940356870000002"/>
    <n v="0.86712586400000002"/>
  </r>
  <r>
    <s v="Roadmap_2017"/>
    <s v="Baseline"/>
    <x v="11"/>
    <x v="3"/>
    <x v="5"/>
    <n v="24.31"/>
    <n v="1.988048485"/>
    <n v="345"/>
    <n v="0"/>
    <n v="0"/>
    <n v="667"/>
    <n v="0.02"/>
    <x v="1107"/>
    <n v="77.099890889999998"/>
    <n v="0.68333557099999997"/>
  </r>
  <r>
    <s v="Roadmap_2017"/>
    <s v="Baseline"/>
    <x v="11"/>
    <x v="4"/>
    <x v="5"/>
    <n v="25.296492749999999"/>
    <n v="1.6960633300000001"/>
    <n v="359"/>
    <n v="0"/>
    <n v="0"/>
    <n v="696"/>
    <n v="0.02"/>
    <x v="1108"/>
    <n v="74.973216260000001"/>
    <n v="0.51405996200000004"/>
  </r>
  <r>
    <s v="Roadmap_2017"/>
    <s v="Baseline"/>
    <x v="11"/>
    <x v="5"/>
    <x v="5"/>
    <n v="28.185507250000001"/>
    <n v="2.581014422"/>
    <n v="400"/>
    <n v="0"/>
    <n v="0"/>
    <n v="750"/>
    <n v="0.02"/>
    <x v="1109"/>
    <n v="79.901634580000007"/>
    <n v="0.52337739699999997"/>
  </r>
  <r>
    <s v="Roadmap_2017"/>
    <s v="Baseline"/>
    <x v="11"/>
    <x v="6"/>
    <x v="5"/>
    <n v="30.228956520000001"/>
    <n v="2.33170716099999"/>
    <n v="429"/>
    <n v="0"/>
    <n v="0"/>
    <n v="773"/>
    <n v="0.02"/>
    <x v="1110"/>
    <n v="84.004910030000005"/>
    <n v="0.54056537500000001"/>
  </r>
  <r>
    <s v="Roadmap_2017"/>
    <s v="Baseline"/>
    <x v="11"/>
    <x v="7"/>
    <x v="5"/>
    <n v="35.513739129999998"/>
    <n v="2.9845936339999999"/>
    <n v="504"/>
    <n v="0"/>
    <n v="0"/>
    <n v="868"/>
    <n v="0.02"/>
    <x v="1111"/>
    <n v="97.914400259999994"/>
    <n v="0.62502341799999905"/>
  </r>
  <r>
    <s v="Roadmap_2017"/>
    <s v="Baseline"/>
    <x v="11"/>
    <x v="8"/>
    <x v="5"/>
    <n v="36.852550720000004"/>
    <n v="2.5803378490000002"/>
    <n v="523"/>
    <n v="0"/>
    <n v="0"/>
    <n v="861"/>
    <n v="0.02"/>
    <x v="1112"/>
    <n v="101.3869308"/>
    <n v="0.64415689499999995"/>
  </r>
  <r>
    <s v="Roadmap_2017"/>
    <s v="Baseline"/>
    <x v="11"/>
    <x v="9"/>
    <x v="5"/>
    <n v="39.31878261"/>
    <n v="3.1064658869999899"/>
    <n v="558"/>
    <n v="0"/>
    <n v="0"/>
    <n v="876"/>
    <n v="0.02"/>
    <x v="1113"/>
    <n v="108.1808478"/>
    <n v="0.68520107299999999"/>
  </r>
  <r>
    <s v="Roadmap_2017"/>
    <s v="Baseline"/>
    <x v="11"/>
    <x v="10"/>
    <x v="5"/>
    <n v="38.755072460000001"/>
    <n v="2.5302534479999998"/>
    <n v="550"/>
    <n v="0"/>
    <n v="0"/>
    <n v="823"/>
    <n v="0.02"/>
    <x v="1114"/>
    <n v="106.7250919"/>
    <n v="0.67448098299999903"/>
  </r>
  <r>
    <s v="Roadmap_2017"/>
    <s v="Baseline"/>
    <x v="12"/>
    <x v="0"/>
    <x v="5"/>
    <n v="12.712"/>
    <n v="1.2370000000000001"/>
    <n v="230"/>
    <n v="0"/>
    <n v="0"/>
    <n v="433"/>
    <n v="0.02"/>
    <x v="1115"/>
    <n v="60.659354090000001"/>
    <n v="4.3927780189999996"/>
  </r>
  <r>
    <s v="Roadmap_2017"/>
    <s v="Baseline"/>
    <x v="12"/>
    <x v="1"/>
    <x v="5"/>
    <n v="20.413"/>
    <n v="2.1875"/>
    <n v="396"/>
    <n v="0"/>
    <n v="0"/>
    <n v="688"/>
    <n v="0.02"/>
    <x v="1116"/>
    <n v="99.284508750000001"/>
    <n v="3.0996419560000001"/>
  </r>
  <r>
    <s v="Roadmap_2017"/>
    <s v="Baseline"/>
    <x v="12"/>
    <x v="2"/>
    <x v="5"/>
    <n v="29.803000000000001"/>
    <n v="2.885455603"/>
    <n v="612"/>
    <n v="0"/>
    <n v="0"/>
    <n v="1026"/>
    <n v="0.02"/>
    <x v="1117"/>
    <n v="149.8344688"/>
    <n v="6.0286442859999996"/>
  </r>
  <r>
    <s v="Roadmap_2017"/>
    <s v="Baseline"/>
    <x v="12"/>
    <x v="3"/>
    <x v="5"/>
    <n v="39.194000000000003"/>
    <n v="3.4427122289999899"/>
    <n v="836"/>
    <n v="0"/>
    <n v="0"/>
    <n v="1360"/>
    <n v="0.02"/>
    <x v="1118"/>
    <n v="201.979478"/>
    <n v="9.1486823429999902"/>
  </r>
  <r>
    <s v="Roadmap_2017"/>
    <s v="Baseline"/>
    <x v="12"/>
    <x v="4"/>
    <x v="5"/>
    <n v="49.320679429999998"/>
    <n v="4.0809970880000002"/>
    <n v="1052"/>
    <n v="0"/>
    <n v="0"/>
    <n v="1712"/>
    <n v="0.02"/>
    <x v="1119"/>
    <n v="252.46622590000001"/>
    <n v="11.916484110000001"/>
  </r>
  <r>
    <s v="Roadmap_2017"/>
    <s v="Baseline"/>
    <x v="12"/>
    <x v="5"/>
    <x v="5"/>
    <n v="56.587509570000002"/>
    <n v="4.4053633679999997"/>
    <n v="1207"/>
    <n v="0"/>
    <n v="0"/>
    <n v="1914"/>
    <n v="0.02"/>
    <x v="1120"/>
    <n v="288.45485930000001"/>
    <n v="11.52431384"/>
  </r>
  <r>
    <s v="Roadmap_2017"/>
    <s v="Baseline"/>
    <x v="12"/>
    <x v="6"/>
    <x v="5"/>
    <n v="62.682270330000001"/>
    <n v="4.8644180590000001"/>
    <n v="1337"/>
    <n v="0"/>
    <n v="0"/>
    <n v="2043"/>
    <n v="0.02"/>
    <x v="1121"/>
    <n v="318.63550199999997"/>
    <n v="9.6888799819999996"/>
  </r>
  <r>
    <s v="Roadmap_2017"/>
    <s v="Baseline"/>
    <x v="12"/>
    <x v="7"/>
    <x v="5"/>
    <n v="71.355583730000006"/>
    <n v="5.4121211300000001"/>
    <n v="1522"/>
    <n v="0"/>
    <n v="0"/>
    <n v="2228"/>
    <n v="0.02"/>
    <x v="1122"/>
    <n v="362.10579560000002"/>
    <n v="9.1131216199999994"/>
  </r>
  <r>
    <s v="Roadmap_2017"/>
    <s v="Baseline"/>
    <x v="12"/>
    <x v="8"/>
    <x v="5"/>
    <n v="81.951090910000005"/>
    <n v="5.6867897899999997"/>
    <n v="1748"/>
    <n v="0"/>
    <n v="0"/>
    <n v="2448"/>
    <n v="0.02"/>
    <x v="1123"/>
    <n v="415.522995699999"/>
    <n v="9.4859612569999996"/>
  </r>
  <r>
    <s v="Roadmap_2017"/>
    <s v="Baseline"/>
    <x v="12"/>
    <x v="9"/>
    <x v="5"/>
    <n v="92.077770330000007"/>
    <n v="6.3554819379999996"/>
    <n v="1964"/>
    <n v="0"/>
    <n v="0"/>
    <n v="2636"/>
    <n v="0.02"/>
    <x v="1124"/>
    <n v="466.68316129999999"/>
    <n v="10.26104303"/>
  </r>
  <r>
    <s v="Roadmap_2017"/>
    <s v="Baseline"/>
    <x v="12"/>
    <x v="10"/>
    <x v="5"/>
    <n v="96.015923439999995"/>
    <n v="5.8668899139999997"/>
    <n v="2048"/>
    <n v="0"/>
    <n v="0"/>
    <n v="2750"/>
    <n v="0.02"/>
    <x v="1125"/>
    <n v="486.55331919999998"/>
    <n v="10.56810548"/>
  </r>
  <r>
    <s v="Roadmap_2017"/>
    <s v="Baseline"/>
    <x v="13"/>
    <x v="0"/>
    <x v="5"/>
    <n v="15.772"/>
    <n v="0.78099999999999903"/>
    <n v="203"/>
    <n v="0"/>
    <n v="0"/>
    <n v="386"/>
    <n v="0.02"/>
    <x v="1126"/>
    <n v="50.595914200000003"/>
    <n v="4.1489701289999896"/>
  </r>
  <r>
    <s v="Roadmap_2017"/>
    <s v="Baseline"/>
    <x v="13"/>
    <x v="1"/>
    <x v="5"/>
    <n v="16.802"/>
    <n v="0.95350000000000001"/>
    <n v="234"/>
    <n v="0"/>
    <n v="0"/>
    <n v="431"/>
    <n v="0.02"/>
    <x v="1127"/>
    <n v="55.73589801"/>
    <n v="3.0787816559999999"/>
  </r>
  <r>
    <s v="Roadmap_2017"/>
    <s v="Baseline"/>
    <x v="13"/>
    <x v="2"/>
    <x v="5"/>
    <n v="17.68"/>
    <n v="1.1646544640000001"/>
    <n v="261"/>
    <n v="0"/>
    <n v="0"/>
    <n v="472"/>
    <n v="0.02"/>
    <x v="1128"/>
    <n v="60.149265929999999"/>
    <n v="4.476970777"/>
  </r>
  <r>
    <s v="Roadmap_2017"/>
    <s v="Baseline"/>
    <x v="13"/>
    <x v="3"/>
    <x v="5"/>
    <n v="19.032"/>
    <n v="1.435938704"/>
    <n v="301"/>
    <n v="0"/>
    <n v="0"/>
    <n v="542"/>
    <n v="0.02"/>
    <x v="1129"/>
    <n v="68.224869889999994"/>
    <n v="4.202251585"/>
  </r>
  <r>
    <s v="Roadmap_2017"/>
    <s v="Baseline"/>
    <x v="13"/>
    <x v="4"/>
    <x v="5"/>
    <n v="21.308252490000001"/>
    <n v="1.646854413"/>
    <n v="337"/>
    <n v="0"/>
    <n v="0"/>
    <n v="582"/>
    <n v="0.02"/>
    <x v="1130"/>
    <n v="75.62305096"/>
    <n v="2.7053006039999898"/>
  </r>
  <r>
    <s v="Roadmap_2017"/>
    <s v="Baseline"/>
    <x v="13"/>
    <x v="5"/>
    <x v="5"/>
    <n v="25.797528239999998"/>
    <n v="2.0308085189999998"/>
    <n v="408"/>
    <n v="0"/>
    <n v="0"/>
    <n v="686"/>
    <n v="0.02"/>
    <x v="1131"/>
    <n v="91.299299899999994"/>
    <n v="1.7566078469999999"/>
  </r>
  <r>
    <s v="Roadmap_2017"/>
    <s v="Baseline"/>
    <x v="13"/>
    <x v="6"/>
    <x v="5"/>
    <n v="30.223574750000001"/>
    <n v="2.2603030519999998"/>
    <n v="478"/>
    <n v="0"/>
    <n v="0"/>
    <n v="788"/>
    <n v="0.02"/>
    <x v="1132"/>
    <n v="106.74314800000001"/>
    <n v="1.217962413"/>
  </r>
  <r>
    <s v="Roadmap_2017"/>
    <s v="Baseline"/>
    <x v="13"/>
    <x v="7"/>
    <x v="5"/>
    <n v="34.333475079999999"/>
    <n v="2.5169982809999998"/>
    <n v="543"/>
    <n v="0"/>
    <n v="0"/>
    <n v="873"/>
    <n v="0.02"/>
    <x v="1133"/>
    <n v="121.0969597"/>
    <n v="1.0130376839999999"/>
  </r>
  <r>
    <s v="Roadmap_2017"/>
    <s v="Baseline"/>
    <x v="13"/>
    <x v="8"/>
    <x v="5"/>
    <n v="38.253687710000001"/>
    <n v="2.6667548810000001"/>
    <n v="605"/>
    <n v="0"/>
    <n v="0"/>
    <n v="942"/>
    <n v="0.02"/>
    <x v="1134"/>
    <n v="134.8382517"/>
    <n v="0.99425515399999997"/>
  </r>
  <r>
    <s v="Roadmap_2017"/>
    <s v="Baseline"/>
    <x v="13"/>
    <x v="9"/>
    <x v="5"/>
    <n v="41.541607970000001"/>
    <n v="2.742578086"/>
    <n v="657"/>
    <n v="0"/>
    <n v="0"/>
    <n v="986"/>
    <n v="0.02"/>
    <x v="1135"/>
    <n v="146.38924180000001"/>
    <n v="1.0351620259999901"/>
  </r>
  <r>
    <s v="Roadmap_2017"/>
    <s v="Baseline"/>
    <x v="13"/>
    <x v="10"/>
    <x v="5"/>
    <n v="44.070777409999998"/>
    <n v="2.814596952"/>
    <n v="697"/>
    <n v="0"/>
    <n v="0"/>
    <n v="1010"/>
    <n v="0.02"/>
    <x v="1136"/>
    <n v="155.28659009999899"/>
    <n v="1.0848009890000001"/>
  </r>
  <r>
    <s v="Roadmap_2017"/>
    <s v="Baseline"/>
    <x v="14"/>
    <x v="0"/>
    <x v="5"/>
    <n v="15.1"/>
    <n v="1.02"/>
    <n v="181"/>
    <n v="0"/>
    <n v="0"/>
    <n v="370"/>
    <n v="0.02"/>
    <x v="1137"/>
    <n v="46.996979770000003"/>
    <n v="0.93915467599999902"/>
  </r>
  <r>
    <s v="Roadmap_2017"/>
    <s v="Baseline"/>
    <x v="14"/>
    <x v="1"/>
    <x v="5"/>
    <n v="19.899999999999999"/>
    <n v="1.4650000000000001"/>
    <n v="252"/>
    <n v="0"/>
    <n v="0"/>
    <n v="472"/>
    <n v="0.02"/>
    <x v="1138"/>
    <n v="61.926276180000002"/>
    <n v="1.296258425"/>
  </r>
  <r>
    <s v="Roadmap_2017"/>
    <s v="Baseline"/>
    <x v="14"/>
    <x v="2"/>
    <x v="5"/>
    <n v="27.7"/>
    <n v="2.3824616569999999"/>
    <n v="311"/>
    <n v="0"/>
    <n v="0"/>
    <n v="537"/>
    <n v="0.02"/>
    <x v="1139"/>
    <n v="74.677906809999996"/>
    <n v="1.404142226"/>
  </r>
  <r>
    <s v="Roadmap_2017"/>
    <s v="Baseline"/>
    <x v="14"/>
    <x v="3"/>
    <x v="5"/>
    <n v="33.82"/>
    <n v="2.476976053"/>
    <n v="385"/>
    <n v="0"/>
    <n v="0"/>
    <n v="625"/>
    <n v="0.02"/>
    <x v="1140"/>
    <n v="91.625975969999999"/>
    <n v="1.1516355329999901"/>
  </r>
  <r>
    <s v="Roadmap_2017"/>
    <s v="Baseline"/>
    <x v="14"/>
    <x v="4"/>
    <x v="5"/>
    <n v="33.732155839999997"/>
    <n v="2.0493731309999998"/>
    <n v="384"/>
    <n v="0"/>
    <n v="0"/>
    <n v="622"/>
    <n v="0.02"/>
    <x v="1141"/>
    <n v="90.892791520000003"/>
    <n v="0.78906411499999995"/>
  </r>
  <r>
    <s v="Roadmap_2017"/>
    <s v="Baseline"/>
    <x v="14"/>
    <x v="5"/>
    <x v="5"/>
    <n v="35.752571430000003"/>
    <n v="2.6479050200000001"/>
    <n v="407"/>
    <n v="0"/>
    <n v="0"/>
    <n v="654"/>
    <n v="0.02"/>
    <x v="1142"/>
    <n v="95.974483219999996"/>
    <n v="0.61478784099999995"/>
  </r>
  <r>
    <s v="Roadmap_2017"/>
    <s v="Baseline"/>
    <x v="14"/>
    <x v="6"/>
    <x v="5"/>
    <n v="39.002805189999997"/>
    <n v="2.430480685"/>
    <n v="444"/>
    <n v="0"/>
    <n v="0"/>
    <n v="667"/>
    <n v="0.02"/>
    <x v="1143"/>
    <n v="104.41386079999999"/>
    <n v="0.55667741400000004"/>
  </r>
  <r>
    <s v="Roadmap_2017"/>
    <s v="Baseline"/>
    <x v="14"/>
    <x v="7"/>
    <x v="5"/>
    <n v="43.746389610000001"/>
    <n v="2.628328958"/>
    <n v="498"/>
    <n v="0"/>
    <n v="0"/>
    <n v="686"/>
    <n v="0.02"/>
    <x v="1144"/>
    <n v="116.908357299999"/>
    <n v="0.57421054699999996"/>
  </r>
  <r>
    <s v="Roadmap_2017"/>
    <s v="Baseline"/>
    <x v="14"/>
    <x v="8"/>
    <x v="5"/>
    <n v="44.712675320000002"/>
    <n v="2.4094562989999999"/>
    <n v="509"/>
    <n v="0"/>
    <n v="0"/>
    <n v="683"/>
    <n v="0.02"/>
    <x v="1145"/>
    <n v="119.3843655"/>
    <n v="0.56976740699999995"/>
  </r>
  <r>
    <s v="Roadmap_2017"/>
    <s v="Baseline"/>
    <x v="14"/>
    <x v="9"/>
    <x v="5"/>
    <n v="42.340883120000001"/>
    <n v="2.2132166870000001"/>
    <n v="482"/>
    <n v="0"/>
    <n v="0"/>
    <n v="647"/>
    <n v="0.02"/>
    <x v="1146"/>
    <n v="113.00110559999899"/>
    <n v="0.53443954999999999"/>
  </r>
  <r>
    <s v="Roadmap_2017"/>
    <s v="Baseline"/>
    <x v="14"/>
    <x v="10"/>
    <x v="5"/>
    <n v="40.144779219999997"/>
    <n v="1.8047387930000001"/>
    <n v="457"/>
    <n v="0"/>
    <n v="0"/>
    <n v="613"/>
    <n v="0.02"/>
    <x v="1147"/>
    <n v="107.116133"/>
    <n v="0.50542551999999996"/>
  </r>
  <r>
    <s v="Roadmap_2017"/>
    <s v="Baseline"/>
    <x v="15"/>
    <x v="0"/>
    <x v="5"/>
    <n v="11.3"/>
    <n v="1.06"/>
    <n v="107"/>
    <n v="0"/>
    <n v="0"/>
    <n v="209"/>
    <n v="0.02"/>
    <x v="1148"/>
    <n v="29.39002765"/>
    <n v="1.406997896"/>
  </r>
  <r>
    <s v="Roadmap_2017"/>
    <s v="Baseline"/>
    <x v="15"/>
    <x v="1"/>
    <x v="5"/>
    <n v="13.3"/>
    <n v="1.1399999999999999"/>
    <n v="137"/>
    <n v="0"/>
    <n v="0"/>
    <n v="237"/>
    <n v="0.02"/>
    <x v="1149"/>
    <n v="35.056366050000001"/>
    <n v="1.8608396949999999"/>
  </r>
  <r>
    <s v="Roadmap_2017"/>
    <s v="Baseline"/>
    <x v="15"/>
    <x v="2"/>
    <x v="5"/>
    <n v="14.6"/>
    <n v="1.0289593459999999"/>
    <n v="173"/>
    <n v="0"/>
    <n v="0"/>
    <n v="260"/>
    <n v="0.02"/>
    <x v="1150"/>
    <n v="40.0679935"/>
    <n v="1.882008747"/>
  </r>
  <r>
    <s v="Roadmap_2017"/>
    <s v="Baseline"/>
    <x v="15"/>
    <x v="3"/>
    <x v="5"/>
    <n v="16.201000000000001"/>
    <n v="1.128008176"/>
    <n v="195"/>
    <n v="0"/>
    <n v="0"/>
    <n v="264"/>
    <n v="0.02"/>
    <x v="1151"/>
    <n v="40.658537590000002"/>
    <n v="1.8294832400000001"/>
  </r>
  <r>
    <s v="Roadmap_2017"/>
    <s v="Baseline"/>
    <x v="15"/>
    <x v="4"/>
    <x v="5"/>
    <n v="17.61339487"/>
    <n v="1.207583837"/>
    <n v="212"/>
    <n v="0"/>
    <n v="0"/>
    <n v="287"/>
    <n v="0.02"/>
    <x v="1152"/>
    <n v="38.065483950000001"/>
    <n v="1.1911018040000001"/>
  </r>
  <r>
    <s v="Roadmap_2017"/>
    <s v="Baseline"/>
    <x v="15"/>
    <x v="5"/>
    <x v="5"/>
    <n v="19.191953850000001"/>
    <n v="1.234453233"/>
    <n v="231"/>
    <n v="0"/>
    <n v="0"/>
    <n v="310"/>
    <n v="0.02"/>
    <x v="1153"/>
    <n v="34.942071740000003"/>
    <n v="0.71459871900000005"/>
  </r>
  <r>
    <s v="Roadmap_2017"/>
    <s v="Baseline"/>
    <x v="15"/>
    <x v="6"/>
    <x v="5"/>
    <n v="20.02277436"/>
    <n v="1.1875506419999999"/>
    <n v="241"/>
    <n v="0"/>
    <n v="0"/>
    <n v="324"/>
    <n v="0.02"/>
    <x v="1154"/>
    <n v="32.914921149999998"/>
    <n v="0.47194665499999999"/>
  </r>
  <r>
    <s v="Roadmap_2017"/>
    <s v="Baseline"/>
    <x v="15"/>
    <x v="7"/>
    <x v="5"/>
    <n v="20.438184620000001"/>
    <n v="1.173639815"/>
    <n v="246"/>
    <n v="0"/>
    <n v="0"/>
    <n v="330"/>
    <n v="0.02"/>
    <x v="1155"/>
    <n v="31.726133999999998"/>
    <n v="0.38108230199999998"/>
  </r>
  <r>
    <s v="Roadmap_2017"/>
    <s v="Baseline"/>
    <x v="15"/>
    <x v="8"/>
    <x v="5"/>
    <n v="20.438184620000001"/>
    <n v="1.1091892350000001"/>
    <n v="246"/>
    <n v="0"/>
    <n v="0"/>
    <n v="330"/>
    <n v="0.02"/>
    <x v="1156"/>
    <n v="30.780776320000001"/>
    <n v="0.349389844"/>
  </r>
  <r>
    <s v="Roadmap_2017"/>
    <s v="Baseline"/>
    <x v="15"/>
    <x v="9"/>
    <x v="5"/>
    <n v="20.105856410000001"/>
    <n v="1.0693934540000001"/>
    <n v="242"/>
    <n v="0"/>
    <n v="0"/>
    <n v="325"/>
    <n v="0.02"/>
    <x v="1157"/>
    <n v="29.811450780000001"/>
    <n v="0.334217194"/>
  </r>
  <r>
    <s v="Roadmap_2017"/>
    <s v="Baseline"/>
    <x v="15"/>
    <x v="10"/>
    <x v="5"/>
    <n v="19.69044615"/>
    <n v="0.99683253400000005"/>
    <n v="237"/>
    <n v="0"/>
    <n v="0"/>
    <n v="318"/>
    <n v="0.02"/>
    <x v="1158"/>
    <n v="28.964295010000001"/>
    <n v="0.32518668699999997"/>
  </r>
  <r>
    <s v="Roadmap_2017"/>
    <s v="Baseline"/>
    <x v="16"/>
    <x v="0"/>
    <x v="5"/>
    <n v="212.7"/>
    <n v="17.350000000000001"/>
    <n v="3751"/>
    <n v="0"/>
    <n v="0"/>
    <n v="4385"/>
    <n v="0.02"/>
    <x v="1159"/>
    <n v="1219.4867569999999"/>
    <n v="11.967734180000001"/>
  </r>
  <r>
    <s v="Roadmap_2017"/>
    <s v="Baseline"/>
    <x v="16"/>
    <x v="1"/>
    <x v="5"/>
    <n v="231.9"/>
    <n v="14.205"/>
    <n v="4063"/>
    <n v="0"/>
    <n v="0"/>
    <n v="4699"/>
    <n v="0.02"/>
    <x v="1160"/>
    <n v="1229.4880069999999"/>
    <n v="6.8492208329999897"/>
  </r>
  <r>
    <s v="Roadmap_2017"/>
    <s v="Baseline"/>
    <x v="16"/>
    <x v="2"/>
    <x v="5"/>
    <n v="230.5"/>
    <n v="15.77840168"/>
    <n v="3775"/>
    <n v="0"/>
    <n v="0"/>
    <n v="4370"/>
    <n v="0.02"/>
    <x v="1161"/>
    <n v="1010.852292"/>
    <n v="5.2298122410000003"/>
  </r>
  <r>
    <s v="Roadmap_2017"/>
    <s v="Baseline"/>
    <x v="16"/>
    <x v="3"/>
    <x v="5"/>
    <n v="240"/>
    <n v="15.30974121"/>
    <n v="4433.7317000000003"/>
    <n v="0"/>
    <n v="0"/>
    <n v="4444"/>
    <n v="0.02"/>
    <x v="1162"/>
    <n v="996.43262389999995"/>
    <n v="5.3736055059999996"/>
  </r>
  <r>
    <s v="Roadmap_2017"/>
    <s v="Baseline"/>
    <x v="16"/>
    <x v="4"/>
    <x v="5"/>
    <n v="262.82400000000001"/>
    <n v="15.790628269999999"/>
    <n v="4855.3795849999997"/>
    <n v="0"/>
    <n v="0"/>
    <n v="4866.6243999999997"/>
    <n v="0.02"/>
    <x v="1163"/>
    <n v="883.65114329999994"/>
    <n v="5.4803156179999997"/>
  </r>
  <r>
    <s v="Roadmap_2017"/>
    <s v="Baseline"/>
    <x v="16"/>
    <x v="5"/>
    <x v="5"/>
    <n v="266.56799999999998"/>
    <n v="15.321989970000001"/>
    <n v="4924.5457990000004"/>
    <n v="0"/>
    <n v="0"/>
    <n v="4935.9507999999996"/>
    <n v="0.02"/>
    <x v="1164"/>
    <n v="711.04644710000002"/>
    <n v="5.4050762140000002"/>
  </r>
  <r>
    <s v="Roadmap_2017"/>
    <s v="Baseline"/>
    <x v="16"/>
    <x v="6"/>
    <x v="5"/>
    <n v="273.19200000000001"/>
    <n v="16.80338789"/>
    <n v="5046.9167939999998"/>
    <n v="0"/>
    <n v="0"/>
    <n v="5058.6052"/>
    <n v="0.02"/>
    <x v="1165"/>
    <n v="617.26664149999999"/>
    <n v="5.4759363879999903"/>
  </r>
  <r>
    <s v="Roadmap_2017"/>
    <s v="Baseline"/>
    <x v="16"/>
    <x v="7"/>
    <x v="5"/>
    <n v="280.94400000000002"/>
    <n v="16.483767019999998"/>
    <n v="5190.1263280000003"/>
    <n v="0"/>
    <n v="0"/>
    <n v="5202.1463999999996"/>
    <n v="0.02"/>
    <x v="1166"/>
    <n v="583.26301650000005"/>
    <n v="5.60390984"/>
  </r>
  <r>
    <s v="Roadmap_2017"/>
    <s v="Baseline"/>
    <x v="16"/>
    <x v="8"/>
    <x v="5"/>
    <n v="290.18400000000003"/>
    <n v="17.303919520000001"/>
    <n v="5360.8249980000001"/>
    <n v="0"/>
    <n v="0"/>
    <n v="5373.2403999999997"/>
    <n v="0.02"/>
    <x v="1167"/>
    <n v="581.70047090000003"/>
    <n v="5.7772692069999998"/>
  </r>
  <r>
    <s v="Roadmap_2017"/>
    <s v="Baseline"/>
    <x v="16"/>
    <x v="9"/>
    <x v="5"/>
    <n v="299.49599999999998"/>
    <n v="17.48173212"/>
    <n v="5532.8537880000003"/>
    <n v="0"/>
    <n v="0"/>
    <n v="5545.6675999999998"/>
    <n v="0.02"/>
    <x v="1168"/>
    <n v="594.92695800000001"/>
    <n v="5.9580628779999998"/>
  </r>
  <r>
    <s v="Roadmap_2017"/>
    <s v="Baseline"/>
    <x v="16"/>
    <x v="10"/>
    <x v="5"/>
    <n v="310.72800000000001"/>
    <n v="18.731320799999999"/>
    <n v="5740.3524319999997"/>
    <n v="0"/>
    <n v="0"/>
    <n v="5753.6468000000004"/>
    <n v="0.02"/>
    <x v="1169"/>
    <n v="619.23070250000001"/>
    <n v="6.17931439"/>
  </r>
  <r>
    <s v="Roadmap_2017"/>
    <s v="Baseline"/>
    <x v="0"/>
    <x v="0"/>
    <x v="6"/>
    <n v="4.3710000000000004"/>
    <n v="0.14699999999999999"/>
    <n v="52"/>
    <n v="47"/>
    <n v="0"/>
    <n v="0"/>
    <n v="0.02"/>
    <x v="1170"/>
    <n v="15.519514060000001"/>
    <n v="20.290495109999998"/>
  </r>
  <r>
    <s v="Roadmap_2017"/>
    <s v="Baseline"/>
    <x v="0"/>
    <x v="1"/>
    <x v="6"/>
    <n v="4.9249999999999998"/>
    <n v="0.2175"/>
    <n v="58"/>
    <n v="52"/>
    <n v="0"/>
    <n v="0"/>
    <n v="0.02"/>
    <x v="1171"/>
    <n v="16.920029360000001"/>
    <n v="12.242788750000001"/>
  </r>
  <r>
    <s v="Roadmap_2017"/>
    <s v="Baseline"/>
    <x v="0"/>
    <x v="2"/>
    <x v="6"/>
    <n v="6.5029999999999903"/>
    <n v="0.52463139000000003"/>
    <n v="77"/>
    <n v="70"/>
    <n v="0"/>
    <n v="0"/>
    <n v="0.02"/>
    <x v="1172"/>
    <n v="22.16246194"/>
    <n v="10.20926208"/>
  </r>
  <r>
    <s v="Roadmap_2017"/>
    <s v="Baseline"/>
    <x v="0"/>
    <x v="3"/>
    <x v="6"/>
    <n v="8.1"/>
    <n v="0.63584329699999997"/>
    <n v="98"/>
    <n v="88"/>
    <n v="0"/>
    <n v="0"/>
    <n v="0.02"/>
    <x v="1173"/>
    <n v="27.9499751"/>
    <n v="10.141567999999999"/>
  </r>
  <r>
    <s v="Roadmap_2017"/>
    <s v="Baseline"/>
    <x v="0"/>
    <x v="4"/>
    <x v="6"/>
    <n v="9.3397959180000001"/>
    <n v="0.65326581799999905"/>
    <n v="113"/>
    <n v="102"/>
    <n v="0"/>
    <n v="0"/>
    <n v="0.02"/>
    <x v="1174"/>
    <n v="32.067777460000002"/>
    <n v="8.7927012970000007"/>
  </r>
  <r>
    <s v="Roadmap_2017"/>
    <s v="Baseline"/>
    <x v="0"/>
    <x v="5"/>
    <x v="6"/>
    <n v="10.744897959999999"/>
    <n v="0.82715229999999995"/>
    <n v="130"/>
    <n v="117"/>
    <n v="0"/>
    <n v="0"/>
    <n v="0.02"/>
    <x v="1175"/>
    <n v="36.821294389999998"/>
    <n v="8.3390649569999997"/>
  </r>
  <r>
    <s v="Roadmap_2017"/>
    <s v="Baseline"/>
    <x v="0"/>
    <x v="6"/>
    <x v="6"/>
    <n v="12.397959180000001"/>
    <n v="0.90940821900000002"/>
    <n v="150"/>
    <n v="136"/>
    <n v="0"/>
    <n v="0"/>
    <n v="0.02"/>
    <x v="1176"/>
    <n v="42.45467824"/>
    <n v="7.430485977"/>
  </r>
  <r>
    <s v="Roadmap_2017"/>
    <s v="Baseline"/>
    <x v="0"/>
    <x v="7"/>
    <x v="6"/>
    <n v="14.05102041"/>
    <n v="0.99387221799999903"/>
    <n v="170"/>
    <n v="154"/>
    <n v="0"/>
    <n v="0"/>
    <n v="0.02"/>
    <x v="1177"/>
    <n v="48.101599309999997"/>
    <n v="6.9600702279999904"/>
  </r>
  <r>
    <s v="Roadmap_2017"/>
    <s v="Baseline"/>
    <x v="0"/>
    <x v="8"/>
    <x v="6"/>
    <n v="15.621428570000001"/>
    <n v="1.0748280750000001"/>
    <n v="189"/>
    <n v="171"/>
    <n v="0"/>
    <n v="0"/>
    <n v="0.02"/>
    <x v="1178"/>
    <n v="53.471800190000003"/>
    <n v="7.1427720920000004"/>
  </r>
  <r>
    <s v="Roadmap_2017"/>
    <s v="Baseline"/>
    <x v="0"/>
    <x v="9"/>
    <x v="6"/>
    <n v="17.10918367"/>
    <n v="1.1134169789999999"/>
    <n v="207"/>
    <n v="188"/>
    <n v="0"/>
    <n v="0"/>
    <n v="0.02"/>
    <x v="1179"/>
    <n v="58.561882900000001"/>
    <n v="7.6079684979999902"/>
  </r>
  <r>
    <s v="Roadmap_2017"/>
    <s v="Baseline"/>
    <x v="0"/>
    <x v="10"/>
    <x v="6"/>
    <n v="18.514285709999999"/>
    <n v="1.2057063240000001"/>
    <n v="224"/>
    <n v="204"/>
    <n v="0"/>
    <n v="0"/>
    <n v="0.02"/>
    <x v="1180"/>
    <n v="63.370284810000001"/>
    <n v="8.1623083489999999"/>
  </r>
  <r>
    <s v="Roadmap_2017"/>
    <s v="Baseline"/>
    <x v="1"/>
    <x v="0"/>
    <x v="6"/>
    <n v="5.1100000000000003"/>
    <n v="0.39"/>
    <n v="75"/>
    <n v="70"/>
    <n v="0"/>
    <n v="0"/>
    <n v="0.02"/>
    <x v="1181"/>
    <n v="21.030190529999999"/>
    <n v="28.33922527"/>
  </r>
  <r>
    <s v="Roadmap_2017"/>
    <s v="Baseline"/>
    <x v="1"/>
    <x v="1"/>
    <x v="6"/>
    <n v="6.6920000000000002"/>
    <n v="0.43149999999999999"/>
    <n v="100"/>
    <n v="92"/>
    <n v="0"/>
    <n v="0"/>
    <n v="0.02"/>
    <x v="1182"/>
    <n v="26.995593629999998"/>
    <n v="16.788991889999998"/>
  </r>
  <r>
    <s v="Roadmap_2017"/>
    <s v="Baseline"/>
    <x v="1"/>
    <x v="2"/>
    <x v="6"/>
    <n v="7.117"/>
    <n v="0.56102764299999996"/>
    <n v="102"/>
    <n v="92"/>
    <n v="0"/>
    <n v="0"/>
    <n v="0.02"/>
    <x v="1183"/>
    <n v="27.168259280000001"/>
    <n v="11.389519659999999"/>
  </r>
  <r>
    <s v="Roadmap_2017"/>
    <s v="Baseline"/>
    <x v="1"/>
    <x v="3"/>
    <x v="6"/>
    <n v="7.9289999999999896"/>
    <n v="0.72501677799999997"/>
    <n v="112"/>
    <n v="97"/>
    <n v="0"/>
    <n v="0"/>
    <n v="0.02"/>
    <x v="1184"/>
    <n v="29.78749036"/>
    <n v="5.6465903929999897"/>
  </r>
  <r>
    <s v="Roadmap_2017"/>
    <s v="Baseline"/>
    <x v="1"/>
    <x v="4"/>
    <x v="6"/>
    <n v="9.6280714290000002"/>
    <n v="0.87476425199999996"/>
    <n v="136"/>
    <n v="118"/>
    <n v="0"/>
    <n v="0"/>
    <n v="0.02"/>
    <x v="1185"/>
    <n v="36.150002929999999"/>
    <n v="4.7949258480000001"/>
  </r>
  <r>
    <s v="Roadmap_2017"/>
    <s v="Baseline"/>
    <x v="1"/>
    <x v="5"/>
    <x v="6"/>
    <n v="12.884625"/>
    <n v="1.145313083"/>
    <n v="182"/>
    <n v="158"/>
    <n v="0"/>
    <n v="0"/>
    <n v="0.02"/>
    <x v="1186"/>
    <n v="48.36629585"/>
    <n v="3.9369634019999999"/>
  </r>
  <r>
    <s v="Roadmap_2017"/>
    <s v="Baseline"/>
    <x v="1"/>
    <x v="6"/>
    <x v="6"/>
    <n v="16.353562499999999"/>
    <n v="1.3681048499999999"/>
    <n v="231"/>
    <n v="200"/>
    <n v="0"/>
    <n v="0"/>
    <n v="0.02"/>
    <x v="1187"/>
    <n v="61.382595909999999"/>
    <n v="3.2719753900000002"/>
  </r>
  <r>
    <s v="Roadmap_2017"/>
    <s v="Baseline"/>
    <x v="1"/>
    <x v="7"/>
    <x v="6"/>
    <n v="19.61011607"/>
    <n v="1.577283969"/>
    <n v="277"/>
    <n v="240"/>
    <n v="0"/>
    <n v="0"/>
    <n v="0.02"/>
    <x v="1188"/>
    <n v="73.603469709999999"/>
    <n v="3.1772963439999899"/>
  </r>
  <r>
    <s v="Roadmap_2017"/>
    <s v="Baseline"/>
    <x v="1"/>
    <x v="8"/>
    <x v="6"/>
    <n v="23.079053569999999"/>
    <n v="1.770976613"/>
    <n v="326"/>
    <n v="281"/>
    <n v="0"/>
    <n v="0"/>
    <n v="0.02"/>
    <x v="1189"/>
    <n v="86.622444040000005"/>
    <n v="3.451330778"/>
  </r>
  <r>
    <s v="Roadmap_2017"/>
    <s v="Baseline"/>
    <x v="1"/>
    <x v="9"/>
    <x v="6"/>
    <n v="26.33560714"/>
    <n v="1.840779543"/>
    <n v="372"/>
    <n v="321"/>
    <n v="0"/>
    <n v="0"/>
    <n v="0.02"/>
    <x v="1190"/>
    <n v="98.844744750000004"/>
    <n v="3.8388491710000001"/>
  </r>
  <r>
    <s v="Roadmap_2017"/>
    <s v="Baseline"/>
    <x v="1"/>
    <x v="10"/>
    <x v="6"/>
    <n v="29.379776790000001"/>
    <n v="2.051575433"/>
    <n v="415"/>
    <n v="359"/>
    <n v="0"/>
    <n v="0"/>
    <n v="0.02"/>
    <x v="1191"/>
    <n v="110.270132599999"/>
    <n v="4.251144794"/>
  </r>
  <r>
    <s v="Roadmap_2017"/>
    <s v="Baseline"/>
    <x v="2"/>
    <x v="0"/>
    <x v="6"/>
    <n v="1.663"/>
    <n v="0.109"/>
    <n v="30"/>
    <n v="18"/>
    <n v="0"/>
    <n v="0"/>
    <n v="0.02"/>
    <x v="1192"/>
    <n v="11.83772014"/>
    <n v="4.2381665929999999"/>
  </r>
  <r>
    <s v="Roadmap_2017"/>
    <s v="Baseline"/>
    <x v="2"/>
    <x v="1"/>
    <x v="6"/>
    <n v="1.8480000000000001"/>
    <n v="0.14399999999999999"/>
    <n v="34"/>
    <n v="20"/>
    <n v="0"/>
    <n v="0"/>
    <n v="0.02"/>
    <x v="1193"/>
    <n v="13.54237202"/>
    <n v="3.0143029179999998"/>
  </r>
  <r>
    <s v="Roadmap_2017"/>
    <s v="Baseline"/>
    <x v="2"/>
    <x v="2"/>
    <x v="6"/>
    <n v="2.2850000000000001"/>
    <n v="0.20035097399999999"/>
    <n v="41"/>
    <n v="24"/>
    <n v="0"/>
    <n v="0"/>
    <n v="0.02"/>
    <x v="1194"/>
    <n v="16.069463840000001"/>
    <n v="1.738036159"/>
  </r>
  <r>
    <s v="Roadmap_2017"/>
    <s v="Baseline"/>
    <x v="2"/>
    <x v="3"/>
    <x v="6"/>
    <n v="2.8"/>
    <n v="0.188219948"/>
    <n v="50"/>
    <n v="29"/>
    <n v="0"/>
    <n v="0"/>
    <n v="0.02"/>
    <x v="1195"/>
    <n v="18.90643906"/>
    <n v="1.545927593"/>
  </r>
  <r>
    <s v="Roadmap_2017"/>
    <s v="Baseline"/>
    <x v="2"/>
    <x v="4"/>
    <x v="6"/>
    <n v="2.74399999999999"/>
    <n v="0.14293155199999999"/>
    <n v="49"/>
    <n v="28"/>
    <n v="0"/>
    <n v="0"/>
    <n v="0.02"/>
    <x v="1196"/>
    <n v="18.196605470000002"/>
    <n v="0.77562804200000002"/>
  </r>
  <r>
    <s v="Roadmap_2017"/>
    <s v="Baseline"/>
    <x v="2"/>
    <x v="5"/>
    <x v="6"/>
    <n v="2.6319999999999899"/>
    <n v="0.148196617"/>
    <n v="47"/>
    <n v="26"/>
    <n v="0"/>
    <n v="0"/>
    <n v="0.02"/>
    <x v="1197"/>
    <n v="17.33047698"/>
    <n v="0.331617198"/>
  </r>
  <r>
    <s v="Roadmap_2017"/>
    <s v="Baseline"/>
    <x v="2"/>
    <x v="6"/>
    <x v="6"/>
    <n v="2.5760000000000001"/>
    <n v="0.122681185"/>
    <n v="46"/>
    <n v="26"/>
    <n v="0"/>
    <n v="0"/>
    <n v="0.02"/>
    <x v="1198"/>
    <n v="16.915128699999901"/>
    <n v="0.173165761"/>
  </r>
  <r>
    <s v="Roadmap_2017"/>
    <s v="Baseline"/>
    <x v="2"/>
    <x v="7"/>
    <x v="6"/>
    <n v="2.52"/>
    <n v="0.115916303"/>
    <n v="45"/>
    <n v="26"/>
    <n v="0"/>
    <n v="0"/>
    <n v="0.02"/>
    <x v="1199"/>
    <n v="16.529843119999999"/>
    <n v="0.12043403"/>
  </r>
  <r>
    <s v="Roadmap_2017"/>
    <s v="Baseline"/>
    <x v="2"/>
    <x v="8"/>
    <x v="6"/>
    <n v="2.4079999999999999"/>
    <n v="0.111528295"/>
    <n v="43"/>
    <n v="25"/>
    <n v="0"/>
    <n v="0"/>
    <n v="0.02"/>
    <x v="1200"/>
    <n v="15.7887228"/>
    <n v="0.10139632799999999"/>
  </r>
  <r>
    <s v="Roadmap_2017"/>
    <s v="Baseline"/>
    <x v="2"/>
    <x v="9"/>
    <x v="6"/>
    <n v="2.2959999999999998"/>
    <n v="0.106226082"/>
    <n v="41"/>
    <n v="24"/>
    <n v="0"/>
    <n v="0"/>
    <n v="0.02"/>
    <x v="1201"/>
    <n v="15.051993169999999"/>
    <n v="9.3133546999999997E-2"/>
  </r>
  <r>
    <s v="Roadmap_2017"/>
    <s v="Baseline"/>
    <x v="2"/>
    <x v="10"/>
    <x v="6"/>
    <n v="2.2400000000000002"/>
    <n v="0.10750603"/>
    <n v="40"/>
    <n v="22"/>
    <n v="0"/>
    <n v="0"/>
    <n v="0.02"/>
    <x v="1202"/>
    <n v="14.683981579999999"/>
    <n v="8.9722868999999997E-2"/>
  </r>
  <r>
    <s v="Roadmap_2017"/>
    <s v="Baseline"/>
    <x v="3"/>
    <x v="0"/>
    <x v="6"/>
    <n v="0.40633099299999997"/>
    <n v="3.0659157999999999E-2"/>
    <n v="20.659535389999999"/>
    <n v="37.463835869999997"/>
    <n v="0"/>
    <n v="0"/>
    <n v="0.02"/>
    <x v="1203"/>
    <n v="7.9588938469999997"/>
    <n v="6.9142587039999999"/>
  </r>
  <r>
    <s v="Roadmap_2017"/>
    <s v="Baseline"/>
    <x v="3"/>
    <x v="1"/>
    <x v="6"/>
    <n v="0.43760482299999998"/>
    <n v="3.4423918999999997E-2"/>
    <n v="22.66079796"/>
    <n v="39.952619980000001"/>
    <n v="0"/>
    <n v="0"/>
    <n v="0.02"/>
    <x v="1204"/>
    <n v="8.430748801"/>
    <n v="6.029353285"/>
  </r>
  <r>
    <s v="Roadmap_2017"/>
    <s v="Baseline"/>
    <x v="3"/>
    <x v="2"/>
    <x v="6"/>
    <n v="0.503872392"/>
    <n v="3.6557650999999997E-2"/>
    <n v="25.7332702"/>
    <n v="44.18934642"/>
    <n v="0"/>
    <n v="0"/>
    <n v="0.02"/>
    <x v="1205"/>
    <n v="8.8968586149999993"/>
    <n v="3.6849473420000001"/>
  </r>
  <r>
    <s v="Roadmap_2017"/>
    <s v="Baseline"/>
    <x v="3"/>
    <x v="3"/>
    <x v="6"/>
    <n v="0.59076373199999999"/>
    <n v="4.0449419E-2"/>
    <n v="26.607619740000001"/>
    <n v="45.530015929999998"/>
    <n v="0"/>
    <n v="0"/>
    <n v="0.02"/>
    <x v="1206"/>
    <n v="8.8850365720000006"/>
    <n v="2.0128312799999999"/>
  </r>
  <r>
    <s v="Roadmap_2017"/>
    <s v="Baseline"/>
    <x v="3"/>
    <x v="4"/>
    <x v="6"/>
    <n v="0.69029447899999996"/>
    <n v="4.6042027999999999E-2"/>
    <n v="31.090420779999999"/>
    <n v="52.40217981"/>
    <n v="0"/>
    <n v="0"/>
    <n v="0.02"/>
    <x v="1207"/>
    <n v="10.294888090000001"/>
    <n v="1.701967789"/>
  </r>
  <r>
    <s v="Roadmap_2017"/>
    <s v="Baseline"/>
    <x v="3"/>
    <x v="5"/>
    <x v="6"/>
    <n v="0.78676299799999905"/>
    <n v="4.9117888999999998E-2"/>
    <n v="35.435301010000003"/>
    <n v="59.725374199999997"/>
    <n v="0"/>
    <n v="0"/>
    <n v="0.02"/>
    <x v="1208"/>
    <n v="11.67249591"/>
    <n v="1.467966731"/>
  </r>
  <r>
    <s v="Roadmap_2017"/>
    <s v="Baseline"/>
    <x v="3"/>
    <x v="6"/>
    <x v="6"/>
    <n v="0.88904218700000004"/>
    <n v="5.3960497000000003E-2"/>
    <n v="40.04189015"/>
    <n v="67.489672850000005"/>
    <n v="0"/>
    <n v="0"/>
    <n v="0.02"/>
    <x v="1209"/>
    <n v="13.14742674"/>
    <n v="1.4095507140000001"/>
  </r>
  <r>
    <s v="Roadmap_2017"/>
    <s v="Baseline"/>
    <x v="3"/>
    <x v="7"/>
    <x v="6"/>
    <n v="0.991321377"/>
    <n v="5.7709719E-2"/>
    <n v="44.648479279999997"/>
    <n v="75.253971499999906"/>
    <n v="0"/>
    <n v="0"/>
    <n v="0.02"/>
    <x v="1210"/>
    <n v="14.63080583"/>
    <n v="1.452403938"/>
  </r>
  <r>
    <s v="Roadmap_2017"/>
    <s v="Baseline"/>
    <x v="3"/>
    <x v="8"/>
    <x v="6"/>
    <n v="1.0865197"/>
    <n v="6.0638776999999998E-2"/>
    <n v="48.936150699999999"/>
    <n v="82.480741769999995"/>
    <n v="0"/>
    <n v="0"/>
    <n v="0.02"/>
    <x v="1211"/>
    <n v="16.01616482"/>
    <n v="1.5437785879999999"/>
  </r>
  <r>
    <s v="Roadmap_2017"/>
    <s v="Baseline"/>
    <x v="3"/>
    <x v="9"/>
    <x v="6"/>
    <n v="1.17857097"/>
    <n v="6.2990749999999998E-2"/>
    <n v="53.082080920000003"/>
    <n v="89.468610560000002"/>
    <n v="0"/>
    <n v="0"/>
    <n v="0.02"/>
    <x v="1212"/>
    <n v="17.359951840000001"/>
    <n v="1.6600264440000001"/>
  </r>
  <r>
    <s v="Roadmap_2017"/>
    <s v="Baseline"/>
    <x v="3"/>
    <x v="10"/>
    <x v="6"/>
    <n v="1.258820796"/>
    <n v="6.5663136999999996E-2"/>
    <n v="56.69648162"/>
    <n v="95.560598720000002"/>
    <n v="0"/>
    <n v="0"/>
    <n v="0.02"/>
    <x v="1213"/>
    <n v="18.53338102"/>
    <n v="1.7703595379999999"/>
  </r>
  <r>
    <s v="Roadmap_2017"/>
    <s v="Baseline"/>
    <x v="4"/>
    <x v="0"/>
    <x v="6"/>
    <n v="1.3109999999999999"/>
    <n v="0.17"/>
    <n v="27"/>
    <n v="15"/>
    <n v="0"/>
    <n v="0"/>
    <n v="0.02"/>
    <x v="1214"/>
    <n v="7.7545403310000003"/>
    <n v="0.53354528199999995"/>
  </r>
  <r>
    <s v="Roadmap_2017"/>
    <s v="Baseline"/>
    <x v="4"/>
    <x v="1"/>
    <x v="6"/>
    <n v="1.5669999999999999"/>
    <n v="0.191"/>
    <n v="33"/>
    <n v="19"/>
    <n v="0"/>
    <n v="0"/>
    <n v="0.02"/>
    <x v="1215"/>
    <n v="9.3923255139999995"/>
    <n v="0.39398203999999998"/>
  </r>
  <r>
    <s v="Roadmap_2017"/>
    <s v="Baseline"/>
    <x v="4"/>
    <x v="2"/>
    <x v="6"/>
    <n v="1.702"/>
    <n v="0.170197235"/>
    <n v="36"/>
    <n v="20"/>
    <n v="0"/>
    <n v="0"/>
    <n v="0.02"/>
    <x v="1216"/>
    <n v="9.7194744400000008"/>
    <n v="0.271182584"/>
  </r>
  <r>
    <s v="Roadmap_2017"/>
    <s v="Baseline"/>
    <x v="4"/>
    <x v="3"/>
    <x v="6"/>
    <n v="2.0419999999999998"/>
    <n v="0.15488043300000001"/>
    <n v="43"/>
    <n v="24"/>
    <n v="0"/>
    <n v="0"/>
    <n v="0.02"/>
    <x v="1217"/>
    <n v="11.224087389999999"/>
    <n v="0.232899628"/>
  </r>
  <r>
    <s v="Roadmap_2017"/>
    <s v="Baseline"/>
    <x v="4"/>
    <x v="4"/>
    <x v="6"/>
    <n v="1.9945116279999999"/>
    <n v="0.13036699500000001"/>
    <n v="42"/>
    <n v="24"/>
    <n v="0"/>
    <n v="0"/>
    <n v="0.02"/>
    <x v="1218"/>
    <n v="10.45624933"/>
    <n v="0.19085980299999999"/>
  </r>
  <r>
    <s v="Roadmap_2017"/>
    <s v="Baseline"/>
    <x v="4"/>
    <x v="5"/>
    <x v="6"/>
    <n v="2.0419999999999998"/>
    <n v="0.13102434699999899"/>
    <n v="43"/>
    <n v="24"/>
    <n v="0"/>
    <n v="0"/>
    <n v="0.02"/>
    <x v="1219"/>
    <n v="10.40120082"/>
    <n v="0.18209794800000001"/>
  </r>
  <r>
    <s v="Roadmap_2017"/>
    <s v="Baseline"/>
    <x v="4"/>
    <x v="6"/>
    <x v="6"/>
    <n v="2.0894883719999999"/>
    <n v="0.111166680999999"/>
    <n v="44"/>
    <n v="25"/>
    <n v="0"/>
    <n v="0"/>
    <n v="0.02"/>
    <x v="1220"/>
    <n v="10.52286045"/>
    <n v="0.18165631099999999"/>
  </r>
  <r>
    <s v="Roadmap_2017"/>
    <s v="Baseline"/>
    <x v="4"/>
    <x v="7"/>
    <x v="6"/>
    <n v="2.1844651160000002"/>
    <n v="0.122329986"/>
    <n v="46"/>
    <n v="26"/>
    <n v="0"/>
    <n v="0"/>
    <n v="0.02"/>
    <x v="1221"/>
    <n v="10.95272892"/>
    <n v="0.188862688999999"/>
  </r>
  <r>
    <s v="Roadmap_2017"/>
    <s v="Baseline"/>
    <x v="4"/>
    <x v="8"/>
    <x v="6"/>
    <n v="2.1844651160000002"/>
    <n v="0.11752352199999901"/>
    <n v="46"/>
    <n v="26"/>
    <n v="0"/>
    <n v="0"/>
    <n v="0.02"/>
    <x v="1222"/>
    <n v="10.934078550000001"/>
    <n v="0.18857210599999999"/>
  </r>
  <r>
    <s v="Roadmap_2017"/>
    <s v="Baseline"/>
    <x v="4"/>
    <x v="9"/>
    <x v="6"/>
    <n v="2.1844651160000002"/>
    <n v="0.118143699"/>
    <n v="46"/>
    <n v="26"/>
    <n v="0"/>
    <n v="0"/>
    <n v="0.02"/>
    <x v="1223"/>
    <n v="10.92690125"/>
    <n v="0.18845249"/>
  </r>
  <r>
    <s v="Roadmap_2017"/>
    <s v="Baseline"/>
    <x v="4"/>
    <x v="10"/>
    <x v="6"/>
    <n v="2.2319534879999998"/>
    <n v="0.124655617"/>
    <n v="47"/>
    <n v="26"/>
    <n v="0"/>
    <n v="0"/>
    <n v="0.02"/>
    <x v="1224"/>
    <n v="11.161620920000001"/>
    <n v="0.19254606299999999"/>
  </r>
  <r>
    <s v="Roadmap_2017"/>
    <s v="Baseline"/>
    <x v="5"/>
    <x v="0"/>
    <x v="6"/>
    <n v="3.3463198519999899"/>
    <n v="0.30219495499999999"/>
    <n v="97.433989049999994"/>
    <n v="115.946446999999"/>
    <n v="0"/>
    <n v="0"/>
    <n v="0.02"/>
    <x v="1225"/>
    <n v="25.240649640000001"/>
    <n v="20.496282109999999"/>
  </r>
  <r>
    <s v="Roadmap_2017"/>
    <s v="Baseline"/>
    <x v="5"/>
    <x v="1"/>
    <x v="6"/>
    <n v="5.5079999999999902"/>
    <n v="0.743783113"/>
    <n v="171.8729945"/>
    <n v="204.5288635"/>
    <n v="0"/>
    <n v="0"/>
    <n v="0.02"/>
    <x v="1226"/>
    <n v="43.142990399999903"/>
    <n v="29.522878380000002"/>
  </r>
  <r>
    <s v="Roadmap_2017"/>
    <s v="Baseline"/>
    <x v="5"/>
    <x v="2"/>
    <x v="6"/>
    <n v="9.33"/>
    <n v="1.325525807"/>
    <n v="246.31200000000001"/>
    <n v="293.111279999999"/>
    <n v="0"/>
    <n v="0"/>
    <n v="0.02"/>
    <x v="1227"/>
    <n v="58.108178340000002"/>
    <n v="27.997358689999999"/>
  </r>
  <r>
    <s v="Roadmap_2017"/>
    <s v="Baseline"/>
    <x v="5"/>
    <x v="3"/>
    <x v="6"/>
    <n v="13.87"/>
    <n v="1.5435470609999999"/>
    <n v="366.08616000000001"/>
    <n v="435.64253039999898"/>
    <n v="0"/>
    <n v="0"/>
    <n v="0.02"/>
    <x v="1228"/>
    <n v="80.165038969999998"/>
    <n v="13.86377819"/>
  </r>
  <r>
    <s v="Roadmap_2017"/>
    <s v="Baseline"/>
    <x v="5"/>
    <x v="4"/>
    <x v="6"/>
    <n v="17.470478480000001"/>
    <n v="1.7295439459999999"/>
    <n v="461.11754730000001"/>
    <n v="548.72988129999897"/>
    <n v="0"/>
    <n v="0"/>
    <n v="0.02"/>
    <x v="1229"/>
    <n v="97.33488835"/>
    <n v="9.882606526"/>
  </r>
  <r>
    <s v="Roadmap_2017"/>
    <s v="Baseline"/>
    <x v="5"/>
    <x v="5"/>
    <x v="6"/>
    <n v="20.228417140000001"/>
    <n v="1.9740283679999999"/>
    <n v="533.91085459999999"/>
    <n v="635.35391700000002"/>
    <n v="0"/>
    <n v="0"/>
    <n v="0.02"/>
    <x v="1230"/>
    <n v="111.81984569999899"/>
    <n v="7.1712325689999998"/>
  </r>
  <r>
    <s v="Roadmap_2017"/>
    <s v="Baseline"/>
    <x v="5"/>
    <x v="6"/>
    <x v="6"/>
    <n v="23.593219980000001"/>
    <n v="2.2593986340000001"/>
    <n v="622.72179559999995"/>
    <n v="741.03893679999999"/>
    <n v="0"/>
    <n v="0"/>
    <n v="0.02"/>
    <x v="1231"/>
    <n v="130.2701362"/>
    <n v="6.5943739109999999"/>
  </r>
  <r>
    <s v="Roadmap_2017"/>
    <s v="Baseline"/>
    <x v="5"/>
    <x v="7"/>
    <x v="6"/>
    <n v="27.551101079999999"/>
    <n v="2.549167003"/>
    <n v="727.18650309999998"/>
    <n v="865.35193870000001"/>
    <n v="0"/>
    <n v="0"/>
    <n v="0.02"/>
    <x v="1232"/>
    <n v="152.2696861"/>
    <n v="7.2863514929999997"/>
  </r>
  <r>
    <s v="Roadmap_2017"/>
    <s v="Baseline"/>
    <x v="5"/>
    <x v="8"/>
    <x v="6"/>
    <n v="31.99809831"/>
    <n v="2.89975191"/>
    <n v="844.56099039999901"/>
    <n v="1005.0275789999999"/>
    <n v="0"/>
    <n v="0"/>
    <n v="0.02"/>
    <x v="1233"/>
    <n v="177.09180269999999"/>
    <n v="8.4397851110000008"/>
  </r>
  <r>
    <s v="Roadmap_2017"/>
    <s v="Baseline"/>
    <x v="5"/>
    <x v="9"/>
    <x v="6"/>
    <n v="36.712155250000002"/>
    <n v="3.1001211980000001"/>
    <n v="968.98427839999999"/>
    <n v="1153.091291"/>
    <n v="0"/>
    <n v="0"/>
    <n v="0.02"/>
    <x v="1234"/>
    <n v="203.42830459999999"/>
    <n v="9.6801079689999998"/>
  </r>
  <r>
    <s v="Roadmap_2017"/>
    <s v="Baseline"/>
    <x v="5"/>
    <x v="10"/>
    <x v="6"/>
    <n v="41.328126099999999"/>
    <n v="3.59092053"/>
    <n v="1090.8186720000001"/>
    <n v="1298.07422"/>
    <n v="0"/>
    <n v="0"/>
    <n v="0.02"/>
    <x v="1235"/>
    <n v="229.18330509999899"/>
    <n v="10.895945510000001"/>
  </r>
  <r>
    <s v="Roadmap_2017"/>
    <s v="Baseline"/>
    <x v="6"/>
    <x v="0"/>
    <x v="6"/>
    <n v="22.672999999999998"/>
    <n v="2.0950000000000002"/>
    <n v="328"/>
    <n v="212"/>
    <n v="0"/>
    <n v="0"/>
    <n v="0.02"/>
    <x v="1236"/>
    <n v="90.864108209999998"/>
    <n v="32.808596960000003"/>
  </r>
  <r>
    <s v="Roadmap_2017"/>
    <s v="Baseline"/>
    <x v="6"/>
    <x v="1"/>
    <x v="6"/>
    <n v="25.771999999999998"/>
    <n v="1.8365"/>
    <n v="381"/>
    <n v="237"/>
    <n v="0"/>
    <n v="0"/>
    <n v="0.02"/>
    <x v="1237"/>
    <n v="100.3053863"/>
    <n v="25.027753659999998"/>
  </r>
  <r>
    <s v="Roadmap_2017"/>
    <s v="Baseline"/>
    <x v="6"/>
    <x v="2"/>
    <x v="6"/>
    <n v="26.991999999999901"/>
    <n v="1.7329878459999899"/>
    <n v="399"/>
    <n v="246"/>
    <n v="0"/>
    <n v="0"/>
    <n v="0.02"/>
    <x v="1238"/>
    <n v="94.310132120000006"/>
    <n v="21.57742348"/>
  </r>
  <r>
    <s v="Roadmap_2017"/>
    <s v="Baseline"/>
    <x v="6"/>
    <x v="3"/>
    <x v="6"/>
    <n v="26.1"/>
    <n v="1.6711802200000001"/>
    <n v="399"/>
    <n v="247"/>
    <n v="0"/>
    <n v="0"/>
    <n v="0.02"/>
    <x v="1239"/>
    <n v="87.951700149999994"/>
    <n v="10.95195753"/>
  </r>
  <r>
    <s v="Roadmap_2017"/>
    <s v="Baseline"/>
    <x v="6"/>
    <x v="4"/>
    <x v="6"/>
    <n v="28.962059960000001"/>
    <n v="1.933012867"/>
    <n v="442.75333049999898"/>
    <n v="272.19400000000002"/>
    <n v="0"/>
    <n v="0"/>
    <n v="0.02"/>
    <x v="1240"/>
    <n v="89.283754709999997"/>
    <n v="4.9295387919999998"/>
  </r>
  <r>
    <s v="Roadmap_2017"/>
    <s v="Baseline"/>
    <x v="6"/>
    <x v="5"/>
    <x v="6"/>
    <n v="31.186433210000001"/>
    <n v="1.8351142330000001"/>
    <n v="476.7581169"/>
    <n v="293.68299999999999"/>
    <n v="0"/>
    <n v="0"/>
    <n v="0.02"/>
    <x v="1241"/>
    <n v="87.918654129999993"/>
    <n v="2.374739618"/>
  </r>
  <r>
    <s v="Roadmap_2017"/>
    <s v="Baseline"/>
    <x v="6"/>
    <x v="6"/>
    <x v="6"/>
    <n v="33.56129816"/>
    <n v="2.1110020869999899"/>
    <n v="513.06352360000005"/>
    <n v="315.41899999999998"/>
    <n v="0"/>
    <n v="0"/>
    <n v="0.02"/>
    <x v="1242"/>
    <n v="91.210159540000006"/>
    <n v="1.4744206280000001"/>
  </r>
  <r>
    <s v="Roadmap_2017"/>
    <s v="Baseline"/>
    <x v="6"/>
    <x v="7"/>
    <x v="6"/>
    <n v="35.190742550000003"/>
    <n v="2.1215638370000001"/>
    <n v="537.97342060000005"/>
    <n v="330.733"/>
    <n v="0"/>
    <n v="0"/>
    <n v="0.02"/>
    <x v="1243"/>
    <n v="94.265610640000006"/>
    <n v="1.2023442799999999"/>
  </r>
  <r>
    <s v="Roadmap_2017"/>
    <s v="Baseline"/>
    <x v="6"/>
    <x v="8"/>
    <x v="6"/>
    <n v="36.515495629999997"/>
    <n v="2.1596688799999999"/>
    <n v="558.22539299999903"/>
    <n v="344.565"/>
    <n v="0"/>
    <n v="0"/>
    <n v="0.02"/>
    <x v="1244"/>
    <n v="97.266157280000002"/>
    <n v="1.1523270400000001"/>
  </r>
  <r>
    <s v="Roadmap_2017"/>
    <s v="Baseline"/>
    <x v="6"/>
    <x v="9"/>
    <x v="6"/>
    <n v="38.056374890000001"/>
    <n v="2.2159365850000001"/>
    <n v="581.78136319999999"/>
    <n v="356.42099999999999"/>
    <n v="0"/>
    <n v="0"/>
    <n v="0.02"/>
    <x v="1245"/>
    <n v="101.1508314"/>
    <n v="1.1709037520000001"/>
  </r>
  <r>
    <s v="Roadmap_2017"/>
    <s v="Baseline"/>
    <x v="6"/>
    <x v="10"/>
    <x v="6"/>
    <n v="39.089956950000001"/>
    <n v="2.2174665359999999"/>
    <n v="597.58210050000002"/>
    <n v="365.56"/>
    <n v="0"/>
    <n v="0"/>
    <n v="0.02"/>
    <x v="1246"/>
    <n v="103.811166"/>
    <n v="1.1916712459999901"/>
  </r>
  <r>
    <s v="Roadmap_2017"/>
    <s v="Baseline"/>
    <x v="7"/>
    <x v="0"/>
    <x v="6"/>
    <n v="91.091983830000004"/>
    <n v="7.7580041129999904"/>
    <n v="1421.6794809999999"/>
    <n v="1042.8201630000001"/>
    <n v="0"/>
    <n v="0"/>
    <n v="0.02"/>
    <x v="1247"/>
    <n v="515.53667589999998"/>
    <n v="234.33341379999999"/>
  </r>
  <r>
    <s v="Roadmap_2017"/>
    <s v="Baseline"/>
    <x v="7"/>
    <x v="1"/>
    <x v="6"/>
    <n v="101.85752359999999"/>
    <n v="7.5045470319999996"/>
    <n v="1625.6313789999999"/>
    <n v="1215.6508019999901"/>
    <n v="0"/>
    <n v="0"/>
    <n v="0.02"/>
    <x v="1248"/>
    <n v="528.6801451"/>
    <n v="148.2238739"/>
  </r>
  <r>
    <s v="Roadmap_2017"/>
    <s v="Baseline"/>
    <x v="7"/>
    <x v="2"/>
    <x v="6"/>
    <n v="112.555253499999"/>
    <n v="8.9744936610000003"/>
    <n v="1865.439114"/>
    <n v="1441.812868"/>
    <n v="0"/>
    <n v="0"/>
    <n v="0.02"/>
    <x v="1249"/>
    <n v="560.39368400000001"/>
    <n v="111.0769962"/>
  </r>
  <r>
    <s v="Roadmap_2017"/>
    <s v="Baseline"/>
    <x v="7"/>
    <x v="3"/>
    <x v="6"/>
    <n v="127.5233499"/>
    <n v="9.5078084559999994"/>
    <n v="2107.593875"/>
    <n v="1740.70259899999"/>
    <n v="0"/>
    <n v="0"/>
    <n v="0.02"/>
    <x v="1250"/>
    <n v="581.83493799999997"/>
    <n v="71.91672106"/>
  </r>
  <r>
    <s v="Roadmap_2017"/>
    <s v="Baseline"/>
    <x v="7"/>
    <x v="4"/>
    <x v="6"/>
    <n v="140.57578359999999"/>
    <n v="9.7119611250000002"/>
    <n v="2353.898639"/>
    <n v="1996.967251"/>
    <n v="0"/>
    <n v="0"/>
    <n v="0.02"/>
    <x v="1251"/>
    <n v="614.20893650000005"/>
    <n v="52.744579850000001"/>
  </r>
  <r>
    <s v="Roadmap_2017"/>
    <s v="Baseline"/>
    <x v="7"/>
    <x v="5"/>
    <x v="6"/>
    <n v="154.3024739"/>
    <n v="10.91094764"/>
    <n v="2594.4734800000001"/>
    <n v="2242.8100869999998"/>
    <n v="0"/>
    <n v="0"/>
    <n v="0.02"/>
    <x v="1252"/>
    <n v="650.62796839999999"/>
    <n v="43.010842369999999"/>
  </r>
  <r>
    <s v="Roadmap_2017"/>
    <s v="Baseline"/>
    <x v="7"/>
    <x v="6"/>
    <x v="6"/>
    <n v="170.33699949999999"/>
    <n v="11.861252889999999"/>
    <n v="2876.494224"/>
    <n v="2524.9242159999999"/>
    <n v="0"/>
    <n v="0"/>
    <n v="0.02"/>
    <x v="1253"/>
    <n v="708.68829579999999"/>
    <n v="39.243773339999997"/>
  </r>
  <r>
    <s v="Roadmap_2017"/>
    <s v="Baseline"/>
    <x v="7"/>
    <x v="7"/>
    <x v="6"/>
    <n v="186.34700599999999"/>
    <n v="12.777926689999999"/>
    <n v="3166.489067"/>
    <n v="2828.0841969999901"/>
    <n v="0"/>
    <n v="0"/>
    <n v="0.02"/>
    <x v="1254"/>
    <n v="774.94381659999999"/>
    <n v="39.780501340000001"/>
  </r>
  <r>
    <s v="Roadmap_2017"/>
    <s v="Baseline"/>
    <x v="7"/>
    <x v="8"/>
    <x v="6"/>
    <n v="201.96906569999999"/>
    <n v="13.73078544"/>
    <n v="3455.414127"/>
    <n v="3138.451219"/>
    <n v="0"/>
    <n v="0"/>
    <n v="0.02"/>
    <x v="1255"/>
    <n v="843.72121459999903"/>
    <n v="43.113323280000003"/>
  </r>
  <r>
    <s v="Roadmap_2017"/>
    <s v="Baseline"/>
    <x v="7"/>
    <x v="9"/>
    <x v="6"/>
    <n v="218.07609859999999"/>
    <n v="14.229562830000001"/>
    <n v="3756.8533849999999"/>
    <n v="3466.5438899999999"/>
    <n v="0"/>
    <n v="0"/>
    <n v="0.02"/>
    <x v="1256"/>
    <n v="916.62412679999898"/>
    <n v="47.745638299999897"/>
  </r>
  <r>
    <s v="Roadmap_2017"/>
    <s v="Baseline"/>
    <x v="7"/>
    <x v="10"/>
    <x v="6"/>
    <n v="234.07577369999899"/>
    <n v="15.57867596"/>
    <n v="4058.2944459999999"/>
    <n v="3800.72449799999"/>
    <n v="0"/>
    <n v="0"/>
    <n v="0.02"/>
    <x v="1257"/>
    <n v="991.05622149999999"/>
    <n v="52.972001329999998"/>
  </r>
  <r>
    <s v="Roadmap_2017"/>
    <s v="Baseline"/>
    <x v="8"/>
    <x v="0"/>
    <x v="6"/>
    <n v="0.65033298799999995"/>
    <n v="4.1180000000000001E-2"/>
    <n v="12.585956960000001"/>
    <n v="23.409879950000001"/>
    <n v="0"/>
    <n v="0"/>
    <n v="0.02"/>
    <x v="1258"/>
    <n v="3.4811972459999998"/>
    <n v="3.4890116560000002"/>
  </r>
  <r>
    <s v="Roadmap_2017"/>
    <s v="Baseline"/>
    <x v="8"/>
    <x v="1"/>
    <x v="6"/>
    <n v="0.81691878099999904"/>
    <n v="0.17835499999999899"/>
    <n v="17.097586849999999"/>
    <n v="33.169318490000002"/>
    <n v="0"/>
    <n v="0"/>
    <n v="0.02"/>
    <x v="1259"/>
    <n v="4.6550382939999997"/>
    <n v="2.7319677219999998"/>
  </r>
  <r>
    <s v="Roadmap_2017"/>
    <s v="Baseline"/>
    <x v="8"/>
    <x v="2"/>
    <x v="6"/>
    <n v="1.616381101"/>
    <n v="0.25234551100000002"/>
    <n v="36.393843660000002"/>
    <n v="69.512241399999994"/>
    <n v="0"/>
    <n v="0"/>
    <n v="0.02"/>
    <x v="1260"/>
    <n v="9.8454147009999993"/>
    <n v="3.5278900709999998"/>
  </r>
  <r>
    <s v="Roadmap_2017"/>
    <s v="Baseline"/>
    <x v="8"/>
    <x v="3"/>
    <x v="6"/>
    <n v="3.0005861180000002"/>
    <n v="0.32999077500000001"/>
    <n v="66.769660920000007"/>
    <n v="127.53005229999999"/>
    <n v="0"/>
    <n v="0"/>
    <n v="0.02"/>
    <x v="1261"/>
    <n v="18.012425990000001"/>
    <n v="4.7904490270000002"/>
  </r>
  <r>
    <s v="Roadmap_2017"/>
    <s v="Baseline"/>
    <x v="8"/>
    <x v="4"/>
    <x v="6"/>
    <n v="3.9684561970000001"/>
    <n v="0.38610520399999998"/>
    <n v="88.30690543"/>
    <n v="168.66618940000001"/>
    <n v="0"/>
    <n v="0"/>
    <n v="0.02"/>
    <x v="1262"/>
    <n v="23.781576340000001"/>
    <n v="5.4040493579999902"/>
  </r>
  <r>
    <s v="Roadmap_2017"/>
    <s v="Baseline"/>
    <x v="8"/>
    <x v="5"/>
    <x v="6"/>
    <n v="4.9423370799999997"/>
    <n v="0.45153259899999998"/>
    <n v="109.977903599999"/>
    <n v="210.0577959"/>
    <n v="0"/>
    <n v="0"/>
    <n v="0.02"/>
    <x v="1263"/>
    <n v="29.596157210000001"/>
    <n v="6.3705853729999999"/>
  </r>
  <r>
    <s v="Roadmap_2017"/>
    <s v="Baseline"/>
    <x v="8"/>
    <x v="6"/>
    <x v="6"/>
    <n v="5.9668560029999904"/>
    <n v="0.50289283200000001"/>
    <n v="132.77570990000001"/>
    <n v="253.60160589999899"/>
    <n v="0"/>
    <n v="0"/>
    <n v="0.02"/>
    <x v="1264"/>
    <n v="35.720924119999999"/>
    <n v="7.5589654199999998"/>
  </r>
  <r>
    <s v="Roadmap_2017"/>
    <s v="Baseline"/>
    <x v="8"/>
    <x v="7"/>
    <x v="6"/>
    <n v="7.118307937"/>
    <n v="0.58734977099999996"/>
    <n v="158.39805569999999"/>
    <n v="302.54028649999998"/>
    <n v="0"/>
    <n v="0"/>
    <n v="0.02"/>
    <x v="1265"/>
    <n v="42.609345899999902"/>
    <n v="8.9644444779999901"/>
  </r>
  <r>
    <s v="Roadmap_2017"/>
    <s v="Baseline"/>
    <x v="8"/>
    <x v="8"/>
    <x v="6"/>
    <n v="8.4552566729999992"/>
    <n v="0.69039164099999994"/>
    <n v="188.14811459999899"/>
    <n v="359.36289900000003"/>
    <n v="0"/>
    <n v="0"/>
    <n v="0.02"/>
    <x v="1266"/>
    <n v="50.609952800000002"/>
    <n v="10.62637108"/>
  </r>
  <r>
    <s v="Roadmap_2017"/>
    <s v="Baseline"/>
    <x v="8"/>
    <x v="9"/>
    <x v="6"/>
    <n v="10.02954824"/>
    <n v="0.735236945999999"/>
    <n v="223.17957509999999"/>
    <n v="426.2729885"/>
    <n v="0"/>
    <n v="0"/>
    <n v="0.02"/>
    <x v="1267"/>
    <n v="60.032053570000002"/>
    <n v="12.59853506"/>
  </r>
  <r>
    <s v="Roadmap_2017"/>
    <s v="Baseline"/>
    <x v="8"/>
    <x v="10"/>
    <x v="6"/>
    <n v="11.897277430000001"/>
    <n v="0.93858917900000005"/>
    <n v="264.74067009999999"/>
    <n v="505.6546798"/>
    <n v="0"/>
    <n v="0"/>
    <n v="0.02"/>
    <x v="1268"/>
    <n v="71.210920720000004"/>
    <n v="14.94268596"/>
  </r>
  <r>
    <s v="Roadmap_2017"/>
    <s v="Baseline"/>
    <x v="9"/>
    <x v="0"/>
    <x v="6"/>
    <n v="16.91"/>
    <n v="1.6019699999999999"/>
    <n v="202"/>
    <n v="129"/>
    <n v="0"/>
    <n v="0"/>
    <n v="0.02"/>
    <x v="1269"/>
    <n v="55.651072790000001"/>
    <n v="28.67786839"/>
  </r>
  <r>
    <s v="Roadmap_2017"/>
    <s v="Baseline"/>
    <x v="9"/>
    <x v="1"/>
    <x v="6"/>
    <n v="15.35"/>
    <n v="1.1154850000000001"/>
    <n v="187"/>
    <n v="115"/>
    <n v="0"/>
    <n v="0"/>
    <n v="0.02"/>
    <x v="1270"/>
    <n v="56.674443510000003"/>
    <n v="8.5787399460000007"/>
  </r>
  <r>
    <s v="Roadmap_2017"/>
    <s v="Baseline"/>
    <x v="9"/>
    <x v="2"/>
    <x v="6"/>
    <n v="14.47"/>
    <n v="0.71981637399999998"/>
    <n v="175"/>
    <n v="108"/>
    <n v="0"/>
    <n v="0"/>
    <n v="0.02"/>
    <x v="1271"/>
    <n v="54.19114304"/>
    <n v="3.5301160180000002"/>
  </r>
  <r>
    <s v="Roadmap_2017"/>
    <s v="Baseline"/>
    <x v="9"/>
    <x v="3"/>
    <x v="6"/>
    <n v="13.55"/>
    <n v="0.60235724999999996"/>
    <n v="168"/>
    <n v="101"/>
    <n v="0"/>
    <n v="0"/>
    <n v="0.02"/>
    <x v="1272"/>
    <n v="49.781284110000001"/>
    <n v="1.4753847169999901"/>
  </r>
  <r>
    <s v="Roadmap_2017"/>
    <s v="Baseline"/>
    <x v="9"/>
    <x v="4"/>
    <x v="6"/>
    <n v="11.775595239999999"/>
    <n v="0.42057583199999998"/>
    <n v="146"/>
    <n v="88"/>
    <n v="0"/>
    <n v="0"/>
    <n v="0.02"/>
    <x v="1273"/>
    <n v="40.780824459999998"/>
    <n v="0.80548614799999996"/>
  </r>
  <r>
    <s v="Roadmap_2017"/>
    <s v="Baseline"/>
    <x v="9"/>
    <x v="5"/>
    <x v="6"/>
    <n v="10.88839286"/>
    <n v="0.44047111899999902"/>
    <n v="135"/>
    <n v="81"/>
    <n v="0"/>
    <n v="0"/>
    <n v="0.02"/>
    <x v="1274"/>
    <n v="36.828439160000002"/>
    <n v="0.58500231299999905"/>
  </r>
  <r>
    <s v="Roadmap_2017"/>
    <s v="Baseline"/>
    <x v="9"/>
    <x v="6"/>
    <x v="6"/>
    <n v="10.243154759999999"/>
    <n v="0.36628749100000002"/>
    <n v="127"/>
    <n v="76"/>
    <n v="0"/>
    <n v="0"/>
    <n v="0.02"/>
    <x v="1275"/>
    <n v="34.327969109999998"/>
    <n v="0.50013492199999998"/>
  </r>
  <r>
    <s v="Roadmap_2017"/>
    <s v="Baseline"/>
    <x v="9"/>
    <x v="7"/>
    <x v="6"/>
    <n v="9.5172619049999998"/>
    <n v="0.34601156299999902"/>
    <n v="118"/>
    <n v="71"/>
    <n v="0"/>
    <n v="0"/>
    <n v="0.02"/>
    <x v="1276"/>
    <n v="31.781643290000002"/>
    <n v="0.45102563000000001"/>
  </r>
  <r>
    <s v="Roadmap_2017"/>
    <s v="Baseline"/>
    <x v="9"/>
    <x v="8"/>
    <x v="6"/>
    <n v="8.630059524"/>
    <n v="0.30177235199999902"/>
    <n v="107"/>
    <n v="64"/>
    <n v="0"/>
    <n v="0"/>
    <n v="0.02"/>
    <x v="1277"/>
    <n v="28.779311440000001"/>
    <n v="0.40612066699999999"/>
  </r>
  <r>
    <s v="Roadmap_2017"/>
    <s v="Baseline"/>
    <x v="9"/>
    <x v="9"/>
    <x v="6"/>
    <n v="7.5815476190000002"/>
    <n v="0.25700616100000001"/>
    <n v="94"/>
    <n v="56"/>
    <n v="0"/>
    <n v="0"/>
    <n v="0.02"/>
    <x v="1278"/>
    <n v="25.269363850000001"/>
    <n v="0.35589256699999999"/>
  </r>
  <r>
    <s v="Roadmap_2017"/>
    <s v="Baseline"/>
    <x v="9"/>
    <x v="10"/>
    <x v="6"/>
    <n v="6.6136904760000004"/>
    <n v="0.181167513"/>
    <n v="82"/>
    <n v="49"/>
    <n v="0"/>
    <n v="0"/>
    <n v="0.02"/>
    <x v="1279"/>
    <n v="22.03899187"/>
    <n v="0.31023727099999998"/>
  </r>
  <r>
    <s v="Roadmap_2017"/>
    <s v="Baseline"/>
    <x v="10"/>
    <x v="0"/>
    <x v="6"/>
    <n v="4.6210000000000004"/>
    <n v="0.23"/>
    <n v="60"/>
    <n v="51"/>
    <n v="0"/>
    <n v="0"/>
    <n v="0.02"/>
    <x v="1280"/>
    <n v="17.302952380000001"/>
    <n v="20.051732359999999"/>
  </r>
  <r>
    <s v="Roadmap_2017"/>
    <s v="Baseline"/>
    <x v="10"/>
    <x v="1"/>
    <x v="6"/>
    <n v="5.3629999999999898"/>
    <n v="0.3715"/>
    <n v="73"/>
    <n v="58"/>
    <n v="0"/>
    <n v="0"/>
    <n v="0.02"/>
    <x v="1281"/>
    <n v="19.937265010000001"/>
    <n v="11.266577079999999"/>
  </r>
  <r>
    <s v="Roadmap_2017"/>
    <s v="Baseline"/>
    <x v="10"/>
    <x v="2"/>
    <x v="6"/>
    <n v="6.83"/>
    <n v="0.64111917500000004"/>
    <n v="91"/>
    <n v="71"/>
    <n v="0"/>
    <n v="0"/>
    <n v="0.02"/>
    <x v="1282"/>
    <n v="24.207297910000001"/>
    <n v="6.3723389299999997"/>
  </r>
  <r>
    <s v="Roadmap_2017"/>
    <s v="Baseline"/>
    <x v="10"/>
    <x v="3"/>
    <x v="6"/>
    <n v="9.4760000000000009"/>
    <n v="0.75231535900000002"/>
    <n v="126"/>
    <n v="96"/>
    <n v="0"/>
    <n v="0"/>
    <n v="0.02"/>
    <x v="1283"/>
    <n v="33.247228550000003"/>
    <n v="6.2858668770000001"/>
  </r>
  <r>
    <s v="Roadmap_2017"/>
    <s v="Baseline"/>
    <x v="10"/>
    <x v="4"/>
    <x v="6"/>
    <n v="10.82971429"/>
    <n v="0.74701388899999999"/>
    <n v="144"/>
    <n v="110"/>
    <n v="0"/>
    <n v="0"/>
    <n v="0.02"/>
    <x v="1284"/>
    <n v="38.10738035"/>
    <n v="4.3454348289999896"/>
  </r>
  <r>
    <s v="Roadmap_2017"/>
    <s v="Baseline"/>
    <x v="10"/>
    <x v="5"/>
    <x v="6"/>
    <n v="11.80739683"/>
    <n v="0.85997926800000002"/>
    <n v="157"/>
    <n v="121"/>
    <n v="0"/>
    <n v="0"/>
    <n v="0.02"/>
    <x v="1285"/>
    <n v="41.669137790000001"/>
    <n v="2.4077808539999999"/>
  </r>
  <r>
    <s v="Roadmap_2017"/>
    <s v="Baseline"/>
    <x v="10"/>
    <x v="6"/>
    <x v="6"/>
    <n v="13.01069841"/>
    <n v="0.87977366299999904"/>
    <n v="173"/>
    <n v="133"/>
    <n v="0"/>
    <n v="0"/>
    <n v="0.02"/>
    <x v="1286"/>
    <n v="45.933988560000003"/>
    <n v="1.90691234199999"/>
  </r>
  <r>
    <s v="Roadmap_2017"/>
    <s v="Baseline"/>
    <x v="10"/>
    <x v="7"/>
    <x v="6"/>
    <n v="14.13879365"/>
    <n v="0.90408168899999997"/>
    <n v="188"/>
    <n v="145"/>
    <n v="0"/>
    <n v="0"/>
    <n v="0.02"/>
    <x v="1287"/>
    <n v="49.92432633"/>
    <n v="1.800424018"/>
  </r>
  <r>
    <s v="Roadmap_2017"/>
    <s v="Baseline"/>
    <x v="10"/>
    <x v="8"/>
    <x v="6"/>
    <n v="15.11647619"/>
    <n v="0.96129260299999997"/>
    <n v="201"/>
    <n v="155"/>
    <n v="0"/>
    <n v="0"/>
    <n v="0.02"/>
    <x v="1288"/>
    <n v="53.37967063"/>
    <n v="1.8349207700000001"/>
  </r>
  <r>
    <s v="Roadmap_2017"/>
    <s v="Baseline"/>
    <x v="10"/>
    <x v="9"/>
    <x v="6"/>
    <n v="15.94374603"/>
    <n v="0.96251995199999996"/>
    <n v="212"/>
    <n v="163"/>
    <n v="0"/>
    <n v="0"/>
    <n v="0.02"/>
    <x v="1289"/>
    <n v="56.302215070000003"/>
    <n v="1.909816819"/>
  </r>
  <r>
    <s v="Roadmap_2017"/>
    <s v="Baseline"/>
    <x v="10"/>
    <x v="10"/>
    <x v="6"/>
    <n v="16.92142857"/>
    <n v="1.04993246"/>
    <n v="225"/>
    <n v="174"/>
    <n v="0"/>
    <n v="0"/>
    <n v="0.02"/>
    <x v="1290"/>
    <n v="59.7552272"/>
    <n v="2.0195513709999999"/>
  </r>
  <r>
    <s v="Roadmap_2017"/>
    <s v="Baseline"/>
    <x v="11"/>
    <x v="0"/>
    <x v="6"/>
    <n v="3.28"/>
    <n v="0.25"/>
    <n v="69"/>
    <n v="55"/>
    <n v="0"/>
    <n v="0"/>
    <n v="0.02"/>
    <x v="1291"/>
    <n v="24.245087550000001"/>
    <n v="6.1162993959999996"/>
  </r>
  <r>
    <s v="Roadmap_2017"/>
    <s v="Baseline"/>
    <x v="11"/>
    <x v="1"/>
    <x v="6"/>
    <n v="4.49"/>
    <n v="0.28000000000000003"/>
    <n v="91"/>
    <n v="70"/>
    <n v="0"/>
    <n v="0"/>
    <n v="0.02"/>
    <x v="1292"/>
    <n v="31.04209268"/>
    <n v="2.82057585"/>
  </r>
  <r>
    <s v="Roadmap_2017"/>
    <s v="Baseline"/>
    <x v="11"/>
    <x v="2"/>
    <x v="6"/>
    <n v="6.01"/>
    <n v="0.51793657900000001"/>
    <n v="120"/>
    <n v="92"/>
    <n v="0"/>
    <n v="0"/>
    <n v="0.02"/>
    <x v="1293"/>
    <n v="39.17192111"/>
    <n v="1.7949309440000001"/>
  </r>
  <r>
    <s v="Roadmap_2017"/>
    <s v="Baseline"/>
    <x v="11"/>
    <x v="3"/>
    <x v="6"/>
    <n v="7.46"/>
    <n v="0.52315472600000001"/>
    <n v="150"/>
    <n v="111"/>
    <n v="0"/>
    <n v="0"/>
    <n v="0.02"/>
    <x v="1294"/>
    <n v="46.505879579999998"/>
    <n v="1.4208811290000001"/>
  </r>
  <r>
    <s v="Roadmap_2017"/>
    <s v="Baseline"/>
    <x v="11"/>
    <x v="4"/>
    <x v="6"/>
    <n v="8.0568000000000008"/>
    <n v="0.45761775999999998"/>
    <n v="162"/>
    <n v="120"/>
    <n v="0"/>
    <n v="0"/>
    <n v="0.02"/>
    <x v="1295"/>
    <n v="49.923028940000002"/>
    <n v="1.1345128359999901"/>
  </r>
  <r>
    <s v="Roadmap_2017"/>
    <s v="Baseline"/>
    <x v="11"/>
    <x v="5"/>
    <x v="6"/>
    <n v="8.0568000000000008"/>
    <n v="0.49167213500000001"/>
    <n v="162"/>
    <n v="120"/>
    <n v="0"/>
    <n v="0"/>
    <n v="0.02"/>
    <x v="1296"/>
    <n v="49.863974460000001"/>
    <n v="1.0429024490000001"/>
  </r>
  <r>
    <s v="Roadmap_2017"/>
    <s v="Baseline"/>
    <x v="11"/>
    <x v="6"/>
    <x v="6"/>
    <n v="8.3054666669999992"/>
    <n v="0.48030209099999999"/>
    <n v="167"/>
    <n v="123"/>
    <n v="0"/>
    <n v="0"/>
    <n v="0.02"/>
    <x v="1297"/>
    <n v="51.455698910000002"/>
    <n v="1.0387570150000001"/>
  </r>
  <r>
    <s v="Roadmap_2017"/>
    <s v="Baseline"/>
    <x v="11"/>
    <x v="7"/>
    <x v="6"/>
    <n v="8.5541333329999993"/>
    <n v="0.45594557200000002"/>
    <n v="172"/>
    <n v="127"/>
    <n v="0"/>
    <n v="0"/>
    <n v="0.02"/>
    <x v="1298"/>
    <n v="53.100292619999998"/>
    <n v="1.0568323500000001"/>
  </r>
  <r>
    <s v="Roadmap_2017"/>
    <s v="Baseline"/>
    <x v="11"/>
    <x v="8"/>
    <x v="6"/>
    <n v="8.5541333329999993"/>
    <n v="0.45009998699999998"/>
    <n v="172"/>
    <n v="127"/>
    <n v="0"/>
    <n v="0"/>
    <n v="0.02"/>
    <x v="1299"/>
    <n v="53.220620490000002"/>
    <n v="1.052115395"/>
  </r>
  <r>
    <s v="Roadmap_2017"/>
    <s v="Baseline"/>
    <x v="11"/>
    <x v="9"/>
    <x v="6"/>
    <n v="8.4546666669999997"/>
    <n v="0.44084452000000002"/>
    <n v="170"/>
    <n v="126"/>
    <n v="0"/>
    <n v="0"/>
    <n v="0.02"/>
    <x v="1300"/>
    <n v="52.710021769999997"/>
    <n v="1.038087822"/>
  </r>
  <r>
    <s v="Roadmap_2017"/>
    <s v="Baseline"/>
    <x v="11"/>
    <x v="10"/>
    <x v="6"/>
    <n v="8.40493333299999"/>
    <n v="0.43061487900000001"/>
    <n v="169"/>
    <n v="125"/>
    <n v="0"/>
    <n v="0"/>
    <n v="0.02"/>
    <x v="1301"/>
    <n v="52.492869059999997"/>
    <n v="1.031295394"/>
  </r>
  <r>
    <s v="Roadmap_2017"/>
    <s v="Baseline"/>
    <x v="12"/>
    <x v="0"/>
    <x v="6"/>
    <n v="3.4569999999999999"/>
    <n v="0.28000000000000003"/>
    <n v="53"/>
    <n v="38"/>
    <n v="0"/>
    <n v="0"/>
    <n v="0.02"/>
    <x v="1302"/>
    <n v="17.269747750000001"/>
    <n v="24.748718579999998"/>
  </r>
  <r>
    <s v="Roadmap_2017"/>
    <s v="Baseline"/>
    <x v="12"/>
    <x v="1"/>
    <x v="6"/>
    <n v="4.3780000000000001"/>
    <n v="0.50700000000000001"/>
    <n v="62"/>
    <n v="42"/>
    <n v="0"/>
    <n v="0"/>
    <n v="0.02"/>
    <x v="1303"/>
    <n v="19.74101409"/>
    <n v="11.718479889999999"/>
  </r>
  <r>
    <s v="Roadmap_2017"/>
    <s v="Baseline"/>
    <x v="12"/>
    <x v="2"/>
    <x v="6"/>
    <n v="7.0110000000000001"/>
    <n v="0.64666668799999905"/>
    <n v="91"/>
    <n v="60"/>
    <n v="0"/>
    <n v="0"/>
    <n v="0.02"/>
    <x v="1304"/>
    <n v="28.77669242"/>
    <n v="9.2218600609999992"/>
  </r>
  <r>
    <s v="Roadmap_2017"/>
    <s v="Baseline"/>
    <x v="12"/>
    <x v="3"/>
    <x v="6"/>
    <n v="9.25"/>
    <n v="0.73259848400000005"/>
    <n v="121"/>
    <n v="78"/>
    <n v="0"/>
    <n v="0"/>
    <n v="0.02"/>
    <x v="1305"/>
    <n v="38.116768550000003"/>
    <n v="7.7726735179999897"/>
  </r>
  <r>
    <s v="Roadmap_2017"/>
    <s v="Baseline"/>
    <x v="12"/>
    <x v="4"/>
    <x v="6"/>
    <n v="9.9380165290000004"/>
    <n v="0.73534200099999902"/>
    <n v="130"/>
    <n v="84"/>
    <n v="0"/>
    <n v="0"/>
    <n v="0.02"/>
    <x v="1306"/>
    <n v="40.856899380000002"/>
    <n v="6.8041151109999998"/>
  </r>
  <r>
    <s v="Roadmap_2017"/>
    <s v="Baseline"/>
    <x v="12"/>
    <x v="5"/>
    <x v="6"/>
    <n v="11.08471074"/>
    <n v="0.84479862799999905"/>
    <n v="145"/>
    <n v="94"/>
    <n v="0"/>
    <n v="0"/>
    <n v="0.02"/>
    <x v="1307"/>
    <n v="45.530277060000003"/>
    <n v="6.5160072900000001"/>
  </r>
  <r>
    <s v="Roadmap_2017"/>
    <s v="Baseline"/>
    <x v="12"/>
    <x v="6"/>
    <x v="6"/>
    <n v="12.69008264"/>
    <n v="0.87830509099999998"/>
    <n v="166"/>
    <n v="107"/>
    <n v="0"/>
    <n v="0"/>
    <n v="0.02"/>
    <x v="1308"/>
    <n v="52.106291810000002"/>
    <n v="5.6688230129999999"/>
  </r>
  <r>
    <s v="Roadmap_2017"/>
    <s v="Baseline"/>
    <x v="12"/>
    <x v="7"/>
    <x v="6"/>
    <n v="14.066115699999999"/>
    <n v="0.953680898"/>
    <n v="184"/>
    <n v="119"/>
    <n v="0"/>
    <n v="0"/>
    <n v="0.02"/>
    <x v="1309"/>
    <n v="57.74868171"/>
    <n v="5.0563379519999998"/>
  </r>
  <r>
    <s v="Roadmap_2017"/>
    <s v="Baseline"/>
    <x v="12"/>
    <x v="8"/>
    <x v="6"/>
    <n v="15.289256200000001"/>
    <n v="1.022567303"/>
    <n v="200"/>
    <n v="129"/>
    <n v="0"/>
    <n v="0"/>
    <n v="0.02"/>
    <x v="1310"/>
    <n v="62.767089859999999"/>
    <n v="5.0018112830000003"/>
  </r>
  <r>
    <s v="Roadmap_2017"/>
    <s v="Baseline"/>
    <x v="12"/>
    <x v="9"/>
    <x v="6"/>
    <n v="16.665289260000002"/>
    <n v="1.0702388459999901"/>
    <n v="218"/>
    <n v="141"/>
    <n v="0"/>
    <n v="0"/>
    <n v="0.02"/>
    <x v="1311"/>
    <n v="68.414779330000002"/>
    <n v="5.2734146820000003"/>
  </r>
  <r>
    <s v="Roadmap_2017"/>
    <s v="Baseline"/>
    <x v="12"/>
    <x v="10"/>
    <x v="6"/>
    <n v="17.88842975"/>
    <n v="1.142119903"/>
    <n v="234"/>
    <n v="151"/>
    <n v="0"/>
    <n v="0"/>
    <n v="0.02"/>
    <x v="1312"/>
    <n v="73.435490459999997"/>
    <n v="5.6019353970000001"/>
  </r>
  <r>
    <s v="Roadmap_2017"/>
    <s v="Baseline"/>
    <x v="13"/>
    <x v="0"/>
    <x v="6"/>
    <n v="1.0680000000000001"/>
    <n v="9.1999999999999998E-2"/>
    <n v="20"/>
    <n v="16"/>
    <n v="0"/>
    <n v="0"/>
    <n v="0.02"/>
    <x v="1313"/>
    <n v="5.2524307370000001"/>
    <n v="6.0015394320000004"/>
  </r>
  <r>
    <s v="Roadmap_2017"/>
    <s v="Baseline"/>
    <x v="13"/>
    <x v="1"/>
    <x v="6"/>
    <n v="1.3240000000000001"/>
    <n v="0.1055"/>
    <n v="27"/>
    <n v="20"/>
    <n v="0"/>
    <n v="0"/>
    <n v="0.02"/>
    <x v="1314"/>
    <n v="6.8256203309999997"/>
    <n v="4.1095176760000003"/>
  </r>
  <r>
    <s v="Roadmap_2017"/>
    <s v="Baseline"/>
    <x v="13"/>
    <x v="2"/>
    <x v="6"/>
    <n v="1.639"/>
    <n v="0.13144818699999999"/>
    <n v="41"/>
    <n v="33"/>
    <n v="0"/>
    <n v="0"/>
    <n v="0.02"/>
    <x v="1315"/>
    <n v="9.91019586"/>
    <n v="3.3772607209999999"/>
  </r>
  <r>
    <s v="Roadmap_2017"/>
    <s v="Baseline"/>
    <x v="13"/>
    <x v="3"/>
    <x v="6"/>
    <n v="1.9059999999999999"/>
    <n v="0.13543865299999999"/>
    <n v="55"/>
    <n v="42"/>
    <n v="0"/>
    <n v="0"/>
    <n v="0.02"/>
    <x v="1316"/>
    <n v="13.26967393"/>
    <n v="2.6351692679999998"/>
  </r>
  <r>
    <s v="Roadmap_2017"/>
    <s v="Baseline"/>
    <x v="13"/>
    <x v="4"/>
    <x v="6"/>
    <n v="1.975309091"/>
    <n v="0.124451029"/>
    <n v="57"/>
    <n v="44"/>
    <n v="0"/>
    <n v="0"/>
    <n v="0.02"/>
    <x v="1317"/>
    <n v="13.661227520000001"/>
    <n v="1.1835749330000001"/>
  </r>
  <r>
    <s v="Roadmap_2017"/>
    <s v="Baseline"/>
    <x v="13"/>
    <x v="5"/>
    <x v="6"/>
    <n v="2.1139272729999998"/>
    <n v="0.14269210299999999"/>
    <n v="61"/>
    <n v="48"/>
    <n v="0"/>
    <n v="0"/>
    <n v="0.02"/>
    <x v="1318"/>
    <n v="14.58253921"/>
    <n v="0.56720079299999904"/>
  </r>
  <r>
    <s v="Roadmap_2017"/>
    <s v="Baseline"/>
    <x v="13"/>
    <x v="6"/>
    <x v="6"/>
    <n v="2.2871999999999999"/>
    <n v="0.14108986199999901"/>
    <n v="66"/>
    <n v="52"/>
    <n v="0"/>
    <n v="0"/>
    <n v="0.02"/>
    <x v="1319"/>
    <n v="15.76228676"/>
    <n v="0.34979438200000001"/>
  </r>
  <r>
    <s v="Roadmap_2017"/>
    <s v="Baseline"/>
    <x v="13"/>
    <x v="7"/>
    <x v="6"/>
    <n v="2.460472727"/>
    <n v="0.15364882099999999"/>
    <n v="71"/>
    <n v="56"/>
    <n v="0"/>
    <n v="0"/>
    <n v="0.02"/>
    <x v="1320"/>
    <n v="16.949969719999999"/>
    <n v="0.28431362100000002"/>
  </r>
  <r>
    <s v="Roadmap_2017"/>
    <s v="Baseline"/>
    <x v="13"/>
    <x v="8"/>
    <x v="6"/>
    <n v="2.5644363640000001"/>
    <n v="0.15602475800000001"/>
    <n v="74"/>
    <n v="58"/>
    <n v="0"/>
    <n v="0"/>
    <n v="0.02"/>
    <x v="1321"/>
    <n v="17.663587320000001"/>
    <n v="0.26760927400000001"/>
  </r>
  <r>
    <s v="Roadmap_2017"/>
    <s v="Baseline"/>
    <x v="13"/>
    <x v="9"/>
    <x v="6"/>
    <n v="2.7030545450000001"/>
    <n v="0.16303967999999999"/>
    <n v="78"/>
    <n v="62"/>
    <n v="0"/>
    <n v="0"/>
    <n v="0.02"/>
    <x v="1322"/>
    <n v="18.617329890000001"/>
    <n v="0.27443303899999999"/>
  </r>
  <r>
    <s v="Roadmap_2017"/>
    <s v="Baseline"/>
    <x v="13"/>
    <x v="10"/>
    <x v="6"/>
    <n v="2.84167272699999"/>
    <n v="0.17197796600000001"/>
    <n v="82"/>
    <n v="65"/>
    <n v="0"/>
    <n v="0"/>
    <n v="0.02"/>
    <x v="1323"/>
    <n v="19.57164204"/>
    <n v="0.28603641699999999"/>
  </r>
  <r>
    <s v="Roadmap_2017"/>
    <s v="Baseline"/>
    <x v="14"/>
    <x v="0"/>
    <x v="6"/>
    <n v="1.599"/>
    <n v="0.14299999999999999"/>
    <n v="17"/>
    <n v="13"/>
    <n v="0"/>
    <n v="0"/>
    <n v="0.02"/>
    <x v="1324"/>
    <n v="5.6300585729999897"/>
    <n v="2.199606481"/>
  </r>
  <r>
    <s v="Roadmap_2017"/>
    <s v="Baseline"/>
    <x v="14"/>
    <x v="1"/>
    <x v="6"/>
    <n v="2.08699999999999"/>
    <n v="0.12"/>
    <n v="25"/>
    <n v="19"/>
    <n v="0"/>
    <n v="0"/>
    <n v="0.02"/>
    <x v="1325"/>
    <n v="7.9719841499999999"/>
    <n v="1.6446839040000001"/>
  </r>
  <r>
    <s v="Roadmap_2017"/>
    <s v="Baseline"/>
    <x v="14"/>
    <x v="2"/>
    <x v="6"/>
    <n v="2.5630000000000002"/>
    <n v="0.14389005899999999"/>
    <n v="34"/>
    <n v="23"/>
    <n v="0"/>
    <n v="0"/>
    <n v="0.02"/>
    <x v="1326"/>
    <n v="10.581640739999999"/>
    <n v="1.3175277990000001"/>
  </r>
  <r>
    <s v="Roadmap_2017"/>
    <s v="Baseline"/>
    <x v="14"/>
    <x v="3"/>
    <x v="6"/>
    <n v="2.54"/>
    <n v="0.152975693"/>
    <n v="36"/>
    <n v="24"/>
    <n v="0"/>
    <n v="0"/>
    <n v="0.02"/>
    <x v="1327"/>
    <n v="11.124673680000001"/>
    <n v="0.61120505899999999"/>
  </r>
  <r>
    <s v="Roadmap_2017"/>
    <s v="Baseline"/>
    <x v="14"/>
    <x v="4"/>
    <x v="6"/>
    <n v="2.54"/>
    <n v="0.14702991699999901"/>
    <n v="36"/>
    <n v="24"/>
    <n v="0"/>
    <n v="0"/>
    <n v="0.02"/>
    <x v="1328"/>
    <n v="11.185065079999999"/>
    <n v="0.29232219199999998"/>
  </r>
  <r>
    <s v="Roadmap_2017"/>
    <s v="Baseline"/>
    <x v="14"/>
    <x v="5"/>
    <x v="6"/>
    <n v="2.82222222199999"/>
    <n v="0.19482693800000001"/>
    <n v="40"/>
    <n v="27"/>
    <n v="0"/>
    <n v="0"/>
    <n v="0.02"/>
    <x v="1329"/>
    <n v="12.45303419"/>
    <n v="0.23249808499999999"/>
  </r>
  <r>
    <s v="Roadmap_2017"/>
    <s v="Baseline"/>
    <x v="14"/>
    <x v="6"/>
    <x v="6"/>
    <n v="3.1749999999999998"/>
    <n v="0.20870308300000001"/>
    <n v="45"/>
    <n v="30"/>
    <n v="0"/>
    <n v="0"/>
    <n v="0.02"/>
    <x v="1330"/>
    <n v="14.020486979999999"/>
    <n v="0.23133635399999999"/>
  </r>
  <r>
    <s v="Roadmap_2017"/>
    <s v="Baseline"/>
    <x v="14"/>
    <x v="7"/>
    <x v="6"/>
    <n v="3.5983333329999998"/>
    <n v="0.245099595"/>
    <n v="51"/>
    <n v="34"/>
    <n v="0"/>
    <n v="0"/>
    <n v="0.02"/>
    <x v="1331"/>
    <n v="15.89459175"/>
    <n v="0.25195315699999998"/>
  </r>
  <r>
    <s v="Roadmap_2017"/>
    <s v="Baseline"/>
    <x v="14"/>
    <x v="8"/>
    <x v="6"/>
    <n v="3.880555556"/>
    <n v="0.25177977400000001"/>
    <n v="55"/>
    <n v="37"/>
    <n v="0"/>
    <n v="0"/>
    <n v="0.02"/>
    <x v="1332"/>
    <n v="17.143177120000001"/>
    <n v="0.26853627899999999"/>
  </r>
  <r>
    <s v="Roadmap_2017"/>
    <s v="Baseline"/>
    <x v="14"/>
    <x v="9"/>
    <x v="6"/>
    <n v="4.1627777779999997"/>
    <n v="0.26398868199999997"/>
    <n v="59"/>
    <n v="39"/>
    <n v="0"/>
    <n v="0"/>
    <n v="0.02"/>
    <x v="1333"/>
    <n v="18.3907583999999"/>
    <n v="0.28697902399999897"/>
  </r>
  <r>
    <s v="Roadmap_2017"/>
    <s v="Baseline"/>
    <x v="14"/>
    <x v="10"/>
    <x v="6"/>
    <n v="4.4450000000000003"/>
    <n v="0.28011349899999999"/>
    <n v="63"/>
    <n v="42"/>
    <n v="0"/>
    <n v="0"/>
    <n v="0.02"/>
    <x v="1334"/>
    <n v="19.637920040000001"/>
    <n v="0.30614687000000002"/>
  </r>
  <r>
    <s v="Roadmap_2017"/>
    <s v="Baseline"/>
    <x v="15"/>
    <x v="0"/>
    <x v="6"/>
    <n v="2.0659999999999998"/>
    <n v="0.186"/>
    <n v="33"/>
    <n v="24"/>
    <n v="0"/>
    <n v="0"/>
    <n v="0.02"/>
    <x v="1335"/>
    <n v="9.9827672060000001"/>
    <n v="5.3068648510000003"/>
  </r>
  <r>
    <s v="Roadmap_2017"/>
    <s v="Baseline"/>
    <x v="15"/>
    <x v="1"/>
    <x v="6"/>
    <n v="2.57899999999999"/>
    <n v="0.14399999999999999"/>
    <n v="42"/>
    <n v="29"/>
    <n v="0"/>
    <n v="0"/>
    <n v="0.02"/>
    <x v="1336"/>
    <n v="11.979464350000001"/>
    <n v="3.9832455659999999"/>
  </r>
  <r>
    <s v="Roadmap_2017"/>
    <s v="Baseline"/>
    <x v="15"/>
    <x v="2"/>
    <x v="6"/>
    <n v="2.6030000000000002"/>
    <n v="0.13947493699999999"/>
    <n v="46"/>
    <n v="29"/>
    <n v="0"/>
    <n v="0"/>
    <n v="0.02"/>
    <x v="1337"/>
    <n v="12.74558459"/>
    <n v="2.3552568680000001"/>
  </r>
  <r>
    <s v="Roadmap_2017"/>
    <s v="Baseline"/>
    <x v="15"/>
    <x v="3"/>
    <x v="6"/>
    <n v="2.7289999999999899"/>
    <n v="0.141996815"/>
    <n v="51"/>
    <n v="30"/>
    <n v="0"/>
    <n v="0"/>
    <n v="0.02"/>
    <x v="1338"/>
    <n v="14.04437384"/>
    <n v="1.242084204"/>
  </r>
  <r>
    <s v="Roadmap_2017"/>
    <s v="Baseline"/>
    <x v="15"/>
    <x v="4"/>
    <x v="6"/>
    <n v="2.62198039199999"/>
    <n v="0.118442083"/>
    <n v="49"/>
    <n v="29"/>
    <n v="0"/>
    <n v="0"/>
    <n v="0.02"/>
    <x v="1339"/>
    <n v="13.465152639999999"/>
    <n v="0.48255828499999998"/>
  </r>
  <r>
    <s v="Roadmap_2017"/>
    <s v="Baseline"/>
    <x v="15"/>
    <x v="5"/>
    <x v="6"/>
    <n v="2.5684705879999998"/>
    <n v="0.13410428999999999"/>
    <n v="48"/>
    <n v="29"/>
    <n v="0"/>
    <n v="0"/>
    <n v="0.02"/>
    <x v="1340"/>
    <n v="13.17932646"/>
    <n v="0.218336213999999"/>
  </r>
  <r>
    <s v="Roadmap_2017"/>
    <s v="Baseline"/>
    <x v="15"/>
    <x v="6"/>
    <x v="6"/>
    <n v="2.5684705879999998"/>
    <n v="0.126659881"/>
    <n v="48"/>
    <n v="29"/>
    <n v="0"/>
    <n v="0"/>
    <n v="0.02"/>
    <x v="1341"/>
    <n v="13.17503934"/>
    <n v="0.13255310100000001"/>
  </r>
  <r>
    <s v="Roadmap_2017"/>
    <s v="Baseline"/>
    <x v="15"/>
    <x v="7"/>
    <x v="6"/>
    <n v="2.5149607839999999"/>
    <n v="0.11862345199999901"/>
    <n v="47"/>
    <n v="29"/>
    <n v="0"/>
    <n v="0"/>
    <n v="0.02"/>
    <x v="1342"/>
    <n v="12.89893784"/>
    <n v="0.10390521"/>
  </r>
  <r>
    <s v="Roadmap_2017"/>
    <s v="Baseline"/>
    <x v="15"/>
    <x v="8"/>
    <x v="6"/>
    <n v="2.46145098"/>
    <n v="0.121069371"/>
    <n v="46"/>
    <n v="28"/>
    <n v="0"/>
    <n v="0"/>
    <n v="0.02"/>
    <x v="1343"/>
    <n v="12.62388084"/>
    <n v="9.5192288999999999E-2"/>
  </r>
  <r>
    <s v="Roadmap_2017"/>
    <s v="Baseline"/>
    <x v="15"/>
    <x v="9"/>
    <x v="6"/>
    <n v="2.3544313730000002"/>
    <n v="0.10918939499999999"/>
    <n v="44"/>
    <n v="27"/>
    <n v="0"/>
    <n v="0"/>
    <n v="0.02"/>
    <x v="1344"/>
    <n v="12.074791279999999"/>
    <n v="8.9161173999999996E-2"/>
  </r>
  <r>
    <s v="Roadmap_2017"/>
    <s v="Baseline"/>
    <x v="15"/>
    <x v="10"/>
    <x v="6"/>
    <n v="2.3009215689999998"/>
    <n v="0.11111124"/>
    <n v="43"/>
    <n v="26"/>
    <n v="0"/>
    <n v="0"/>
    <n v="0.02"/>
    <x v="1345"/>
    <n v="11.80027952"/>
    <n v="8.6540143E-2"/>
  </r>
  <r>
    <s v="Roadmap_2017"/>
    <s v="Baseline"/>
    <x v="16"/>
    <x v="0"/>
    <x v="6"/>
    <n v="18.559999999999999"/>
    <n v="1.69"/>
    <n v="325"/>
    <n v="178"/>
    <n v="0"/>
    <n v="0"/>
    <n v="0.02"/>
    <x v="1346"/>
    <n v="196.51574489999999"/>
    <n v="24.1212026"/>
  </r>
  <r>
    <s v="Roadmap_2017"/>
    <s v="Baseline"/>
    <x v="16"/>
    <x v="1"/>
    <x v="6"/>
    <n v="18.72"/>
    <n v="1.0840000000000001"/>
    <n v="301"/>
    <n v="165"/>
    <n v="0"/>
    <n v="0"/>
    <n v="0.02"/>
    <x v="1347"/>
    <n v="151.12377670000001"/>
    <n v="8.3500353260000004"/>
  </r>
  <r>
    <s v="Roadmap_2017"/>
    <s v="Baseline"/>
    <x v="16"/>
    <x v="2"/>
    <x v="6"/>
    <n v="15.38"/>
    <n v="1.230517606"/>
    <n v="304"/>
    <n v="167"/>
    <n v="0"/>
    <n v="0"/>
    <n v="0.02"/>
    <x v="1348"/>
    <n v="134.528965"/>
    <n v="2.7120848249999998"/>
  </r>
  <r>
    <s v="Roadmap_2017"/>
    <s v="Baseline"/>
    <x v="16"/>
    <x v="3"/>
    <x v="6"/>
    <n v="16.18"/>
    <n v="1.177843545"/>
    <n v="239.13043479999999"/>
    <n v="165"/>
    <n v="0"/>
    <n v="0"/>
    <n v="0.02"/>
    <x v="1349"/>
    <n v="92.862862120000003"/>
    <n v="1.2874546469999999"/>
  </r>
  <r>
    <s v="Roadmap_2017"/>
    <s v="Baseline"/>
    <x v="16"/>
    <x v="4"/>
    <x v="6"/>
    <n v="18.040700000000001"/>
    <n v="1.0654559509999999"/>
    <n v="266.63043479999999"/>
    <n v="183.97499999999999"/>
    <n v="0"/>
    <n v="0"/>
    <n v="0.02"/>
    <x v="1350"/>
    <n v="88.663615469999996"/>
    <n v="1.2242980559999901"/>
  </r>
  <r>
    <s v="Roadmap_2017"/>
    <s v="Baseline"/>
    <x v="16"/>
    <x v="5"/>
    <x v="6"/>
    <n v="19.513079999999999"/>
    <n v="1.2409237280000001"/>
    <n v="288.3913043"/>
    <n v="198.99"/>
    <n v="0"/>
    <n v="0"/>
    <n v="0.02"/>
    <x v="1351"/>
    <n v="82.594819000000001"/>
    <n v="1.266846575"/>
  </r>
  <r>
    <s v="Roadmap_2017"/>
    <s v="Baseline"/>
    <x v="16"/>
    <x v="6"/>
    <x v="6"/>
    <n v="20.6295"/>
    <n v="1.3415167429999999"/>
    <n v="304.8913043"/>
    <n v="210.375"/>
    <n v="0"/>
    <n v="0"/>
    <n v="0.02"/>
    <x v="1352"/>
    <n v="80.282624470000002"/>
    <n v="1.3208681019999999"/>
  </r>
  <r>
    <s v="Roadmap_2017"/>
    <s v="Baseline"/>
    <x v="16"/>
    <x v="7"/>
    <x v="6"/>
    <n v="22.279859999999999"/>
    <n v="1.4756422890000001"/>
    <n v="329.282608699999"/>
    <n v="227.20500000000001"/>
    <n v="0"/>
    <n v="0"/>
    <n v="0.02"/>
    <x v="1353"/>
    <n v="83.682283850000005"/>
    <n v="1.4235019229999999"/>
  </r>
  <r>
    <s v="Roadmap_2017"/>
    <s v="Baseline"/>
    <x v="16"/>
    <x v="8"/>
    <x v="6"/>
    <n v="24.124379999999999"/>
    <n v="1.5808715799999999"/>
    <n v="356.5434783"/>
    <n v="246.01499999999999"/>
    <n v="0"/>
    <n v="0"/>
    <n v="0.02"/>
    <x v="1354"/>
    <n v="90.342753779999995"/>
    <n v="1.54068420199999"/>
  </r>
  <r>
    <s v="Roadmap_2017"/>
    <s v="Baseline"/>
    <x v="16"/>
    <x v="9"/>
    <x v="6"/>
    <n v="26.308679999999999"/>
    <n v="1.669883818"/>
    <n v="388.82608699999997"/>
    <n v="268.29000000000002"/>
    <n v="0"/>
    <n v="0"/>
    <n v="0.02"/>
    <x v="1355"/>
    <n v="99.488203729999995"/>
    <n v="1.6798762439999999"/>
  </r>
  <r>
    <s v="Roadmap_2017"/>
    <s v="Baseline"/>
    <x v="16"/>
    <x v="10"/>
    <x v="6"/>
    <n v="28.7195"/>
    <n v="1.909555718"/>
    <n v="424.4565217"/>
    <n v="292.875"/>
    <n v="0"/>
    <n v="0"/>
    <n v="0.02"/>
    <x v="1356"/>
    <n v="110.0990087"/>
    <n v="1.8338741380000001"/>
  </r>
  <r>
    <s v="Roadmap_2017"/>
    <s v="Baseline"/>
    <x v="7"/>
    <x v="0"/>
    <x v="7"/>
    <n v="0"/>
    <n v="0"/>
    <n v="0"/>
    <n v="0"/>
    <n v="0"/>
    <n v="0"/>
    <n v="0.02"/>
    <x v="1357"/>
    <n v="795"/>
    <n v="1196"/>
  </r>
  <r>
    <s v="Roadmap_2017"/>
    <s v="Baseline"/>
    <x v="7"/>
    <x v="1"/>
    <x v="7"/>
    <n v="0"/>
    <n v="0"/>
    <n v="0"/>
    <n v="0"/>
    <n v="0"/>
    <n v="0"/>
    <n v="0.02"/>
    <x v="1358"/>
    <n v="876.37122529999897"/>
    <n v="1472"/>
  </r>
  <r>
    <s v="Roadmap_2017"/>
    <s v="Baseline"/>
    <x v="7"/>
    <x v="2"/>
    <x v="7"/>
    <n v="0"/>
    <n v="0"/>
    <n v="0"/>
    <n v="0"/>
    <n v="0"/>
    <n v="0"/>
    <n v="0.02"/>
    <x v="1359"/>
    <n v="941.80668170000001"/>
    <n v="1196"/>
  </r>
  <r>
    <s v="Roadmap_2017"/>
    <s v="Baseline"/>
    <x v="7"/>
    <x v="3"/>
    <x v="7"/>
    <n v="0"/>
    <n v="0"/>
    <n v="0"/>
    <n v="0"/>
    <n v="0"/>
    <n v="0"/>
    <n v="0.02"/>
    <x v="1360"/>
    <n v="1025.960515"/>
    <n v="966"/>
  </r>
  <r>
    <s v="Roadmap_2017"/>
    <s v="Baseline"/>
    <x v="7"/>
    <x v="4"/>
    <x v="7"/>
    <n v="0"/>
    <n v="0"/>
    <n v="0"/>
    <n v="0"/>
    <n v="0"/>
    <n v="0"/>
    <n v="0.02"/>
    <x v="1361"/>
    <n v="1139.7972769999999"/>
    <n v="690"/>
  </r>
  <r>
    <s v="Roadmap_2017"/>
    <s v="Baseline"/>
    <x v="7"/>
    <x v="5"/>
    <x v="7"/>
    <n v="0"/>
    <n v="0"/>
    <n v="0"/>
    <n v="0"/>
    <n v="0"/>
    <n v="0"/>
    <n v="0.02"/>
    <x v="1362"/>
    <n v="1292.070841"/>
    <n v="828"/>
  </r>
  <r>
    <s v="Roadmap_2017"/>
    <s v="Baseline"/>
    <x v="7"/>
    <x v="6"/>
    <x v="7"/>
    <n v="0"/>
    <n v="0"/>
    <n v="0"/>
    <n v="0"/>
    <n v="0"/>
    <n v="0"/>
    <n v="0.02"/>
    <x v="1363"/>
    <n v="1488.936582"/>
    <n v="920"/>
  </r>
  <r>
    <s v="Roadmap_2017"/>
    <s v="Baseline"/>
    <x v="7"/>
    <x v="7"/>
    <x v="7"/>
    <n v="0"/>
    <n v="0"/>
    <n v="0"/>
    <n v="0"/>
    <n v="0"/>
    <n v="0"/>
    <n v="0.02"/>
    <x v="1364"/>
    <n v="1732.3571340000001"/>
    <n v="1012"/>
  </r>
  <r>
    <s v="Roadmap_2017"/>
    <s v="Baseline"/>
    <x v="7"/>
    <x v="8"/>
    <x v="7"/>
    <n v="0"/>
    <n v="0"/>
    <n v="0"/>
    <n v="0"/>
    <n v="0"/>
    <n v="0"/>
    <n v="0.02"/>
    <x v="1365"/>
    <n v="2024.0409239999999"/>
    <n v="1058"/>
  </r>
  <r>
    <s v="Roadmap_2017"/>
    <s v="Baseline"/>
    <x v="7"/>
    <x v="9"/>
    <x v="7"/>
    <n v="0"/>
    <n v="0"/>
    <n v="0"/>
    <n v="0"/>
    <n v="0"/>
    <n v="0"/>
    <n v="0.02"/>
    <x v="1366"/>
    <n v="2368.188024"/>
    <n v="1150"/>
  </r>
  <r>
    <s v="Roadmap_2017"/>
    <s v="Baseline"/>
    <x v="7"/>
    <x v="10"/>
    <x v="7"/>
    <n v="0"/>
    <n v="0"/>
    <n v="0"/>
    <n v="0"/>
    <n v="0"/>
    <n v="0"/>
    <n v="0.02"/>
    <x v="1367"/>
    <n v="2771.7982400000001"/>
    <n v="1288"/>
  </r>
  <r>
    <s v="Roadmap_2017"/>
    <s v="Baseline"/>
    <x v="17"/>
    <x v="0"/>
    <x v="7"/>
    <n v="0"/>
    <n v="0"/>
    <n v="0"/>
    <n v="0"/>
    <n v="0"/>
    <n v="0"/>
    <n v="0.02"/>
    <x v="1357"/>
    <n v="795"/>
    <n v="1196"/>
  </r>
  <r>
    <s v="Roadmap_2017"/>
    <s v="Baseline"/>
    <x v="17"/>
    <x v="1"/>
    <x v="7"/>
    <n v="0"/>
    <n v="0"/>
    <n v="0"/>
    <n v="0"/>
    <n v="0"/>
    <n v="0"/>
    <n v="0.02"/>
    <x v="1358"/>
    <n v="876.37122529999897"/>
    <n v="1472"/>
  </r>
  <r>
    <s v="Roadmap_2017"/>
    <s v="Baseline"/>
    <x v="17"/>
    <x v="2"/>
    <x v="7"/>
    <n v="0"/>
    <n v="0"/>
    <n v="0"/>
    <n v="0"/>
    <n v="0"/>
    <n v="0"/>
    <n v="0.02"/>
    <x v="1359"/>
    <n v="941.80668170000001"/>
    <n v="1196"/>
  </r>
  <r>
    <s v="Roadmap_2017"/>
    <s v="Baseline"/>
    <x v="17"/>
    <x v="3"/>
    <x v="7"/>
    <n v="0"/>
    <n v="0"/>
    <n v="0"/>
    <n v="0"/>
    <n v="0"/>
    <n v="0"/>
    <n v="0.02"/>
    <x v="1360"/>
    <n v="1025.960515"/>
    <n v="966"/>
  </r>
  <r>
    <s v="Roadmap_2017"/>
    <s v="Baseline"/>
    <x v="17"/>
    <x v="4"/>
    <x v="7"/>
    <n v="0"/>
    <n v="0"/>
    <n v="0"/>
    <n v="0"/>
    <n v="0"/>
    <n v="0"/>
    <n v="0.02"/>
    <x v="1361"/>
    <n v="1139.7972769999999"/>
    <n v="690"/>
  </r>
  <r>
    <s v="Roadmap_2017"/>
    <s v="Baseline"/>
    <x v="17"/>
    <x v="5"/>
    <x v="7"/>
    <n v="0"/>
    <n v="0"/>
    <n v="0"/>
    <n v="0"/>
    <n v="0"/>
    <n v="0"/>
    <n v="0.02"/>
    <x v="1362"/>
    <n v="1292.070841"/>
    <n v="828"/>
  </r>
  <r>
    <s v="Roadmap_2017"/>
    <s v="Baseline"/>
    <x v="17"/>
    <x v="6"/>
    <x v="7"/>
    <n v="0"/>
    <n v="0"/>
    <n v="0"/>
    <n v="0"/>
    <n v="0"/>
    <n v="0"/>
    <n v="0.02"/>
    <x v="1363"/>
    <n v="1488.936582"/>
    <n v="920"/>
  </r>
  <r>
    <s v="Roadmap_2017"/>
    <s v="Baseline"/>
    <x v="17"/>
    <x v="7"/>
    <x v="7"/>
    <n v="0"/>
    <n v="0"/>
    <n v="0"/>
    <n v="0"/>
    <n v="0"/>
    <n v="0"/>
    <n v="0.02"/>
    <x v="1364"/>
    <n v="1732.3571340000001"/>
    <n v="1012"/>
  </r>
  <r>
    <s v="Roadmap_2017"/>
    <s v="Baseline"/>
    <x v="17"/>
    <x v="8"/>
    <x v="7"/>
    <n v="0"/>
    <n v="0"/>
    <n v="0"/>
    <n v="0"/>
    <n v="0"/>
    <n v="0"/>
    <n v="0.02"/>
    <x v="1365"/>
    <n v="2024.0409239999999"/>
    <n v="1058"/>
  </r>
  <r>
    <s v="Roadmap_2017"/>
    <s v="Baseline"/>
    <x v="17"/>
    <x v="9"/>
    <x v="7"/>
    <n v="0"/>
    <n v="0"/>
    <n v="0"/>
    <n v="0"/>
    <n v="0"/>
    <n v="0"/>
    <n v="0.02"/>
    <x v="1366"/>
    <n v="2368.188024"/>
    <n v="1150"/>
  </r>
  <r>
    <s v="Roadmap_2017"/>
    <s v="Baseline"/>
    <x v="17"/>
    <x v="10"/>
    <x v="7"/>
    <n v="0"/>
    <n v="0"/>
    <n v="0"/>
    <n v="0"/>
    <n v="0"/>
    <n v="0"/>
    <n v="0.02"/>
    <x v="1367"/>
    <n v="2771.7982400000001"/>
    <n v="1288"/>
  </r>
  <r>
    <s v="Roadmap_2017"/>
    <s v="Baseline"/>
    <x v="0"/>
    <x v="0"/>
    <x v="4"/>
    <n v="2.52"/>
    <n v="3.1E-2"/>
    <n v="37"/>
    <n v="364"/>
    <n v="0"/>
    <n v="0"/>
    <n v="0.02"/>
    <x v="1368"/>
    <n v="19.343612279999999"/>
    <n v="16.258914000000001"/>
  </r>
  <r>
    <s v="Roadmap_2017"/>
    <s v="Baseline"/>
    <x v="0"/>
    <x v="1"/>
    <x v="4"/>
    <n v="3.0880000000000001"/>
    <n v="4.4999999999999998E-2"/>
    <n v="44"/>
    <n v="433"/>
    <n v="0"/>
    <n v="0"/>
    <n v="0.02"/>
    <x v="1369"/>
    <n v="21.490491250000002"/>
    <n v="14.01644507"/>
  </r>
  <r>
    <s v="Roadmap_2017"/>
    <s v="Baseline"/>
    <x v="0"/>
    <x v="2"/>
    <x v="4"/>
    <n v="3.9260000000000002"/>
    <n v="0.224262776"/>
    <n v="55"/>
    <n v="539"/>
    <n v="0"/>
    <n v="0"/>
    <n v="0.02"/>
    <x v="1370"/>
    <n v="26.145081909999998"/>
    <n v="15.12647825"/>
  </r>
  <r>
    <s v="Roadmap_2017"/>
    <s v="Baseline"/>
    <x v="0"/>
    <x v="3"/>
    <x v="4"/>
    <n v="4.4909999999999997"/>
    <n v="0.32284573799999999"/>
    <n v="68"/>
    <n v="654"/>
    <n v="0"/>
    <n v="0"/>
    <n v="0.02"/>
    <x v="1371"/>
    <n v="31.960328369999999"/>
    <n v="17.591376350000001"/>
  </r>
  <r>
    <s v="Roadmap_2017"/>
    <s v="Baseline"/>
    <x v="0"/>
    <x v="4"/>
    <x v="4"/>
    <n v="4.7551764710000004"/>
    <n v="0.341641429"/>
    <n v="72"/>
    <n v="749"/>
    <n v="0"/>
    <n v="0"/>
    <n v="0.02"/>
    <x v="1372"/>
    <n v="33.663810069999997"/>
    <n v="18.337943450000001"/>
  </r>
  <r>
    <s v="Roadmap_2017"/>
    <s v="Baseline"/>
    <x v="0"/>
    <x v="5"/>
    <x v="4"/>
    <n v="5.9439705879999902"/>
    <n v="0.54321251000000004"/>
    <n v="90"/>
    <n v="928"/>
    <n v="0"/>
    <n v="0"/>
    <n v="0.02"/>
    <x v="1373"/>
    <n v="41.994984109999997"/>
    <n v="20.628125059999999"/>
  </r>
  <r>
    <s v="Roadmap_2017"/>
    <s v="Baseline"/>
    <x v="0"/>
    <x v="6"/>
    <x v="4"/>
    <n v="7.7932058819999996"/>
    <n v="0.64041445399999997"/>
    <n v="118"/>
    <n v="1198"/>
    <n v="0"/>
    <n v="0"/>
    <n v="0.02"/>
    <x v="1374"/>
    <n v="55.017349279999998"/>
    <n v="18.026029550000001"/>
  </r>
  <r>
    <s v="Roadmap_2017"/>
    <s v="Baseline"/>
    <x v="0"/>
    <x v="7"/>
    <x v="4"/>
    <n v="9.6424411760000002"/>
    <n v="0.75512830399999997"/>
    <n v="146"/>
    <n v="1465"/>
    <n v="0"/>
    <n v="0"/>
    <n v="0.02"/>
    <x v="1375"/>
    <n v="68.051971710000004"/>
    <n v="17.853178660000001"/>
  </r>
  <r>
    <s v="Roadmap_2017"/>
    <s v="Baseline"/>
    <x v="0"/>
    <x v="8"/>
    <x v="4"/>
    <n v="11.095411759999999"/>
    <n v="0.82154110299999905"/>
    <n v="168"/>
    <n v="1669"/>
    <n v="0"/>
    <n v="0"/>
    <n v="0.02"/>
    <x v="1376"/>
    <n v="78.297374270000006"/>
    <n v="18.727248620000001"/>
  </r>
  <r>
    <s v="Roadmap_2017"/>
    <s v="Baseline"/>
    <x v="0"/>
    <x v="9"/>
    <x v="4"/>
    <n v="12.41629412"/>
    <n v="0.859060033"/>
    <n v="188"/>
    <n v="1842"/>
    <n v="0"/>
    <n v="0"/>
    <n v="0.02"/>
    <x v="1377"/>
    <n v="87.614613000000006"/>
    <n v="20.307099050000001"/>
  </r>
  <r>
    <s v="Roadmap_2017"/>
    <s v="Baseline"/>
    <x v="0"/>
    <x v="10"/>
    <x v="4"/>
    <n v="13.605088240000001"/>
    <n v="0.912534709"/>
    <n v="206"/>
    <n v="1999"/>
    <n v="0"/>
    <n v="0"/>
    <n v="0.02"/>
    <x v="1378"/>
    <n v="96.001612219999998"/>
    <n v="22.045576449999999"/>
  </r>
  <r>
    <s v="Roadmap_2017"/>
    <s v="Baseline"/>
    <x v="1"/>
    <x v="0"/>
    <x v="4"/>
    <n v="2.72399999999999"/>
    <n v="0.14499999999999999"/>
    <n v="53"/>
    <n v="504"/>
    <n v="0"/>
    <n v="0"/>
    <n v="0.02"/>
    <x v="1379"/>
    <n v="25.27144397"/>
    <n v="24.200960460000001"/>
  </r>
  <r>
    <s v="Roadmap_2017"/>
    <s v="Baseline"/>
    <x v="1"/>
    <x v="1"/>
    <x v="4"/>
    <n v="3.3109999999999999"/>
    <n v="0.2165"/>
    <n v="65"/>
    <n v="604"/>
    <n v="0"/>
    <n v="0"/>
    <n v="0.02"/>
    <x v="1380"/>
    <n v="29.42191278"/>
    <n v="18.859876870000001"/>
  </r>
  <r>
    <s v="Roadmap_2017"/>
    <s v="Baseline"/>
    <x v="1"/>
    <x v="2"/>
    <x v="4"/>
    <n v="3.95399999999999"/>
    <n v="0.341851391"/>
    <n v="79"/>
    <n v="720"/>
    <n v="0"/>
    <n v="0"/>
    <n v="0.02"/>
    <x v="1381"/>
    <n v="34.783260349999999"/>
    <n v="19.1646757"/>
  </r>
  <r>
    <s v="Roadmap_2017"/>
    <s v="Baseline"/>
    <x v="1"/>
    <x v="3"/>
    <x v="4"/>
    <n v="4.8239999999999998"/>
    <n v="0.39967366700000001"/>
    <n v="106"/>
    <n v="942"/>
    <n v="0"/>
    <n v="0"/>
    <n v="0.02"/>
    <x v="1382"/>
    <n v="46.128023919999997"/>
    <n v="16.028031599999998"/>
  </r>
  <r>
    <s v="Roadmap_2017"/>
    <s v="Baseline"/>
    <x v="1"/>
    <x v="4"/>
    <x v="4"/>
    <n v="5.4156226419999998"/>
    <n v="0.43142439399999999"/>
    <n v="119"/>
    <n v="1120"/>
    <n v="0"/>
    <n v="0"/>
    <n v="0.02"/>
    <x v="1383"/>
    <n v="51.527590600000003"/>
    <n v="13.52421582"/>
  </r>
  <r>
    <s v="Roadmap_2017"/>
    <s v="Baseline"/>
    <x v="1"/>
    <x v="5"/>
    <x v="4"/>
    <n v="6.4623396229999903"/>
    <n v="0.53988269499999997"/>
    <n v="142"/>
    <n v="1292"/>
    <n v="0"/>
    <n v="0"/>
    <n v="0.02"/>
    <x v="1384"/>
    <n v="61.388914419999999"/>
    <n v="12.48524638"/>
  </r>
  <r>
    <s v="Roadmap_2017"/>
    <s v="Baseline"/>
    <x v="1"/>
    <x v="6"/>
    <x v="4"/>
    <n v="7.9641509429999999"/>
    <n v="0.62197221999999996"/>
    <n v="175"/>
    <n v="1545"/>
    <n v="0"/>
    <n v="0"/>
    <n v="0.02"/>
    <x v="1385"/>
    <n v="75.608924950000002"/>
    <n v="8.4600863729999993"/>
  </r>
  <r>
    <s v="Roadmap_2017"/>
    <s v="Baseline"/>
    <x v="1"/>
    <x v="7"/>
    <x v="4"/>
    <n v="9.3749433960000008"/>
    <n v="0.69254930000000003"/>
    <n v="206"/>
    <n v="1767"/>
    <n v="0"/>
    <n v="0"/>
    <n v="0.02"/>
    <x v="1386"/>
    <n v="88.981468570000004"/>
    <n v="6.7907206760000003"/>
  </r>
  <r>
    <s v="Roadmap_2017"/>
    <s v="Baseline"/>
    <x v="1"/>
    <x v="8"/>
    <x v="4"/>
    <n v="10.60369811"/>
    <n v="0.74975371499999999"/>
    <n v="233"/>
    <n v="1943"/>
    <n v="0"/>
    <n v="0"/>
    <n v="0.02"/>
    <x v="1387"/>
    <n v="100.6349319"/>
    <n v="6.4313152210000002"/>
  </r>
  <r>
    <s v="Roadmap_2017"/>
    <s v="Baseline"/>
    <x v="1"/>
    <x v="9"/>
    <x v="4"/>
    <n v="11.695924529999999"/>
    <n v="0.77961883300000001"/>
    <n v="257"/>
    <n v="2081"/>
    <n v="0"/>
    <n v="0"/>
    <n v="0.02"/>
    <x v="1388"/>
    <n v="110.99687590000001"/>
    <n v="6.6589429600000001"/>
  </r>
  <r>
    <s v="Roadmap_2017"/>
    <s v="Baseline"/>
    <x v="1"/>
    <x v="10"/>
    <x v="4"/>
    <n v="12.56060377"/>
    <n v="0.80294556299999997"/>
    <n v="276"/>
    <n v="2178"/>
    <n v="0"/>
    <n v="0"/>
    <n v="0.02"/>
    <x v="1389"/>
    <n v="119.2012649"/>
    <n v="7.014538065"/>
  </r>
  <r>
    <s v="Roadmap_2017"/>
    <s v="Baseline"/>
    <x v="2"/>
    <x v="0"/>
    <x v="4"/>
    <n v="0.25600000000000001"/>
    <n v="1.2999999999999999E-2"/>
    <n v="10"/>
    <n v="73"/>
    <n v="0"/>
    <n v="0"/>
    <n v="0.02"/>
    <x v="1390"/>
    <n v="7.5499571639999896"/>
    <n v="2.97074696"/>
  </r>
  <r>
    <s v="Roadmap_2017"/>
    <s v="Baseline"/>
    <x v="2"/>
    <x v="1"/>
    <x v="4"/>
    <n v="0.216"/>
    <n v="1.2999999999999999E-2"/>
    <n v="10"/>
    <n v="67"/>
    <n v="0"/>
    <n v="0"/>
    <n v="0.02"/>
    <x v="1391"/>
    <n v="7.5371180290000002"/>
    <n v="2.376485341"/>
  </r>
  <r>
    <s v="Roadmap_2017"/>
    <s v="Baseline"/>
    <x v="2"/>
    <x v="2"/>
    <x v="4"/>
    <n v="0.22399999999999901"/>
    <n v="1.6403847999999999E-2"/>
    <n v="10"/>
    <n v="68"/>
    <n v="0"/>
    <n v="0"/>
    <n v="0.02"/>
    <x v="1392"/>
    <n v="7.6113390010000002"/>
    <n v="0.925204578"/>
  </r>
  <r>
    <s v="Roadmap_2017"/>
    <s v="Baseline"/>
    <x v="2"/>
    <x v="3"/>
    <x v="4"/>
    <n v="0.247"/>
    <n v="1.5336310000000001E-2"/>
    <n v="11"/>
    <n v="74"/>
    <n v="0"/>
    <n v="0"/>
    <n v="0.02"/>
    <x v="1393"/>
    <n v="8.2862822099999995"/>
    <n v="0.51966970499999998"/>
  </r>
  <r>
    <s v="Roadmap_2017"/>
    <s v="Baseline"/>
    <x v="2"/>
    <x v="4"/>
    <x v="4"/>
    <n v="0.224545455"/>
    <n v="1.2633877E-2"/>
    <n v="10"/>
    <n v="70"/>
    <n v="0"/>
    <n v="0"/>
    <n v="0.02"/>
    <x v="1394"/>
    <n v="7.5320940209999998"/>
    <n v="0.29832558799999997"/>
  </r>
  <r>
    <s v="Roadmap_2017"/>
    <s v="Baseline"/>
    <x v="2"/>
    <x v="5"/>
    <x v="4"/>
    <n v="0.224545455"/>
    <n v="1.4832112999999999E-2"/>
    <n v="10"/>
    <n v="69"/>
    <n v="0"/>
    <n v="0"/>
    <n v="0.02"/>
    <x v="1395"/>
    <n v="7.5317516659999999"/>
    <n v="0.23818371599999999"/>
  </r>
  <r>
    <s v="Roadmap_2017"/>
    <s v="Baseline"/>
    <x v="2"/>
    <x v="6"/>
    <x v="4"/>
    <n v="0.26945454499999999"/>
    <n v="1.7888075999999999E-2"/>
    <n v="12"/>
    <n v="79"/>
    <n v="0"/>
    <n v="0"/>
    <n v="0.02"/>
    <x v="1396"/>
    <n v="9.0379439369999997"/>
    <n v="0.26290226899999902"/>
  </r>
  <r>
    <s v="Roadmap_2017"/>
    <s v="Baseline"/>
    <x v="2"/>
    <x v="7"/>
    <x v="4"/>
    <n v="0.29190909100000001"/>
    <n v="1.7814748999999901E-2"/>
    <n v="13"/>
    <n v="88"/>
    <n v="0"/>
    <n v="0"/>
    <n v="0.02"/>
    <x v="1397"/>
    <n v="9.7910400509999995"/>
    <n v="0.27744332799999999"/>
  </r>
  <r>
    <s v="Roadmap_2017"/>
    <s v="Baseline"/>
    <x v="2"/>
    <x v="8"/>
    <x v="4"/>
    <n v="0.314363636"/>
    <n v="2.1187109999999999E-2"/>
    <n v="14"/>
    <n v="94"/>
    <n v="0"/>
    <n v="0"/>
    <n v="0.02"/>
    <x v="1398"/>
    <n v="10.54416968"/>
    <n v="0.29656685500000002"/>
  </r>
  <r>
    <s v="Roadmap_2017"/>
    <s v="Baseline"/>
    <x v="2"/>
    <x v="9"/>
    <x v="4"/>
    <n v="0.33681818200000002"/>
    <n v="2.0820538E-2"/>
    <n v="15"/>
    <n v="97"/>
    <n v="0"/>
    <n v="0"/>
    <n v="0.02"/>
    <x v="1399"/>
    <n v="11.297313409999999"/>
    <n v="0.31708724199999999"/>
  </r>
  <r>
    <s v="Roadmap_2017"/>
    <s v="Baseline"/>
    <x v="2"/>
    <x v="10"/>
    <x v="4"/>
    <n v="0.35927272700000001"/>
    <n v="2.2580014999999998E-2"/>
    <n v="16"/>
    <n v="101"/>
    <n v="0"/>
    <n v="0"/>
    <n v="0.02"/>
    <x v="1400"/>
    <n v="12.05046302"/>
    <n v="0.33800131999999999"/>
  </r>
  <r>
    <s v="Roadmap_2017"/>
    <s v="Baseline"/>
    <x v="3"/>
    <x v="0"/>
    <x v="4"/>
    <n v="0.30981843999999997"/>
    <n v="1.0720252E-2"/>
    <n v="26.72288498"/>
    <n v="84.315460000000002"/>
    <n v="0"/>
    <n v="0"/>
    <n v="0.02"/>
    <x v="1401"/>
    <n v="13.989612409999999"/>
    <n v="10.530620519999999"/>
  </r>
  <r>
    <s v="Roadmap_2017"/>
    <s v="Baseline"/>
    <x v="3"/>
    <x v="1"/>
    <x v="4"/>
    <n v="0.25022165600000001"/>
    <n v="1.2379126000000001E-2"/>
    <n v="22.12461905"/>
    <n v="69.807112290000006"/>
    <n v="0"/>
    <n v="0"/>
    <n v="0.02"/>
    <x v="1402"/>
    <n v="11.18553988"/>
    <n v="7.5660334569999996"/>
  </r>
  <r>
    <s v="Roadmap_2017"/>
    <s v="Baseline"/>
    <x v="3"/>
    <x v="2"/>
    <x v="4"/>
    <n v="0.23403957"/>
    <n v="9.5639200000000001E-3"/>
    <n v="20.682640200000002"/>
    <n v="65.257412290000005"/>
    <n v="0"/>
    <n v="0"/>
    <n v="0.02"/>
    <x v="1403"/>
    <n v="9.7171268669999993"/>
    <n v="3.8502559619999999"/>
  </r>
  <r>
    <s v="Roadmap_2017"/>
    <s v="Baseline"/>
    <x v="3"/>
    <x v="3"/>
    <x v="4"/>
    <n v="0.23910978999999999"/>
    <n v="1.2166389E-2"/>
    <n v="18.444405280000002"/>
    <n v="58.195382600000002"/>
    <n v="0"/>
    <n v="0"/>
    <n v="0.02"/>
    <x v="1404"/>
    <n v="8.3696634379999999"/>
    <n v="1.799989466"/>
  </r>
  <r>
    <s v="Roadmap_2017"/>
    <s v="Baseline"/>
    <x v="3"/>
    <x v="4"/>
    <x v="4"/>
    <n v="0.26458980900000001"/>
    <n v="1.4909438000000001E-2"/>
    <n v="20.40987805"/>
    <n v="64.396799139999999"/>
    <n v="0"/>
    <n v="0"/>
    <n v="0.02"/>
    <x v="1405"/>
    <n v="9.1838671269999992"/>
    <n v="1.566878674"/>
  </r>
  <r>
    <s v="Roadmap_2017"/>
    <s v="Baseline"/>
    <x v="3"/>
    <x v="5"/>
    <x v="4"/>
    <n v="0.30156618299999999"/>
    <n v="1.58809639999999E-2"/>
    <n v="23.262154519999999"/>
    <n v="73.396239249999994"/>
    <n v="0"/>
    <n v="0"/>
    <n v="0.02"/>
    <x v="1406"/>
    <n v="10.41280433"/>
    <n v="1.41630433"/>
  </r>
  <r>
    <s v="Roadmap_2017"/>
    <s v="Baseline"/>
    <x v="3"/>
    <x v="6"/>
    <x v="4"/>
    <n v="0.31362883000000003"/>
    <n v="1.4415852E-2"/>
    <n v="24.192640699999998"/>
    <n v="76.332088819999996"/>
    <n v="0"/>
    <n v="0"/>
    <n v="0.02"/>
    <x v="1407"/>
    <n v="10.79442836"/>
    <n v="1.277849258"/>
  </r>
  <r>
    <s v="Roadmap_2017"/>
    <s v="Baseline"/>
    <x v="3"/>
    <x v="7"/>
    <x v="4"/>
    <n v="0.32418364599999999"/>
    <n v="1.4721732E-2"/>
    <n v="25.006816109999999"/>
    <n v="78.900957199999993"/>
    <n v="0"/>
    <n v="0"/>
    <n v="0.02"/>
    <x v="1408"/>
    <n v="11.135511080000001"/>
    <n v="1.2295465139999999"/>
  </r>
  <r>
    <s v="Roadmap_2017"/>
    <s v="Baseline"/>
    <x v="3"/>
    <x v="8"/>
    <x v="4"/>
    <n v="0.32026328599999998"/>
    <n v="1.3365006E-2"/>
    <n v="24.704408099999998"/>
    <n v="77.946806089999995"/>
    <n v="0"/>
    <n v="0"/>
    <n v="0.02"/>
    <x v="1409"/>
    <n v="10.987360069999999"/>
    <n v="1.1809606159999999"/>
  </r>
  <r>
    <s v="Roadmap_2017"/>
    <s v="Baseline"/>
    <x v="3"/>
    <x v="9"/>
    <x v="4"/>
    <n v="0.30488341099999999"/>
    <n v="1.1110956E-2"/>
    <n v="23.518038220000001"/>
    <n v="74.203597880000004"/>
    <n v="0"/>
    <n v="0"/>
    <n v="0.02"/>
    <x v="1410"/>
    <n v="10.451817650000001"/>
    <n v="1.1154163930000001"/>
  </r>
  <r>
    <s v="Roadmap_2017"/>
    <s v="Baseline"/>
    <x v="3"/>
    <x v="10"/>
    <x v="4"/>
    <n v="0.31031160200000002"/>
    <n v="1.3658501999999999E-2"/>
    <n v="23.936757"/>
    <n v="75.52473019"/>
    <n v="0"/>
    <n v="0"/>
    <n v="0.02"/>
    <x v="1411"/>
    <n v="10.63295609"/>
    <n v="1.1337362550000001"/>
  </r>
  <r>
    <s v="Roadmap_2017"/>
    <s v="Baseline"/>
    <x v="4"/>
    <x v="0"/>
    <x v="4"/>
    <n v="0.79900000000000004"/>
    <n v="4.2999999999999997E-2"/>
    <n v="22"/>
    <n v="155"/>
    <n v="0"/>
    <n v="0"/>
    <n v="0.02"/>
    <x v="1412"/>
    <n v="13.53311371"/>
    <n v="1.174109437"/>
  </r>
  <r>
    <s v="Roadmap_2017"/>
    <s v="Baseline"/>
    <x v="4"/>
    <x v="1"/>
    <x v="4"/>
    <n v="0.78599999999999903"/>
    <n v="4.65E-2"/>
    <n v="23"/>
    <n v="154"/>
    <n v="0"/>
    <n v="0"/>
    <n v="0.02"/>
    <x v="1413"/>
    <n v="14.14965404"/>
    <n v="1.019167226"/>
  </r>
  <r>
    <s v="Roadmap_2017"/>
    <s v="Baseline"/>
    <x v="4"/>
    <x v="2"/>
    <x v="4"/>
    <n v="0.80400000000000005"/>
    <n v="4.2224563E-2"/>
    <n v="25"/>
    <n v="169"/>
    <n v="0"/>
    <n v="0"/>
    <n v="0.02"/>
    <x v="1414"/>
    <n v="14.76742305"/>
    <n v="0.46164833899999902"/>
  </r>
  <r>
    <s v="Roadmap_2017"/>
    <s v="Baseline"/>
    <x v="4"/>
    <x v="3"/>
    <x v="4"/>
    <n v="0.77900000000000003"/>
    <n v="3.9974058E-2"/>
    <n v="24"/>
    <n v="163"/>
    <n v="0"/>
    <n v="0"/>
    <n v="0.02"/>
    <x v="1415"/>
    <n v="13.767489039999999"/>
    <n v="0.21294022000000001"/>
  </r>
  <r>
    <s v="Roadmap_2017"/>
    <s v="Baseline"/>
    <x v="4"/>
    <x v="4"/>
    <x v="4"/>
    <n v="0.74654166700000002"/>
    <n v="4.4397825999999897E-2"/>
    <n v="23"/>
    <n v="166"/>
    <n v="0"/>
    <n v="0"/>
    <n v="0.02"/>
    <x v="1416"/>
    <n v="12.681788109999999"/>
    <n v="0.123951332"/>
  </r>
  <r>
    <s v="Roadmap_2017"/>
    <s v="Baseline"/>
    <x v="4"/>
    <x v="5"/>
    <x v="4"/>
    <n v="0.74654166700000002"/>
    <n v="4.5037115999999898E-2"/>
    <n v="23"/>
    <n v="159"/>
    <n v="0"/>
    <n v="0"/>
    <n v="0.02"/>
    <x v="1417"/>
    <n v="12.38503594"/>
    <n v="9.7495826999999993E-2"/>
  </r>
  <r>
    <s v="Roadmap_2017"/>
    <s v="Baseline"/>
    <x v="4"/>
    <x v="6"/>
    <x v="4"/>
    <n v="0.84391666700000001"/>
    <n v="5.4576129000000001E-2"/>
    <n v="26"/>
    <n v="177"/>
    <n v="0"/>
    <n v="0"/>
    <n v="0.02"/>
    <x v="1418"/>
    <n v="13.87136548"/>
    <n v="0.100869575"/>
  </r>
  <r>
    <s v="Roadmap_2017"/>
    <s v="Baseline"/>
    <x v="4"/>
    <x v="7"/>
    <x v="4"/>
    <n v="0.941291667"/>
    <n v="5.5741807999999997E-2"/>
    <n v="29"/>
    <n v="195"/>
    <n v="0"/>
    <n v="0"/>
    <n v="0.02"/>
    <x v="1419"/>
    <n v="15.41649529"/>
    <n v="0.10989294199999999"/>
  </r>
  <r>
    <s v="Roadmap_2017"/>
    <s v="Baseline"/>
    <x v="4"/>
    <x v="8"/>
    <x v="4"/>
    <n v="1.006208333"/>
    <n v="6.0086713E-2"/>
    <n v="31"/>
    <n v="206"/>
    <n v="0"/>
    <n v="0"/>
    <n v="0.02"/>
    <x v="1420"/>
    <n v="16.456911300000002"/>
    <n v="0.11665357"/>
  </r>
  <r>
    <s v="Roadmap_2017"/>
    <s v="Baseline"/>
    <x v="4"/>
    <x v="9"/>
    <x v="4"/>
    <n v="1.006208333"/>
    <n v="5.5847715999999999E-2"/>
    <n v="31"/>
    <n v="203"/>
    <n v="0"/>
    <n v="0"/>
    <n v="0.02"/>
    <x v="1421"/>
    <n v="16.448142799999999"/>
    <n v="0.116315955"/>
  </r>
  <r>
    <s v="Roadmap_2017"/>
    <s v="Baseline"/>
    <x v="4"/>
    <x v="10"/>
    <x v="4"/>
    <n v="1.006208333"/>
    <n v="5.2562495000000001E-2"/>
    <n v="31"/>
    <n v="199"/>
    <n v="0"/>
    <n v="0"/>
    <n v="0.02"/>
    <x v="1422"/>
    <n v="16.444769229999999"/>
    <n v="0.11631567199999999"/>
  </r>
  <r>
    <s v="Roadmap_2017"/>
    <s v="Baseline"/>
    <x v="5"/>
    <x v="0"/>
    <x v="4"/>
    <n v="2.063139498"/>
    <n v="0.13211260799999999"/>
    <n v="56.667736339999998"/>
    <n v="166.03646749999999"/>
    <n v="0"/>
    <n v="0"/>
    <n v="0.02"/>
    <x v="1423"/>
    <n v="26.69535729"/>
    <n v="20.753688660000002"/>
  </r>
  <r>
    <s v="Roadmap_2017"/>
    <s v="Baseline"/>
    <x v="5"/>
    <x v="1"/>
    <x v="4"/>
    <n v="2.35"/>
    <n v="0.110754819"/>
    <n v="81.377946559999998"/>
    <n v="304.35352010000003"/>
    <n v="0"/>
    <n v="0"/>
    <n v="0.02"/>
    <x v="1424"/>
    <n v="35.612507149999999"/>
    <n v="22.54721296"/>
  </r>
  <r>
    <s v="Roadmap_2017"/>
    <s v="Baseline"/>
    <x v="5"/>
    <x v="2"/>
    <x v="4"/>
    <n v="2.7"/>
    <n v="9.2676901999999894E-2"/>
    <n v="102.47004"/>
    <n v="442.6705728"/>
    <n v="0"/>
    <n v="0"/>
    <n v="0.02"/>
    <x v="1425"/>
    <n v="42.143106840000002"/>
    <n v="21.663059709999999"/>
  </r>
  <r>
    <s v="Roadmap_2017"/>
    <s v="Baseline"/>
    <x v="5"/>
    <x v="3"/>
    <x v="4"/>
    <n v="1.4886999999999999"/>
    <n v="9.7108696999999994E-2"/>
    <n v="56.540826000000003"/>
    <n v="244.25636829999999"/>
    <n v="0"/>
    <n v="0"/>
    <n v="0.02"/>
    <x v="1426"/>
    <n v="21.761768350000001"/>
    <n v="4.4025681219999999"/>
  </r>
  <r>
    <s v="Roadmap_2017"/>
    <s v="Baseline"/>
    <x v="5"/>
    <x v="4"/>
    <x v="4"/>
    <n v="1.9040393529999999"/>
    <n v="0.18108855899999901"/>
    <n v="72.315414610000005"/>
    <n v="312.4025911"/>
    <n v="0"/>
    <n v="0"/>
    <n v="0.02"/>
    <x v="1427"/>
    <n v="25.97714345"/>
    <n v="3.0931265959999998"/>
  </r>
  <r>
    <s v="Roadmap_2017"/>
    <s v="Baseline"/>
    <x v="5"/>
    <x v="5"/>
    <x v="4"/>
    <n v="2.216810524"/>
    <n v="0.17109992299999999"/>
    <n v="84.194463690000006"/>
    <n v="363.72008319999998"/>
    <n v="0"/>
    <n v="0"/>
    <n v="0.02"/>
    <x v="1428"/>
    <n v="29.547500809999999"/>
    <n v="2.3028818680000001"/>
  </r>
  <r>
    <s v="Roadmap_2017"/>
    <s v="Baseline"/>
    <x v="5"/>
    <x v="6"/>
    <x v="4"/>
    <n v="2.5920360140000001"/>
    <n v="0.24860511499999999"/>
    <n v="98.445527819999995"/>
    <n v="425.28468020000003"/>
    <n v="0"/>
    <n v="0"/>
    <n v="0.02"/>
    <x v="1429"/>
    <n v="34.2788349"/>
    <n v="2.1642311859999999"/>
  </r>
  <r>
    <s v="Roadmap_2017"/>
    <s v="Baseline"/>
    <x v="5"/>
    <x v="7"/>
    <x v="4"/>
    <n v="3.0255612260000002"/>
    <n v="0.27896064399999998"/>
    <n v="114.9108154"/>
    <n v="496.41472239999899"/>
    <n v="0"/>
    <n v="0"/>
    <n v="0.02"/>
    <x v="1430"/>
    <n v="39.928215610000002"/>
    <n v="2.4294533729999999"/>
  </r>
  <r>
    <s v="Roadmap_2017"/>
    <s v="Baseline"/>
    <x v="5"/>
    <x v="8"/>
    <x v="4"/>
    <n v="3.5041211289999898"/>
    <n v="0.31575142899999997"/>
    <n v="133.08652050000001"/>
    <n v="574.93376839999996"/>
    <n v="0"/>
    <n v="0"/>
    <n v="0.02"/>
    <x v="1431"/>
    <n v="46.23764568"/>
    <n v="2.8116835600000001"/>
  </r>
  <r>
    <s v="Roadmap_2017"/>
    <s v="Baseline"/>
    <x v="5"/>
    <x v="9"/>
    <x v="4"/>
    <n v="4.0036862069999897"/>
    <n v="0.33677403899999903"/>
    <n v="152.06000209999999"/>
    <n v="656.89920919999997"/>
    <n v="0"/>
    <n v="0"/>
    <n v="0.02"/>
    <x v="1432"/>
    <n v="52.851039210000003"/>
    <n v="3.212531008"/>
  </r>
  <r>
    <s v="Roadmap_2017"/>
    <s v="Baseline"/>
    <x v="5"/>
    <x v="10"/>
    <x v="4"/>
    <n v="4.4873783939999896"/>
    <n v="0.38708809899999902"/>
    <n v="170.43063140000001"/>
    <n v="736.26032759999998"/>
    <n v="0"/>
    <n v="0"/>
    <n v="0.02"/>
    <x v="1433"/>
    <n v="59.263355900000001"/>
    <n v="3.60064238"/>
  </r>
  <r>
    <s v="Roadmap_2017"/>
    <s v="Baseline"/>
    <x v="6"/>
    <x v="0"/>
    <x v="4"/>
    <n v="4.923"/>
    <n v="0.42899999999999999"/>
    <n v="102"/>
    <n v="625"/>
    <n v="0"/>
    <n v="0"/>
    <n v="0.02"/>
    <x v="1434"/>
    <n v="74.673947029999994"/>
    <n v="15.356512779999999"/>
  </r>
  <r>
    <s v="Roadmap_2017"/>
    <s v="Baseline"/>
    <x v="6"/>
    <x v="1"/>
    <x v="4"/>
    <n v="5.1269999999999998"/>
    <n v="0.34949999999999998"/>
    <n v="108"/>
    <n v="630"/>
    <n v="0"/>
    <n v="0"/>
    <n v="0.02"/>
    <x v="1435"/>
    <n v="75.260335049999995"/>
    <n v="10.201464720000001"/>
  </r>
  <r>
    <s v="Roadmap_2017"/>
    <s v="Baseline"/>
    <x v="6"/>
    <x v="2"/>
    <x v="4"/>
    <n v="5.2189999999999896"/>
    <n v="0.30941068199999999"/>
    <n v="108"/>
    <n v="619"/>
    <n v="0"/>
    <n v="0"/>
    <n v="0.02"/>
    <x v="1436"/>
    <n v="69.481682680000006"/>
    <n v="6.7324952329999999"/>
  </r>
  <r>
    <s v="Roadmap_2017"/>
    <s v="Baseline"/>
    <x v="6"/>
    <x v="3"/>
    <x v="4"/>
    <n v="4.8369999999999997"/>
    <n v="0.29589785399999902"/>
    <n v="102"/>
    <n v="580"/>
    <n v="0"/>
    <n v="0"/>
    <n v="0.02"/>
    <x v="1437"/>
    <n v="65.050367969999996"/>
    <n v="3.0736144310000002"/>
  </r>
  <r>
    <s v="Roadmap_2017"/>
    <s v="Baseline"/>
    <x v="6"/>
    <x v="4"/>
    <x v="4"/>
    <n v="5.0605397739999898"/>
    <n v="0.321796786"/>
    <n v="106.71388399999999"/>
    <n v="639.16"/>
    <n v="0"/>
    <n v="0"/>
    <n v="0.02"/>
    <x v="1438"/>
    <n v="67.833714900000004"/>
    <n v="1.3043339389999999"/>
  </r>
  <r>
    <s v="Roadmap_2017"/>
    <s v="Baseline"/>
    <x v="6"/>
    <x v="5"/>
    <x v="4"/>
    <n v="5.5676915859999996"/>
    <n v="0.33563227899999998"/>
    <n v="117.40842290000001"/>
    <n v="689.62"/>
    <n v="0"/>
    <n v="0"/>
    <n v="0.02"/>
    <x v="1439"/>
    <n v="74.53739281"/>
    <n v="0.67614122700000001"/>
  </r>
  <r>
    <s v="Roadmap_2017"/>
    <s v="Baseline"/>
    <x v="6"/>
    <x v="6"/>
    <x v="4"/>
    <n v="6.1159903770000001"/>
    <n v="0.38863539699999999"/>
    <n v="128.9706468"/>
    <n v="740.66"/>
    <n v="0"/>
    <n v="0"/>
    <n v="0.02"/>
    <x v="1440"/>
    <n v="81.837828020000003"/>
    <n v="0.46729888000000003"/>
  </r>
  <r>
    <s v="Roadmap_2017"/>
    <s v="Baseline"/>
    <x v="6"/>
    <x v="7"/>
    <x v="4"/>
    <n v="6.4822817209999997"/>
    <n v="0.40463094299999902"/>
    <n v="136.69479749999999"/>
    <n v="776.62"/>
    <n v="0"/>
    <n v="0"/>
    <n v="0.02"/>
    <x v="1441"/>
    <n v="86.722883789999997"/>
    <n v="0.407960669"/>
  </r>
  <r>
    <s v="Roadmap_2017"/>
    <s v="Baseline"/>
    <x v="6"/>
    <x v="8"/>
    <x v="4"/>
    <n v="6.8807254689999997"/>
    <n v="0.42803907200000002"/>
    <n v="145.09696049999999"/>
    <n v="809.1"/>
    <n v="0"/>
    <n v="0"/>
    <n v="0.02"/>
    <x v="1442"/>
    <n v="92.046797299999994"/>
    <n v="0.40814204900000001"/>
  </r>
  <r>
    <s v="Roadmap_2017"/>
    <s v="Baseline"/>
    <x v="6"/>
    <x v="9"/>
    <x v="4"/>
    <n v="7.2433935519999997"/>
    <n v="0.43016834299999901"/>
    <n v="152.74470590000001"/>
    <n v="836.94"/>
    <n v="0"/>
    <n v="0"/>
    <n v="0.02"/>
    <x v="1443"/>
    <n v="96.895692010000005"/>
    <n v="0.42132229599999999"/>
  </r>
  <r>
    <s v="Roadmap_2017"/>
    <s v="Baseline"/>
    <x v="6"/>
    <x v="10"/>
    <x v="4"/>
    <n v="7.545318172"/>
    <n v="0.44541349600000002"/>
    <n v="159.1115265"/>
    <n v="858.4"/>
    <n v="0"/>
    <n v="0"/>
    <n v="0.02"/>
    <x v="1444"/>
    <n v="100.9334928"/>
    <n v="0.436336846"/>
  </r>
  <r>
    <s v="Roadmap_2017"/>
    <s v="Baseline"/>
    <x v="7"/>
    <x v="0"/>
    <x v="4"/>
    <n v="23.52345716"/>
    <n v="1.3330433820000001"/>
    <n v="522.78211060000001"/>
    <n v="3575.0923520000001"/>
    <n v="0"/>
    <n v="0"/>
    <n v="0.02"/>
    <x v="1445"/>
    <n v="321.81273199999998"/>
    <n v="133.4190002"/>
  </r>
  <r>
    <s v="Roadmap_2017"/>
    <s v="Baseline"/>
    <x v="7"/>
    <x v="1"/>
    <x v="4"/>
    <n v="25.985210240000001"/>
    <n v="1.4136320529999999"/>
    <n v="620.59215879999999"/>
    <n v="4186.7505000000001"/>
    <n v="0"/>
    <n v="0"/>
    <n v="0.02"/>
    <x v="1446"/>
    <n v="361.64379039999898"/>
    <n v="112.30042349999999"/>
  </r>
  <r>
    <s v="Roadmap_2017"/>
    <s v="Baseline"/>
    <x v="7"/>
    <x v="2"/>
    <x v="4"/>
    <n v="30.36721425"/>
    <n v="1.86475196"/>
    <n v="732.3021784"/>
    <n v="5023.5837700000002"/>
    <n v="0"/>
    <n v="0"/>
    <n v="0.02"/>
    <x v="1447"/>
    <n v="402.59460109999998"/>
    <n v="97.657108599999901"/>
  </r>
  <r>
    <s v="Roadmap_2017"/>
    <s v="Baseline"/>
    <x v="7"/>
    <x v="3"/>
    <x v="4"/>
    <n v="30.776215780000001"/>
    <n v="2.102751161"/>
    <n v="700.71467579999899"/>
    <n v="5754.057143"/>
    <n v="0"/>
    <n v="0"/>
    <n v="0.02"/>
    <x v="1448"/>
    <n v="353.50561640000001"/>
    <n v="72.213461190000004"/>
  </r>
  <r>
    <s v="Roadmap_2017"/>
    <s v="Baseline"/>
    <x v="7"/>
    <x v="4"/>
    <x v="4"/>
    <n v="32.052931489999999"/>
    <n v="2.221019868"/>
    <n v="736.41844649999996"/>
    <n v="6358.0765719999999"/>
    <n v="0"/>
    <n v="0"/>
    <n v="0.02"/>
    <x v="1449"/>
    <n v="362.66138530000001"/>
    <n v="60.794913440000002"/>
  </r>
  <r>
    <s v="Roadmap_2017"/>
    <s v="Baseline"/>
    <x v="7"/>
    <x v="5"/>
    <x v="4"/>
    <n v="36.958061880000002"/>
    <n v="2.8331759860000001"/>
    <n v="849.41630429999998"/>
    <n v="7348.8766189999997"/>
    <n v="0"/>
    <n v="0"/>
    <n v="0.02"/>
    <x v="1450"/>
    <n v="408.89294610000002"/>
    <n v="60.051067279999998"/>
  </r>
  <r>
    <s v="Roadmap_2017"/>
    <s v="Baseline"/>
    <x v="7"/>
    <x v="6"/>
    <x v="4"/>
    <n v="44.059349689999998"/>
    <n v="3.2388018860000001"/>
    <n v="1006.246981"/>
    <n v="8634.7069680000004"/>
    <n v="0"/>
    <n v="0"/>
    <n v="0.02"/>
    <x v="1451"/>
    <n v="475.52379960000002"/>
    <n v="50.635848119999999"/>
  </r>
  <r>
    <s v="Roadmap_2017"/>
    <s v="Baseline"/>
    <x v="7"/>
    <x v="7"/>
    <x v="4"/>
    <n v="50.870748249999998"/>
    <n v="3.6541589000000001"/>
    <n v="1156.3330109999999"/>
    <n v="9867.8175890000002"/>
    <n v="0"/>
    <n v="0"/>
    <n v="0.02"/>
    <x v="1452"/>
    <n v="540.25461499999994"/>
    <n v="48.988977609999999"/>
  </r>
  <r>
    <s v="Roadmap_2017"/>
    <s v="Baseline"/>
    <x v="7"/>
    <x v="8"/>
    <x v="4"/>
    <n v="56.442114840000002"/>
    <n v="3.9234924219999998"/>
    <n v="1282.458018"/>
    <n v="10880.32907"/>
    <n v="0"/>
    <n v="0"/>
    <n v="0.02"/>
    <x v="1453"/>
    <n v="596.70382410000002"/>
    <n v="50.795787269999998"/>
  </r>
  <r>
    <s v="Roadmap_2017"/>
    <s v="Baseline"/>
    <x v="7"/>
    <x v="9"/>
    <x v="4"/>
    <n v="61.403113329999996"/>
    <n v="4.0456739779999999"/>
    <n v="1396.3993740000001"/>
    <n v="11786.88474"/>
    <n v="0"/>
    <n v="0"/>
    <n v="0.02"/>
    <x v="1454"/>
    <n v="648.53123960000005"/>
    <n v="54.532727280000003"/>
  </r>
  <r>
    <s v="Roadmap_2017"/>
    <s v="Baseline"/>
    <x v="7"/>
    <x v="10"/>
    <x v="4"/>
    <n v="65.844187989999995"/>
    <n v="4.2606547450000001"/>
    <n v="1500.8322449999901"/>
    <n v="12672.210870000001"/>
    <n v="0"/>
    <n v="0"/>
    <n v="0.02"/>
    <x v="1455"/>
    <n v="696.68311289999997"/>
    <n v="59.089773710000003"/>
  </r>
  <r>
    <s v="Roadmap_2017"/>
    <s v="Baseline"/>
    <x v="8"/>
    <x v="0"/>
    <x v="4"/>
    <n v="0.12965922599999999"/>
    <n v="8.2105210000000001E-3"/>
    <n v="4.3914892659999998"/>
    <n v="30.740424860000001"/>
    <n v="0"/>
    <n v="0"/>
    <n v="0.02"/>
    <x v="1456"/>
    <n v="2.0379065939999998"/>
    <n v="1.2992439140000001"/>
  </r>
  <r>
    <s v="Roadmap_2017"/>
    <s v="Baseline"/>
    <x v="8"/>
    <x v="1"/>
    <x v="4"/>
    <n v="0.19269858500000001"/>
    <n v="2.5848107999999901E-2"/>
    <n v="7.0895931729999999"/>
    <n v="54.589867439999999"/>
    <n v="0"/>
    <n v="0"/>
    <n v="0.02"/>
    <x v="1457"/>
    <n v="3.2384804960000002"/>
    <n v="1.2724691770000001"/>
  </r>
  <r>
    <s v="Roadmap_2017"/>
    <s v="Baseline"/>
    <x v="8"/>
    <x v="2"/>
    <x v="4"/>
    <n v="0.39337468399999997"/>
    <n v="5.8771799999999999E-2"/>
    <n v="16.149498250000001"/>
    <n v="135.65578529999999"/>
    <n v="0"/>
    <n v="0"/>
    <n v="0.02"/>
    <x v="1458"/>
    <n v="7.3300605470000004"/>
    <n v="1.992097671"/>
  </r>
  <r>
    <s v="Roadmap_2017"/>
    <s v="Baseline"/>
    <x v="8"/>
    <x v="3"/>
    <x v="4"/>
    <n v="0.69240599400000002"/>
    <n v="7.5261470999999996E-2"/>
    <n v="26.65993314"/>
    <n v="242.605391599999"/>
    <n v="0"/>
    <n v="0"/>
    <n v="0.02"/>
    <x v="1459"/>
    <n v="12.07241372"/>
    <n v="2.696276772"/>
  </r>
  <r>
    <s v="Roadmap_2017"/>
    <s v="Baseline"/>
    <x v="8"/>
    <x v="4"/>
    <x v="4"/>
    <n v="0.78426881900000001"/>
    <n v="7.0029569E-2"/>
    <n v="30.196957340000001"/>
    <n v="295.93018189999998"/>
    <n v="0"/>
    <n v="0"/>
    <n v="0.02"/>
    <x v="1460"/>
    <n v="13.66177295"/>
    <n v="2.8084408219999899"/>
  </r>
  <r>
    <s v="Roadmap_2017"/>
    <s v="Baseline"/>
    <x v="8"/>
    <x v="5"/>
    <x v="4"/>
    <n v="1.03467946"/>
    <n v="0.10448755699999999"/>
    <n v="39.838599670000001"/>
    <n v="418.3052965"/>
    <n v="0"/>
    <n v="0"/>
    <n v="0.02"/>
    <x v="1461"/>
    <n v="18.017612570000001"/>
    <n v="3.6035375139999899"/>
  </r>
  <r>
    <s v="Roadmap_2017"/>
    <s v="Baseline"/>
    <x v="8"/>
    <x v="6"/>
    <x v="4"/>
    <n v="1.347509313"/>
    <n v="0.11472112"/>
    <n v="51.883589239999999"/>
    <n v="581.09619950000001"/>
    <n v="0"/>
    <n v="0"/>
    <n v="0.02"/>
    <x v="1462"/>
    <n v="23.462009139999999"/>
    <n v="4.6558540920000002"/>
  </r>
  <r>
    <s v="Roadmap_2017"/>
    <s v="Baseline"/>
    <x v="8"/>
    <x v="7"/>
    <x v="4"/>
    <n v="1.6515105539999999"/>
    <n v="0.13692443300000001"/>
    <n v="63.588647860000002"/>
    <n v="756.70490949999999"/>
    <n v="0"/>
    <n v="0"/>
    <n v="0.02"/>
    <x v="1463"/>
    <n v="28.75361509"/>
    <n v="5.6932126009999999"/>
  </r>
  <r>
    <s v="Roadmap_2017"/>
    <s v="Baseline"/>
    <x v="8"/>
    <x v="8"/>
    <x v="4"/>
    <n v="1.962490775"/>
    <n v="0.15861236400000001"/>
    <n v="75.562420399999993"/>
    <n v="952.08649709999997"/>
    <n v="0"/>
    <n v="0"/>
    <n v="0.02"/>
    <x v="1464"/>
    <n v="34.167258650000001"/>
    <n v="6.7603641439999898"/>
  </r>
  <r>
    <s v="Roadmap_2017"/>
    <s v="Baseline"/>
    <x v="8"/>
    <x v="9"/>
    <x v="4"/>
    <n v="2.2906154299999999"/>
    <n v="0.165995213"/>
    <n v="88.196310710000006"/>
    <n v="1173.0109319999999"/>
    <n v="0"/>
    <n v="0"/>
    <n v="0.02"/>
    <x v="1465"/>
    <n v="39.879654960000003"/>
    <n v="7.889748709"/>
  </r>
  <r>
    <s v="Roadmap_2017"/>
    <s v="Baseline"/>
    <x v="8"/>
    <x v="10"/>
    <x v="4"/>
    <n v="2.6539281309999998"/>
    <n v="0.20031843899999999"/>
    <n v="102.1850578"/>
    <n v="1430.590809"/>
    <n v="0"/>
    <n v="0"/>
    <n v="0.02"/>
    <x v="1466"/>
    <n v="46.204800319999997"/>
    <n v="9.1412333239999999"/>
  </r>
  <r>
    <s v="Roadmap_2017"/>
    <s v="Baseline"/>
    <x v="9"/>
    <x v="0"/>
    <x v="4"/>
    <n v="1.1399999999999999"/>
    <n v="5.7999999999999899E-2"/>
    <n v="25"/>
    <n v="177"/>
    <n v="0"/>
    <n v="0"/>
    <n v="0.02"/>
    <x v="1467"/>
    <n v="10.122572870000001"/>
    <n v="4.1427122550000002"/>
  </r>
  <r>
    <s v="Roadmap_2017"/>
    <s v="Baseline"/>
    <x v="9"/>
    <x v="1"/>
    <x v="4"/>
    <n v="1.1100000000000001"/>
    <n v="6.3500000000000001E-2"/>
    <n v="27"/>
    <n v="190"/>
    <n v="0"/>
    <n v="0"/>
    <n v="0.02"/>
    <x v="1468"/>
    <n v="11.01877601"/>
    <n v="2.7383874549999998"/>
  </r>
  <r>
    <s v="Roadmap_2017"/>
    <s v="Baseline"/>
    <x v="9"/>
    <x v="2"/>
    <x v="4"/>
    <n v="1.1399999999999999"/>
    <n v="0.105046286999999"/>
    <n v="27"/>
    <n v="187"/>
    <n v="0"/>
    <n v="0"/>
    <n v="0.02"/>
    <x v="1469"/>
    <n v="10.87123564"/>
    <n v="1.866114429"/>
  </r>
  <r>
    <s v="Roadmap_2017"/>
    <s v="Baseline"/>
    <x v="9"/>
    <x v="3"/>
    <x v="4"/>
    <n v="1.21"/>
    <n v="8.3692695999999997E-2"/>
    <n v="29"/>
    <n v="200"/>
    <n v="0"/>
    <n v="0"/>
    <n v="0.02"/>
    <x v="1470"/>
    <n v="11.072932829999999"/>
    <n v="0.78575099900000001"/>
  </r>
  <r>
    <s v="Roadmap_2017"/>
    <s v="Baseline"/>
    <x v="9"/>
    <x v="4"/>
    <x v="4"/>
    <n v="1.126551724"/>
    <n v="5.8389765000000003E-2"/>
    <n v="27"/>
    <n v="198"/>
    <n v="0"/>
    <n v="0"/>
    <n v="0.02"/>
    <x v="1471"/>
    <n v="9.7408875859999995"/>
    <n v="0.29369250399999902"/>
  </r>
  <r>
    <s v="Roadmap_2017"/>
    <s v="Baseline"/>
    <x v="9"/>
    <x v="5"/>
    <x v="4"/>
    <n v="1.0848275859999901"/>
    <n v="6.1138957000000001E-2"/>
    <n v="26"/>
    <n v="191"/>
    <n v="0"/>
    <n v="0"/>
    <n v="0.02"/>
    <x v="1472"/>
    <n v="9.1695627099999992"/>
    <n v="0.13677940299999999"/>
  </r>
  <r>
    <s v="Roadmap_2017"/>
    <s v="Baseline"/>
    <x v="9"/>
    <x v="6"/>
    <x v="4"/>
    <n v="1.168275862"/>
    <n v="6.6886347999999998E-2"/>
    <n v="28"/>
    <n v="201"/>
    <n v="0"/>
    <n v="0"/>
    <n v="0.02"/>
    <x v="1473"/>
    <n v="9.7876809490000003"/>
    <n v="9.6958693999999998E-2"/>
  </r>
  <r>
    <s v="Roadmap_2017"/>
    <s v="Baseline"/>
    <x v="9"/>
    <x v="7"/>
    <x v="4"/>
    <n v="1.21"/>
    <n v="6.3889351999999996E-2"/>
    <n v="29"/>
    <n v="209"/>
    <n v="0"/>
    <n v="0"/>
    <n v="0.02"/>
    <x v="1474"/>
    <n v="10.10248166"/>
    <n v="8.5180509000000001E-2"/>
  </r>
  <r>
    <s v="Roadmap_2017"/>
    <s v="Baseline"/>
    <x v="9"/>
    <x v="8"/>
    <x v="4"/>
    <n v="1.2517241379999999"/>
    <n v="6.9065940999999895E-2"/>
    <n v="30"/>
    <n v="214"/>
    <n v="0"/>
    <n v="0"/>
    <n v="0.02"/>
    <x v="1475"/>
    <n v="10.437008949999999"/>
    <n v="8.4149806999999993E-2"/>
  </r>
  <r>
    <s v="Roadmap_2017"/>
    <s v="Baseline"/>
    <x v="9"/>
    <x v="9"/>
    <x v="4"/>
    <n v="1.2517241379999999"/>
    <n v="6.6613842999999895E-2"/>
    <n v="30"/>
    <n v="205"/>
    <n v="0"/>
    <n v="0"/>
    <n v="0.02"/>
    <x v="1476"/>
    <n v="10.431686490000001"/>
    <n v="8.2722552000000005E-2"/>
  </r>
  <r>
    <s v="Roadmap_2017"/>
    <s v="Baseline"/>
    <x v="9"/>
    <x v="10"/>
    <x v="4"/>
    <n v="1.21"/>
    <n v="5.6124411999999999E-2"/>
    <n v="29"/>
    <n v="197"/>
    <n v="0"/>
    <n v="0"/>
    <n v="0.02"/>
    <x v="1477"/>
    <n v="10.081984139999999"/>
    <n v="7.9587520999999994E-2"/>
  </r>
  <r>
    <s v="Roadmap_2017"/>
    <s v="Baseline"/>
    <x v="10"/>
    <x v="0"/>
    <x v="4"/>
    <n v="1.7309999999999901"/>
    <n v="5.5E-2"/>
    <n v="23"/>
    <n v="207"/>
    <n v="0"/>
    <n v="0"/>
    <n v="0.02"/>
    <x v="1478"/>
    <n v="10.835677840000001"/>
    <n v="8.9290480359999993"/>
  </r>
  <r>
    <s v="Roadmap_2017"/>
    <s v="Baseline"/>
    <x v="10"/>
    <x v="1"/>
    <x v="4"/>
    <n v="1.9139999999999999"/>
    <n v="7.6999999999999999E-2"/>
    <n v="27"/>
    <n v="241"/>
    <n v="0"/>
    <n v="0"/>
    <n v="0.02"/>
    <x v="1479"/>
    <n v="11.89925116"/>
    <n v="6.5919907049999997"/>
  </r>
  <r>
    <s v="Roadmap_2017"/>
    <s v="Baseline"/>
    <x v="10"/>
    <x v="2"/>
    <x v="4"/>
    <n v="2.2919999999999998"/>
    <n v="0.157259553"/>
    <n v="34"/>
    <n v="287"/>
    <n v="0"/>
    <n v="0"/>
    <n v="0.02"/>
    <x v="1480"/>
    <n v="14.56980886"/>
    <n v="5.2963937410000002"/>
  </r>
  <r>
    <s v="Roadmap_2017"/>
    <s v="Baseline"/>
    <x v="10"/>
    <x v="3"/>
    <x v="4"/>
    <n v="2.7730000000000001"/>
    <n v="0.183329618999999"/>
    <n v="42"/>
    <n v="350"/>
    <n v="0"/>
    <n v="0"/>
    <n v="0.02"/>
    <x v="1481"/>
    <n v="17.738954549999999"/>
    <n v="4.9814340939999999"/>
  </r>
  <r>
    <s v="Roadmap_2017"/>
    <s v="Baseline"/>
    <x v="10"/>
    <x v="4"/>
    <x v="4"/>
    <n v="2.83902381"/>
    <n v="0.16982243799999999"/>
    <n v="43"/>
    <n v="388"/>
    <n v="0"/>
    <n v="0"/>
    <n v="0.02"/>
    <x v="1482"/>
    <n v="18.033248109999999"/>
    <n v="4.3525116439999998"/>
  </r>
  <r>
    <s v="Roadmap_2017"/>
    <s v="Baseline"/>
    <x v="10"/>
    <x v="5"/>
    <x v="4"/>
    <n v="3.037095238"/>
    <n v="0.22778522500000001"/>
    <n v="46"/>
    <n v="413"/>
    <n v="0"/>
    <n v="0"/>
    <n v="0.02"/>
    <x v="1483"/>
    <n v="19.321142980000001"/>
    <n v="3.5298098250000001"/>
  </r>
  <r>
    <s v="Roadmap_2017"/>
    <s v="Baseline"/>
    <x v="10"/>
    <x v="6"/>
    <x v="4"/>
    <n v="3.499261905"/>
    <n v="0.24142835100000001"/>
    <n v="53"/>
    <n v="463"/>
    <n v="0"/>
    <n v="0"/>
    <n v="0.02"/>
    <x v="1484"/>
    <n v="22.2483401"/>
    <n v="2.1807484879999999"/>
  </r>
  <r>
    <s v="Roadmap_2017"/>
    <s v="Baseline"/>
    <x v="10"/>
    <x v="7"/>
    <x v="4"/>
    <n v="4.0274523809999998"/>
    <n v="0.26966687499999997"/>
    <n v="61"/>
    <n v="517"/>
    <n v="0"/>
    <n v="0"/>
    <n v="0.02"/>
    <x v="1485"/>
    <n v="25.60081774"/>
    <n v="1.652858682"/>
  </r>
  <r>
    <s v="Roadmap_2017"/>
    <s v="Baseline"/>
    <x v="10"/>
    <x v="8"/>
    <x v="4"/>
    <n v="4.3575714290000001"/>
    <n v="0.28216928000000002"/>
    <n v="66"/>
    <n v="552"/>
    <n v="0"/>
    <n v="0"/>
    <n v="0.02"/>
    <x v="1486"/>
    <n v="27.696844199999902"/>
    <n v="1.4628803859999999"/>
  </r>
  <r>
    <s v="Roadmap_2017"/>
    <s v="Baseline"/>
    <x v="10"/>
    <x v="9"/>
    <x v="4"/>
    <n v="4.6216666669999897"/>
    <n v="0.289713844"/>
    <n v="70"/>
    <n v="570"/>
    <n v="0"/>
    <n v="0"/>
    <n v="0.02"/>
    <x v="1487"/>
    <n v="29.374461029999999"/>
    <n v="1.441312959"/>
  </r>
  <r>
    <s v="Roadmap_2017"/>
    <s v="Baseline"/>
    <x v="10"/>
    <x v="10"/>
    <x v="4"/>
    <n v="4.8857619049999998"/>
    <n v="0.300060559"/>
    <n v="74"/>
    <n v="593"/>
    <n v="0"/>
    <n v="0"/>
    <n v="0.02"/>
    <x v="1488"/>
    <n v="31.052602969999999"/>
    <n v="1.489715712"/>
  </r>
  <r>
    <s v="Roadmap_2017"/>
    <s v="Baseline"/>
    <x v="11"/>
    <x v="0"/>
    <x v="4"/>
    <n v="0.504"/>
    <n v="4.7E-2"/>
    <n v="9"/>
    <n v="75"/>
    <n v="0"/>
    <n v="0"/>
    <n v="0.02"/>
    <x v="1489"/>
    <n v="4.7672510680000002"/>
    <n v="0.92650638299999999"/>
  </r>
  <r>
    <s v="Roadmap_2017"/>
    <s v="Baseline"/>
    <x v="11"/>
    <x v="1"/>
    <x v="4"/>
    <n v="0.64300000000000002"/>
    <n v="4.1500000000000002E-2"/>
    <n v="12"/>
    <n v="102"/>
    <n v="0"/>
    <n v="0"/>
    <n v="0.02"/>
    <x v="1490"/>
    <n v="5.8980357870000004"/>
    <n v="0.80727123000000001"/>
  </r>
  <r>
    <s v="Roadmap_2017"/>
    <s v="Baseline"/>
    <x v="11"/>
    <x v="2"/>
    <x v="4"/>
    <n v="0.83099999999999996"/>
    <n v="4.7535188999999999E-2"/>
    <n v="16"/>
    <n v="134"/>
    <n v="0"/>
    <n v="0"/>
    <n v="0.02"/>
    <x v="1491"/>
    <n v="7.2133852190000001"/>
    <n v="0.89403127699999996"/>
  </r>
  <r>
    <s v="Roadmap_2017"/>
    <s v="Baseline"/>
    <x v="11"/>
    <x v="3"/>
    <x v="4"/>
    <n v="0.86099999999999999"/>
    <n v="5.0184386999999997E-2"/>
    <n v="18"/>
    <n v="151"/>
    <n v="0"/>
    <n v="0"/>
    <n v="0.02"/>
    <x v="1492"/>
    <n v="7.4893635219999997"/>
    <n v="1.1356645219999999"/>
  </r>
  <r>
    <s v="Roadmap_2017"/>
    <s v="Baseline"/>
    <x v="11"/>
    <x v="4"/>
    <x v="4"/>
    <n v="0.86099999999999999"/>
    <n v="5.1322274000000001E-2"/>
    <n v="18"/>
    <n v="155"/>
    <n v="0"/>
    <n v="0"/>
    <n v="0.02"/>
    <x v="1493"/>
    <n v="7.3178869679999998"/>
    <n v="1.0274724989999999"/>
  </r>
  <r>
    <s v="Roadmap_2017"/>
    <s v="Baseline"/>
    <x v="11"/>
    <x v="5"/>
    <x v="4"/>
    <n v="0.90883333300000002"/>
    <n v="6.2023770999999998E-2"/>
    <n v="19"/>
    <n v="160"/>
    <n v="0"/>
    <n v="0"/>
    <n v="0.02"/>
    <x v="1494"/>
    <n v="7.6395912979999903"/>
    <n v="1.153028046"/>
  </r>
  <r>
    <s v="Roadmap_2017"/>
    <s v="Baseline"/>
    <x v="11"/>
    <x v="6"/>
    <x v="4"/>
    <n v="1.052333333"/>
    <n v="7.1838639999999995E-2"/>
    <n v="22"/>
    <n v="181"/>
    <n v="0"/>
    <n v="0"/>
    <n v="0.02"/>
    <x v="1495"/>
    <n v="8.8101065779999992"/>
    <n v="1.365395626"/>
  </r>
  <r>
    <s v="Roadmap_2017"/>
    <s v="Baseline"/>
    <x v="11"/>
    <x v="7"/>
    <x v="4"/>
    <n v="1.1958333329999999"/>
    <n v="7.6836092999999994E-2"/>
    <n v="25"/>
    <n v="201"/>
    <n v="0"/>
    <n v="0"/>
    <n v="0.02"/>
    <x v="1496"/>
    <n v="9.9979217519999999"/>
    <n v="1.5653112659999999"/>
  </r>
  <r>
    <s v="Roadmap_2017"/>
    <s v="Baseline"/>
    <x v="11"/>
    <x v="8"/>
    <x v="4"/>
    <n v="1.2915000000000001"/>
    <n v="8.1833545999999993E-2"/>
    <n v="27"/>
    <n v="210"/>
    <n v="0"/>
    <n v="0"/>
    <n v="0.02"/>
    <x v="1497"/>
    <n v="10.79428193"/>
    <n v="1.6963750099999999"/>
  </r>
  <r>
    <s v="Roadmap_2017"/>
    <s v="Baseline"/>
    <x v="11"/>
    <x v="9"/>
    <x v="4"/>
    <n v="1.3393333329999999"/>
    <n v="8.0271778000000002E-2"/>
    <n v="28"/>
    <n v="216"/>
    <n v="0"/>
    <n v="0"/>
    <n v="0.02"/>
    <x v="1498"/>
    <n v="11.19447328"/>
    <n v="1.761533319"/>
  </r>
  <r>
    <s v="Roadmap_2017"/>
    <s v="Baseline"/>
    <x v="11"/>
    <x v="10"/>
    <x v="4"/>
    <n v="1.38716666699999"/>
    <n v="8.0584055000000002E-2"/>
    <n v="29"/>
    <n v="220"/>
    <n v="0"/>
    <n v="0"/>
    <n v="0.02"/>
    <x v="1499"/>
    <n v="11.595992239999999"/>
    <n v="1.8253735129999999"/>
  </r>
  <r>
    <s v="Roadmap_2017"/>
    <s v="Baseline"/>
    <x v="12"/>
    <x v="0"/>
    <x v="4"/>
    <n v="1.175"/>
    <n v="6.5000000000000002E-2"/>
    <n v="18"/>
    <n v="151"/>
    <n v="0"/>
    <n v="0"/>
    <n v="0.02"/>
    <x v="1500"/>
    <n v="7.7570866139999897"/>
    <n v="9.1680445879999901"/>
  </r>
  <r>
    <s v="Roadmap_2017"/>
    <s v="Baseline"/>
    <x v="12"/>
    <x v="1"/>
    <x v="4"/>
    <n v="1.611"/>
    <n v="9.5500000000000002E-2"/>
    <n v="30"/>
    <n v="239"/>
    <n v="0"/>
    <n v="0"/>
    <n v="0.02"/>
    <x v="1501"/>
    <n v="12.20534647"/>
    <n v="8.8140095780000003"/>
  </r>
  <r>
    <s v="Roadmap_2017"/>
    <s v="Baseline"/>
    <x v="12"/>
    <x v="2"/>
    <x v="4"/>
    <n v="2.0779999999999998"/>
    <n v="0.185421003999999"/>
    <n v="48"/>
    <n v="378"/>
    <n v="0"/>
    <n v="0"/>
    <n v="0.02"/>
    <x v="1502"/>
    <n v="19.083411980000001"/>
    <n v="11.76751625"/>
  </r>
  <r>
    <s v="Roadmap_2017"/>
    <s v="Baseline"/>
    <x v="12"/>
    <x v="3"/>
    <x v="4"/>
    <n v="2.8180000000000001"/>
    <n v="0.21272690399999999"/>
    <n v="65"/>
    <n v="505"/>
    <n v="0"/>
    <n v="0"/>
    <n v="0.02"/>
    <x v="1503"/>
    <n v="25.61038761"/>
    <n v="15.43095613"/>
  </r>
  <r>
    <s v="Roadmap_2017"/>
    <s v="Baseline"/>
    <x v="12"/>
    <x v="4"/>
    <x v="4"/>
    <n v="2.1243384619999999"/>
    <n v="0.117843321999999"/>
    <n v="49"/>
    <n v="406"/>
    <n v="0"/>
    <n v="0"/>
    <n v="0.02"/>
    <x v="1504"/>
    <n v="19.239219980000001"/>
    <n v="11.510253069999999"/>
  </r>
  <r>
    <s v="Roadmap_2017"/>
    <s v="Baseline"/>
    <x v="12"/>
    <x v="5"/>
    <x v="4"/>
    <n v="2.5578769229999998"/>
    <n v="0.26580901699999998"/>
    <n v="59"/>
    <n v="480"/>
    <n v="0"/>
    <n v="0"/>
    <n v="0.02"/>
    <x v="1505"/>
    <n v="23.134519640000001"/>
    <n v="12.32915597"/>
  </r>
  <r>
    <s v="Roadmap_2017"/>
    <s v="Baseline"/>
    <x v="12"/>
    <x v="6"/>
    <x v="4"/>
    <n v="3.5116615379999998"/>
    <n v="0.25874658499999997"/>
    <n v="81"/>
    <n v="640"/>
    <n v="0"/>
    <n v="0"/>
    <n v="0.02"/>
    <x v="1506"/>
    <n v="31.744538649999999"/>
    <n v="10.552918439999999"/>
  </r>
  <r>
    <s v="Roadmap_2017"/>
    <s v="Baseline"/>
    <x v="12"/>
    <x v="7"/>
    <x v="4"/>
    <n v="4.3787384620000003"/>
    <n v="0.325414547"/>
    <n v="101"/>
    <n v="776"/>
    <n v="0"/>
    <n v="0"/>
    <n v="0.02"/>
    <x v="1507"/>
    <n v="39.574822740000002"/>
    <n v="9.9901790629999994"/>
  </r>
  <r>
    <s v="Roadmap_2017"/>
    <s v="Baseline"/>
    <x v="12"/>
    <x v="8"/>
    <x v="4"/>
    <n v="4.8989846149999998"/>
    <n v="0.34919405599999997"/>
    <n v="113"/>
    <n v="840"/>
    <n v="0"/>
    <n v="0"/>
    <n v="0.02"/>
    <x v="1508"/>
    <n v="44.273393409999997"/>
    <n v="9.9217171479999902"/>
  </r>
  <r>
    <s v="Roadmap_2017"/>
    <s v="Baseline"/>
    <x v="12"/>
    <x v="9"/>
    <x v="4"/>
    <n v="5.2891692309999998"/>
    <n v="0.35089236799999901"/>
    <n v="122"/>
    <n v="888"/>
    <n v="0"/>
    <n v="0"/>
    <n v="0.02"/>
    <x v="1509"/>
    <n v="47.798184560000003"/>
    <n v="10.279090739999999"/>
  </r>
  <r>
    <s v="Roadmap_2017"/>
    <s v="Baseline"/>
    <x v="12"/>
    <x v="10"/>
    <x v="4"/>
    <n v="5.6793538459999997"/>
    <n v="0.36292340699999998"/>
    <n v="131"/>
    <n v="937"/>
    <n v="0"/>
    <n v="0"/>
    <n v="0.02"/>
    <x v="1510"/>
    <n v="51.32369903"/>
    <n v="10.90207082"/>
  </r>
  <r>
    <s v="Roadmap_2017"/>
    <s v="Baseline"/>
    <x v="13"/>
    <x v="0"/>
    <x v="4"/>
    <n v="0.70199999999999996"/>
    <n v="3.4000000000000002E-2"/>
    <n v="21"/>
    <n v="175"/>
    <n v="0"/>
    <n v="0"/>
    <n v="0.02"/>
    <x v="1511"/>
    <n v="8.7510103249999993"/>
    <n v="6.1956197570000002"/>
  </r>
  <r>
    <s v="Roadmap_2017"/>
    <s v="Baseline"/>
    <x v="13"/>
    <x v="1"/>
    <x v="4"/>
    <n v="0.69"/>
    <n v="4.3499999999999997E-2"/>
    <n v="21"/>
    <n v="160"/>
    <n v="0"/>
    <n v="0"/>
    <n v="0.02"/>
    <x v="1512"/>
    <n v="8.2765477789999995"/>
    <n v="4.0581750889999997"/>
  </r>
  <r>
    <s v="Roadmap_2017"/>
    <s v="Baseline"/>
    <x v="13"/>
    <x v="2"/>
    <x v="4"/>
    <n v="0.745"/>
    <n v="5.6832792E-2"/>
    <n v="21"/>
    <n v="160"/>
    <n v="0"/>
    <n v="0"/>
    <n v="0.02"/>
    <x v="1513"/>
    <n v="7.8362799770000002"/>
    <n v="2.4803433510000001"/>
  </r>
  <r>
    <s v="Roadmap_2017"/>
    <s v="Baseline"/>
    <x v="13"/>
    <x v="3"/>
    <x v="4"/>
    <n v="0.88800000000000001"/>
    <n v="5.9575335E-2"/>
    <n v="26"/>
    <n v="194"/>
    <n v="0"/>
    <n v="0"/>
    <n v="0.02"/>
    <x v="1514"/>
    <n v="9.6747490260000006"/>
    <n v="1.857142801"/>
  </r>
  <r>
    <s v="Roadmap_2017"/>
    <s v="Baseline"/>
    <x v="13"/>
    <x v="4"/>
    <x v="4"/>
    <n v="0.88800000000000001"/>
    <n v="5.4173661999999997E-2"/>
    <n v="26"/>
    <n v="219"/>
    <n v="0"/>
    <n v="0"/>
    <n v="0.02"/>
    <x v="1515"/>
    <n v="9.6494400920000007"/>
    <n v="1.6037097119999999"/>
  </r>
  <r>
    <s v="Roadmap_2017"/>
    <s v="Baseline"/>
    <x v="13"/>
    <x v="5"/>
    <x v="4"/>
    <n v="0.92215384599999894"/>
    <n v="6.3719491000000003E-2"/>
    <n v="27"/>
    <n v="223"/>
    <n v="0"/>
    <n v="0"/>
    <n v="0.02"/>
    <x v="1516"/>
    <n v="10.031303810000001"/>
    <n v="0.73906508000000004"/>
  </r>
  <r>
    <s v="Roadmap_2017"/>
    <s v="Baseline"/>
    <x v="13"/>
    <x v="6"/>
    <x v="4"/>
    <n v="1.0246153849999999"/>
    <n v="6.5567138999999997E-2"/>
    <n v="30"/>
    <n v="241"/>
    <n v="0"/>
    <n v="0"/>
    <n v="0.02"/>
    <x v="1517"/>
    <n v="11.14947871"/>
    <n v="0.37705519199999998"/>
  </r>
  <r>
    <s v="Roadmap_2017"/>
    <s v="Baseline"/>
    <x v="13"/>
    <x v="7"/>
    <x v="4"/>
    <n v="1.127076923"/>
    <n v="7.1031074999999999E-2"/>
    <n v="33"/>
    <n v="257"/>
    <n v="0"/>
    <n v="0"/>
    <n v="0.02"/>
    <x v="1518"/>
    <n v="12.26577956"/>
    <n v="0.23883641"/>
  </r>
  <r>
    <s v="Roadmap_2017"/>
    <s v="Baseline"/>
    <x v="13"/>
    <x v="8"/>
    <x v="4"/>
    <n v="1.195384615"/>
    <n v="7.1254046000000001E-2"/>
    <n v="35"/>
    <n v="261"/>
    <n v="0"/>
    <n v="0"/>
    <n v="0.02"/>
    <x v="1519"/>
    <n v="13.00968662"/>
    <n v="0.193977756"/>
  </r>
  <r>
    <s v="Roadmap_2017"/>
    <s v="Baseline"/>
    <x v="13"/>
    <x v="9"/>
    <x v="4"/>
    <n v="1.263692308"/>
    <n v="7.7275546000000001E-2"/>
    <n v="37"/>
    <n v="265"/>
    <n v="0"/>
    <n v="0"/>
    <n v="0.02"/>
    <x v="1520"/>
    <n v="13.753307420000001"/>
    <n v="0.18667831199999901"/>
  </r>
  <r>
    <s v="Roadmap_2017"/>
    <s v="Baseline"/>
    <x v="13"/>
    <x v="10"/>
    <x v="4"/>
    <n v="1.263692308"/>
    <n v="6.6012989999999994E-2"/>
    <n v="37"/>
    <n v="263"/>
    <n v="0"/>
    <n v="0"/>
    <n v="0.02"/>
    <x v="1521"/>
    <n v="13.75338747"/>
    <n v="0.18166157299999999"/>
  </r>
  <r>
    <s v="Roadmap_2017"/>
    <s v="Baseline"/>
    <x v="14"/>
    <x v="0"/>
    <x v="4"/>
    <n v="0.77099999999999902"/>
    <n v="3.6999999999999998E-2"/>
    <n v="9"/>
    <n v="78"/>
    <n v="0"/>
    <n v="0"/>
    <n v="0.02"/>
    <x v="1522"/>
    <n v="4.7629626739999997"/>
    <n v="1.3347829819999999"/>
  </r>
  <r>
    <s v="Roadmap_2017"/>
    <s v="Baseline"/>
    <x v="14"/>
    <x v="1"/>
    <x v="4"/>
    <n v="0.65700000000000003"/>
    <n v="4.3999999999999997E-2"/>
    <n v="9"/>
    <n v="69"/>
    <n v="0"/>
    <n v="0"/>
    <n v="0.02"/>
    <x v="1523"/>
    <n v="4.5774093980000004"/>
    <n v="0.65171237500000001"/>
  </r>
  <r>
    <s v="Roadmap_2017"/>
    <s v="Baseline"/>
    <x v="14"/>
    <x v="2"/>
    <x v="4"/>
    <n v="0.75"/>
    <n v="5.7626634000000003E-2"/>
    <n v="11"/>
    <n v="84"/>
    <n v="0"/>
    <n v="0"/>
    <n v="0.02"/>
    <x v="1524"/>
    <n v="5.5201616199999997"/>
    <n v="0.37648137399999998"/>
  </r>
  <r>
    <s v="Roadmap_2017"/>
    <s v="Baseline"/>
    <x v="14"/>
    <x v="3"/>
    <x v="4"/>
    <n v="0.92599999999999905"/>
    <n v="5.9605977999999997E-2"/>
    <n v="14"/>
    <n v="108"/>
    <n v="0"/>
    <n v="0"/>
    <n v="0.02"/>
    <x v="1525"/>
    <n v="7.0193686889999896"/>
    <n v="0.238583028999999"/>
  </r>
  <r>
    <s v="Roadmap_2017"/>
    <s v="Baseline"/>
    <x v="14"/>
    <x v="4"/>
    <x v="4"/>
    <n v="0.85985714299999905"/>
    <n v="4.4494445999999903E-2"/>
    <n v="13"/>
    <n v="106"/>
    <n v="0"/>
    <n v="0"/>
    <n v="0.02"/>
    <x v="1526"/>
    <n v="6.5168883559999999"/>
    <n v="0.17442433600000001"/>
  </r>
  <r>
    <s v="Roadmap_2017"/>
    <s v="Baseline"/>
    <x v="14"/>
    <x v="5"/>
    <x v="4"/>
    <n v="0.85985714299999905"/>
    <n v="5.7786319000000003E-2"/>
    <n v="13"/>
    <n v="102"/>
    <n v="0"/>
    <n v="0"/>
    <n v="0.02"/>
    <x v="1527"/>
    <n v="6.5179818669999996"/>
    <n v="0.16220425999999999"/>
  </r>
  <r>
    <s v="Roadmap_2017"/>
    <s v="Baseline"/>
    <x v="14"/>
    <x v="6"/>
    <x v="4"/>
    <n v="0.92599999999999905"/>
    <n v="5.4851113E-2"/>
    <n v="14"/>
    <n v="103"/>
    <n v="0"/>
    <n v="0"/>
    <n v="0.02"/>
    <x v="1528"/>
    <n v="7.019795706"/>
    <n v="0.170711641"/>
  </r>
  <r>
    <s v="Roadmap_2017"/>
    <s v="Baseline"/>
    <x v="14"/>
    <x v="7"/>
    <x v="4"/>
    <n v="0.99214285700000004"/>
    <n v="5.6578704E-2"/>
    <n v="15"/>
    <n v="112"/>
    <n v="0"/>
    <n v="0"/>
    <n v="0.02"/>
    <x v="1529"/>
    <n v="7.5213836279999997"/>
    <n v="0.18160159399999901"/>
  </r>
  <r>
    <s v="Roadmap_2017"/>
    <s v="Baseline"/>
    <x v="14"/>
    <x v="8"/>
    <x v="4"/>
    <n v="1.0582857139999999"/>
    <n v="6.1977471999999999E-2"/>
    <n v="16"/>
    <n v="114"/>
    <n v="0"/>
    <n v="0"/>
    <n v="0.02"/>
    <x v="1530"/>
    <n v="8.0228800229999901"/>
    <n v="0.19338414700000001"/>
  </r>
  <r>
    <s v="Roadmap_2017"/>
    <s v="Baseline"/>
    <x v="14"/>
    <x v="9"/>
    <x v="4"/>
    <n v="1.0582857139999999"/>
    <n v="5.7226507000000003E-2"/>
    <n v="16"/>
    <n v="111"/>
    <n v="0"/>
    <n v="0"/>
    <n v="0.02"/>
    <x v="1531"/>
    <n v="8.0229071869999995"/>
    <n v="0.193296945"/>
  </r>
  <r>
    <s v="Roadmap_2017"/>
    <s v="Baseline"/>
    <x v="14"/>
    <x v="10"/>
    <x v="4"/>
    <n v="1.0582857139999999"/>
    <n v="5.5282922999999998E-2"/>
    <n v="16"/>
    <n v="109"/>
    <n v="0"/>
    <n v="0"/>
    <n v="0.02"/>
    <x v="1532"/>
    <n v="8.0229176249999998"/>
    <n v="0.19327116899999999"/>
  </r>
  <r>
    <s v="Roadmap_2017"/>
    <s v="Baseline"/>
    <x v="15"/>
    <x v="0"/>
    <x v="4"/>
    <n v="0.39799999999999902"/>
    <n v="3.4000000000000002E-2"/>
    <n v="8"/>
    <n v="63"/>
    <n v="0"/>
    <n v="0"/>
    <n v="0.02"/>
    <x v="1533"/>
    <n v="3.657564598"/>
    <n v="1.4530808449999999"/>
  </r>
  <r>
    <s v="Roadmap_2017"/>
    <s v="Baseline"/>
    <x v="15"/>
    <x v="1"/>
    <x v="4"/>
    <n v="0.39399999999999902"/>
    <n v="4.2500000000000003E-2"/>
    <n v="8"/>
    <n v="59"/>
    <n v="0"/>
    <n v="0"/>
    <n v="0.02"/>
    <x v="1534"/>
    <n v="3.4503433829999999"/>
    <n v="1.024562937"/>
  </r>
  <r>
    <s v="Roadmap_2017"/>
    <s v="Baseline"/>
    <x v="15"/>
    <x v="2"/>
    <x v="4"/>
    <n v="0.39299999999999902"/>
    <n v="3.3864617999999999E-2"/>
    <n v="9"/>
    <n v="62"/>
    <n v="0"/>
    <n v="0"/>
    <n v="0.02"/>
    <x v="1535"/>
    <n v="3.7602985150000001"/>
    <n v="0.65513674300000002"/>
  </r>
  <r>
    <s v="Roadmap_2017"/>
    <s v="Baseline"/>
    <x v="15"/>
    <x v="3"/>
    <x v="4"/>
    <n v="0.502"/>
    <n v="3.7799488999999999E-2"/>
    <n v="11"/>
    <n v="81"/>
    <n v="0"/>
    <n v="0"/>
    <n v="0.02"/>
    <x v="1536"/>
    <n v="4.5546521059999998"/>
    <n v="0.40418003299999999"/>
  </r>
  <r>
    <s v="Roadmap_2017"/>
    <s v="Baseline"/>
    <x v="15"/>
    <x v="4"/>
    <x v="4"/>
    <n v="0.54763636399999904"/>
    <n v="4.1208622E-2"/>
    <n v="12"/>
    <n v="92"/>
    <n v="0"/>
    <n v="0"/>
    <n v="0.02"/>
    <x v="1537"/>
    <n v="4.9513716060000004"/>
    <n v="0.17629270699999999"/>
  </r>
  <r>
    <s v="Roadmap_2017"/>
    <s v="Baseline"/>
    <x v="15"/>
    <x v="5"/>
    <x v="4"/>
    <n v="0.593272727"/>
    <n v="4.3961890999999899E-2"/>
    <n v="13"/>
    <n v="91"/>
    <n v="0"/>
    <n v="0"/>
    <n v="0.02"/>
    <x v="1538"/>
    <n v="5.3567588170000002"/>
    <n v="8.5925973000000003E-2"/>
  </r>
  <r>
    <s v="Roadmap_2017"/>
    <s v="Baseline"/>
    <x v="15"/>
    <x v="6"/>
    <x v="4"/>
    <n v="0.63890909100000004"/>
    <n v="3.9186446E-2"/>
    <n v="14"/>
    <n v="98"/>
    <n v="0"/>
    <n v="0"/>
    <n v="0.02"/>
    <x v="1539"/>
    <n v="5.7658227999999996"/>
    <n v="5.4602183999999998E-2"/>
  </r>
  <r>
    <s v="Roadmap_2017"/>
    <s v="Baseline"/>
    <x v="15"/>
    <x v="7"/>
    <x v="4"/>
    <n v="0.73018181799999904"/>
    <n v="4.8573381999999998E-2"/>
    <n v="16"/>
    <n v="107"/>
    <n v="0"/>
    <n v="0"/>
    <n v="0.02"/>
    <x v="1540"/>
    <n v="6.5881951509999999"/>
    <n v="4.9005728999999998E-2"/>
  </r>
  <r>
    <s v="Roadmap_2017"/>
    <s v="Baseline"/>
    <x v="15"/>
    <x v="8"/>
    <x v="4"/>
    <n v="0.73018181799999904"/>
    <n v="3.9484379999999999E-2"/>
    <n v="16"/>
    <n v="111"/>
    <n v="0"/>
    <n v="0"/>
    <n v="0.02"/>
    <x v="1541"/>
    <n v="6.5876886020000001"/>
    <n v="4.5400027999999898E-2"/>
  </r>
  <r>
    <s v="Roadmap_2017"/>
    <s v="Baseline"/>
    <x v="15"/>
    <x v="9"/>
    <x v="4"/>
    <n v="0.77581818199999997"/>
    <n v="4.9616334999999998E-2"/>
    <n v="17"/>
    <n v="114"/>
    <n v="0"/>
    <n v="0"/>
    <n v="0.02"/>
    <x v="1542"/>
    <n v="6.9992120719999997"/>
    <n v="4.7090396E-2"/>
  </r>
  <r>
    <s v="Roadmap_2017"/>
    <s v="Baseline"/>
    <x v="15"/>
    <x v="10"/>
    <x v="4"/>
    <n v="0.77581818199999997"/>
    <n v="4.0527331999999999E-2"/>
    <n v="17"/>
    <n v="114"/>
    <n v="0"/>
    <n v="0"/>
    <n v="0.02"/>
    <x v="1543"/>
    <n v="6.9991324060000002"/>
    <n v="4.6719152999999999E-2"/>
  </r>
  <r>
    <s v="Roadmap_2017"/>
    <s v="Baseline"/>
    <x v="16"/>
    <x v="0"/>
    <x v="4"/>
    <n v="3.37784"/>
    <n v="0.191"/>
    <n v="98"/>
    <n v="647"/>
    <n v="0"/>
    <n v="0"/>
    <n v="0.02"/>
    <x v="1544"/>
    <n v="88.063655580000002"/>
    <n v="8.72440858299999"/>
  </r>
  <r>
    <s v="Roadmap_2017"/>
    <s v="Baseline"/>
    <x v="16"/>
    <x v="1"/>
    <x v="4"/>
    <n v="3.6452900000000001"/>
    <n v="0.18665000000000001"/>
    <n v="126"/>
    <n v="810"/>
    <n v="0"/>
    <n v="0"/>
    <n v="0.02"/>
    <x v="1545"/>
    <n v="106.42204169999999"/>
    <n v="9.7551592979999899"/>
  </r>
  <r>
    <s v="Roadmap_2017"/>
    <s v="Baseline"/>
    <x v="16"/>
    <x v="2"/>
    <x v="4"/>
    <n v="4.6837999999999997"/>
    <n v="0.126"/>
    <n v="150"/>
    <n v="973"/>
    <n v="0"/>
    <n v="0"/>
    <n v="0.02"/>
    <x v="1546"/>
    <n v="121.760938"/>
    <n v="4.4051759839999898"/>
  </r>
  <r>
    <s v="Roadmap_2017"/>
    <s v="Baseline"/>
    <x v="16"/>
    <x v="3"/>
    <x v="4"/>
    <n v="3.2"/>
    <n v="0.15757257099999999"/>
    <n v="83.069511360000007"/>
    <n v="1207"/>
    <n v="0"/>
    <n v="0"/>
    <n v="0.02"/>
    <x v="1547"/>
    <n v="62.948871050000001"/>
    <n v="1.055282912"/>
  </r>
  <r>
    <s v="Roadmap_2017"/>
    <s v="Baseline"/>
    <x v="16"/>
    <x v="4"/>
    <x v="4"/>
    <n v="3.6511999999999998"/>
    <n v="0.265843461"/>
    <n v="94.78231246"/>
    <n v="1377.1869999999999"/>
    <n v="0"/>
    <n v="0"/>
    <n v="0.02"/>
    <x v="1548"/>
    <n v="65.150661399999905"/>
    <n v="0.59934074500000001"/>
  </r>
  <r>
    <s v="Roadmap_2017"/>
    <s v="Baseline"/>
    <x v="16"/>
    <x v="5"/>
    <x v="4"/>
    <n v="4.4960000000000004"/>
    <n v="0.28088615699999903"/>
    <n v="116.71266350000001"/>
    <n v="1695.835"/>
    <n v="0"/>
    <n v="0"/>
    <n v="0.02"/>
    <x v="1549"/>
    <n v="71.906088359999998"/>
    <n v="0.46718279499999998"/>
  </r>
  <r>
    <s v="Roadmap_2017"/>
    <s v="Baseline"/>
    <x v="16"/>
    <x v="6"/>
    <x v="4"/>
    <n v="4.9984000000000002"/>
    <n v="0.33906890200000001"/>
    <n v="129.7545767"/>
    <n v="1885.3339999999901"/>
    <n v="0"/>
    <n v="0"/>
    <n v="0.02"/>
    <x v="1550"/>
    <n v="75.089352039999994"/>
    <n v="0.42233667699999999"/>
  </r>
  <r>
    <s v="Roadmap_2017"/>
    <s v="Baseline"/>
    <x v="16"/>
    <x v="7"/>
    <x v="4"/>
    <n v="5.4752000000000001"/>
    <n v="0.38569695799999998"/>
    <n v="142.13193390000001"/>
    <n v="2065.1770000000001"/>
    <n v="0"/>
    <n v="0"/>
    <n v="0.02"/>
    <x v="1551"/>
    <n v="79.822011579999995"/>
    <n v="0.43459559199999998"/>
  </r>
  <r>
    <s v="Roadmap_2017"/>
    <s v="Baseline"/>
    <x v="16"/>
    <x v="8"/>
    <x v="4"/>
    <n v="5.9711999999999996"/>
    <n v="0.40017719000000002"/>
    <n v="155.0077082"/>
    <n v="2252.2620000000002"/>
    <n v="0"/>
    <n v="0"/>
    <n v="0.02"/>
    <x v="1552"/>
    <n v="86.509591479999997"/>
    <n v="0.46496835799999903"/>
  </r>
  <r>
    <s v="Roadmap_2017"/>
    <s v="Baseline"/>
    <x v="16"/>
    <x v="9"/>
    <x v="4"/>
    <n v="6.5056000000000003"/>
    <n v="0.41466808500000002"/>
    <n v="168.88031659999999"/>
    <n v="2453.8310000000001"/>
    <n v="0"/>
    <n v="0"/>
    <n v="0.02"/>
    <x v="1553"/>
    <n v="94.521858629999997"/>
    <n v="0.50253844999999997"/>
  </r>
  <r>
    <s v="Roadmap_2017"/>
    <s v="Baseline"/>
    <x v="16"/>
    <x v="10"/>
    <x v="4"/>
    <n v="7.056"/>
    <n v="0.462037751"/>
    <n v="183.1682725"/>
    <n v="2661.4349999999999"/>
    <n v="0"/>
    <n v="0"/>
    <n v="0.02"/>
    <x v="1554"/>
    <n v="103.1206825"/>
    <n v="0.54499392899999999"/>
  </r>
  <r>
    <s v="Roadmap_2017"/>
    <s v="Baseline"/>
    <x v="0"/>
    <x v="0"/>
    <x v="8"/>
    <n v="0"/>
    <n v="0"/>
    <n v="0"/>
    <n v="0"/>
    <n v="0"/>
    <n v="69"/>
    <n v="0.02"/>
    <x v="726"/>
    <n v="0.34215719999999999"/>
    <n v="0.205241956"/>
  </r>
  <r>
    <s v="Roadmap_2017"/>
    <s v="Baseline"/>
    <x v="0"/>
    <x v="1"/>
    <x v="8"/>
    <n v="0"/>
    <n v="0"/>
    <n v="0"/>
    <n v="0"/>
    <n v="0"/>
    <n v="63"/>
    <n v="0.02"/>
    <x v="726"/>
    <n v="0.34215719999999999"/>
    <n v="0.205241956"/>
  </r>
  <r>
    <s v="Roadmap_2017"/>
    <s v="Baseline"/>
    <x v="0"/>
    <x v="2"/>
    <x v="8"/>
    <n v="0"/>
    <n v="0"/>
    <n v="0"/>
    <n v="0"/>
    <n v="0"/>
    <n v="66"/>
    <n v="0.02"/>
    <x v="726"/>
    <n v="0.34215719999999999"/>
    <n v="0.205241956"/>
  </r>
  <r>
    <s v="Roadmap_2017"/>
    <s v="Baseline"/>
    <x v="0"/>
    <x v="3"/>
    <x v="8"/>
    <n v="0"/>
    <n v="0"/>
    <n v="0"/>
    <n v="0"/>
    <n v="0"/>
    <n v="69"/>
    <n v="0.02"/>
    <x v="1555"/>
    <n v="0.35770980000000002"/>
    <n v="0.214571136"/>
  </r>
  <r>
    <s v="Roadmap_2017"/>
    <s v="Baseline"/>
    <x v="0"/>
    <x v="4"/>
    <x v="8"/>
    <n v="0"/>
    <n v="0"/>
    <n v="0"/>
    <n v="0"/>
    <n v="0"/>
    <n v="132"/>
    <n v="0.02"/>
    <x v="1556"/>
    <n v="0.68431439999999999"/>
    <n v="0.41048391299999998"/>
  </r>
  <r>
    <s v="Roadmap_2017"/>
    <s v="Baseline"/>
    <x v="0"/>
    <x v="5"/>
    <x v="8"/>
    <n v="0"/>
    <n v="0"/>
    <n v="0"/>
    <n v="0"/>
    <n v="0"/>
    <n v="169"/>
    <n v="0.02"/>
    <x v="1557"/>
    <n v="0.87612979999999996"/>
    <n v="0.52554379799999995"/>
  </r>
  <r>
    <s v="Roadmap_2017"/>
    <s v="Baseline"/>
    <x v="0"/>
    <x v="6"/>
    <x v="8"/>
    <n v="0"/>
    <n v="0"/>
    <n v="0"/>
    <n v="0"/>
    <n v="0"/>
    <n v="215"/>
    <n v="0.02"/>
    <x v="1558"/>
    <n v="1.114603"/>
    <n v="0.66859122199999999"/>
  </r>
  <r>
    <s v="Roadmap_2017"/>
    <s v="Baseline"/>
    <x v="0"/>
    <x v="7"/>
    <x v="8"/>
    <n v="0"/>
    <n v="0"/>
    <n v="0"/>
    <n v="0"/>
    <n v="0"/>
    <n v="274"/>
    <n v="0.02"/>
    <x v="1559"/>
    <n v="1.4204707999999999"/>
    <n v="0.85206509200000002"/>
  </r>
  <r>
    <s v="Roadmap_2017"/>
    <s v="Baseline"/>
    <x v="0"/>
    <x v="8"/>
    <x v="8"/>
    <n v="0"/>
    <n v="0"/>
    <n v="0"/>
    <n v="0"/>
    <n v="0"/>
    <n v="349"/>
    <n v="0.02"/>
    <x v="1560"/>
    <n v="1.8092858000000001"/>
    <n v="1.085294588"/>
  </r>
  <r>
    <s v="Roadmap_2017"/>
    <s v="Baseline"/>
    <x v="0"/>
    <x v="9"/>
    <x v="8"/>
    <n v="0"/>
    <n v="0"/>
    <n v="0"/>
    <n v="0"/>
    <n v="0"/>
    <n v="442"/>
    <n v="0.02"/>
    <x v="1561"/>
    <n v="2.2914164000000001"/>
    <n v="1.3744991630000001"/>
  </r>
  <r>
    <s v="Roadmap_2017"/>
    <s v="Baseline"/>
    <x v="0"/>
    <x v="10"/>
    <x v="8"/>
    <n v="0"/>
    <n v="0"/>
    <n v="0"/>
    <n v="0"/>
    <n v="0"/>
    <n v="561"/>
    <n v="0.02"/>
    <x v="1562"/>
    <n v="2.9083361999999999"/>
    <n v="1.7445566299999999"/>
  </r>
  <r>
    <s v="Roadmap_2017"/>
    <s v="Baseline"/>
    <x v="1"/>
    <x v="0"/>
    <x v="8"/>
    <n v="0"/>
    <n v="0"/>
    <n v="0"/>
    <n v="0"/>
    <n v="0"/>
    <n v="66"/>
    <n v="0.02"/>
    <x v="638"/>
    <n v="1.3686288"/>
    <n v="0.82096782599999996"/>
  </r>
  <r>
    <s v="Roadmap_2017"/>
    <s v="Baseline"/>
    <x v="1"/>
    <x v="1"/>
    <x v="8"/>
    <n v="0"/>
    <n v="0"/>
    <n v="0"/>
    <n v="0"/>
    <n v="0"/>
    <n v="75"/>
    <n v="0.02"/>
    <x v="736"/>
    <n v="1.4174968559999901"/>
    <n v="0.85028810499999996"/>
  </r>
  <r>
    <s v="Roadmap_2017"/>
    <s v="Baseline"/>
    <x v="1"/>
    <x v="2"/>
    <x v="8"/>
    <n v="0"/>
    <n v="0"/>
    <n v="0"/>
    <n v="0"/>
    <n v="0"/>
    <n v="113"/>
    <n v="0.02"/>
    <x v="626"/>
    <n v="1.0223995859999999"/>
    <n v="0.61572586900000004"/>
  </r>
  <r>
    <s v="Roadmap_2017"/>
    <s v="Baseline"/>
    <x v="1"/>
    <x v="3"/>
    <x v="8"/>
    <n v="0"/>
    <n v="0"/>
    <n v="0"/>
    <n v="0"/>
    <n v="0"/>
    <n v="127"/>
    <n v="0.02"/>
    <x v="1563"/>
    <n v="1.1490685620000001"/>
    <n v="0.69201049000000003"/>
  </r>
  <r>
    <s v="Roadmap_2017"/>
    <s v="Baseline"/>
    <x v="1"/>
    <x v="4"/>
    <x v="8"/>
    <n v="0"/>
    <n v="0"/>
    <n v="0"/>
    <n v="0"/>
    <n v="0"/>
    <n v="180"/>
    <n v="0.02"/>
    <x v="1564"/>
    <n v="1.628601111"/>
    <n v="0.98080226999999998"/>
  </r>
  <r>
    <s v="Roadmap_2017"/>
    <s v="Baseline"/>
    <x v="1"/>
    <x v="5"/>
    <x v="8"/>
    <n v="0"/>
    <n v="0"/>
    <n v="0"/>
    <n v="0"/>
    <n v="0"/>
    <n v="214"/>
    <n v="0.02"/>
    <x v="1565"/>
    <n v="1.936225766"/>
    <n v="1.166064921"/>
  </r>
  <r>
    <s v="Roadmap_2017"/>
    <s v="Baseline"/>
    <x v="1"/>
    <x v="6"/>
    <x v="8"/>
    <n v="0"/>
    <n v="0"/>
    <n v="0"/>
    <n v="0"/>
    <n v="0"/>
    <n v="251"/>
    <n v="0.02"/>
    <x v="1566"/>
    <n v="2.27099377199999"/>
    <n v="1.367674276"/>
  </r>
  <r>
    <s v="Roadmap_2017"/>
    <s v="Baseline"/>
    <x v="1"/>
    <x v="7"/>
    <x v="8"/>
    <n v="0"/>
    <n v="0"/>
    <n v="0"/>
    <n v="0"/>
    <n v="0"/>
    <n v="296"/>
    <n v="0.02"/>
    <x v="1567"/>
    <n v="2.6781440500000002"/>
    <n v="1.6128748429999999"/>
  </r>
  <r>
    <s v="Roadmap_2017"/>
    <s v="Baseline"/>
    <x v="1"/>
    <x v="8"/>
    <x v="8"/>
    <n v="0"/>
    <n v="0"/>
    <n v="0"/>
    <n v="0"/>
    <n v="0"/>
    <n v="333"/>
    <n v="0.02"/>
    <x v="1568"/>
    <n v="3.0129120559999998"/>
    <n v="1.814484199"/>
  </r>
  <r>
    <s v="Roadmap_2017"/>
    <s v="Baseline"/>
    <x v="1"/>
    <x v="9"/>
    <x v="8"/>
    <n v="0"/>
    <n v="0"/>
    <n v="0"/>
    <n v="0"/>
    <n v="0"/>
    <n v="365"/>
    <n v="0.02"/>
    <x v="1569"/>
    <n v="3.3024411419999899"/>
    <n v="1.988849047"/>
  </r>
  <r>
    <s v="Roadmap_2017"/>
    <s v="Baseline"/>
    <x v="1"/>
    <x v="10"/>
    <x v="8"/>
    <n v="0"/>
    <n v="0"/>
    <n v="0"/>
    <n v="0"/>
    <n v="0"/>
    <n v="396"/>
    <n v="0.02"/>
    <x v="1570"/>
    <n v="3.5829224449999999"/>
    <n v="2.1577649929999998"/>
  </r>
  <r>
    <s v="Roadmap_2017"/>
    <s v="Baseline"/>
    <x v="2"/>
    <x v="0"/>
    <x v="8"/>
    <n v="0"/>
    <n v="0"/>
    <n v="0"/>
    <n v="0"/>
    <n v="0"/>
    <n v="1"/>
    <n v="0.02"/>
    <x v="1571"/>
    <n v="4.8879600000000002E-2"/>
    <n v="2.9320278999999901E-2"/>
  </r>
  <r>
    <s v="Roadmap_2017"/>
    <s v="Baseline"/>
    <x v="2"/>
    <x v="1"/>
    <x v="8"/>
    <n v="0"/>
    <n v="0"/>
    <n v="0"/>
    <n v="0"/>
    <n v="0"/>
    <n v="1"/>
    <n v="0.02"/>
    <x v="1571"/>
    <n v="4.8879600000000002E-2"/>
    <n v="2.9320278999999901E-2"/>
  </r>
  <r>
    <s v="Roadmap_2017"/>
    <s v="Baseline"/>
    <x v="2"/>
    <x v="2"/>
    <x v="8"/>
    <n v="0"/>
    <n v="0"/>
    <n v="0"/>
    <n v="0"/>
    <n v="0"/>
    <n v="1"/>
    <n v="0.02"/>
    <x v="1571"/>
    <n v="4.9407599999999899E-2"/>
    <n v="2.9320278999999901E-2"/>
  </r>
  <r>
    <s v="Roadmap_2017"/>
    <s v="Baseline"/>
    <x v="2"/>
    <x v="3"/>
    <x v="8"/>
    <n v="0"/>
    <n v="0"/>
    <n v="0"/>
    <n v="0"/>
    <n v="0"/>
    <n v="2"/>
    <n v="0.02"/>
    <x v="747"/>
    <n v="9.7827048E-2"/>
    <n v="5.8640559000000002E-2"/>
  </r>
  <r>
    <s v="Roadmap_2017"/>
    <s v="Baseline"/>
    <x v="2"/>
    <x v="4"/>
    <x v="8"/>
    <n v="0"/>
    <n v="0"/>
    <n v="0"/>
    <n v="0"/>
    <n v="0"/>
    <n v="3"/>
    <n v="0.02"/>
    <x v="748"/>
    <n v="0.14674057199999899"/>
    <n v="8.7960838E-2"/>
  </r>
  <r>
    <s v="Roadmap_2017"/>
    <s v="Baseline"/>
    <x v="2"/>
    <x v="5"/>
    <x v="8"/>
    <n v="0"/>
    <n v="0"/>
    <n v="0"/>
    <n v="0"/>
    <n v="0"/>
    <n v="3"/>
    <n v="0.02"/>
    <x v="748"/>
    <n v="0.14674057199999899"/>
    <n v="8.7960838E-2"/>
  </r>
  <r>
    <s v="Roadmap_2017"/>
    <s v="Baseline"/>
    <x v="2"/>
    <x v="6"/>
    <x v="8"/>
    <n v="0"/>
    <n v="0"/>
    <n v="0"/>
    <n v="0"/>
    <n v="0"/>
    <n v="4"/>
    <n v="0.02"/>
    <x v="721"/>
    <n v="0.195654096"/>
    <n v="0.117281118"/>
  </r>
  <r>
    <s v="Roadmap_2017"/>
    <s v="Baseline"/>
    <x v="2"/>
    <x v="7"/>
    <x v="8"/>
    <n v="0"/>
    <n v="0"/>
    <n v="0"/>
    <n v="0"/>
    <n v="0"/>
    <n v="5"/>
    <n v="0.02"/>
    <x v="720"/>
    <n v="0.24456762000000001"/>
    <n v="0.14660139699999999"/>
  </r>
  <r>
    <s v="Roadmap_2017"/>
    <s v="Baseline"/>
    <x v="2"/>
    <x v="8"/>
    <x v="8"/>
    <n v="0"/>
    <n v="0"/>
    <n v="0"/>
    <n v="0"/>
    <n v="0"/>
    <n v="5"/>
    <n v="0.02"/>
    <x v="720"/>
    <n v="0.24456762000000001"/>
    <n v="0.14660139699999999"/>
  </r>
  <r>
    <s v="Roadmap_2017"/>
    <s v="Baseline"/>
    <x v="2"/>
    <x v="9"/>
    <x v="8"/>
    <n v="0"/>
    <n v="0"/>
    <n v="0"/>
    <n v="0"/>
    <n v="0"/>
    <n v="6"/>
    <n v="0.02"/>
    <x v="727"/>
    <n v="0.29348114399999897"/>
    <n v="0.175921677"/>
  </r>
  <r>
    <s v="Roadmap_2017"/>
    <s v="Baseline"/>
    <x v="2"/>
    <x v="10"/>
    <x v="8"/>
    <n v="0"/>
    <n v="0"/>
    <n v="0"/>
    <n v="0"/>
    <n v="0"/>
    <n v="7"/>
    <n v="0.02"/>
    <x v="726"/>
    <n v="0.34239466799999901"/>
    <n v="0.205241956"/>
  </r>
  <r>
    <s v="Roadmap_2017"/>
    <s v="Baseline"/>
    <x v="3"/>
    <x v="0"/>
    <x v="8"/>
    <n v="0"/>
    <n v="0"/>
    <n v="0"/>
    <n v="0"/>
    <n v="0"/>
    <n v="39"/>
    <n v="0.02"/>
    <x v="1572"/>
    <n v="0.63543479999999997"/>
    <n v="0.381163632999999"/>
  </r>
  <r>
    <s v="Roadmap_2017"/>
    <s v="Baseline"/>
    <x v="3"/>
    <x v="1"/>
    <x v="8"/>
    <n v="0"/>
    <n v="0"/>
    <n v="0"/>
    <n v="0"/>
    <n v="0"/>
    <n v="48"/>
    <n v="0.02"/>
    <x v="628"/>
    <n v="0.78207360000000004"/>
    <n v="0.46912447200000001"/>
  </r>
  <r>
    <s v="Roadmap_2017"/>
    <s v="Baseline"/>
    <x v="3"/>
    <x v="2"/>
    <x v="8"/>
    <n v="0"/>
    <n v="0"/>
    <n v="0"/>
    <n v="0"/>
    <n v="0"/>
    <n v="44"/>
    <n v="0.02"/>
    <x v="1572"/>
    <n v="0.60366306000000003"/>
    <n v="0.381163632999999"/>
  </r>
  <r>
    <s v="Roadmap_2017"/>
    <s v="Baseline"/>
    <x v="3"/>
    <x v="3"/>
    <x v="8"/>
    <n v="0"/>
    <n v="0"/>
    <n v="0"/>
    <n v="0"/>
    <n v="0"/>
    <n v="47"/>
    <n v="0.02"/>
    <x v="1573"/>
    <n v="0.63124670699999996"/>
    <n v="0.40715206299999901"/>
  </r>
  <r>
    <s v="Roadmap_2017"/>
    <s v="Baseline"/>
    <x v="3"/>
    <x v="4"/>
    <x v="8"/>
    <n v="0"/>
    <n v="0"/>
    <n v="0"/>
    <n v="0"/>
    <n v="0"/>
    <n v="53"/>
    <n v="0.02"/>
    <x v="1574"/>
    <n v="0.71183139299999998"/>
    <n v="0.45912892199999999"/>
  </r>
  <r>
    <s v="Roadmap_2017"/>
    <s v="Baseline"/>
    <x v="3"/>
    <x v="5"/>
    <x v="8"/>
    <n v="0"/>
    <n v="0"/>
    <n v="0"/>
    <n v="0"/>
    <n v="0"/>
    <n v="64"/>
    <n v="0.02"/>
    <x v="1575"/>
    <n v="0.85956998399999995"/>
    <n v="0.55441982999999995"/>
  </r>
  <r>
    <s v="Roadmap_2017"/>
    <s v="Baseline"/>
    <x v="3"/>
    <x v="6"/>
    <x v="8"/>
    <n v="0"/>
    <n v="0"/>
    <n v="0"/>
    <n v="0"/>
    <n v="0"/>
    <n v="69"/>
    <n v="0.02"/>
    <x v="1576"/>
    <n v="0.92672388900000002"/>
    <n v="0.59773388000000005"/>
  </r>
  <r>
    <s v="Roadmap_2017"/>
    <s v="Baseline"/>
    <x v="3"/>
    <x v="7"/>
    <x v="8"/>
    <n v="0"/>
    <n v="0"/>
    <n v="0"/>
    <n v="0"/>
    <n v="0"/>
    <n v="71"/>
    <n v="0.02"/>
    <x v="1577"/>
    <n v="0.95358545099999903"/>
    <n v="0.61505949900000001"/>
  </r>
  <r>
    <s v="Roadmap_2017"/>
    <s v="Baseline"/>
    <x v="3"/>
    <x v="8"/>
    <x v="8"/>
    <n v="0"/>
    <n v="0"/>
    <n v="0"/>
    <n v="0"/>
    <n v="0"/>
    <n v="71"/>
    <n v="0.02"/>
    <x v="1577"/>
    <n v="0.95358545099999903"/>
    <n v="0.61505949900000001"/>
  </r>
  <r>
    <s v="Roadmap_2017"/>
    <s v="Baseline"/>
    <x v="3"/>
    <x v="9"/>
    <x v="8"/>
    <n v="0"/>
    <n v="0"/>
    <n v="0"/>
    <n v="0"/>
    <n v="0"/>
    <n v="69"/>
    <n v="0.02"/>
    <x v="1576"/>
    <n v="0.92672388900000002"/>
    <n v="0.59773388000000005"/>
  </r>
  <r>
    <s v="Roadmap_2017"/>
    <s v="Baseline"/>
    <x v="3"/>
    <x v="10"/>
    <x v="8"/>
    <n v="0"/>
    <n v="0"/>
    <n v="0"/>
    <n v="0"/>
    <n v="0"/>
    <n v="67"/>
    <n v="0.02"/>
    <x v="1578"/>
    <n v="0.89986232700000002"/>
    <n v="0.58040826000000001"/>
  </r>
  <r>
    <s v="Roadmap_2017"/>
    <s v="Baseline"/>
    <x v="4"/>
    <x v="0"/>
    <x v="8"/>
    <n v="0"/>
    <n v="0"/>
    <n v="0"/>
    <n v="0"/>
    <n v="0"/>
    <n v="4"/>
    <n v="0.02"/>
    <x v="721"/>
    <n v="0.19551840000000001"/>
    <n v="0.117281118"/>
  </r>
  <r>
    <s v="Roadmap_2017"/>
    <s v="Baseline"/>
    <x v="4"/>
    <x v="1"/>
    <x v="8"/>
    <n v="0"/>
    <n v="0"/>
    <n v="0"/>
    <n v="0"/>
    <n v="0"/>
    <n v="5"/>
    <n v="0.02"/>
    <x v="721"/>
    <n v="0.19538153699999999"/>
    <n v="0.117281118"/>
  </r>
  <r>
    <s v="Roadmap_2017"/>
    <s v="Baseline"/>
    <x v="4"/>
    <x v="2"/>
    <x v="8"/>
    <n v="0"/>
    <n v="0"/>
    <n v="0"/>
    <n v="0"/>
    <n v="0"/>
    <n v="5"/>
    <n v="0.02"/>
    <x v="721"/>
    <n v="0.19367779199999999"/>
    <n v="0.117281118"/>
  </r>
  <r>
    <s v="Roadmap_2017"/>
    <s v="Baseline"/>
    <x v="4"/>
    <x v="3"/>
    <x v="8"/>
    <n v="0"/>
    <n v="0"/>
    <n v="0"/>
    <n v="0"/>
    <n v="0"/>
    <n v="5"/>
    <n v="0.02"/>
    <x v="721"/>
    <n v="0.19367779199999999"/>
    <n v="0.117281118"/>
  </r>
  <r>
    <s v="Roadmap_2017"/>
    <s v="Baseline"/>
    <x v="4"/>
    <x v="4"/>
    <x v="8"/>
    <n v="0"/>
    <n v="0"/>
    <n v="0"/>
    <n v="0"/>
    <n v="0"/>
    <n v="6"/>
    <n v="0.02"/>
    <x v="725"/>
    <n v="0.23241334999999999"/>
    <n v="0.14073734199999999"/>
  </r>
  <r>
    <s v="Roadmap_2017"/>
    <s v="Baseline"/>
    <x v="4"/>
    <x v="5"/>
    <x v="8"/>
    <n v="0"/>
    <n v="0"/>
    <n v="0"/>
    <n v="0"/>
    <n v="0"/>
    <n v="6"/>
    <n v="0.02"/>
    <x v="725"/>
    <n v="0.23241334999999999"/>
    <n v="0.14073734199999999"/>
  </r>
  <r>
    <s v="Roadmap_2017"/>
    <s v="Baseline"/>
    <x v="4"/>
    <x v="6"/>
    <x v="8"/>
    <n v="0"/>
    <n v="0"/>
    <n v="0"/>
    <n v="0"/>
    <n v="0"/>
    <n v="7"/>
    <n v="0.02"/>
    <x v="1579"/>
    <n v="0.27114890899999999"/>
    <n v="0.16419356500000001"/>
  </r>
  <r>
    <s v="Roadmap_2017"/>
    <s v="Baseline"/>
    <x v="4"/>
    <x v="7"/>
    <x v="8"/>
    <n v="0"/>
    <n v="0"/>
    <n v="0"/>
    <n v="0"/>
    <n v="0"/>
    <n v="7"/>
    <n v="0.02"/>
    <x v="1579"/>
    <n v="0.27114890899999999"/>
    <n v="0.16419356500000001"/>
  </r>
  <r>
    <s v="Roadmap_2017"/>
    <s v="Baseline"/>
    <x v="4"/>
    <x v="8"/>
    <x v="8"/>
    <n v="0"/>
    <n v="0"/>
    <n v="0"/>
    <n v="0"/>
    <n v="0"/>
    <n v="8"/>
    <n v="0.02"/>
    <x v="1580"/>
    <n v="0.309884467"/>
    <n v="0.18764978899999901"/>
  </r>
  <r>
    <s v="Roadmap_2017"/>
    <s v="Baseline"/>
    <x v="4"/>
    <x v="9"/>
    <x v="8"/>
    <n v="0"/>
    <n v="0"/>
    <n v="0"/>
    <n v="0"/>
    <n v="0"/>
    <n v="9"/>
    <n v="0.02"/>
    <x v="1581"/>
    <n v="0.34862002600000003"/>
    <n v="0.21110601199999901"/>
  </r>
  <r>
    <s v="Roadmap_2017"/>
    <s v="Baseline"/>
    <x v="4"/>
    <x v="10"/>
    <x v="8"/>
    <n v="0"/>
    <n v="0"/>
    <n v="0"/>
    <n v="0"/>
    <n v="0"/>
    <n v="9"/>
    <n v="0.02"/>
    <x v="1581"/>
    <n v="0.34862002600000003"/>
    <n v="0.21110601199999901"/>
  </r>
  <r>
    <s v="Roadmap_2017"/>
    <s v="Baseline"/>
    <x v="5"/>
    <x v="0"/>
    <x v="8"/>
    <n v="0"/>
    <n v="0"/>
    <n v="0"/>
    <n v="0"/>
    <n v="0"/>
    <n v="470"/>
    <n v="0.02"/>
    <x v="1582"/>
    <n v="1.466388"/>
    <n v="0.87960838500000005"/>
  </r>
  <r>
    <s v="Roadmap_2017"/>
    <s v="Baseline"/>
    <x v="5"/>
    <x v="1"/>
    <x v="8"/>
    <n v="0"/>
    <n v="0"/>
    <n v="0"/>
    <n v="0"/>
    <n v="0"/>
    <n v="676"/>
    <n v="0.02"/>
    <x v="657"/>
    <n v="1.955184"/>
    <n v="1.1728111800000001"/>
  </r>
  <r>
    <s v="Roadmap_2017"/>
    <s v="Baseline"/>
    <x v="5"/>
    <x v="2"/>
    <x v="8"/>
    <n v="0"/>
    <n v="0"/>
    <n v="0"/>
    <n v="0"/>
    <n v="0"/>
    <n v="993"/>
    <n v="0.02"/>
    <x v="1583"/>
    <n v="3.1687853069999998"/>
    <n v="1.9058181669999901"/>
  </r>
  <r>
    <s v="Roadmap_2017"/>
    <s v="Baseline"/>
    <x v="5"/>
    <x v="3"/>
    <x v="8"/>
    <n v="0"/>
    <n v="0"/>
    <n v="0"/>
    <n v="0"/>
    <n v="0"/>
    <n v="1307"/>
    <n v="0.02"/>
    <x v="1584"/>
    <n v="4.1961161369999997"/>
    <n v="2.5084635890000002"/>
  </r>
  <r>
    <s v="Roadmap_2017"/>
    <s v="Baseline"/>
    <x v="5"/>
    <x v="4"/>
    <x v="8"/>
    <n v="0"/>
    <n v="0"/>
    <n v="0"/>
    <n v="0"/>
    <n v="0"/>
    <n v="1368"/>
    <n v="0.02"/>
    <x v="1585"/>
    <n v="4.3731874470000003"/>
    <n v="2.6255380179999999"/>
  </r>
  <r>
    <s v="Roadmap_2017"/>
    <s v="Baseline"/>
    <x v="5"/>
    <x v="5"/>
    <x v="8"/>
    <n v="0"/>
    <n v="0"/>
    <n v="0"/>
    <n v="0"/>
    <n v="0"/>
    <n v="1332"/>
    <n v="0.02"/>
    <x v="1586"/>
    <n v="4.2667807999999896"/>
    <n v="2.556444913"/>
  </r>
  <r>
    <s v="Roadmap_2017"/>
    <s v="Baseline"/>
    <x v="5"/>
    <x v="6"/>
    <x v="8"/>
    <n v="0"/>
    <n v="0"/>
    <n v="0"/>
    <n v="0"/>
    <n v="0"/>
    <n v="1267"/>
    <n v="0.02"/>
    <x v="1587"/>
    <n v="4.0659125979999997"/>
    <n v="2.4316934720000001"/>
  </r>
  <r>
    <s v="Roadmap_2017"/>
    <s v="Baseline"/>
    <x v="5"/>
    <x v="7"/>
    <x v="8"/>
    <n v="0"/>
    <n v="0"/>
    <n v="0"/>
    <n v="0"/>
    <n v="0"/>
    <n v="1211"/>
    <n v="0.02"/>
    <x v="1588"/>
    <n v="3.892190179"/>
    <n v="2.3242153069999998"/>
  </r>
  <r>
    <s v="Roadmap_2017"/>
    <s v="Baseline"/>
    <x v="5"/>
    <x v="8"/>
    <x v="8"/>
    <n v="0"/>
    <n v="0"/>
    <n v="0"/>
    <n v="0"/>
    <n v="0"/>
    <n v="1182"/>
    <n v="0.02"/>
    <x v="1589"/>
    <n v="3.8036686579999999"/>
    <n v="2.2685569719999998"/>
  </r>
  <r>
    <s v="Roadmap_2017"/>
    <s v="Baseline"/>
    <x v="5"/>
    <x v="9"/>
    <x v="8"/>
    <n v="0"/>
    <n v="0"/>
    <n v="0"/>
    <n v="0"/>
    <n v="0"/>
    <n v="1189"/>
    <n v="0.02"/>
    <x v="1590"/>
    <n v="3.8297106809999999"/>
    <n v="2.2819917429999999"/>
  </r>
  <r>
    <s v="Roadmap_2017"/>
    <s v="Baseline"/>
    <x v="5"/>
    <x v="10"/>
    <x v="8"/>
    <n v="0"/>
    <n v="0"/>
    <n v="0"/>
    <n v="0"/>
    <n v="0"/>
    <n v="1209"/>
    <n v="0.02"/>
    <x v="1591"/>
    <n v="3.8966695789999899"/>
    <n v="2.3203768010000001"/>
  </r>
  <r>
    <s v="Roadmap_2017"/>
    <s v="Baseline"/>
    <x v="6"/>
    <x v="0"/>
    <x v="8"/>
    <n v="0"/>
    <n v="0"/>
    <n v="0"/>
    <n v="0"/>
    <n v="0"/>
    <n v="444"/>
    <n v="0.02"/>
    <x v="1592"/>
    <n v="10.215836400000001"/>
    <n v="6.1279384139999999"/>
  </r>
  <r>
    <s v="Roadmap_2017"/>
    <s v="Baseline"/>
    <x v="6"/>
    <x v="1"/>
    <x v="8"/>
    <n v="0"/>
    <n v="0"/>
    <n v="0"/>
    <n v="0"/>
    <n v="0"/>
    <n v="455"/>
    <n v="0.02"/>
    <x v="1593"/>
    <n v="9.8690964710000006"/>
    <n v="5.8640558979999904"/>
  </r>
  <r>
    <s v="Roadmap_2017"/>
    <s v="Baseline"/>
    <x v="6"/>
    <x v="2"/>
    <x v="8"/>
    <n v="0"/>
    <n v="0"/>
    <n v="0"/>
    <n v="0"/>
    <n v="0"/>
    <n v="492"/>
    <n v="0.02"/>
    <x v="1594"/>
    <n v="9.2824973170000007"/>
    <n v="5.8347356189999999"/>
  </r>
  <r>
    <s v="Roadmap_2017"/>
    <s v="Baseline"/>
    <x v="6"/>
    <x v="3"/>
    <x v="8"/>
    <n v="0"/>
    <n v="0"/>
    <n v="0"/>
    <n v="0"/>
    <n v="0"/>
    <n v="568"/>
    <n v="0.02"/>
    <x v="1595"/>
    <n v="10.71637902"/>
    <n v="6.7360362429999903"/>
  </r>
  <r>
    <s v="Roadmap_2017"/>
    <s v="Baseline"/>
    <x v="6"/>
    <x v="4"/>
    <x v="8"/>
    <n v="0"/>
    <n v="0"/>
    <n v="0"/>
    <n v="0"/>
    <n v="0"/>
    <n v="580"/>
    <n v="0.02"/>
    <x v="1596"/>
    <n v="10.94278139"/>
    <n v="6.8783468670000003"/>
  </r>
  <r>
    <s v="Roadmap_2017"/>
    <s v="Baseline"/>
    <x v="6"/>
    <x v="5"/>
    <x v="8"/>
    <n v="0"/>
    <n v="0"/>
    <n v="0"/>
    <n v="0"/>
    <n v="0"/>
    <n v="589"/>
    <n v="0.02"/>
    <x v="1597"/>
    <n v="11.112583170000001"/>
    <n v="6.9850798359999997"/>
  </r>
  <r>
    <s v="Roadmap_2017"/>
    <s v="Baseline"/>
    <x v="6"/>
    <x v="6"/>
    <x v="8"/>
    <n v="0"/>
    <n v="0"/>
    <n v="0"/>
    <n v="0"/>
    <n v="0"/>
    <n v="595"/>
    <n v="0.02"/>
    <x v="1598"/>
    <n v="11.22578436"/>
    <n v="7.0562351489999999"/>
  </r>
  <r>
    <s v="Roadmap_2017"/>
    <s v="Baseline"/>
    <x v="6"/>
    <x v="7"/>
    <x v="8"/>
    <n v="0"/>
    <n v="0"/>
    <n v="0"/>
    <n v="0"/>
    <n v="0"/>
    <n v="598"/>
    <n v="0.02"/>
    <x v="1599"/>
    <n v="11.282384950000001"/>
    <n v="7.091812805"/>
  </r>
  <r>
    <s v="Roadmap_2017"/>
    <s v="Baseline"/>
    <x v="6"/>
    <x v="8"/>
    <x v="8"/>
    <n v="0"/>
    <n v="0"/>
    <n v="0"/>
    <n v="0"/>
    <n v="0"/>
    <n v="602"/>
    <n v="0.02"/>
    <x v="1600"/>
    <n v="11.35785241"/>
    <n v="7.1392496799999998"/>
  </r>
  <r>
    <s v="Roadmap_2017"/>
    <s v="Baseline"/>
    <x v="6"/>
    <x v="9"/>
    <x v="8"/>
    <n v="0"/>
    <n v="0"/>
    <n v="0"/>
    <n v="0"/>
    <n v="0"/>
    <n v="599"/>
    <n v="0.02"/>
    <x v="1601"/>
    <n v="11.30125181"/>
    <n v="7.1036720229999997"/>
  </r>
  <r>
    <s v="Roadmap_2017"/>
    <s v="Baseline"/>
    <x v="6"/>
    <x v="10"/>
    <x v="8"/>
    <n v="0"/>
    <n v="0"/>
    <n v="0"/>
    <n v="0"/>
    <n v="0"/>
    <n v="607"/>
    <n v="0.02"/>
    <x v="1602"/>
    <n v="11.452186729999999"/>
    <n v="7.1985457729999904"/>
  </r>
  <r>
    <s v="Roadmap_2017"/>
    <s v="Baseline"/>
    <x v="7"/>
    <x v="0"/>
    <x v="8"/>
    <n v="0"/>
    <n v="0"/>
    <n v="0"/>
    <n v="0"/>
    <n v="0"/>
    <n v="2379"/>
    <n v="0.02"/>
    <x v="1603"/>
    <n v="29.620738329999998"/>
    <n v="17.768089369999998"/>
  </r>
  <r>
    <s v="Roadmap_2017"/>
    <s v="Baseline"/>
    <x v="7"/>
    <x v="1"/>
    <x v="8"/>
    <n v="0"/>
    <n v="0"/>
    <n v="0"/>
    <n v="0"/>
    <n v="0"/>
    <n v="2785"/>
    <n v="0.02"/>
    <x v="1604"/>
    <n v="30.204319009999999"/>
    <n v="18.031971890000001"/>
  </r>
  <r>
    <s v="Roadmap_2017"/>
    <s v="Baseline"/>
    <x v="7"/>
    <x v="2"/>
    <x v="8"/>
    <n v="0"/>
    <n v="0"/>
    <n v="0"/>
    <n v="0"/>
    <n v="0"/>
    <n v="3502"/>
    <n v="0.02"/>
    <x v="1605"/>
    <n v="29.77241356"/>
    <n v="18.149253000000002"/>
  </r>
  <r>
    <s v="Roadmap_2017"/>
    <s v="Baseline"/>
    <x v="7"/>
    <x v="3"/>
    <x v="8"/>
    <n v="0"/>
    <n v="0"/>
    <n v="0"/>
    <n v="0"/>
    <n v="0"/>
    <n v="4154"/>
    <n v="0.02"/>
    <x v="1606"/>
    <n v="33.673557500000001"/>
    <n v="20.542505680000001"/>
  </r>
  <r>
    <s v="Roadmap_2017"/>
    <s v="Baseline"/>
    <x v="7"/>
    <x v="4"/>
    <x v="8"/>
    <n v="0"/>
    <n v="0"/>
    <n v="0"/>
    <n v="0"/>
    <n v="0"/>
    <n v="4679"/>
    <n v="0.02"/>
    <x v="1607"/>
    <n v="36.663648250000001"/>
    <n v="22.41847323"/>
  </r>
  <r>
    <s v="Roadmap_2017"/>
    <s v="Baseline"/>
    <x v="7"/>
    <x v="5"/>
    <x v="8"/>
    <n v="0"/>
    <n v="0"/>
    <n v="0"/>
    <n v="0"/>
    <n v="0"/>
    <n v="5005"/>
    <n v="0.02"/>
    <x v="1608"/>
    <n v="38.541150279999997"/>
    <n v="23.620737599999998"/>
  </r>
  <r>
    <s v="Roadmap_2017"/>
    <s v="Baseline"/>
    <x v="7"/>
    <x v="6"/>
    <x v="8"/>
    <n v="0"/>
    <n v="0"/>
    <n v="0"/>
    <n v="0"/>
    <n v="0"/>
    <n v="5230"/>
    <n v="0.02"/>
    <x v="1609"/>
    <n v="40.083141509999997"/>
    <n v="24.589141000000001"/>
  </r>
  <r>
    <s v="Roadmap_2017"/>
    <s v="Baseline"/>
    <x v="7"/>
    <x v="7"/>
    <x v="8"/>
    <n v="0"/>
    <n v="0"/>
    <n v="0"/>
    <n v="0"/>
    <n v="0"/>
    <n v="5394"/>
    <n v="0.02"/>
    <x v="1610"/>
    <n v="41.411243149999997"/>
    <n v="25.424258569999999"/>
  </r>
  <r>
    <s v="Roadmap_2017"/>
    <s v="Baseline"/>
    <x v="7"/>
    <x v="8"/>
    <x v="8"/>
    <n v="0"/>
    <n v="0"/>
    <n v="0"/>
    <n v="0"/>
    <n v="0"/>
    <n v="5545"/>
    <n v="0.02"/>
    <x v="1611"/>
    <n v="42.585344509999999"/>
    <n v="26.142734390000001"/>
  </r>
  <r>
    <s v="Roadmap_2017"/>
    <s v="Baseline"/>
    <x v="7"/>
    <x v="9"/>
    <x v="8"/>
    <n v="0"/>
    <n v="0"/>
    <n v="0"/>
    <n v="0"/>
    <n v="0"/>
    <n v="5667"/>
    <n v="0.02"/>
    <x v="1612"/>
    <n v="43.206601579999997"/>
    <n v="26.52175532"/>
  </r>
  <r>
    <s v="Roadmap_2017"/>
    <s v="Baseline"/>
    <x v="7"/>
    <x v="10"/>
    <x v="8"/>
    <n v="0"/>
    <n v="0"/>
    <n v="0"/>
    <n v="0"/>
    <n v="0"/>
    <n v="5926"/>
    <n v="0.02"/>
    <x v="1613"/>
    <n v="45.462083470000003"/>
    <n v="27.886513570000002"/>
  </r>
  <r>
    <s v="Roadmap_2017"/>
    <s v="Baseline"/>
    <x v="8"/>
    <x v="0"/>
    <x v="8"/>
    <n v="0"/>
    <n v="0"/>
    <n v="0"/>
    <n v="0"/>
    <n v="0"/>
    <n v="440"/>
    <n v="0.02"/>
    <x v="711"/>
    <n v="2.8350168"/>
    <n v="1.7005762099999999"/>
  </r>
  <r>
    <s v="Roadmap_2017"/>
    <s v="Baseline"/>
    <x v="8"/>
    <x v="1"/>
    <x v="8"/>
    <n v="0"/>
    <n v="0"/>
    <n v="0"/>
    <n v="0"/>
    <n v="0"/>
    <n v="587"/>
    <n v="0.02"/>
    <x v="1583"/>
    <n v="3.1771739999999999"/>
    <n v="1.9058181669999901"/>
  </r>
  <r>
    <s v="Roadmap_2017"/>
    <s v="Baseline"/>
    <x v="8"/>
    <x v="2"/>
    <x v="8"/>
    <n v="0"/>
    <n v="0"/>
    <n v="0"/>
    <n v="0"/>
    <n v="0"/>
    <n v="919"/>
    <n v="0.02"/>
    <x v="666"/>
    <n v="3.3726924"/>
    <n v="2.0230992849999998"/>
  </r>
  <r>
    <s v="Roadmap_2017"/>
    <s v="Baseline"/>
    <x v="8"/>
    <x v="3"/>
    <x v="8"/>
    <n v="0"/>
    <n v="0"/>
    <n v="0"/>
    <n v="0"/>
    <n v="0"/>
    <n v="1128"/>
    <n v="0.02"/>
    <x v="1614"/>
    <n v="4.1397138489999996"/>
    <n v="2.4831947699999999"/>
  </r>
  <r>
    <s v="Roadmap_2017"/>
    <s v="Baseline"/>
    <x v="8"/>
    <x v="4"/>
    <x v="8"/>
    <n v="0"/>
    <n v="0"/>
    <n v="0"/>
    <n v="0"/>
    <n v="0"/>
    <n v="1428"/>
    <n v="0.02"/>
    <x v="1615"/>
    <n v="5.2407015750000001"/>
    <n v="3.1436189109999999"/>
  </r>
  <r>
    <s v="Roadmap_2017"/>
    <s v="Baseline"/>
    <x v="8"/>
    <x v="5"/>
    <x v="8"/>
    <n v="0"/>
    <n v="0"/>
    <n v="0"/>
    <n v="0"/>
    <n v="0"/>
    <n v="1701"/>
    <n v="0.02"/>
    <x v="1616"/>
    <n v="6.2426004050000001"/>
    <n v="3.7446048789999899"/>
  </r>
  <r>
    <s v="Roadmap_2017"/>
    <s v="Baseline"/>
    <x v="8"/>
    <x v="6"/>
    <x v="8"/>
    <n v="0"/>
    <n v="0"/>
    <n v="0"/>
    <n v="0"/>
    <n v="0"/>
    <n v="1909"/>
    <n v="0.02"/>
    <x v="1617"/>
    <n v="7.0059518949999999"/>
    <n v="4.2024989499999998"/>
  </r>
  <r>
    <s v="Roadmap_2017"/>
    <s v="Baseline"/>
    <x v="8"/>
    <x v="7"/>
    <x v="8"/>
    <n v="0"/>
    <n v="0"/>
    <n v="0"/>
    <n v="0"/>
    <n v="0"/>
    <n v="2033"/>
    <n v="0.02"/>
    <x v="1618"/>
    <n v="7.461026822"/>
    <n v="4.4754742609999996"/>
  </r>
  <r>
    <s v="Roadmap_2017"/>
    <s v="Baseline"/>
    <x v="8"/>
    <x v="8"/>
    <x v="8"/>
    <n v="0"/>
    <n v="0"/>
    <n v="0"/>
    <n v="0"/>
    <n v="0"/>
    <n v="2105"/>
    <n v="0.02"/>
    <x v="1619"/>
    <n v="7.7252638759999996"/>
    <n v="4.6339760549999998"/>
  </r>
  <r>
    <s v="Roadmap_2017"/>
    <s v="Baseline"/>
    <x v="8"/>
    <x v="9"/>
    <x v="8"/>
    <n v="0"/>
    <n v="0"/>
    <n v="0"/>
    <n v="0"/>
    <n v="0"/>
    <n v="2150"/>
    <n v="0.02"/>
    <x v="1620"/>
    <n v="7.8904120349999998"/>
    <n v="4.7330396759999998"/>
  </r>
  <r>
    <s v="Roadmap_2017"/>
    <s v="Baseline"/>
    <x v="8"/>
    <x v="10"/>
    <x v="8"/>
    <n v="0"/>
    <n v="0"/>
    <n v="0"/>
    <n v="0"/>
    <n v="0"/>
    <n v="2174"/>
    <n v="0.02"/>
    <x v="1621"/>
    <n v="7.9784910529999999"/>
    <n v="4.7858736070000001"/>
  </r>
  <r>
    <s v="Roadmap_2017"/>
    <s v="Baseline"/>
    <x v="9"/>
    <x v="0"/>
    <x v="8"/>
    <n v="0"/>
    <n v="0"/>
    <n v="0"/>
    <n v="0"/>
    <n v="0"/>
    <n v="433"/>
    <n v="0.02"/>
    <x v="1622"/>
    <n v="5.5233947999999904"/>
    <n v="3.313191582"/>
  </r>
  <r>
    <s v="Roadmap_2017"/>
    <s v="Baseline"/>
    <x v="9"/>
    <x v="1"/>
    <x v="8"/>
    <n v="0"/>
    <n v="0"/>
    <n v="0"/>
    <n v="0"/>
    <n v="0"/>
    <n v="444"/>
    <n v="0.02"/>
    <x v="1622"/>
    <n v="5.578188269"/>
    <n v="3.313191582"/>
  </r>
  <r>
    <s v="Roadmap_2017"/>
    <s v="Baseline"/>
    <x v="9"/>
    <x v="2"/>
    <x v="8"/>
    <n v="0"/>
    <n v="0"/>
    <n v="0"/>
    <n v="0"/>
    <n v="0"/>
    <n v="448"/>
    <n v="0.02"/>
    <x v="1623"/>
    <n v="5.4842435999999903"/>
    <n v="3.2545510229999999"/>
  </r>
  <r>
    <s v="Roadmap_2017"/>
    <s v="Baseline"/>
    <x v="9"/>
    <x v="3"/>
    <x v="8"/>
    <n v="0"/>
    <n v="0"/>
    <n v="0"/>
    <n v="0"/>
    <n v="0"/>
    <n v="453"/>
    <n v="0.02"/>
    <x v="1624"/>
    <n v="5.5454516759999999"/>
    <n v="3.2908741379999999"/>
  </r>
  <r>
    <s v="Roadmap_2017"/>
    <s v="Baseline"/>
    <x v="9"/>
    <x v="4"/>
    <x v="8"/>
    <n v="0"/>
    <n v="0"/>
    <n v="0"/>
    <n v="0"/>
    <n v="0"/>
    <n v="440"/>
    <n v="0.02"/>
    <x v="1625"/>
    <n v="5.3863106790000002"/>
    <n v="3.1964340409999998"/>
  </r>
  <r>
    <s v="Roadmap_2017"/>
    <s v="Baseline"/>
    <x v="9"/>
    <x v="5"/>
    <x v="8"/>
    <n v="0"/>
    <n v="0"/>
    <n v="0"/>
    <n v="0"/>
    <n v="0"/>
    <n v="418"/>
    <n v="0.02"/>
    <x v="1626"/>
    <n v="5.1169951449999997"/>
    <n v="3.0366123389999999"/>
  </r>
  <r>
    <s v="Roadmap_2017"/>
    <s v="Baseline"/>
    <x v="9"/>
    <x v="6"/>
    <x v="8"/>
    <n v="0"/>
    <n v="0"/>
    <n v="0"/>
    <n v="0"/>
    <n v="0"/>
    <n v="391"/>
    <n v="0.02"/>
    <x v="1627"/>
    <n v="4.7864715350000004"/>
    <n v="2.840467523"/>
  </r>
  <r>
    <s v="Roadmap_2017"/>
    <s v="Baseline"/>
    <x v="9"/>
    <x v="7"/>
    <x v="8"/>
    <n v="0"/>
    <n v="0"/>
    <n v="0"/>
    <n v="0"/>
    <n v="0"/>
    <n v="365"/>
    <n v="0.02"/>
    <x v="1628"/>
    <n v="4.46818954"/>
    <n v="2.6515873289999998"/>
  </r>
  <r>
    <s v="Roadmap_2017"/>
    <s v="Baseline"/>
    <x v="9"/>
    <x v="8"/>
    <x v="8"/>
    <n v="0"/>
    <n v="0"/>
    <n v="0"/>
    <n v="0"/>
    <n v="0"/>
    <n v="340"/>
    <n v="0.02"/>
    <x v="1629"/>
    <n v="4.1621491610000003"/>
    <n v="2.4699717589999999"/>
  </r>
  <r>
    <s v="Roadmap_2017"/>
    <s v="Baseline"/>
    <x v="9"/>
    <x v="9"/>
    <x v="8"/>
    <n v="0"/>
    <n v="0"/>
    <n v="0"/>
    <n v="0"/>
    <n v="0"/>
    <n v="284"/>
    <n v="0.02"/>
    <x v="1630"/>
    <n v="3.476618711"/>
    <n v="2.0631528810000002"/>
  </r>
  <r>
    <s v="Roadmap_2017"/>
    <s v="Baseline"/>
    <x v="9"/>
    <x v="10"/>
    <x v="8"/>
    <n v="0"/>
    <n v="0"/>
    <n v="0"/>
    <n v="0"/>
    <n v="0"/>
    <n v="297"/>
    <n v="0.02"/>
    <x v="1631"/>
    <n v="3.6357597080000001"/>
    <n v="2.1575929779999998"/>
  </r>
  <r>
    <s v="Roadmap_2017"/>
    <s v="Baseline"/>
    <x v="10"/>
    <x v="0"/>
    <x v="8"/>
    <n v="0"/>
    <n v="0"/>
    <n v="0"/>
    <n v="0"/>
    <n v="0"/>
    <n v="16"/>
    <n v="0.02"/>
    <x v="726"/>
    <n v="0.34215719999999999"/>
    <n v="0.205241956"/>
  </r>
  <r>
    <s v="Roadmap_2017"/>
    <s v="Baseline"/>
    <x v="10"/>
    <x v="1"/>
    <x v="8"/>
    <n v="0"/>
    <n v="0"/>
    <n v="0"/>
    <n v="0"/>
    <n v="0"/>
    <n v="18"/>
    <n v="0.02"/>
    <x v="1632"/>
    <n v="0.39103680000000002"/>
    <n v="0.23456223600000001"/>
  </r>
  <r>
    <s v="Roadmap_2017"/>
    <s v="Baseline"/>
    <x v="10"/>
    <x v="2"/>
    <x v="8"/>
    <n v="0"/>
    <n v="0"/>
    <n v="0"/>
    <n v="0"/>
    <n v="0"/>
    <n v="20"/>
    <n v="0.02"/>
    <x v="1632"/>
    <n v="0.39103680000000002"/>
    <n v="0.23456223600000001"/>
  </r>
  <r>
    <s v="Roadmap_2017"/>
    <s v="Baseline"/>
    <x v="10"/>
    <x v="3"/>
    <x v="8"/>
    <n v="0"/>
    <n v="0"/>
    <n v="0"/>
    <n v="0"/>
    <n v="0"/>
    <n v="23"/>
    <n v="0.02"/>
    <x v="1633"/>
    <n v="0.44969231999999998"/>
    <n v="0.26974657099999999"/>
  </r>
  <r>
    <s v="Roadmap_2017"/>
    <s v="Baseline"/>
    <x v="10"/>
    <x v="4"/>
    <x v="8"/>
    <n v="0"/>
    <n v="0"/>
    <n v="0"/>
    <n v="0"/>
    <n v="0"/>
    <n v="29"/>
    <n v="0.02"/>
    <x v="1634"/>
    <n v="0.56700335999999996"/>
    <n v="0.34011524199999998"/>
  </r>
  <r>
    <s v="Roadmap_2017"/>
    <s v="Baseline"/>
    <x v="10"/>
    <x v="5"/>
    <x v="8"/>
    <n v="0"/>
    <n v="0"/>
    <n v="0"/>
    <n v="0"/>
    <n v="0"/>
    <n v="33"/>
    <n v="0.02"/>
    <x v="1635"/>
    <n v="0.64734427100000003"/>
    <n v="0.38702768900000001"/>
  </r>
  <r>
    <s v="Roadmap_2017"/>
    <s v="Baseline"/>
    <x v="10"/>
    <x v="6"/>
    <x v="8"/>
    <n v="0"/>
    <n v="0"/>
    <n v="0"/>
    <n v="0"/>
    <n v="0"/>
    <n v="37"/>
    <n v="0.02"/>
    <x v="1636"/>
    <n v="0.72581024299999997"/>
    <n v="0.43394013599999998"/>
  </r>
  <r>
    <s v="Roadmap_2017"/>
    <s v="Baseline"/>
    <x v="10"/>
    <x v="7"/>
    <x v="8"/>
    <n v="0"/>
    <n v="0"/>
    <n v="0"/>
    <n v="0"/>
    <n v="0"/>
    <n v="41"/>
    <n v="0.02"/>
    <x v="1637"/>
    <n v="0.80427621599999999"/>
    <n v="0.48085258399999897"/>
  </r>
  <r>
    <s v="Roadmap_2017"/>
    <s v="Baseline"/>
    <x v="10"/>
    <x v="8"/>
    <x v="8"/>
    <n v="0"/>
    <n v="0"/>
    <n v="0"/>
    <n v="0"/>
    <n v="0"/>
    <n v="45"/>
    <n v="0.02"/>
    <x v="648"/>
    <n v="0.88274218799999904"/>
    <n v="0.52776503100000005"/>
  </r>
  <r>
    <s v="Roadmap_2017"/>
    <s v="Baseline"/>
    <x v="10"/>
    <x v="9"/>
    <x v="8"/>
    <n v="0"/>
    <n v="0"/>
    <n v="0"/>
    <n v="0"/>
    <n v="0"/>
    <n v="49"/>
    <n v="0.02"/>
    <x v="1638"/>
    <n v="0.96120815999999998"/>
    <n v="0.57467747800000002"/>
  </r>
  <r>
    <s v="Roadmap_2017"/>
    <s v="Baseline"/>
    <x v="10"/>
    <x v="10"/>
    <x v="8"/>
    <n v="0"/>
    <n v="0"/>
    <n v="0"/>
    <n v="0"/>
    <n v="0"/>
    <n v="57"/>
    <n v="0.02"/>
    <x v="1639"/>
    <n v="1.1181401040000001"/>
    <n v="0.66850237199999996"/>
  </r>
  <r>
    <s v="Roadmap_2017"/>
    <s v="Baseline"/>
    <x v="11"/>
    <x v="0"/>
    <x v="8"/>
    <n v="0"/>
    <n v="0"/>
    <n v="0"/>
    <n v="0"/>
    <n v="0"/>
    <n v="6"/>
    <n v="0.02"/>
    <x v="747"/>
    <n v="9.7759200000000004E-2"/>
    <n v="5.8640559000000002E-2"/>
  </r>
  <r>
    <s v="Roadmap_2017"/>
    <s v="Baseline"/>
    <x v="11"/>
    <x v="1"/>
    <x v="8"/>
    <n v="0"/>
    <n v="0"/>
    <n v="0"/>
    <n v="0"/>
    <n v="0"/>
    <n v="6"/>
    <n v="0.02"/>
    <x v="747"/>
    <n v="9.7759200000000004E-2"/>
    <n v="5.8640559000000002E-2"/>
  </r>
  <r>
    <s v="Roadmap_2017"/>
    <s v="Baseline"/>
    <x v="11"/>
    <x v="2"/>
    <x v="8"/>
    <n v="0"/>
    <n v="0"/>
    <n v="0"/>
    <n v="0"/>
    <n v="0"/>
    <n v="6"/>
    <n v="0.02"/>
    <x v="747"/>
    <n v="9.7759200000000004E-2"/>
    <n v="5.8640559000000002E-2"/>
  </r>
  <r>
    <s v="Roadmap_2017"/>
    <s v="Baseline"/>
    <x v="11"/>
    <x v="3"/>
    <x v="8"/>
    <n v="0"/>
    <n v="0"/>
    <n v="0"/>
    <n v="0"/>
    <n v="0"/>
    <n v="7"/>
    <n v="0.02"/>
    <x v="1640"/>
    <n v="0.114052399999999"/>
    <n v="6.8413984999999997E-2"/>
  </r>
  <r>
    <s v="Roadmap_2017"/>
    <s v="Baseline"/>
    <x v="11"/>
    <x v="4"/>
    <x v="8"/>
    <n v="0"/>
    <n v="0"/>
    <n v="0"/>
    <n v="0"/>
    <n v="0"/>
    <n v="10"/>
    <n v="0.02"/>
    <x v="1641"/>
    <n v="0.16469200000000001"/>
    <n v="9.7734265000000001E-2"/>
  </r>
  <r>
    <s v="Roadmap_2017"/>
    <s v="Baseline"/>
    <x v="11"/>
    <x v="5"/>
    <x v="8"/>
    <n v="0"/>
    <n v="0"/>
    <n v="0"/>
    <n v="0"/>
    <n v="0"/>
    <n v="12"/>
    <n v="0.02"/>
    <x v="721"/>
    <n v="0.19763039999999901"/>
    <n v="0.117281118"/>
  </r>
  <r>
    <s v="Roadmap_2017"/>
    <s v="Baseline"/>
    <x v="11"/>
    <x v="6"/>
    <x v="8"/>
    <n v="0"/>
    <n v="0"/>
    <n v="0"/>
    <n v="0"/>
    <n v="0"/>
    <n v="13"/>
    <n v="0.02"/>
    <x v="1642"/>
    <n v="0.2140996"/>
    <n v="0.12705454399999999"/>
  </r>
  <r>
    <s v="Roadmap_2017"/>
    <s v="Baseline"/>
    <x v="11"/>
    <x v="7"/>
    <x v="8"/>
    <n v="0"/>
    <n v="0"/>
    <n v="0"/>
    <n v="0"/>
    <n v="0"/>
    <n v="15"/>
    <n v="0.02"/>
    <x v="720"/>
    <n v="0.24703800000000001"/>
    <n v="0.14660139699999999"/>
  </r>
  <r>
    <s v="Roadmap_2017"/>
    <s v="Baseline"/>
    <x v="11"/>
    <x v="8"/>
    <x v="8"/>
    <n v="0"/>
    <n v="0"/>
    <n v="0"/>
    <n v="0"/>
    <n v="0"/>
    <n v="18"/>
    <n v="0.02"/>
    <x v="727"/>
    <n v="0.29644559999999998"/>
    <n v="0.175921677"/>
  </r>
  <r>
    <s v="Roadmap_2017"/>
    <s v="Baseline"/>
    <x v="11"/>
    <x v="9"/>
    <x v="8"/>
    <n v="0"/>
    <n v="0"/>
    <n v="0"/>
    <n v="0"/>
    <n v="0"/>
    <n v="20"/>
    <n v="0.02"/>
    <x v="782"/>
    <n v="0.32938400000000001"/>
    <n v="0.19546853"/>
  </r>
  <r>
    <s v="Roadmap_2017"/>
    <s v="Baseline"/>
    <x v="11"/>
    <x v="10"/>
    <x v="8"/>
    <n v="0"/>
    <n v="0"/>
    <n v="0"/>
    <n v="0"/>
    <n v="0"/>
    <n v="23"/>
    <n v="0.02"/>
    <x v="1643"/>
    <n v="0.37879159999999901"/>
    <n v="0.22478880899999901"/>
  </r>
  <r>
    <s v="Roadmap_2017"/>
    <s v="Baseline"/>
    <x v="12"/>
    <x v="0"/>
    <x v="8"/>
    <n v="0"/>
    <n v="0"/>
    <n v="0"/>
    <n v="0"/>
    <n v="0"/>
    <n v="10"/>
    <n v="0.02"/>
    <x v="721"/>
    <n v="0.19551840000000001"/>
    <n v="0.117281118"/>
  </r>
  <r>
    <s v="Roadmap_2017"/>
    <s v="Baseline"/>
    <x v="12"/>
    <x v="1"/>
    <x v="8"/>
    <n v="0"/>
    <n v="0"/>
    <n v="0"/>
    <n v="0"/>
    <n v="0"/>
    <n v="15"/>
    <n v="0.02"/>
    <x v="720"/>
    <n v="0.244398"/>
    <n v="0.14660139699999999"/>
  </r>
  <r>
    <s v="Roadmap_2017"/>
    <s v="Baseline"/>
    <x v="12"/>
    <x v="2"/>
    <x v="8"/>
    <n v="0"/>
    <n v="0"/>
    <n v="0"/>
    <n v="0"/>
    <n v="0"/>
    <n v="23"/>
    <n v="0.02"/>
    <x v="1632"/>
    <n v="0.39103680000000002"/>
    <n v="0.23456223600000001"/>
  </r>
  <r>
    <s v="Roadmap_2017"/>
    <s v="Baseline"/>
    <x v="12"/>
    <x v="3"/>
    <x v="8"/>
    <n v="0"/>
    <n v="0"/>
    <n v="0"/>
    <n v="0"/>
    <n v="0"/>
    <n v="34"/>
    <n v="0.02"/>
    <x v="1644"/>
    <n v="0.57805439999999997"/>
    <n v="0.34674417499999999"/>
  </r>
  <r>
    <s v="Roadmap_2017"/>
    <s v="Baseline"/>
    <x v="12"/>
    <x v="4"/>
    <x v="8"/>
    <n v="0"/>
    <n v="0"/>
    <n v="0"/>
    <n v="0"/>
    <n v="0"/>
    <n v="42"/>
    <n v="0.02"/>
    <x v="1645"/>
    <n v="0.71406719999999901"/>
    <n v="0.42833104"/>
  </r>
  <r>
    <s v="Roadmap_2017"/>
    <s v="Baseline"/>
    <x v="12"/>
    <x v="5"/>
    <x v="8"/>
    <n v="0"/>
    <n v="0"/>
    <n v="0"/>
    <n v="0"/>
    <n v="0"/>
    <n v="49"/>
    <n v="0.02"/>
    <x v="1646"/>
    <n v="0.8330784"/>
    <n v="0.49971954600000001"/>
  </r>
  <r>
    <s v="Roadmap_2017"/>
    <s v="Baseline"/>
    <x v="12"/>
    <x v="6"/>
    <x v="8"/>
    <n v="0"/>
    <n v="0"/>
    <n v="0"/>
    <n v="0"/>
    <n v="0"/>
    <n v="56"/>
    <n v="0.02"/>
    <x v="1647"/>
    <n v="0.95208959999999998"/>
    <n v="0.571108053"/>
  </r>
  <r>
    <s v="Roadmap_2017"/>
    <s v="Baseline"/>
    <x v="12"/>
    <x v="7"/>
    <x v="8"/>
    <n v="0"/>
    <n v="0"/>
    <n v="0"/>
    <n v="0"/>
    <n v="0"/>
    <n v="63"/>
    <n v="0.02"/>
    <x v="1648"/>
    <n v="1.0711008"/>
    <n v="0.64249655900000002"/>
  </r>
  <r>
    <s v="Roadmap_2017"/>
    <s v="Baseline"/>
    <x v="12"/>
    <x v="8"/>
    <x v="8"/>
    <n v="0"/>
    <n v="0"/>
    <n v="0"/>
    <n v="0"/>
    <n v="0"/>
    <n v="72"/>
    <n v="0.02"/>
    <x v="1649"/>
    <n v="1.2241152"/>
    <n v="0.73428178200000005"/>
  </r>
  <r>
    <s v="Roadmap_2017"/>
    <s v="Baseline"/>
    <x v="12"/>
    <x v="9"/>
    <x v="8"/>
    <n v="0"/>
    <n v="0"/>
    <n v="0"/>
    <n v="0"/>
    <n v="0"/>
    <n v="80"/>
    <n v="0.02"/>
    <x v="1650"/>
    <n v="1.360128"/>
    <n v="0.81586864699999995"/>
  </r>
  <r>
    <s v="Roadmap_2017"/>
    <s v="Baseline"/>
    <x v="12"/>
    <x v="10"/>
    <x v="8"/>
    <n v="0"/>
    <n v="0"/>
    <n v="0"/>
    <n v="0"/>
    <n v="0"/>
    <n v="90"/>
    <n v="0.02"/>
    <x v="1651"/>
    <n v="1.5301439999999999"/>
    <n v="0.91785222799999999"/>
  </r>
  <r>
    <s v="Roadmap_2017"/>
    <s v="Baseline"/>
    <x v="13"/>
    <x v="0"/>
    <x v="8"/>
    <n v="0"/>
    <n v="0"/>
    <n v="0"/>
    <n v="0"/>
    <n v="0"/>
    <n v="99"/>
    <n v="0.02"/>
    <x v="709"/>
    <n v="1.8574248"/>
    <n v="1.114170621"/>
  </r>
  <r>
    <s v="Roadmap_2017"/>
    <s v="Baseline"/>
    <x v="13"/>
    <x v="1"/>
    <x v="8"/>
    <n v="0"/>
    <n v="0"/>
    <n v="0"/>
    <n v="0"/>
    <n v="0"/>
    <n v="95"/>
    <n v="0.02"/>
    <x v="1652"/>
    <n v="1.61267403"/>
    <n v="0.96756922299999903"/>
  </r>
  <r>
    <s v="Roadmap_2017"/>
    <s v="Baseline"/>
    <x v="13"/>
    <x v="2"/>
    <x v="8"/>
    <n v="0"/>
    <n v="0"/>
    <n v="0"/>
    <n v="0"/>
    <n v="0"/>
    <n v="92"/>
    <n v="0.02"/>
    <x v="1653"/>
    <n v="1.0362037559999999"/>
    <n v="0.64504614900000001"/>
  </r>
  <r>
    <s v="Roadmap_2017"/>
    <s v="Baseline"/>
    <x v="13"/>
    <x v="3"/>
    <x v="8"/>
    <n v="0"/>
    <n v="0"/>
    <n v="0"/>
    <n v="0"/>
    <n v="0"/>
    <n v="95"/>
    <n v="0.02"/>
    <x v="1654"/>
    <n v="1.0801913509999901"/>
    <n v="0.66608026200000003"/>
  </r>
  <r>
    <s v="Roadmap_2017"/>
    <s v="Baseline"/>
    <x v="13"/>
    <x v="4"/>
    <x v="8"/>
    <n v="0"/>
    <n v="0"/>
    <n v="0"/>
    <n v="0"/>
    <n v="0"/>
    <n v="110"/>
    <n v="0.02"/>
    <x v="1655"/>
    <n v="1.25074788"/>
    <n v="0.77125083000000005"/>
  </r>
  <r>
    <s v="Roadmap_2017"/>
    <s v="Baseline"/>
    <x v="13"/>
    <x v="5"/>
    <x v="8"/>
    <n v="0"/>
    <n v="0"/>
    <n v="0"/>
    <n v="0"/>
    <n v="0"/>
    <n v="113"/>
    <n v="0.02"/>
    <x v="1656"/>
    <n v="1.284859186"/>
    <n v="0.79228494400000005"/>
  </r>
  <r>
    <s v="Roadmap_2017"/>
    <s v="Baseline"/>
    <x v="13"/>
    <x v="6"/>
    <x v="8"/>
    <n v="0"/>
    <n v="0"/>
    <n v="0"/>
    <n v="0"/>
    <n v="0"/>
    <n v="113"/>
    <n v="0.02"/>
    <x v="1656"/>
    <n v="1.284859186"/>
    <n v="0.79228494400000005"/>
  </r>
  <r>
    <s v="Roadmap_2017"/>
    <s v="Baseline"/>
    <x v="13"/>
    <x v="7"/>
    <x v="8"/>
    <n v="0"/>
    <n v="0"/>
    <n v="0"/>
    <n v="0"/>
    <n v="0"/>
    <n v="111"/>
    <n v="0.02"/>
    <x v="1657"/>
    <n v="1.2621183149999999"/>
    <n v="0.77826220099999999"/>
  </r>
  <r>
    <s v="Roadmap_2017"/>
    <s v="Baseline"/>
    <x v="13"/>
    <x v="8"/>
    <x v="8"/>
    <n v="0"/>
    <n v="0"/>
    <n v="0"/>
    <n v="0"/>
    <n v="0"/>
    <n v="108"/>
    <n v="0.02"/>
    <x v="1658"/>
    <n v="1.22800701"/>
    <n v="0.75722808799999997"/>
  </r>
  <r>
    <s v="Roadmap_2017"/>
    <s v="Baseline"/>
    <x v="13"/>
    <x v="9"/>
    <x v="8"/>
    <n v="0"/>
    <n v="0"/>
    <n v="0"/>
    <n v="0"/>
    <n v="0"/>
    <n v="98"/>
    <n v="0.02"/>
    <x v="1659"/>
    <n v="1.1143026570000001"/>
    <n v="0.68711437599999903"/>
  </r>
  <r>
    <s v="Roadmap_2017"/>
    <s v="Baseline"/>
    <x v="13"/>
    <x v="10"/>
    <x v="8"/>
    <n v="0"/>
    <n v="0"/>
    <n v="0"/>
    <n v="0"/>
    <n v="0"/>
    <n v="107"/>
    <n v="0.02"/>
    <x v="1660"/>
    <n v="1.216636574"/>
    <n v="0.75021671700000003"/>
  </r>
  <r>
    <s v="Roadmap_2017"/>
    <s v="Baseline"/>
    <x v="14"/>
    <x v="0"/>
    <x v="8"/>
    <n v="0"/>
    <n v="0"/>
    <n v="0"/>
    <n v="0"/>
    <n v="0"/>
    <n v="181"/>
    <n v="0.02"/>
    <x v="1661"/>
    <n v="2.1018227999999999"/>
    <n v="1.2607720179999999"/>
  </r>
  <r>
    <s v="Roadmap_2017"/>
    <s v="Baseline"/>
    <x v="14"/>
    <x v="1"/>
    <x v="8"/>
    <n v="0"/>
    <n v="0"/>
    <n v="0"/>
    <n v="0"/>
    <n v="0"/>
    <n v="185"/>
    <n v="0.02"/>
    <x v="710"/>
    <n v="2.1995819999999999"/>
    <n v="1.319412577"/>
  </r>
  <r>
    <s v="Roadmap_2017"/>
    <s v="Baseline"/>
    <x v="14"/>
    <x v="2"/>
    <x v="8"/>
    <n v="0"/>
    <n v="0"/>
    <n v="0"/>
    <n v="0"/>
    <n v="0"/>
    <n v="154"/>
    <n v="0.02"/>
    <x v="657"/>
    <n v="1.955184"/>
    <n v="1.1728111800000001"/>
  </r>
  <r>
    <s v="Roadmap_2017"/>
    <s v="Baseline"/>
    <x v="14"/>
    <x v="3"/>
    <x v="8"/>
    <n v="0"/>
    <n v="0"/>
    <n v="0"/>
    <n v="0"/>
    <n v="0"/>
    <n v="154"/>
    <n v="0.02"/>
    <x v="657"/>
    <n v="1.9758794769999899"/>
    <n v="1.1728111800000001"/>
  </r>
  <r>
    <s v="Roadmap_2017"/>
    <s v="Baseline"/>
    <x v="14"/>
    <x v="4"/>
    <x v="8"/>
    <n v="0"/>
    <n v="0"/>
    <n v="0"/>
    <n v="0"/>
    <n v="0"/>
    <n v="154"/>
    <n v="0.02"/>
    <x v="657"/>
    <n v="1.9763040000000001"/>
    <n v="1.1728111800000001"/>
  </r>
  <r>
    <s v="Roadmap_2017"/>
    <s v="Baseline"/>
    <x v="14"/>
    <x v="5"/>
    <x v="8"/>
    <n v="0"/>
    <n v="0"/>
    <n v="0"/>
    <n v="0"/>
    <n v="0"/>
    <n v="148"/>
    <n v="0.02"/>
    <x v="1662"/>
    <n v="1.8993051430000001"/>
    <n v="1.1271172380000001"/>
  </r>
  <r>
    <s v="Roadmap_2017"/>
    <s v="Baseline"/>
    <x v="14"/>
    <x v="6"/>
    <x v="8"/>
    <n v="0"/>
    <n v="0"/>
    <n v="0"/>
    <n v="0"/>
    <n v="0"/>
    <n v="135"/>
    <n v="0.02"/>
    <x v="1663"/>
    <n v="1.732474286"/>
    <n v="1.0281136959999999"/>
  </r>
  <r>
    <s v="Roadmap_2017"/>
    <s v="Baseline"/>
    <x v="14"/>
    <x v="7"/>
    <x v="8"/>
    <n v="0"/>
    <n v="0"/>
    <n v="0"/>
    <n v="0"/>
    <n v="0"/>
    <n v="121"/>
    <n v="0.02"/>
    <x v="1664"/>
    <n v="1.5528102859999999"/>
    <n v="0.92149449799999905"/>
  </r>
  <r>
    <s v="Roadmap_2017"/>
    <s v="Baseline"/>
    <x v="14"/>
    <x v="8"/>
    <x v="8"/>
    <n v="0"/>
    <n v="0"/>
    <n v="0"/>
    <n v="0"/>
    <n v="0"/>
    <n v="114"/>
    <n v="0.02"/>
    <x v="1665"/>
    <n v="1.462978286"/>
    <n v="0.86818489899999995"/>
  </r>
  <r>
    <s v="Roadmap_2017"/>
    <s v="Baseline"/>
    <x v="14"/>
    <x v="9"/>
    <x v="8"/>
    <n v="0"/>
    <n v="0"/>
    <n v="0"/>
    <n v="0"/>
    <n v="0"/>
    <n v="112"/>
    <n v="0.02"/>
    <x v="1666"/>
    <n v="1.4373119999999999"/>
    <n v="0.85295358499999996"/>
  </r>
  <r>
    <s v="Roadmap_2017"/>
    <s v="Baseline"/>
    <x v="14"/>
    <x v="10"/>
    <x v="8"/>
    <n v="0"/>
    <n v="0"/>
    <n v="0"/>
    <n v="0"/>
    <n v="0"/>
    <n v="111"/>
    <n v="0.02"/>
    <x v="1667"/>
    <n v="1.424478857"/>
    <n v="0.84533792799999996"/>
  </r>
  <r>
    <s v="Roadmap_2017"/>
    <s v="Baseline"/>
    <x v="15"/>
    <x v="0"/>
    <x v="8"/>
    <n v="0"/>
    <n v="0"/>
    <n v="0"/>
    <n v="0"/>
    <n v="0"/>
    <n v="67"/>
    <n v="0.02"/>
    <x v="1668"/>
    <n v="0.83095319999999995"/>
    <n v="0.49844475100000002"/>
  </r>
  <r>
    <s v="Roadmap_2017"/>
    <s v="Baseline"/>
    <x v="15"/>
    <x v="1"/>
    <x v="8"/>
    <n v="0"/>
    <n v="0"/>
    <n v="0"/>
    <n v="0"/>
    <n v="0"/>
    <n v="76"/>
    <n v="0.02"/>
    <x v="1668"/>
    <n v="0.83032317099999997"/>
    <n v="0.49844475100000002"/>
  </r>
  <r>
    <s v="Roadmap_2017"/>
    <s v="Baseline"/>
    <x v="15"/>
    <x v="2"/>
    <x v="8"/>
    <n v="0"/>
    <n v="0"/>
    <n v="0"/>
    <n v="0"/>
    <n v="0"/>
    <n v="88"/>
    <n v="0.02"/>
    <x v="1669"/>
    <n v="0.91996951199999999"/>
    <n v="0.55708530999999994"/>
  </r>
  <r>
    <s v="Roadmap_2017"/>
    <s v="Baseline"/>
    <x v="15"/>
    <x v="3"/>
    <x v="8"/>
    <n v="0"/>
    <n v="0"/>
    <n v="0"/>
    <n v="0"/>
    <n v="0"/>
    <n v="96"/>
    <n v="0.02"/>
    <x v="1670"/>
    <n v="1.003603104"/>
    <n v="0.60772942899999904"/>
  </r>
  <r>
    <s v="Roadmap_2017"/>
    <s v="Baseline"/>
    <x v="15"/>
    <x v="4"/>
    <x v="8"/>
    <n v="0"/>
    <n v="0"/>
    <n v="0"/>
    <n v="0"/>
    <n v="0"/>
    <n v="98"/>
    <n v="0.02"/>
    <x v="1671"/>
    <n v="1.024511502"/>
    <n v="0.62039045900000001"/>
  </r>
  <r>
    <s v="Roadmap_2017"/>
    <s v="Baseline"/>
    <x v="15"/>
    <x v="5"/>
    <x v="8"/>
    <n v="0"/>
    <n v="0"/>
    <n v="0"/>
    <n v="0"/>
    <n v="0"/>
    <n v="99"/>
    <n v="0.02"/>
    <x v="1672"/>
    <n v="1.034965701"/>
    <n v="0.62672097399999904"/>
  </r>
  <r>
    <s v="Roadmap_2017"/>
    <s v="Baseline"/>
    <x v="15"/>
    <x v="6"/>
    <x v="8"/>
    <n v="0"/>
    <n v="0"/>
    <n v="0"/>
    <n v="0"/>
    <n v="0"/>
    <n v="101"/>
    <n v="0.02"/>
    <x v="1673"/>
    <n v="1.055874099"/>
    <n v="0.639382004"/>
  </r>
  <r>
    <s v="Roadmap_2017"/>
    <s v="Baseline"/>
    <x v="15"/>
    <x v="7"/>
    <x v="8"/>
    <n v="0"/>
    <n v="0"/>
    <n v="0"/>
    <n v="0"/>
    <n v="0"/>
    <n v="102"/>
    <n v="0.02"/>
    <x v="1674"/>
    <n v="1.066328298"/>
    <n v="0.64571251900000004"/>
  </r>
  <r>
    <s v="Roadmap_2017"/>
    <s v="Baseline"/>
    <x v="15"/>
    <x v="8"/>
    <x v="8"/>
    <n v="0"/>
    <n v="0"/>
    <n v="0"/>
    <n v="0"/>
    <n v="0"/>
    <n v="104"/>
    <n v="0.02"/>
    <x v="1675"/>
    <n v="1.0872366959999999"/>
    <n v="0.658373549"/>
  </r>
  <r>
    <s v="Roadmap_2017"/>
    <s v="Baseline"/>
    <x v="15"/>
    <x v="9"/>
    <x v="8"/>
    <n v="0"/>
    <n v="0"/>
    <n v="0"/>
    <n v="0"/>
    <n v="0"/>
    <n v="98"/>
    <n v="0.02"/>
    <x v="1671"/>
    <n v="1.024511502"/>
    <n v="0.62039045900000001"/>
  </r>
  <r>
    <s v="Roadmap_2017"/>
    <s v="Baseline"/>
    <x v="15"/>
    <x v="10"/>
    <x v="8"/>
    <n v="0"/>
    <n v="0"/>
    <n v="0"/>
    <n v="0"/>
    <n v="0"/>
    <n v="105"/>
    <n v="0.02"/>
    <x v="1676"/>
    <n v="1.0976908949999999"/>
    <n v="0.66470406299999996"/>
  </r>
  <r>
    <s v="Roadmap_2017"/>
    <s v="Baseline"/>
    <x v="16"/>
    <x v="0"/>
    <x v="8"/>
    <n v="0"/>
    <n v="0"/>
    <n v="0"/>
    <n v="0"/>
    <n v="0"/>
    <n v="34"/>
    <n v="0.02"/>
    <x v="1677"/>
    <n v="1.5638479329999999"/>
    <n v="0.93824894400000003"/>
  </r>
  <r>
    <s v="Roadmap_2017"/>
    <s v="Baseline"/>
    <x v="16"/>
    <x v="1"/>
    <x v="8"/>
    <n v="0"/>
    <n v="0"/>
    <n v="0"/>
    <n v="0"/>
    <n v="0"/>
    <n v="36"/>
    <n v="0.02"/>
    <x v="1582"/>
    <n v="1.462914273"/>
    <n v="0.87960838500000005"/>
  </r>
  <r>
    <s v="Roadmap_2017"/>
    <s v="Baseline"/>
    <x v="16"/>
    <x v="2"/>
    <x v="8"/>
    <n v="0"/>
    <n v="0"/>
    <n v="0"/>
    <n v="0"/>
    <n v="0"/>
    <n v="38"/>
    <n v="0.02"/>
    <x v="1582"/>
    <n v="1.461699624"/>
    <n v="0.87960838500000005"/>
  </r>
  <r>
    <s v="Roadmap_2017"/>
    <s v="Baseline"/>
    <x v="16"/>
    <x v="3"/>
    <x v="8"/>
    <n v="0"/>
    <n v="0"/>
    <n v="0"/>
    <n v="0"/>
    <n v="0"/>
    <n v="39"/>
    <n v="0.02"/>
    <x v="1678"/>
    <n v="1.4448938600000001"/>
    <n v="0.90275597399999996"/>
  </r>
  <r>
    <s v="Roadmap_2017"/>
    <s v="Baseline"/>
    <x v="16"/>
    <x v="4"/>
    <x v="8"/>
    <n v="0"/>
    <n v="0"/>
    <n v="0"/>
    <n v="0"/>
    <n v="0"/>
    <n v="46"/>
    <n v="0.02"/>
    <x v="1679"/>
    <n v="1.6194403939999999"/>
    <n v="1.064789097"/>
  </r>
  <r>
    <s v="Roadmap_2017"/>
    <s v="Baseline"/>
    <x v="16"/>
    <x v="5"/>
    <x v="8"/>
    <n v="0"/>
    <n v="0"/>
    <n v="0"/>
    <n v="0"/>
    <n v="0"/>
    <n v="55"/>
    <n v="0.02"/>
    <x v="1680"/>
    <n v="1.8539281889999999"/>
    <n v="1.273117399"/>
  </r>
  <r>
    <s v="Roadmap_2017"/>
    <s v="Baseline"/>
    <x v="16"/>
    <x v="6"/>
    <x v="8"/>
    <n v="0"/>
    <n v="0"/>
    <n v="0"/>
    <n v="0"/>
    <n v="0"/>
    <n v="67"/>
    <n v="0.02"/>
    <x v="1681"/>
    <n v="2.254690444"/>
    <n v="1.5508884679999999"/>
  </r>
  <r>
    <s v="Roadmap_2017"/>
    <s v="Baseline"/>
    <x v="16"/>
    <x v="7"/>
    <x v="8"/>
    <n v="0"/>
    <n v="0"/>
    <n v="0"/>
    <n v="0"/>
    <n v="0"/>
    <n v="81"/>
    <n v="0.02"/>
    <x v="1682"/>
    <n v="2.7358629189999899"/>
    <n v="1.8749547150000001"/>
  </r>
  <r>
    <s v="Roadmap_2017"/>
    <s v="Baseline"/>
    <x v="16"/>
    <x v="8"/>
    <x v="8"/>
    <n v="0"/>
    <n v="0"/>
    <n v="0"/>
    <n v="0"/>
    <n v="0"/>
    <n v="89"/>
    <n v="0.02"/>
    <x v="1683"/>
    <n v="3.0246500339999902"/>
    <n v="2.0601354270000001"/>
  </r>
  <r>
    <s v="Roadmap_2017"/>
    <s v="Baseline"/>
    <x v="16"/>
    <x v="9"/>
    <x v="8"/>
    <n v="0"/>
    <n v="0"/>
    <n v="0"/>
    <n v="0"/>
    <n v="0"/>
    <n v="97"/>
    <n v="0.02"/>
    <x v="1684"/>
    <n v="3.3190794239999999"/>
    <n v="2.2453161399999999"/>
  </r>
  <r>
    <s v="Roadmap_2017"/>
    <s v="Baseline"/>
    <x v="16"/>
    <x v="10"/>
    <x v="8"/>
    <n v="0"/>
    <n v="0"/>
    <n v="0"/>
    <n v="0"/>
    <n v="0"/>
    <n v="106"/>
    <n v="0.02"/>
    <x v="1685"/>
    <n v="3.6509587059999999"/>
    <n v="2.4536444419999999"/>
  </r>
  <r>
    <m/>
    <m/>
    <x v="18"/>
    <x v="11"/>
    <x v="9"/>
    <m/>
    <m/>
    <m/>
    <m/>
    <m/>
    <m/>
    <m/>
    <x v="168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95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showAll="0"/>
    <pivotField showAll="0"/>
    <pivotField dataField="1"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Energy_PJ" fld="12" baseField="2" baseItem="3"/>
  </dataFields>
  <formats count="2">
    <format dxfId="0">
      <pivotArea outline="0" collapsedLevelsAreSubtotals="1" fieldPosition="0"/>
    </format>
    <format dxfId="1">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95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dataField="1" showAll="0"/>
    <pivotField showAll="0"/>
    <pivotField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TKM_billion" fld="8"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95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dataField="1"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PKM_billion" fld="10"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ee.nrcan.gc.ca/corporate/statistics/neud/dpa/menus/trends/comprehensive/trends_tran_ca.cfm" TargetMode="External"/><Relationship Id="rId2" Type="http://schemas.openxmlformats.org/officeDocument/2006/relationships/hyperlink" Target="https://www.theicct.org/transportation-roadmap" TargetMode="External"/><Relationship Id="rId1" Type="http://schemas.openxmlformats.org/officeDocument/2006/relationships/hyperlink" Target="http://oee.nrcan.gc.ca/corporate/statistics/neud/dpa/menus/trends/handbook/handbook_tran_00.cfm"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oee.rncan.gc.ca/corporate/statistics/neud/dpa/showTable.cfm?type=HB&#167;or=tran&amp;juris=00&amp;rn=1&amp;page=4"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hyperlink" Target="https://oee.nrcan.gc.ca/corporate/statistics/neud/dpa/showTable.cfm?type=HB&#167;or=tran&amp;juris=00&amp;rn=4&amp;page=4"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opLeftCell="A39" workbookViewId="0">
      <selection activeCell="B5" sqref="B5"/>
    </sheetView>
  </sheetViews>
  <sheetFormatPr defaultColWidth="8.85546875" defaultRowHeight="14.25"/>
  <cols>
    <col min="1" max="1" width="34.140625" customWidth="1"/>
    <col min="2" max="2" width="107.42578125" customWidth="1"/>
    <col min="3" max="3" width="36.28515625" customWidth="1"/>
  </cols>
  <sheetData>
    <row r="1" spans="1:2">
      <c r="A1" s="1" t="s">
        <v>0</v>
      </c>
    </row>
    <row r="3" spans="1:2">
      <c r="A3" s="1" t="s">
        <v>1</v>
      </c>
      <c r="B3" s="2" t="s">
        <v>2</v>
      </c>
    </row>
    <row r="4" spans="1:2">
      <c r="B4" t="s">
        <v>3</v>
      </c>
    </row>
    <row r="5" spans="1:2">
      <c r="B5" t="s">
        <v>4</v>
      </c>
    </row>
    <row r="6" spans="1:2">
      <c r="B6" s="5" t="s">
        <v>5</v>
      </c>
    </row>
    <row r="7" spans="1:2">
      <c r="B7" t="s">
        <v>6</v>
      </c>
    </row>
    <row r="8" spans="1:2">
      <c r="B8" s="51" t="s">
        <v>7</v>
      </c>
    </row>
    <row r="9" spans="1:2">
      <c r="B9" s="52" t="s">
        <v>8</v>
      </c>
    </row>
    <row r="10" spans="1:2">
      <c r="B10" s="52"/>
    </row>
    <row r="11" spans="1:2">
      <c r="A11" s="1"/>
      <c r="B11" s="2" t="s">
        <v>9</v>
      </c>
    </row>
    <row r="12" spans="1:2">
      <c r="A12" s="1"/>
      <c r="B12" t="s">
        <v>10</v>
      </c>
    </row>
    <row r="13" spans="1:2">
      <c r="A13" s="1"/>
      <c r="B13" t="s">
        <v>11</v>
      </c>
    </row>
    <row r="14" spans="1:2">
      <c r="A14" s="1"/>
      <c r="B14" s="5" t="s">
        <v>12</v>
      </c>
    </row>
    <row r="15" spans="1:2" ht="15">
      <c r="A15" s="1"/>
      <c r="B15" s="51" t="s">
        <v>13</v>
      </c>
    </row>
    <row r="16" spans="1:2">
      <c r="A16" s="1"/>
      <c r="B16" s="51"/>
    </row>
    <row r="17" spans="1:2">
      <c r="A17" s="1"/>
      <c r="B17" s="60" t="s">
        <v>14</v>
      </c>
    </row>
    <row r="18" spans="1:2">
      <c r="A18" s="1"/>
      <c r="B18" s="61" t="s">
        <v>15</v>
      </c>
    </row>
    <row r="19" spans="1:2">
      <c r="A19" s="1"/>
      <c r="B19" s="61" t="s">
        <v>16</v>
      </c>
    </row>
    <row r="20" spans="1:2">
      <c r="A20" s="1"/>
      <c r="B20" s="61" t="s">
        <v>17</v>
      </c>
    </row>
    <row r="22" spans="1:2">
      <c r="B22" s="53" t="s">
        <v>18</v>
      </c>
    </row>
    <row r="23" spans="1:2">
      <c r="B23" s="6" t="s">
        <v>19</v>
      </c>
    </row>
    <row r="24" spans="1:2">
      <c r="B24" s="6" t="s">
        <v>20</v>
      </c>
    </row>
    <row r="25" spans="1:2">
      <c r="B25" s="6" t="s">
        <v>21</v>
      </c>
    </row>
    <row r="27" spans="1:2">
      <c r="A27" s="1" t="s">
        <v>22</v>
      </c>
    </row>
    <row r="28" spans="1:2">
      <c r="A28" t="s">
        <v>23</v>
      </c>
    </row>
    <row r="30" spans="1:2">
      <c r="A30" t="s">
        <v>24</v>
      </c>
    </row>
    <row r="31" spans="1:2">
      <c r="A31" t="s">
        <v>25</v>
      </c>
    </row>
    <row r="33" spans="1:2">
      <c r="A33" t="s">
        <v>26</v>
      </c>
    </row>
    <row r="34" spans="1:2">
      <c r="A34" t="s">
        <v>27</v>
      </c>
    </row>
    <row r="36" spans="1:2">
      <c r="A36" s="1" t="s">
        <v>28</v>
      </c>
    </row>
    <row r="37" spans="1:2">
      <c r="A37">
        <v>1.60934</v>
      </c>
      <c r="B37" t="s">
        <v>29</v>
      </c>
    </row>
    <row r="38" spans="1:2">
      <c r="A38">
        <v>947817000000</v>
      </c>
      <c r="B38" t="s">
        <v>30</v>
      </c>
    </row>
    <row r="42" spans="1:2">
      <c r="A42" s="103" t="s">
        <v>31</v>
      </c>
    </row>
    <row r="43" spans="1:2">
      <c r="A43" t="s">
        <v>32</v>
      </c>
    </row>
    <row r="44" spans="1:2">
      <c r="A44" t="s">
        <v>33</v>
      </c>
    </row>
    <row r="45" spans="1:2">
      <c r="A45" t="s">
        <v>34</v>
      </c>
    </row>
    <row r="46" spans="1:2" ht="15">
      <c r="A46" t="s">
        <v>35</v>
      </c>
    </row>
    <row r="47" spans="1:2" ht="15">
      <c r="A47" t="s">
        <v>36</v>
      </c>
    </row>
    <row r="48" spans="1:2" ht="15">
      <c r="A48" s="102" t="s">
        <v>37</v>
      </c>
    </row>
    <row r="49" spans="1:1" ht="15"/>
    <row r="50" spans="1:1" ht="15">
      <c r="A50" t="s">
        <v>38</v>
      </c>
    </row>
  </sheetData>
  <hyperlinks>
    <hyperlink ref="B8" r:id="rId1" xr:uid="{00000000-0004-0000-0000-000000000000}"/>
    <hyperlink ref="B15" r:id="rId2" xr:uid="{462D6704-CD5E-4C33-AF7F-123E4960B168}"/>
    <hyperlink ref="A48" r:id="rId3" xr:uid="{FD973B13-D9B4-4347-A126-69D331C316EF}"/>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14"/>
  <sheetViews>
    <sheetView topLeftCell="A10" workbookViewId="0">
      <selection activeCell="F12" sqref="F12"/>
    </sheetView>
  </sheetViews>
  <sheetFormatPr defaultColWidth="8.85546875" defaultRowHeight="15.75"/>
  <cols>
    <col min="1" max="1" width="17.140625" style="55" customWidth="1"/>
    <col min="2" max="2" width="15.42578125" style="55" customWidth="1"/>
    <col min="3" max="12" width="7.7109375" style="55" customWidth="1"/>
    <col min="13" max="13" width="11" style="55" customWidth="1"/>
    <col min="14" max="14" width="11" style="55" bestFit="1" customWidth="1"/>
    <col min="15" max="16384" width="8.85546875" style="55"/>
  </cols>
  <sheetData>
    <row r="3" spans="1:13">
      <c r="A3" s="55" t="s">
        <v>39</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7">
        <v>2048.2852508199881</v>
      </c>
      <c r="C5" s="57">
        <v>2110.0316466690001</v>
      </c>
      <c r="D5" s="57">
        <v>2270.1929082349989</v>
      </c>
      <c r="E5" s="57">
        <v>2258.782844896999</v>
      </c>
      <c r="F5" s="57">
        <v>2196.6496657580001</v>
      </c>
      <c r="G5" s="57">
        <v>2144.2601793530002</v>
      </c>
      <c r="H5" s="57">
        <v>2079.9667741440003</v>
      </c>
      <c r="I5" s="57">
        <v>2057.6366621259981</v>
      </c>
      <c r="J5" s="57">
        <v>2111.3781516949998</v>
      </c>
      <c r="K5" s="57">
        <v>2168.3757076749989</v>
      </c>
      <c r="L5" s="57">
        <v>2246.2494375159977</v>
      </c>
      <c r="M5" s="57">
        <v>23691.809228887982</v>
      </c>
    </row>
    <row r="6" spans="1:13">
      <c r="A6" s="58" t="s">
        <v>44</v>
      </c>
      <c r="B6" s="57">
        <v>2.2077439999999999</v>
      </c>
      <c r="C6" s="57">
        <v>6.2527732989999896</v>
      </c>
      <c r="D6" s="57">
        <v>8.1469933749999992</v>
      </c>
      <c r="E6" s="57">
        <v>8.0738793070000003</v>
      </c>
      <c r="F6" s="57">
        <v>8.0457497979999992</v>
      </c>
      <c r="G6" s="57">
        <v>8.0349274029999993</v>
      </c>
      <c r="H6" s="57">
        <v>8.0307636539999994</v>
      </c>
      <c r="I6" s="57">
        <v>8.0291617160000008</v>
      </c>
      <c r="J6" s="57">
        <v>8.0285453950000001</v>
      </c>
      <c r="K6" s="57">
        <v>8.0283082750000005</v>
      </c>
      <c r="L6" s="57">
        <v>8.028217046</v>
      </c>
      <c r="M6" s="57">
        <v>80.907063267999973</v>
      </c>
    </row>
    <row r="7" spans="1:13">
      <c r="A7" s="58" t="s">
        <v>45</v>
      </c>
      <c r="B7" s="57">
        <v>220.61951919999899</v>
      </c>
      <c r="C7" s="57">
        <v>224.30332279999999</v>
      </c>
      <c r="D7" s="57">
        <v>266.378568999999</v>
      </c>
      <c r="E7" s="57">
        <v>299.11547159999998</v>
      </c>
      <c r="F7" s="57">
        <v>329.9740261</v>
      </c>
      <c r="G7" s="57">
        <v>371.3041111</v>
      </c>
      <c r="H7" s="57">
        <v>323.34592470000001</v>
      </c>
      <c r="I7" s="57">
        <v>265.65649300000001</v>
      </c>
      <c r="J7" s="57">
        <v>266.23108359999998</v>
      </c>
      <c r="K7" s="57">
        <v>285.48974570000001</v>
      </c>
      <c r="L7" s="57">
        <v>314.27288139999899</v>
      </c>
      <c r="M7" s="57">
        <v>3166.6911481999973</v>
      </c>
    </row>
    <row r="8" spans="1:13">
      <c r="A8" s="58" t="s">
        <v>46</v>
      </c>
      <c r="B8" s="57">
        <v>65.189635120000005</v>
      </c>
      <c r="C8" s="57">
        <v>67.767604969999994</v>
      </c>
      <c r="D8" s="57">
        <v>67.057371160000002</v>
      </c>
      <c r="E8" s="57">
        <v>64.988265190000007</v>
      </c>
      <c r="F8" s="57">
        <v>61.862402160000002</v>
      </c>
      <c r="G8" s="57">
        <v>59.69440255</v>
      </c>
      <c r="H8" s="57">
        <v>73.591362989999993</v>
      </c>
      <c r="I8" s="57">
        <v>73.19874591</v>
      </c>
      <c r="J8" s="57">
        <v>73.048042899999999</v>
      </c>
      <c r="K8" s="57">
        <v>72.9901141</v>
      </c>
      <c r="L8" s="57">
        <v>72.967834569999994</v>
      </c>
      <c r="M8" s="57">
        <v>752.35578162000013</v>
      </c>
    </row>
    <row r="9" spans="1:13">
      <c r="A9" s="58" t="s">
        <v>47</v>
      </c>
      <c r="B9" s="57">
        <v>69</v>
      </c>
      <c r="C9" s="57">
        <v>78</v>
      </c>
      <c r="D9" s="57">
        <v>81</v>
      </c>
      <c r="E9" s="57">
        <v>87.21</v>
      </c>
      <c r="F9" s="57">
        <v>93.15</v>
      </c>
      <c r="G9" s="57">
        <v>99.63</v>
      </c>
      <c r="H9" s="57">
        <v>105.84</v>
      </c>
      <c r="I9" s="57">
        <v>112.86</v>
      </c>
      <c r="J9" s="57">
        <v>119.88</v>
      </c>
      <c r="K9" s="57">
        <v>127.17</v>
      </c>
      <c r="L9" s="57">
        <v>134.19</v>
      </c>
      <c r="M9" s="57">
        <v>1107.93</v>
      </c>
    </row>
    <row r="10" spans="1:13">
      <c r="A10" s="58" t="s">
        <v>48</v>
      </c>
      <c r="B10" s="57">
        <v>1147.4743429999901</v>
      </c>
      <c r="C10" s="57">
        <v>1124.42803</v>
      </c>
      <c r="D10" s="57">
        <v>1163.071095</v>
      </c>
      <c r="E10" s="57">
        <v>1118.5435629999999</v>
      </c>
      <c r="F10" s="57">
        <v>1032.667015</v>
      </c>
      <c r="G10" s="57">
        <v>926.53918209999995</v>
      </c>
      <c r="H10" s="57">
        <v>833.76261009999996</v>
      </c>
      <c r="I10" s="57">
        <v>807.70511610000005</v>
      </c>
      <c r="J10" s="57">
        <v>800.41749879999998</v>
      </c>
      <c r="K10" s="57">
        <v>801.26856439999995</v>
      </c>
      <c r="L10" s="57">
        <v>810.61831759999995</v>
      </c>
      <c r="M10" s="57">
        <v>10566.495335099989</v>
      </c>
    </row>
    <row r="11" spans="1:13">
      <c r="A11" s="58" t="s">
        <v>49</v>
      </c>
      <c r="B11" s="57">
        <v>107.580068099999</v>
      </c>
      <c r="C11" s="57">
        <v>130.74087979999999</v>
      </c>
      <c r="D11" s="57">
        <v>140.82770959999999</v>
      </c>
      <c r="E11" s="57">
        <v>162.43792239999999</v>
      </c>
      <c r="F11" s="57">
        <v>151.19295410000001</v>
      </c>
      <c r="G11" s="57">
        <v>150.3462845</v>
      </c>
      <c r="H11" s="57">
        <v>152.08511669999999</v>
      </c>
      <c r="I11" s="57">
        <v>158.29003659999901</v>
      </c>
      <c r="J11" s="57">
        <v>158.01746689999999</v>
      </c>
      <c r="K11" s="57">
        <v>157.91257590000001</v>
      </c>
      <c r="L11" s="57">
        <v>161.30422179999999</v>
      </c>
      <c r="M11" s="57">
        <v>1630.735236399998</v>
      </c>
    </row>
    <row r="12" spans="1:13">
      <c r="A12" s="58" t="s">
        <v>50</v>
      </c>
      <c r="B12" s="57">
        <v>432.21394139999995</v>
      </c>
      <c r="C12" s="57">
        <v>474.53903579999997</v>
      </c>
      <c r="D12" s="57">
        <v>539.7111701</v>
      </c>
      <c r="E12" s="57">
        <v>514.41374339999902</v>
      </c>
      <c r="F12" s="57">
        <v>514.95751859999996</v>
      </c>
      <c r="G12" s="57">
        <v>523.91127170000004</v>
      </c>
      <c r="H12" s="57">
        <v>577.71099600000002</v>
      </c>
      <c r="I12" s="57">
        <v>626.29710879999902</v>
      </c>
      <c r="J12" s="57">
        <v>679.35551409999994</v>
      </c>
      <c r="K12" s="57">
        <v>708.31639929999903</v>
      </c>
      <c r="L12" s="57">
        <v>737.66796509999904</v>
      </c>
      <c r="M12" s="57">
        <v>6329.0946642999952</v>
      </c>
    </row>
    <row r="13" spans="1:13">
      <c r="A13" s="58" t="s">
        <v>51</v>
      </c>
      <c r="B13" s="57">
        <v>4</v>
      </c>
      <c r="C13" s="57">
        <v>4</v>
      </c>
      <c r="D13" s="57">
        <v>4</v>
      </c>
      <c r="E13" s="57">
        <v>4</v>
      </c>
      <c r="F13" s="57">
        <v>4.8</v>
      </c>
      <c r="G13" s="57">
        <v>4.8</v>
      </c>
      <c r="H13" s="57">
        <v>5.6</v>
      </c>
      <c r="I13" s="57">
        <v>5.6</v>
      </c>
      <c r="J13" s="57">
        <v>6.4</v>
      </c>
      <c r="K13" s="57">
        <v>7.2</v>
      </c>
      <c r="L13" s="57">
        <v>7.2</v>
      </c>
      <c r="M13" s="57">
        <v>57.600000000000009</v>
      </c>
    </row>
    <row r="14" spans="1:13">
      <c r="A14" s="56" t="s">
        <v>42</v>
      </c>
      <c r="B14" s="57">
        <v>2048.2852508199881</v>
      </c>
      <c r="C14" s="57">
        <v>2110.0316466690001</v>
      </c>
      <c r="D14" s="57">
        <v>2270.1929082349989</v>
      </c>
      <c r="E14" s="57">
        <v>2258.782844896999</v>
      </c>
      <c r="F14" s="57">
        <v>2196.6496657580001</v>
      </c>
      <c r="G14" s="57">
        <v>2144.2601793530002</v>
      </c>
      <c r="H14" s="57">
        <v>2079.9667741440003</v>
      </c>
      <c r="I14" s="57">
        <v>2057.6366621259981</v>
      </c>
      <c r="J14" s="57">
        <v>2111.3781516949998</v>
      </c>
      <c r="K14" s="57">
        <v>2168.3757076749989</v>
      </c>
      <c r="L14" s="57">
        <v>2246.2494375159977</v>
      </c>
      <c r="M14" s="57">
        <v>23691.809228887982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E57"/>
  <sheetViews>
    <sheetView topLeftCell="A4" workbookViewId="0">
      <selection activeCell="A5" sqref="A5"/>
    </sheetView>
  </sheetViews>
  <sheetFormatPr defaultColWidth="8.85546875" defaultRowHeight="15"/>
  <cols>
    <col min="1" max="1" width="3" style="8" customWidth="1"/>
    <col min="2" max="2" width="52" style="8" customWidth="1"/>
    <col min="3" max="28" width="9.7109375" style="8" customWidth="1"/>
    <col min="29" max="29" width="13.85546875" style="9" bestFit="1" customWidth="1"/>
  </cols>
  <sheetData>
    <row r="1" spans="1:31" ht="52.5" customHeight="1"/>
    <row r="2" spans="1:31">
      <c r="A2"/>
      <c r="B2" s="10"/>
      <c r="K2" s="11"/>
      <c r="L2" s="11"/>
      <c r="M2" s="11"/>
      <c r="N2" s="11"/>
      <c r="O2" s="11"/>
      <c r="P2" s="11"/>
      <c r="Q2" s="11"/>
      <c r="R2" s="11"/>
      <c r="S2" s="11"/>
      <c r="T2" s="11"/>
      <c r="V2" s="11"/>
      <c r="W2" s="11"/>
      <c r="X2" s="11"/>
      <c r="Y2" s="11"/>
      <c r="Z2" s="11"/>
      <c r="AA2" s="11"/>
      <c r="AC2" s="8"/>
    </row>
    <row r="3" spans="1:31">
      <c r="K3" s="11"/>
      <c r="L3" s="11"/>
      <c r="M3" s="11"/>
      <c r="N3" s="11"/>
      <c r="O3" s="11"/>
      <c r="P3" s="11"/>
      <c r="Q3" s="11"/>
      <c r="R3" s="11"/>
      <c r="S3" s="11"/>
      <c r="T3" s="11"/>
      <c r="U3" s="11"/>
      <c r="V3" s="11"/>
      <c r="W3" s="11"/>
      <c r="X3" s="11"/>
      <c r="Y3" s="11"/>
      <c r="Z3" s="11"/>
      <c r="AA3" s="11"/>
      <c r="AB3" s="11"/>
      <c r="AC3" s="8"/>
    </row>
    <row r="4" spans="1:31">
      <c r="K4" s="11"/>
      <c r="L4" s="11"/>
      <c r="M4" s="11"/>
      <c r="N4" s="11"/>
      <c r="O4" s="11"/>
      <c r="P4" s="11"/>
      <c r="Q4" s="11"/>
      <c r="R4" s="11"/>
      <c r="S4" s="11"/>
      <c r="T4" s="11"/>
      <c r="U4" s="11"/>
      <c r="V4" s="11"/>
      <c r="W4" s="11"/>
      <c r="X4" s="11"/>
      <c r="Y4" s="11"/>
      <c r="Z4" s="11"/>
      <c r="AA4" s="11"/>
      <c r="AB4" s="11"/>
      <c r="AC4" s="8"/>
    </row>
    <row r="5" spans="1:31" ht="15.75">
      <c r="A5" s="12" t="s">
        <v>52</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8"/>
    </row>
    <row r="6" spans="1:31">
      <c r="B6" s="102" t="s">
        <v>53</v>
      </c>
      <c r="K6" s="11"/>
      <c r="L6" s="11"/>
      <c r="M6" s="11"/>
      <c r="N6" s="11"/>
      <c r="O6" s="11"/>
      <c r="P6" s="11"/>
      <c r="Q6" s="11"/>
      <c r="R6" s="11"/>
      <c r="S6" s="11"/>
      <c r="T6" s="11"/>
      <c r="U6" s="11"/>
      <c r="V6" s="11"/>
      <c r="W6" s="11"/>
      <c r="X6" s="11"/>
      <c r="Y6" s="11"/>
      <c r="Z6" s="11"/>
      <c r="AA6" s="11"/>
      <c r="AB6" s="11"/>
      <c r="AC6" s="8"/>
    </row>
    <row r="7" spans="1:31" ht="15.75">
      <c r="B7" s="13"/>
      <c r="C7" s="13"/>
      <c r="D7" s="14"/>
      <c r="E7" s="14"/>
      <c r="K7" s="14"/>
      <c r="L7" s="14"/>
      <c r="M7" s="14"/>
      <c r="N7" s="14"/>
      <c r="O7" s="14"/>
      <c r="P7" s="14"/>
      <c r="Q7" s="14"/>
      <c r="R7" s="14"/>
      <c r="S7" s="14"/>
      <c r="T7" s="14"/>
      <c r="U7" s="9"/>
      <c r="V7" s="14"/>
      <c r="W7" s="14"/>
      <c r="X7" s="14"/>
      <c r="Y7" s="14"/>
      <c r="Z7" s="14"/>
      <c r="AA7" s="14"/>
      <c r="AB7" s="9"/>
      <c r="AC7" s="8"/>
    </row>
    <row r="8" spans="1:31" ht="42" customHeight="1">
      <c r="C8" s="15">
        <v>1990</v>
      </c>
      <c r="D8" s="15">
        <v>1991</v>
      </c>
      <c r="E8" s="15">
        <v>1992</v>
      </c>
      <c r="F8" s="15">
        <v>1993</v>
      </c>
      <c r="G8" s="15">
        <v>1994</v>
      </c>
      <c r="H8" s="15">
        <v>1995</v>
      </c>
      <c r="I8" s="15">
        <v>1996</v>
      </c>
      <c r="J8" s="15">
        <v>1997</v>
      </c>
      <c r="K8" s="15">
        <v>1998</v>
      </c>
      <c r="L8" s="15">
        <v>1999</v>
      </c>
      <c r="M8" s="75">
        <v>2000</v>
      </c>
      <c r="N8" s="75">
        <v>2001</v>
      </c>
      <c r="O8" s="75">
        <v>2002</v>
      </c>
      <c r="P8" s="75">
        <v>2003</v>
      </c>
      <c r="Q8" s="75">
        <v>2004</v>
      </c>
      <c r="R8" s="75">
        <v>2005</v>
      </c>
      <c r="S8" s="75">
        <v>2006</v>
      </c>
      <c r="T8" s="75">
        <v>2007</v>
      </c>
      <c r="U8" s="75">
        <v>2008</v>
      </c>
      <c r="V8" s="75">
        <v>2009</v>
      </c>
      <c r="W8" s="75">
        <v>2010</v>
      </c>
      <c r="X8" s="75">
        <v>2011</v>
      </c>
      <c r="Y8" s="75">
        <v>2012</v>
      </c>
      <c r="Z8" s="75">
        <v>2013</v>
      </c>
      <c r="AA8" s="75">
        <v>2014</v>
      </c>
      <c r="AB8" s="75">
        <v>2015</v>
      </c>
      <c r="AC8" s="75">
        <v>2016</v>
      </c>
      <c r="AD8" s="75">
        <v>2017</v>
      </c>
      <c r="AE8" s="75">
        <v>2018</v>
      </c>
    </row>
    <row r="9" spans="1:31">
      <c r="C9" s="16"/>
      <c r="D9" s="16"/>
      <c r="E9" s="16"/>
      <c r="F9" s="16"/>
      <c r="G9" s="16"/>
      <c r="H9" s="16"/>
      <c r="I9" s="16"/>
      <c r="J9" s="16"/>
      <c r="K9" s="16"/>
      <c r="L9" s="16"/>
      <c r="M9" s="100"/>
      <c r="N9" s="100"/>
      <c r="O9" s="100"/>
      <c r="P9" s="100"/>
      <c r="Q9" s="100"/>
      <c r="R9" s="100"/>
      <c r="S9" s="100"/>
      <c r="T9" s="100"/>
      <c r="U9" s="100"/>
      <c r="V9" s="100"/>
      <c r="W9" s="100"/>
      <c r="X9" s="100"/>
      <c r="Y9" s="100"/>
      <c r="Z9" s="100"/>
      <c r="AA9" s="100"/>
      <c r="AB9" s="100"/>
      <c r="AC9" s="100"/>
      <c r="AD9" s="100"/>
      <c r="AE9" s="100"/>
    </row>
    <row r="10" spans="1:31">
      <c r="B10" s="16" t="s">
        <v>54</v>
      </c>
      <c r="C10" s="36">
        <v>670.53994599999999</v>
      </c>
      <c r="D10" s="36">
        <v>641.58318399999996</v>
      </c>
      <c r="E10" s="36">
        <v>663.75132299999996</v>
      </c>
      <c r="F10" s="36">
        <v>682.06399799999997</v>
      </c>
      <c r="G10" s="36">
        <v>752.09327399999995</v>
      </c>
      <c r="H10" s="36">
        <v>772.72085200000004</v>
      </c>
      <c r="I10" s="36">
        <v>794.304215</v>
      </c>
      <c r="J10" s="36">
        <v>837.16017499999998</v>
      </c>
      <c r="K10" s="36">
        <v>867.61663399999998</v>
      </c>
      <c r="L10" s="36">
        <v>892.91236100000003</v>
      </c>
      <c r="M10" s="16">
        <v>908.9</v>
      </c>
      <c r="N10" s="16">
        <v>914.4</v>
      </c>
      <c r="O10" s="16">
        <v>896.8</v>
      </c>
      <c r="P10" s="16">
        <v>959.3</v>
      </c>
      <c r="Q10" s="104">
        <v>1018.2</v>
      </c>
      <c r="R10" s="104">
        <v>1036.8</v>
      </c>
      <c r="S10" s="104">
        <v>1042.0999999999999</v>
      </c>
      <c r="T10" s="104">
        <v>1094.7</v>
      </c>
      <c r="U10" s="104">
        <v>1112.4000000000001</v>
      </c>
      <c r="V10" s="104">
        <v>1106.5</v>
      </c>
      <c r="W10" s="104">
        <v>1166.7</v>
      </c>
      <c r="X10" s="104">
        <v>1171</v>
      </c>
      <c r="Y10" s="104">
        <v>1173.3</v>
      </c>
      <c r="Z10" s="104">
        <v>1191.4000000000001</v>
      </c>
      <c r="AA10" s="104">
        <v>1180.5</v>
      </c>
      <c r="AB10" s="104">
        <v>1136.5</v>
      </c>
      <c r="AC10" s="104">
        <v>1097.5999999999999</v>
      </c>
      <c r="AD10" s="104">
        <v>1152.5</v>
      </c>
      <c r="AE10" s="104">
        <v>1209.0999999999999</v>
      </c>
    </row>
    <row r="11" spans="1:31">
      <c r="B11" s="18" t="s">
        <v>55</v>
      </c>
      <c r="C11" s="37"/>
      <c r="D11" s="37"/>
      <c r="E11" s="37"/>
      <c r="F11" s="37"/>
      <c r="G11" s="37"/>
      <c r="H11" s="37"/>
      <c r="I11" s="37"/>
      <c r="J11" s="37"/>
      <c r="K11" s="37"/>
      <c r="L11" s="37"/>
      <c r="M11" s="100"/>
      <c r="N11" s="100"/>
      <c r="O11" s="100"/>
      <c r="P11" s="100"/>
      <c r="Q11" s="100"/>
      <c r="R11" s="100"/>
      <c r="S11" s="100"/>
      <c r="T11" s="100"/>
      <c r="U11" s="100"/>
      <c r="V11" s="100"/>
      <c r="W11" s="100"/>
      <c r="X11" s="100"/>
      <c r="Y11" s="100"/>
      <c r="Z11" s="100"/>
      <c r="AA11" s="100"/>
      <c r="AB11" s="100"/>
      <c r="AC11" s="100"/>
      <c r="AD11" s="100"/>
      <c r="AE11" s="100"/>
    </row>
    <row r="12" spans="1:31">
      <c r="B12" s="21" t="s">
        <v>56</v>
      </c>
      <c r="C12" s="37">
        <v>5.5385999999999998E-2</v>
      </c>
      <c r="D12" s="37">
        <v>9.2601000000000003E-2</v>
      </c>
      <c r="E12" s="37">
        <v>0.100062</v>
      </c>
      <c r="F12" s="37">
        <v>9.9635000000000001E-2</v>
      </c>
      <c r="G12" s="37">
        <v>0.101323</v>
      </c>
      <c r="H12" s="37">
        <v>6.9214999999999999E-2</v>
      </c>
      <c r="I12" s="37">
        <v>6.4692E-2</v>
      </c>
      <c r="J12" s="37">
        <v>0.110835</v>
      </c>
      <c r="K12" s="37">
        <v>0.109711</v>
      </c>
      <c r="L12" s="37">
        <v>0.101261</v>
      </c>
      <c r="M12" s="100">
        <v>0.1</v>
      </c>
      <c r="N12" s="100">
        <v>0.1</v>
      </c>
      <c r="O12" s="100">
        <v>0.1</v>
      </c>
      <c r="P12" s="100">
        <v>0.1</v>
      </c>
      <c r="Q12" s="100">
        <v>0.1</v>
      </c>
      <c r="R12" s="100">
        <v>0.2</v>
      </c>
      <c r="S12" s="100">
        <v>0.1</v>
      </c>
      <c r="T12" s="100">
        <v>0.1</v>
      </c>
      <c r="U12" s="100">
        <v>0.1</v>
      </c>
      <c r="V12" s="100">
        <v>0.2</v>
      </c>
      <c r="W12" s="100">
        <v>0.2</v>
      </c>
      <c r="X12" s="100">
        <v>0.3</v>
      </c>
      <c r="Y12" s="100">
        <v>0.3</v>
      </c>
      <c r="Z12" s="100">
        <v>0.3</v>
      </c>
      <c r="AA12" s="100">
        <v>0.4</v>
      </c>
      <c r="AB12" s="100">
        <v>0.4</v>
      </c>
      <c r="AC12" s="100">
        <v>0.4</v>
      </c>
      <c r="AD12" s="100">
        <v>0.4</v>
      </c>
      <c r="AE12" s="100">
        <v>0.8</v>
      </c>
    </row>
    <row r="13" spans="1:31">
      <c r="B13" s="19" t="s">
        <v>57</v>
      </c>
      <c r="C13" s="37">
        <v>164.61049399999999</v>
      </c>
      <c r="D13" s="37">
        <v>161.13195200000001</v>
      </c>
      <c r="E13" s="37">
        <v>171.16512299999999</v>
      </c>
      <c r="F13" s="37">
        <v>180.650711</v>
      </c>
      <c r="G13" s="37">
        <v>199.05142000000001</v>
      </c>
      <c r="H13" s="37">
        <v>195.89881</v>
      </c>
      <c r="I13" s="37">
        <v>209.36640199999999</v>
      </c>
      <c r="J13" s="37">
        <v>215.137438</v>
      </c>
      <c r="K13" s="37">
        <v>227.260527</v>
      </c>
      <c r="L13" s="37">
        <v>233.51440600000001</v>
      </c>
      <c r="M13" s="100">
        <v>229.4</v>
      </c>
      <c r="N13" s="100">
        <v>240.3</v>
      </c>
      <c r="O13" s="100">
        <v>238.6</v>
      </c>
      <c r="P13" s="100">
        <v>253.8</v>
      </c>
      <c r="Q13" s="100">
        <v>271.60000000000002</v>
      </c>
      <c r="R13" s="100">
        <v>259.8</v>
      </c>
      <c r="S13" s="100">
        <v>275.3</v>
      </c>
      <c r="T13" s="100">
        <v>279.60000000000002</v>
      </c>
      <c r="U13" s="100">
        <v>283.8</v>
      </c>
      <c r="V13" s="100">
        <v>294</v>
      </c>
      <c r="W13" s="100">
        <v>307.60000000000002</v>
      </c>
      <c r="X13" s="100">
        <v>297.3</v>
      </c>
      <c r="Y13" s="100">
        <v>304.10000000000002</v>
      </c>
      <c r="Z13" s="100">
        <v>321.8</v>
      </c>
      <c r="AA13" s="100">
        <v>320.8</v>
      </c>
      <c r="AB13" s="100">
        <v>344.4</v>
      </c>
      <c r="AC13" s="100">
        <v>362.5</v>
      </c>
      <c r="AD13" s="100">
        <v>370.8</v>
      </c>
      <c r="AE13" s="100">
        <v>386.4</v>
      </c>
    </row>
    <row r="14" spans="1:31">
      <c r="B14" s="19" t="s">
        <v>58</v>
      </c>
      <c r="C14" s="37">
        <v>422.64431400000001</v>
      </c>
      <c r="D14" s="37">
        <v>390.73742399999998</v>
      </c>
      <c r="E14" s="37">
        <v>400.80634199999997</v>
      </c>
      <c r="F14" s="37">
        <v>424.65814399999999</v>
      </c>
      <c r="G14" s="37">
        <v>471.14205299999998</v>
      </c>
      <c r="H14" s="37">
        <v>496.12579799999997</v>
      </c>
      <c r="I14" s="37">
        <v>505.83552500000002</v>
      </c>
      <c r="J14" s="37">
        <v>542.22275100000002</v>
      </c>
      <c r="K14" s="37">
        <v>549.50335900000005</v>
      </c>
      <c r="L14" s="37">
        <v>578.57769099999996</v>
      </c>
      <c r="M14" s="100">
        <v>601.4</v>
      </c>
      <c r="N14" s="100">
        <v>587.70000000000005</v>
      </c>
      <c r="O14" s="100">
        <v>578.79999999999995</v>
      </c>
      <c r="P14" s="100">
        <v>616.9</v>
      </c>
      <c r="Q14" s="100">
        <v>654</v>
      </c>
      <c r="R14" s="100">
        <v>679.9</v>
      </c>
      <c r="S14" s="100">
        <v>683.3</v>
      </c>
      <c r="T14" s="100">
        <v>711.5</v>
      </c>
      <c r="U14" s="100">
        <v>725.1</v>
      </c>
      <c r="V14" s="100">
        <v>706.8</v>
      </c>
      <c r="W14" s="100">
        <v>751.1</v>
      </c>
      <c r="X14" s="100">
        <v>785.1</v>
      </c>
      <c r="Y14" s="100">
        <v>776.8</v>
      </c>
      <c r="Z14" s="100">
        <v>783</v>
      </c>
      <c r="AA14" s="100">
        <v>781.1</v>
      </c>
      <c r="AB14" s="100">
        <v>739.9</v>
      </c>
      <c r="AC14" s="100">
        <v>691.4</v>
      </c>
      <c r="AD14" s="100">
        <v>731.6</v>
      </c>
      <c r="AE14" s="100">
        <v>771.3</v>
      </c>
    </row>
    <row r="15" spans="1:31">
      <c r="B15" s="19" t="s">
        <v>59</v>
      </c>
      <c r="C15" s="38" t="s">
        <v>60</v>
      </c>
      <c r="D15" s="38" t="s">
        <v>60</v>
      </c>
      <c r="E15" s="38" t="s">
        <v>60</v>
      </c>
      <c r="F15" s="38" t="s">
        <v>60</v>
      </c>
      <c r="G15" s="38" t="s">
        <v>60</v>
      </c>
      <c r="H15" s="38" t="s">
        <v>60</v>
      </c>
      <c r="I15" s="38" t="s">
        <v>60</v>
      </c>
      <c r="J15" s="38" t="s">
        <v>60</v>
      </c>
      <c r="K15" s="38" t="s">
        <v>60</v>
      </c>
      <c r="L15" s="38" t="s">
        <v>60</v>
      </c>
      <c r="M15" s="100">
        <v>0</v>
      </c>
      <c r="N15" s="100">
        <v>0</v>
      </c>
      <c r="O15" s="100">
        <v>0</v>
      </c>
      <c r="P15" s="100">
        <v>0</v>
      </c>
      <c r="Q15" s="100">
        <v>0</v>
      </c>
      <c r="R15" s="100">
        <v>1.2</v>
      </c>
      <c r="S15" s="100">
        <v>1.4</v>
      </c>
      <c r="T15" s="100">
        <v>6</v>
      </c>
      <c r="U15" s="100">
        <v>6.2</v>
      </c>
      <c r="V15" s="100">
        <v>7.3</v>
      </c>
      <c r="W15" s="100">
        <v>9.6</v>
      </c>
      <c r="X15" s="100">
        <v>14.3</v>
      </c>
      <c r="Y15" s="100">
        <v>15.6</v>
      </c>
      <c r="Z15" s="100">
        <v>14.4</v>
      </c>
      <c r="AA15" s="100">
        <v>15.7</v>
      </c>
      <c r="AB15" s="100">
        <v>0</v>
      </c>
      <c r="AC15" s="100">
        <v>0</v>
      </c>
      <c r="AD15" s="100">
        <v>0</v>
      </c>
      <c r="AE15" s="100">
        <v>0</v>
      </c>
    </row>
    <row r="16" spans="1:31">
      <c r="B16" s="19" t="s">
        <v>61</v>
      </c>
      <c r="C16" s="37">
        <v>0</v>
      </c>
      <c r="D16" s="37">
        <v>0</v>
      </c>
      <c r="E16" s="37">
        <v>0</v>
      </c>
      <c r="F16" s="37">
        <v>0</v>
      </c>
      <c r="G16" s="37">
        <v>0</v>
      </c>
      <c r="H16" s="37">
        <v>0</v>
      </c>
      <c r="I16" s="37">
        <v>0</v>
      </c>
      <c r="J16" s="37">
        <v>0</v>
      </c>
      <c r="K16" s="37">
        <v>0</v>
      </c>
      <c r="L16" s="37">
        <v>0</v>
      </c>
      <c r="M16" s="100">
        <v>0</v>
      </c>
      <c r="N16" s="100">
        <v>0</v>
      </c>
      <c r="O16" s="100">
        <v>0</v>
      </c>
      <c r="P16" s="100">
        <v>0</v>
      </c>
      <c r="Q16" s="100">
        <v>0</v>
      </c>
      <c r="R16" s="100">
        <v>0</v>
      </c>
      <c r="S16" s="100">
        <v>0</v>
      </c>
      <c r="T16" s="100">
        <v>0</v>
      </c>
      <c r="U16" s="100">
        <v>0</v>
      </c>
      <c r="V16" s="100">
        <v>0</v>
      </c>
      <c r="W16" s="100">
        <v>0</v>
      </c>
      <c r="X16" s="100">
        <v>0</v>
      </c>
      <c r="Y16" s="100">
        <v>0</v>
      </c>
      <c r="Z16" s="100">
        <v>0</v>
      </c>
      <c r="AA16" s="100">
        <v>0</v>
      </c>
      <c r="AB16" s="100">
        <v>0</v>
      </c>
      <c r="AC16" s="100">
        <v>0</v>
      </c>
      <c r="AD16" s="100">
        <v>0</v>
      </c>
      <c r="AE16" s="100">
        <v>0</v>
      </c>
    </row>
    <row r="17" spans="2:31">
      <c r="B17" s="19" t="s">
        <v>62</v>
      </c>
      <c r="C17" s="37">
        <v>0</v>
      </c>
      <c r="D17" s="37">
        <v>0</v>
      </c>
      <c r="E17" s="37">
        <v>0</v>
      </c>
      <c r="F17" s="37">
        <v>0</v>
      </c>
      <c r="G17" s="37">
        <v>0</v>
      </c>
      <c r="H17" s="37">
        <v>0</v>
      </c>
      <c r="I17" s="37">
        <v>0</v>
      </c>
      <c r="J17" s="37">
        <v>0</v>
      </c>
      <c r="K17" s="37">
        <v>0</v>
      </c>
      <c r="L17" s="37">
        <v>0</v>
      </c>
      <c r="M17" s="100">
        <v>0</v>
      </c>
      <c r="N17" s="100">
        <v>0</v>
      </c>
      <c r="O17" s="100">
        <v>0</v>
      </c>
      <c r="P17" s="100">
        <v>0</v>
      </c>
      <c r="Q17" s="100">
        <v>0</v>
      </c>
      <c r="R17" s="100">
        <v>0</v>
      </c>
      <c r="S17" s="100">
        <v>0</v>
      </c>
      <c r="T17" s="100">
        <v>0</v>
      </c>
      <c r="U17" s="100">
        <v>0</v>
      </c>
      <c r="V17" s="100">
        <v>0</v>
      </c>
      <c r="W17" s="100">
        <v>0</v>
      </c>
      <c r="X17" s="100">
        <v>0</v>
      </c>
      <c r="Y17" s="100">
        <v>0</v>
      </c>
      <c r="Z17" s="100">
        <v>0</v>
      </c>
      <c r="AA17" s="100">
        <v>0</v>
      </c>
      <c r="AB17" s="100">
        <v>0</v>
      </c>
      <c r="AC17" s="100">
        <v>0</v>
      </c>
      <c r="AD17" s="100">
        <v>0</v>
      </c>
      <c r="AE17" s="100">
        <v>0</v>
      </c>
    </row>
    <row r="18" spans="2:31">
      <c r="B18" s="19" t="s">
        <v>63</v>
      </c>
      <c r="C18" s="37">
        <v>60.140999999999998</v>
      </c>
      <c r="D18" s="37">
        <v>66.37</v>
      </c>
      <c r="E18" s="37">
        <v>65.805000000000007</v>
      </c>
      <c r="F18" s="37">
        <v>55.841999999999999</v>
      </c>
      <c r="G18" s="37">
        <v>59.875</v>
      </c>
      <c r="H18" s="37">
        <v>56.575000000000003</v>
      </c>
      <c r="I18" s="37">
        <v>54.881999999999998</v>
      </c>
      <c r="J18" s="37">
        <v>56.698</v>
      </c>
      <c r="K18" s="37">
        <v>68.819999999999993</v>
      </c>
      <c r="L18" s="37">
        <v>60.304000000000002</v>
      </c>
      <c r="M18" s="100">
        <v>61.4</v>
      </c>
      <c r="N18" s="100">
        <v>70.3</v>
      </c>
      <c r="O18" s="100">
        <v>65.7</v>
      </c>
      <c r="P18" s="100">
        <v>75.7</v>
      </c>
      <c r="Q18" s="100">
        <v>78.8</v>
      </c>
      <c r="R18" s="100">
        <v>83</v>
      </c>
      <c r="S18" s="100">
        <v>68.7</v>
      </c>
      <c r="T18" s="100">
        <v>84.4</v>
      </c>
      <c r="U18" s="100">
        <v>84.9</v>
      </c>
      <c r="V18" s="100">
        <v>87</v>
      </c>
      <c r="W18" s="100">
        <v>86.1</v>
      </c>
      <c r="X18" s="100">
        <v>61.2</v>
      </c>
      <c r="Y18" s="100">
        <v>62.8</v>
      </c>
      <c r="Z18" s="100">
        <v>59.4</v>
      </c>
      <c r="AA18" s="100">
        <v>50.8</v>
      </c>
      <c r="AB18" s="100">
        <v>40.799999999999997</v>
      </c>
      <c r="AC18" s="100">
        <v>31.3</v>
      </c>
      <c r="AD18" s="100">
        <v>36.700000000000003</v>
      </c>
      <c r="AE18" s="100">
        <v>36.9</v>
      </c>
    </row>
    <row r="19" spans="2:31">
      <c r="B19" s="21" t="s">
        <v>64</v>
      </c>
      <c r="C19" s="37">
        <v>7.1984000000000006E-2</v>
      </c>
      <c r="D19" s="37">
        <v>5.6073999999999999E-2</v>
      </c>
      <c r="E19" s="37">
        <v>4.6453000000000001E-2</v>
      </c>
      <c r="F19" s="37">
        <v>4.922E-2</v>
      </c>
      <c r="G19" s="37">
        <v>4.9910000000000003E-2</v>
      </c>
      <c r="H19" s="37">
        <v>6.0536E-2</v>
      </c>
      <c r="I19" s="37">
        <v>5.0715000000000003E-2</v>
      </c>
      <c r="J19" s="37">
        <v>3.1064000000000001E-2</v>
      </c>
      <c r="K19" s="37">
        <v>2.5239999999999999E-2</v>
      </c>
      <c r="L19" s="37">
        <v>2.904E-2</v>
      </c>
      <c r="M19" s="100">
        <v>0</v>
      </c>
      <c r="N19" s="100">
        <v>0</v>
      </c>
      <c r="O19" s="100">
        <v>0</v>
      </c>
      <c r="P19" s="100">
        <v>0</v>
      </c>
      <c r="Q19" s="100">
        <v>0</v>
      </c>
      <c r="R19" s="100">
        <v>0</v>
      </c>
      <c r="S19" s="100">
        <v>0</v>
      </c>
      <c r="T19" s="100">
        <v>0</v>
      </c>
      <c r="U19" s="100">
        <v>0</v>
      </c>
      <c r="V19" s="100">
        <v>0</v>
      </c>
      <c r="W19" s="100">
        <v>0</v>
      </c>
      <c r="X19" s="100">
        <v>0</v>
      </c>
      <c r="Y19" s="100">
        <v>0</v>
      </c>
      <c r="Z19" s="100">
        <v>0</v>
      </c>
      <c r="AA19" s="100">
        <v>0</v>
      </c>
      <c r="AB19" s="100">
        <v>0</v>
      </c>
      <c r="AC19" s="100">
        <v>0</v>
      </c>
      <c r="AD19" s="100">
        <v>0</v>
      </c>
      <c r="AE19" s="100">
        <v>0</v>
      </c>
    </row>
    <row r="20" spans="2:31">
      <c r="B20" s="21" t="s">
        <v>65</v>
      </c>
      <c r="C20" s="37">
        <v>6.4474960000000001</v>
      </c>
      <c r="D20" s="37">
        <v>6.1066839999999996</v>
      </c>
      <c r="E20" s="37">
        <v>5.7961289999999996</v>
      </c>
      <c r="F20" s="37">
        <v>6.2297799999999999</v>
      </c>
      <c r="G20" s="37">
        <v>6.6634219999999997</v>
      </c>
      <c r="H20" s="37">
        <v>7.2277069999999997</v>
      </c>
      <c r="I20" s="37">
        <v>8.1768599999999996</v>
      </c>
      <c r="J20" s="37">
        <v>8.2212680000000002</v>
      </c>
      <c r="K20" s="37">
        <v>7.82416</v>
      </c>
      <c r="L20" s="37">
        <v>8.3460800000000006</v>
      </c>
      <c r="M20" s="100">
        <v>8.1</v>
      </c>
      <c r="N20" s="100">
        <v>6.8</v>
      </c>
      <c r="O20" s="100">
        <v>7.3</v>
      </c>
      <c r="P20" s="100">
        <v>6.8</v>
      </c>
      <c r="Q20" s="100">
        <v>7.2</v>
      </c>
      <c r="R20" s="100">
        <v>7.8</v>
      </c>
      <c r="S20" s="100">
        <v>7.2</v>
      </c>
      <c r="T20" s="100">
        <v>5.9</v>
      </c>
      <c r="U20" s="100">
        <v>4.9000000000000004</v>
      </c>
      <c r="V20" s="100">
        <v>4.4000000000000004</v>
      </c>
      <c r="W20" s="100">
        <v>5.3</v>
      </c>
      <c r="X20" s="100">
        <v>5.4</v>
      </c>
      <c r="Y20" s="100">
        <v>6.1</v>
      </c>
      <c r="Z20" s="100">
        <v>6.3</v>
      </c>
      <c r="AA20" s="100">
        <v>6.2</v>
      </c>
      <c r="AB20" s="36">
        <v>5.6</v>
      </c>
      <c r="AC20" s="36">
        <v>5.9</v>
      </c>
      <c r="AD20" s="36">
        <v>7</v>
      </c>
      <c r="AE20" s="36">
        <v>7.8</v>
      </c>
    </row>
    <row r="21" spans="2:31">
      <c r="B21" s="19" t="s">
        <v>66</v>
      </c>
      <c r="C21" s="37">
        <v>16.569272000000002</v>
      </c>
      <c r="D21" s="37">
        <v>17.088449000000001</v>
      </c>
      <c r="E21" s="37">
        <v>20.032214</v>
      </c>
      <c r="F21" s="37">
        <v>14.534508000000001</v>
      </c>
      <c r="G21" s="37">
        <v>15.210145000000001</v>
      </c>
      <c r="H21" s="37">
        <v>16.763786</v>
      </c>
      <c r="I21" s="37">
        <v>15.928022</v>
      </c>
      <c r="J21" s="37">
        <v>14.73882</v>
      </c>
      <c r="K21" s="37">
        <v>14.073637</v>
      </c>
      <c r="L21" s="37">
        <v>12.039883</v>
      </c>
      <c r="M21" s="100">
        <v>8.5</v>
      </c>
      <c r="N21" s="100">
        <v>9.1</v>
      </c>
      <c r="O21" s="100">
        <v>6.3</v>
      </c>
      <c r="P21" s="100">
        <v>6.1</v>
      </c>
      <c r="Q21" s="100">
        <v>6.4</v>
      </c>
      <c r="R21" s="100">
        <v>4.9000000000000004</v>
      </c>
      <c r="S21" s="100">
        <v>6.1</v>
      </c>
      <c r="T21" s="100">
        <v>7.2</v>
      </c>
      <c r="U21" s="100">
        <v>7.4</v>
      </c>
      <c r="V21" s="100">
        <v>6.9</v>
      </c>
      <c r="W21" s="100">
        <v>6.8</v>
      </c>
      <c r="X21" s="100">
        <v>7.3</v>
      </c>
      <c r="Y21" s="100">
        <v>7.6</v>
      </c>
      <c r="Z21" s="100">
        <v>6.2</v>
      </c>
      <c r="AA21" s="100">
        <v>5.4</v>
      </c>
      <c r="AB21" s="36">
        <v>5.5</v>
      </c>
      <c r="AC21" s="36">
        <v>6</v>
      </c>
      <c r="AD21" s="36">
        <v>5.9</v>
      </c>
      <c r="AE21" s="36">
        <v>5.9</v>
      </c>
    </row>
    <row r="22" spans="2:31">
      <c r="B22" s="23" t="s">
        <v>67</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6"/>
      <c r="AC22" s="36" t="s">
        <v>68</v>
      </c>
      <c r="AD22" s="36"/>
      <c r="AE22" s="36"/>
    </row>
    <row r="23" spans="2:31">
      <c r="B23" s="21" t="s">
        <v>69</v>
      </c>
      <c r="C23" s="36">
        <v>97.567267000000001</v>
      </c>
      <c r="D23" s="36">
        <v>96.037360000000007</v>
      </c>
      <c r="E23" s="36">
        <v>104.160417</v>
      </c>
      <c r="F23" s="36">
        <v>103.634963</v>
      </c>
      <c r="G23" s="36">
        <v>112.786113</v>
      </c>
      <c r="H23" s="36">
        <v>118.154904</v>
      </c>
      <c r="I23" s="36">
        <v>123.923856</v>
      </c>
      <c r="J23" s="36">
        <v>131.75398899999999</v>
      </c>
      <c r="K23" s="36">
        <v>140.718355</v>
      </c>
      <c r="L23" s="36">
        <v>145.009804</v>
      </c>
      <c r="M23" s="36">
        <v>145.82037500000001</v>
      </c>
      <c r="N23" s="36">
        <v>147.695469</v>
      </c>
      <c r="O23" s="36">
        <v>152.86019400000001</v>
      </c>
      <c r="P23" s="36">
        <v>155.03847500000001</v>
      </c>
      <c r="Q23" s="36">
        <v>158.409143</v>
      </c>
      <c r="R23" s="36">
        <v>161.04414299999999</v>
      </c>
      <c r="S23" s="36">
        <v>160.088798</v>
      </c>
      <c r="T23" s="36">
        <v>170.34660600000001</v>
      </c>
      <c r="U23" s="36">
        <v>169.77185700000001</v>
      </c>
      <c r="V23" s="36">
        <v>172.49606900000001</v>
      </c>
      <c r="W23" s="36">
        <v>178.86781099999999</v>
      </c>
      <c r="X23" s="36">
        <v>179.995204</v>
      </c>
      <c r="Y23" s="36">
        <v>185.09011699999999</v>
      </c>
      <c r="Z23" s="36">
        <v>193.21685299999999</v>
      </c>
      <c r="AA23" s="16">
        <v>194.1</v>
      </c>
      <c r="AB23" s="36">
        <v>202.4</v>
      </c>
      <c r="AC23" s="36">
        <v>217.2</v>
      </c>
      <c r="AD23" s="36">
        <v>225</v>
      </c>
      <c r="AE23" s="36">
        <v>238.1</v>
      </c>
    </row>
    <row r="24" spans="2:31">
      <c r="B24" s="21" t="s">
        <v>70</v>
      </c>
      <c r="C24" s="36">
        <v>120.592119</v>
      </c>
      <c r="D24" s="36">
        <v>120.307597</v>
      </c>
      <c r="E24" s="36">
        <v>126.044827</v>
      </c>
      <c r="F24" s="36">
        <v>131.31686199999999</v>
      </c>
      <c r="G24" s="36">
        <v>142.31816599999999</v>
      </c>
      <c r="H24" s="36">
        <v>147.69779</v>
      </c>
      <c r="I24" s="36">
        <v>148.931084</v>
      </c>
      <c r="J24" s="36">
        <v>153.895928</v>
      </c>
      <c r="K24" s="36">
        <v>159.970946</v>
      </c>
      <c r="L24" s="36">
        <v>166.61323899999999</v>
      </c>
      <c r="M24" s="36">
        <v>157.09789900000001</v>
      </c>
      <c r="N24" s="36">
        <v>179.694919</v>
      </c>
      <c r="O24" s="36">
        <v>173.37203099999999</v>
      </c>
      <c r="P24" s="36">
        <v>203.39013700000001</v>
      </c>
      <c r="Q24" s="36">
        <v>225.75824</v>
      </c>
      <c r="R24" s="36">
        <v>208.36560800000001</v>
      </c>
      <c r="S24" s="36">
        <v>240.99392700000001</v>
      </c>
      <c r="T24" s="36">
        <v>247.28100699999999</v>
      </c>
      <c r="U24" s="36">
        <v>261.26336600000002</v>
      </c>
      <c r="V24" s="36">
        <v>278.92748399999999</v>
      </c>
      <c r="W24" s="36">
        <v>312.78450800000002</v>
      </c>
      <c r="X24" s="36">
        <v>305.76892099999998</v>
      </c>
      <c r="Y24" s="36">
        <v>302.958888</v>
      </c>
      <c r="Z24" s="16">
        <v>316.8</v>
      </c>
      <c r="AA24" s="16">
        <v>308.60000000000002</v>
      </c>
      <c r="AB24" s="36">
        <v>295.89999999999998</v>
      </c>
      <c r="AC24" s="36">
        <v>288.10000000000002</v>
      </c>
      <c r="AD24" s="36">
        <v>293.89999999999998</v>
      </c>
      <c r="AE24" s="36">
        <v>311.5</v>
      </c>
    </row>
    <row r="25" spans="2:31">
      <c r="B25" s="21" t="s">
        <v>71</v>
      </c>
      <c r="C25" s="36">
        <v>253.62675999999999</v>
      </c>
      <c r="D25" s="36">
        <v>228.79767799999999</v>
      </c>
      <c r="E25" s="36">
        <v>234.388724</v>
      </c>
      <c r="F25" s="36">
        <v>260.95122800000001</v>
      </c>
      <c r="G25" s="36">
        <v>299.79203100000001</v>
      </c>
      <c r="H25" s="36">
        <v>319.26183200000003</v>
      </c>
      <c r="I25" s="36">
        <v>336.97394200000002</v>
      </c>
      <c r="J25" s="36">
        <v>365.407982</v>
      </c>
      <c r="K25" s="36">
        <v>370.610095</v>
      </c>
      <c r="L25" s="36">
        <v>387.21343400000001</v>
      </c>
      <c r="M25" s="36">
        <v>408.18575800000002</v>
      </c>
      <c r="N25" s="36">
        <v>382.74012399999998</v>
      </c>
      <c r="O25" s="36">
        <v>377.72048000000001</v>
      </c>
      <c r="P25" s="36">
        <v>407.02532000000002</v>
      </c>
      <c r="Q25" s="36">
        <v>425.11277100000001</v>
      </c>
      <c r="R25" s="36">
        <v>449.71788199999997</v>
      </c>
      <c r="S25" s="36">
        <v>435.14051599999999</v>
      </c>
      <c r="T25" s="36">
        <v>453.69488699999999</v>
      </c>
      <c r="U25" s="36">
        <v>457.54108100000002</v>
      </c>
      <c r="V25" s="36">
        <v>450.32838700000002</v>
      </c>
      <c r="W25" s="36">
        <v>466.23790400000001</v>
      </c>
      <c r="X25" s="36">
        <v>489.618854</v>
      </c>
      <c r="Y25" s="36">
        <v>490.49575900000002</v>
      </c>
      <c r="Z25" s="16">
        <v>495.1</v>
      </c>
      <c r="AA25" s="16">
        <v>497.9</v>
      </c>
      <c r="AB25" s="36">
        <v>470.5</v>
      </c>
      <c r="AC25" s="36">
        <v>440.2</v>
      </c>
      <c r="AD25" s="36">
        <v>463.5</v>
      </c>
      <c r="AE25" s="36">
        <v>485.9</v>
      </c>
    </row>
    <row r="26" spans="2:31">
      <c r="B26" s="21" t="s">
        <v>72</v>
      </c>
      <c r="C26" s="37">
        <v>6.5194799999999997</v>
      </c>
      <c r="D26" s="37">
        <v>6.1627580000000002</v>
      </c>
      <c r="E26" s="37">
        <v>5.8425820000000002</v>
      </c>
      <c r="F26" s="37">
        <v>6.2789999999999999</v>
      </c>
      <c r="G26" s="37">
        <v>6.7133320000000003</v>
      </c>
      <c r="H26" s="37">
        <v>7.2882429999999996</v>
      </c>
      <c r="I26" s="37">
        <v>8.2275749999999999</v>
      </c>
      <c r="J26" s="37">
        <v>8.2523319999999991</v>
      </c>
      <c r="K26" s="37">
        <v>7.8494000000000002</v>
      </c>
      <c r="L26" s="37">
        <v>8.3751200000000008</v>
      </c>
      <c r="M26" s="16">
        <v>8.1</v>
      </c>
      <c r="N26" s="16">
        <v>6.9</v>
      </c>
      <c r="O26" s="16">
        <v>7.3</v>
      </c>
      <c r="P26" s="16">
        <v>6.8</v>
      </c>
      <c r="Q26" s="16">
        <v>7.2</v>
      </c>
      <c r="R26" s="16">
        <v>7.9</v>
      </c>
      <c r="S26" s="16">
        <v>7.2</v>
      </c>
      <c r="T26" s="16">
        <v>5.9</v>
      </c>
      <c r="U26" s="16">
        <v>4.9000000000000004</v>
      </c>
      <c r="V26" s="16">
        <v>4.5</v>
      </c>
      <c r="W26" s="16">
        <v>5.3</v>
      </c>
      <c r="X26" s="16">
        <v>5.5</v>
      </c>
      <c r="Y26" s="16">
        <v>6.1</v>
      </c>
      <c r="Z26" s="16">
        <v>6.3</v>
      </c>
      <c r="AA26" s="16">
        <v>6.2</v>
      </c>
      <c r="AB26" s="36">
        <v>5.6</v>
      </c>
      <c r="AC26" s="36">
        <v>6</v>
      </c>
      <c r="AD26" s="36">
        <v>7.1</v>
      </c>
      <c r="AE26" s="36">
        <v>7.8</v>
      </c>
    </row>
    <row r="27" spans="2:31">
      <c r="B27" s="21" t="s">
        <v>73</v>
      </c>
      <c r="C27" s="37">
        <v>85.711320000000001</v>
      </c>
      <c r="D27" s="37">
        <v>79.715790999999996</v>
      </c>
      <c r="E27" s="37">
        <v>83.640771999999998</v>
      </c>
      <c r="F27" s="37">
        <v>83.100944999999996</v>
      </c>
      <c r="G27" s="37">
        <v>86.558632000000003</v>
      </c>
      <c r="H27" s="37">
        <v>78.578128000000007</v>
      </c>
      <c r="I27" s="37">
        <v>76.319757999999993</v>
      </c>
      <c r="J27" s="37">
        <v>77.752943999999999</v>
      </c>
      <c r="K27" s="37">
        <v>74.845837000000003</v>
      </c>
      <c r="L27" s="37">
        <v>79.075355999999999</v>
      </c>
      <c r="M27" s="16">
        <v>81.5</v>
      </c>
      <c r="N27" s="16">
        <v>80.7</v>
      </c>
      <c r="O27" s="16">
        <v>73.5</v>
      </c>
      <c r="P27" s="16">
        <v>74.400000000000006</v>
      </c>
      <c r="Q27" s="16">
        <v>76.599999999999994</v>
      </c>
      <c r="R27" s="16">
        <v>81.7</v>
      </c>
      <c r="S27" s="16">
        <v>85.6</v>
      </c>
      <c r="T27" s="16">
        <v>91.8</v>
      </c>
      <c r="U27" s="16">
        <v>96.7</v>
      </c>
      <c r="V27" s="16">
        <v>82.4</v>
      </c>
      <c r="W27" s="16">
        <v>81.3</v>
      </c>
      <c r="X27" s="16">
        <v>91.6</v>
      </c>
      <c r="Y27" s="16">
        <v>94.2</v>
      </c>
      <c r="Z27" s="16">
        <v>90.9</v>
      </c>
      <c r="AA27" s="16">
        <v>93.4</v>
      </c>
      <c r="AB27" s="36">
        <v>88.9</v>
      </c>
      <c r="AC27" s="36">
        <v>81.5</v>
      </c>
      <c r="AD27" s="36">
        <v>93.2</v>
      </c>
      <c r="AE27" s="36">
        <v>95.3</v>
      </c>
    </row>
    <row r="28" spans="2:31">
      <c r="B28" s="21" t="s">
        <v>74</v>
      </c>
      <c r="C28" s="37">
        <v>106.523</v>
      </c>
      <c r="D28" s="37">
        <v>110.562</v>
      </c>
      <c r="E28" s="37">
        <v>109.67400000000001</v>
      </c>
      <c r="F28" s="37">
        <v>96.781000000000006</v>
      </c>
      <c r="G28" s="37">
        <v>103.925</v>
      </c>
      <c r="H28" s="37">
        <v>101.738</v>
      </c>
      <c r="I28" s="37">
        <v>99.927999999999997</v>
      </c>
      <c r="J28" s="37">
        <v>100.09699999999999</v>
      </c>
      <c r="K28" s="37">
        <v>113.622</v>
      </c>
      <c r="L28" s="37">
        <v>106.312</v>
      </c>
      <c r="M28" s="16">
        <v>108.2</v>
      </c>
      <c r="N28" s="16">
        <v>116.7</v>
      </c>
      <c r="O28" s="16">
        <v>112</v>
      </c>
      <c r="P28" s="16">
        <v>112.7</v>
      </c>
      <c r="Q28" s="16">
        <v>125.1</v>
      </c>
      <c r="R28" s="16">
        <v>128.1</v>
      </c>
      <c r="S28" s="16">
        <v>113</v>
      </c>
      <c r="T28" s="16">
        <v>125.7</v>
      </c>
      <c r="U28" s="16">
        <v>122.2</v>
      </c>
      <c r="V28" s="16">
        <v>118</v>
      </c>
      <c r="W28" s="16">
        <v>122.3</v>
      </c>
      <c r="X28" s="16">
        <v>98.5</v>
      </c>
      <c r="Y28" s="16">
        <v>94.4</v>
      </c>
      <c r="Z28" s="16">
        <v>89</v>
      </c>
      <c r="AA28" s="16">
        <v>80.099999999999994</v>
      </c>
      <c r="AB28" s="36">
        <v>73.3</v>
      </c>
      <c r="AC28" s="36">
        <v>64.7</v>
      </c>
      <c r="AD28" s="36">
        <v>69.8</v>
      </c>
      <c r="AE28" s="36">
        <v>70.5</v>
      </c>
    </row>
    <row r="29" spans="2:31">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6"/>
      <c r="AC29" s="36"/>
      <c r="AD29" s="36"/>
      <c r="AE29" s="36"/>
    </row>
    <row r="30" spans="2:31">
      <c r="B30" s="16" t="s">
        <v>75</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6"/>
      <c r="AC30" s="36"/>
      <c r="AD30" s="36"/>
      <c r="AE30" s="36"/>
    </row>
    <row r="31" spans="2:31">
      <c r="B31" s="25" t="s">
        <v>76</v>
      </c>
      <c r="C31" s="26">
        <v>574543.37995199999</v>
      </c>
      <c r="D31" s="26">
        <v>562745.09091200004</v>
      </c>
      <c r="E31" s="26">
        <v>544387.77527500002</v>
      </c>
      <c r="F31" s="26">
        <v>566574.69909000001</v>
      </c>
      <c r="G31" s="26">
        <v>629013.38938800001</v>
      </c>
      <c r="H31" s="26">
        <v>650960.61970000004</v>
      </c>
      <c r="I31" s="26">
        <v>664001.96511400002</v>
      </c>
      <c r="J31" s="26">
        <v>709032.33783199999</v>
      </c>
      <c r="K31" s="26">
        <v>715402.95629</v>
      </c>
      <c r="L31" s="26">
        <v>737060.60423399997</v>
      </c>
      <c r="M31" s="101">
        <v>775466</v>
      </c>
      <c r="N31" s="101">
        <v>760576</v>
      </c>
      <c r="O31" s="101">
        <v>786128</v>
      </c>
      <c r="P31" s="101">
        <v>821278</v>
      </c>
      <c r="Q31" s="101">
        <v>856415</v>
      </c>
      <c r="R31" s="101">
        <v>895753</v>
      </c>
      <c r="S31" s="101">
        <v>896205</v>
      </c>
      <c r="T31" s="101">
        <v>897448</v>
      </c>
      <c r="U31" s="101">
        <v>870105</v>
      </c>
      <c r="V31" s="101">
        <v>783756</v>
      </c>
      <c r="W31" s="101">
        <v>851073</v>
      </c>
      <c r="X31" s="101">
        <v>852680</v>
      </c>
      <c r="Y31" s="101">
        <v>886452</v>
      </c>
      <c r="Z31" s="101">
        <v>917354</v>
      </c>
      <c r="AA31" s="101">
        <v>962619</v>
      </c>
      <c r="AB31" s="36">
        <v>970680</v>
      </c>
      <c r="AC31" s="36">
        <v>975773</v>
      </c>
      <c r="AD31" s="16">
        <v>1013101</v>
      </c>
      <c r="AE31" s="16">
        <v>1041012</v>
      </c>
    </row>
    <row r="32" spans="2:31">
      <c r="B32" s="39" t="s">
        <v>77</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36"/>
      <c r="AC32" s="36"/>
      <c r="AD32" s="36"/>
      <c r="AE32" s="36"/>
    </row>
    <row r="33" spans="1:31">
      <c r="B33" s="21" t="s">
        <v>78</v>
      </c>
      <c r="C33" s="81">
        <v>10508.352172999999</v>
      </c>
      <c r="D33" s="81">
        <v>10558.616266000001</v>
      </c>
      <c r="E33" s="81">
        <v>11624.637280000001</v>
      </c>
      <c r="F33" s="81">
        <v>11817.325669</v>
      </c>
      <c r="G33" s="81">
        <v>12882.879739</v>
      </c>
      <c r="H33" s="81">
        <v>13618.333232999999</v>
      </c>
      <c r="I33" s="81">
        <v>14408.426385000001</v>
      </c>
      <c r="J33" s="81">
        <v>15460.443977000001</v>
      </c>
      <c r="K33" s="81">
        <v>16547.723600000001</v>
      </c>
      <c r="L33" s="81">
        <v>17214.019944</v>
      </c>
      <c r="M33" s="81">
        <v>17539.801760999999</v>
      </c>
      <c r="N33" s="81">
        <v>18057.522301000001</v>
      </c>
      <c r="O33" s="81">
        <v>18922.637867000001</v>
      </c>
      <c r="P33" s="81">
        <v>19453.632733999999</v>
      </c>
      <c r="Q33" s="81">
        <v>20125.290120000001</v>
      </c>
      <c r="R33" s="81">
        <v>20777.905073000002</v>
      </c>
      <c r="S33" s="81">
        <v>20887.781644999999</v>
      </c>
      <c r="T33" s="81">
        <v>22509.605344</v>
      </c>
      <c r="U33" s="81">
        <v>22654.184103</v>
      </c>
      <c r="V33" s="81">
        <v>23281.617977999998</v>
      </c>
      <c r="W33" s="81">
        <v>24398.798975000002</v>
      </c>
      <c r="X33" s="81">
        <v>24828.748283000001</v>
      </c>
      <c r="Y33" s="81">
        <v>25646.627118</v>
      </c>
      <c r="Z33" s="101">
        <v>27020</v>
      </c>
      <c r="AA33" s="101">
        <v>27315</v>
      </c>
      <c r="AB33" s="36">
        <v>28785</v>
      </c>
      <c r="AC33" s="36">
        <v>31174</v>
      </c>
      <c r="AD33" s="36">
        <v>32583</v>
      </c>
      <c r="AE33" s="36">
        <v>34865</v>
      </c>
    </row>
    <row r="34" spans="1:31">
      <c r="B34" s="21" t="s">
        <v>79</v>
      </c>
      <c r="C34" s="81">
        <v>13629.706727999999</v>
      </c>
      <c r="D34" s="81">
        <v>13820.631673</v>
      </c>
      <c r="E34" s="81">
        <v>14717.53457</v>
      </c>
      <c r="F34" s="81">
        <v>15588.353619</v>
      </c>
      <c r="G34" s="81">
        <v>17138.180736999999</v>
      </c>
      <c r="H34" s="81">
        <v>17928.348000000002</v>
      </c>
      <c r="I34" s="81">
        <v>18368.865869000001</v>
      </c>
      <c r="J34" s="81">
        <v>19125.993945999999</v>
      </c>
      <c r="K34" s="81">
        <v>20057.964194</v>
      </c>
      <c r="L34" s="81">
        <v>21153.854282</v>
      </c>
      <c r="M34" s="81">
        <v>20135.404242000001</v>
      </c>
      <c r="N34" s="81">
        <v>23090.866536000001</v>
      </c>
      <c r="O34" s="81">
        <v>22450.904947999999</v>
      </c>
      <c r="P34" s="81">
        <v>26646.73473</v>
      </c>
      <c r="Q34" s="81">
        <v>29932.292652</v>
      </c>
      <c r="R34" s="81">
        <v>27893.946486000001</v>
      </c>
      <c r="S34" s="81">
        <v>35859.978310999999</v>
      </c>
      <c r="T34" s="81">
        <v>37624.945011999996</v>
      </c>
      <c r="U34" s="81">
        <v>38893.785903999997</v>
      </c>
      <c r="V34" s="81">
        <v>38832.605838000003</v>
      </c>
      <c r="W34" s="81">
        <v>46658.893053</v>
      </c>
      <c r="X34" s="81">
        <v>46242.637631999998</v>
      </c>
      <c r="Y34" s="81">
        <v>46574.310878999997</v>
      </c>
      <c r="Z34" s="101">
        <v>49461</v>
      </c>
      <c r="AA34" s="101">
        <v>48964</v>
      </c>
      <c r="AB34" s="36">
        <v>47766</v>
      </c>
      <c r="AC34" s="36">
        <v>47363</v>
      </c>
      <c r="AD34" s="36">
        <v>49073</v>
      </c>
      <c r="AE34" s="36">
        <v>52784</v>
      </c>
    </row>
    <row r="35" spans="1:31">
      <c r="B35" s="21" t="s">
        <v>80</v>
      </c>
      <c r="C35" s="81">
        <v>110976.249897</v>
      </c>
      <c r="D35" s="81">
        <v>101218.820893</v>
      </c>
      <c r="E35" s="81">
        <v>105062.628025</v>
      </c>
      <c r="F35" s="81">
        <v>118277.441171</v>
      </c>
      <c r="G35" s="81">
        <v>137667.899714</v>
      </c>
      <c r="H35" s="81">
        <v>148727.35757200001</v>
      </c>
      <c r="I35" s="81">
        <v>155510.54344800001</v>
      </c>
      <c r="J35" s="81">
        <v>171275.33391799999</v>
      </c>
      <c r="K35" s="81">
        <v>178145.12436799999</v>
      </c>
      <c r="L35" s="81">
        <v>189076.85725100001</v>
      </c>
      <c r="M35" s="81">
        <v>202452.56170200001</v>
      </c>
      <c r="N35" s="81">
        <v>192848.80335999999</v>
      </c>
      <c r="O35" s="81">
        <v>193333.21058399999</v>
      </c>
      <c r="P35" s="81">
        <v>211766.78386200001</v>
      </c>
      <c r="Q35" s="81">
        <v>224909.81162600001</v>
      </c>
      <c r="R35" s="81">
        <v>233582.97946</v>
      </c>
      <c r="S35" s="81">
        <v>225104.523586</v>
      </c>
      <c r="T35" s="81">
        <v>224839.335078</v>
      </c>
      <c r="U35" s="81">
        <v>223801.807547</v>
      </c>
      <c r="V35" s="81">
        <v>208531.29384</v>
      </c>
      <c r="W35" s="81">
        <v>221766.50700899999</v>
      </c>
      <c r="X35" s="81">
        <v>231630.598772</v>
      </c>
      <c r="Y35" s="81">
        <v>241494.93114299999</v>
      </c>
      <c r="Z35" s="101">
        <v>251387</v>
      </c>
      <c r="AA35" s="101">
        <v>268567</v>
      </c>
      <c r="AB35" s="36">
        <v>277396</v>
      </c>
      <c r="AC35" s="36">
        <v>294716</v>
      </c>
      <c r="AD35" s="36">
        <v>299160</v>
      </c>
      <c r="AE35" s="36">
        <v>294706</v>
      </c>
    </row>
    <row r="36" spans="1:31">
      <c r="B36" s="21" t="s">
        <v>81</v>
      </c>
      <c r="C36" s="26">
        <v>1753.95</v>
      </c>
      <c r="D36" s="26">
        <v>1573.2570000000001</v>
      </c>
      <c r="E36" s="26">
        <v>1497.979</v>
      </c>
      <c r="F36" s="26">
        <v>1646.1079999999999</v>
      </c>
      <c r="G36" s="26">
        <v>1798.6389999999999</v>
      </c>
      <c r="H36" s="26">
        <v>2044.965813</v>
      </c>
      <c r="I36" s="26">
        <v>2178.4619189999999</v>
      </c>
      <c r="J36" s="26">
        <v>2370.8753889999998</v>
      </c>
      <c r="K36" s="26">
        <v>2291.997586</v>
      </c>
      <c r="L36" s="26">
        <v>2365.2510000000002</v>
      </c>
      <c r="M36" s="101">
        <v>2327</v>
      </c>
      <c r="N36" s="101">
        <v>2172</v>
      </c>
      <c r="O36" s="101">
        <v>2151</v>
      </c>
      <c r="P36" s="101">
        <v>1855</v>
      </c>
      <c r="Q36" s="101">
        <v>2013</v>
      </c>
      <c r="R36" s="101">
        <v>2236</v>
      </c>
      <c r="S36" s="101">
        <v>2227</v>
      </c>
      <c r="T36" s="101">
        <v>1997</v>
      </c>
      <c r="U36" s="101">
        <v>1809</v>
      </c>
      <c r="V36" s="101">
        <v>1628</v>
      </c>
      <c r="W36" s="101">
        <v>2085</v>
      </c>
      <c r="X36" s="101">
        <v>2212</v>
      </c>
      <c r="Y36" s="101">
        <v>2283</v>
      </c>
      <c r="Z36" s="101">
        <v>2273</v>
      </c>
      <c r="AA36" s="101">
        <v>2376</v>
      </c>
      <c r="AB36" s="36">
        <v>2284</v>
      </c>
      <c r="AC36" s="36">
        <v>2547</v>
      </c>
      <c r="AD36" s="36">
        <v>3088</v>
      </c>
      <c r="AE36" s="36">
        <v>3357</v>
      </c>
    </row>
    <row r="37" spans="1:31">
      <c r="B37" s="21" t="s">
        <v>82</v>
      </c>
      <c r="C37" s="26">
        <v>248348</v>
      </c>
      <c r="D37" s="26">
        <v>260579</v>
      </c>
      <c r="E37" s="26">
        <v>250667</v>
      </c>
      <c r="F37" s="26">
        <v>256134</v>
      </c>
      <c r="G37" s="26">
        <v>287827</v>
      </c>
      <c r="H37" s="26">
        <v>280477</v>
      </c>
      <c r="I37" s="26">
        <v>282018</v>
      </c>
      <c r="J37" s="26">
        <v>305635</v>
      </c>
      <c r="K37" s="26">
        <v>297916</v>
      </c>
      <c r="L37" s="26">
        <v>300140</v>
      </c>
      <c r="M37" s="101">
        <v>322511</v>
      </c>
      <c r="N37" s="101">
        <v>323211</v>
      </c>
      <c r="O37" s="101">
        <v>317807</v>
      </c>
      <c r="P37" s="101">
        <v>318263</v>
      </c>
      <c r="Q37" s="101">
        <v>338898</v>
      </c>
      <c r="R37" s="101">
        <v>352140</v>
      </c>
      <c r="S37" s="101">
        <v>352477</v>
      </c>
      <c r="T37" s="101">
        <v>358832</v>
      </c>
      <c r="U37" s="101">
        <v>340092</v>
      </c>
      <c r="V37" s="101">
        <v>299829</v>
      </c>
      <c r="W37" s="101">
        <v>341325</v>
      </c>
      <c r="X37" s="101">
        <v>352091</v>
      </c>
      <c r="Y37" s="101">
        <v>371074</v>
      </c>
      <c r="Z37" s="101">
        <v>386132</v>
      </c>
      <c r="AA37" s="101">
        <v>415462</v>
      </c>
      <c r="AB37" s="36">
        <v>411813</v>
      </c>
      <c r="AC37" s="36">
        <v>395889</v>
      </c>
      <c r="AD37" s="36">
        <v>423664</v>
      </c>
      <c r="AE37" s="36">
        <v>448319</v>
      </c>
    </row>
    <row r="38" spans="1:31">
      <c r="B38" s="21" t="s">
        <v>83</v>
      </c>
      <c r="C38" s="26">
        <v>189869</v>
      </c>
      <c r="D38" s="26">
        <v>175489</v>
      </c>
      <c r="E38" s="26">
        <v>161331</v>
      </c>
      <c r="F38" s="26">
        <v>163689</v>
      </c>
      <c r="G38" s="26">
        <v>172371</v>
      </c>
      <c r="H38" s="26">
        <v>188890</v>
      </c>
      <c r="I38" s="26">
        <v>192277</v>
      </c>
      <c r="J38" s="26">
        <v>196001</v>
      </c>
      <c r="K38" s="26">
        <v>201314</v>
      </c>
      <c r="L38" s="26">
        <v>207870</v>
      </c>
      <c r="M38" s="101">
        <v>210499</v>
      </c>
      <c r="N38" s="101">
        <v>201195</v>
      </c>
      <c r="O38" s="101">
        <v>231463</v>
      </c>
      <c r="P38" s="101">
        <v>243293</v>
      </c>
      <c r="Q38" s="101">
        <v>240537</v>
      </c>
      <c r="R38" s="101">
        <v>259113</v>
      </c>
      <c r="S38" s="101">
        <v>259640</v>
      </c>
      <c r="T38" s="101">
        <v>251637</v>
      </c>
      <c r="U38" s="101">
        <v>242848</v>
      </c>
      <c r="V38" s="101">
        <v>211653</v>
      </c>
      <c r="W38" s="101">
        <v>214839</v>
      </c>
      <c r="X38" s="101">
        <v>195675</v>
      </c>
      <c r="Y38" s="101">
        <v>199380</v>
      </c>
      <c r="Z38" s="101">
        <v>201080</v>
      </c>
      <c r="AA38" s="101">
        <v>199935</v>
      </c>
      <c r="AB38" s="36">
        <v>202637</v>
      </c>
      <c r="AC38" s="36">
        <v>204085</v>
      </c>
      <c r="AD38" s="36">
        <v>205533</v>
      </c>
      <c r="AE38" s="36">
        <v>206981</v>
      </c>
    </row>
    <row r="39" spans="1:31">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6"/>
      <c r="AC39" s="36"/>
      <c r="AD39" s="36"/>
      <c r="AE39" s="36"/>
    </row>
    <row r="40" spans="1:31">
      <c r="B40" s="29" t="s">
        <v>84</v>
      </c>
      <c r="C40" s="30">
        <v>1.1670830000000001</v>
      </c>
      <c r="D40" s="30">
        <v>1.140096</v>
      </c>
      <c r="E40" s="30">
        <v>1.2192620000000001</v>
      </c>
      <c r="F40" s="30">
        <v>1.203838</v>
      </c>
      <c r="G40" s="30">
        <v>1.1956709999999999</v>
      </c>
      <c r="H40" s="30">
        <v>1.187047</v>
      </c>
      <c r="I40" s="30">
        <v>1.1962379999999999</v>
      </c>
      <c r="J40" s="30">
        <v>1.1807080000000001</v>
      </c>
      <c r="K40" s="30">
        <v>1.212766</v>
      </c>
      <c r="L40" s="30">
        <v>1.2114499999999999</v>
      </c>
      <c r="M40" s="16">
        <v>1.17</v>
      </c>
      <c r="N40" s="16">
        <v>1.2</v>
      </c>
      <c r="O40" s="16">
        <v>1.1399999999999999</v>
      </c>
      <c r="P40" s="16">
        <v>1.17</v>
      </c>
      <c r="Q40" s="16">
        <v>1.19</v>
      </c>
      <c r="R40" s="16">
        <v>1.1599999999999999</v>
      </c>
      <c r="S40" s="16">
        <v>1.1599999999999999</v>
      </c>
      <c r="T40" s="16">
        <v>1.22</v>
      </c>
      <c r="U40" s="16">
        <v>1.28</v>
      </c>
      <c r="V40" s="16">
        <v>1.41</v>
      </c>
      <c r="W40" s="16">
        <v>1.37</v>
      </c>
      <c r="X40" s="16">
        <v>1.37</v>
      </c>
      <c r="Y40" s="16">
        <v>1.32</v>
      </c>
      <c r="Z40" s="16">
        <v>1.3</v>
      </c>
      <c r="AA40" s="16">
        <v>1.23</v>
      </c>
      <c r="AB40" s="36">
        <v>1.17</v>
      </c>
      <c r="AC40" s="36">
        <v>1.1200000000000001</v>
      </c>
      <c r="AD40" s="36">
        <v>1.1399999999999999</v>
      </c>
      <c r="AE40" s="36">
        <v>1.1599999999999999</v>
      </c>
    </row>
    <row r="41" spans="1:31">
      <c r="AC41" s="31" t="s">
        <v>68</v>
      </c>
    </row>
    <row r="42" spans="1:31">
      <c r="A42" s="32" t="s">
        <v>85</v>
      </c>
      <c r="V42" s="9"/>
      <c r="W42" s="9"/>
      <c r="X42" s="9"/>
      <c r="Y42" s="9"/>
      <c r="Z42" s="9"/>
      <c r="AA42" s="9"/>
      <c r="AB42" s="9"/>
      <c r="AC42" s="8"/>
    </row>
    <row r="43" spans="1:31">
      <c r="A43" s="8" t="s">
        <v>86</v>
      </c>
      <c r="V43" s="9"/>
      <c r="W43" s="9"/>
      <c r="X43" s="9"/>
      <c r="Y43" s="9"/>
      <c r="Z43" s="9"/>
      <c r="AA43" s="9"/>
      <c r="AB43" s="9"/>
      <c r="AC43" s="8"/>
    </row>
    <row r="44" spans="1:31">
      <c r="A44" s="33" t="s">
        <v>87</v>
      </c>
      <c r="V44" s="9"/>
      <c r="W44" s="9"/>
      <c r="X44" s="9"/>
      <c r="Y44" s="9"/>
      <c r="Z44" s="9"/>
      <c r="AA44" s="9"/>
      <c r="AB44" s="9"/>
      <c r="AC44" s="8"/>
    </row>
    <row r="45" spans="1:31">
      <c r="A45" s="33" t="s">
        <v>88</v>
      </c>
      <c r="V45" s="9"/>
      <c r="W45" s="9"/>
      <c r="X45" s="9"/>
      <c r="Y45" s="9"/>
      <c r="Z45" s="9"/>
      <c r="AA45" s="9"/>
      <c r="AB45" s="9"/>
      <c r="AC45" s="8"/>
    </row>
    <row r="46" spans="1:31">
      <c r="A46" s="33" t="s">
        <v>89</v>
      </c>
      <c r="V46" s="9"/>
      <c r="W46" s="9"/>
      <c r="X46" s="9"/>
      <c r="Y46" s="9"/>
      <c r="Z46" s="9"/>
      <c r="AA46" s="9"/>
      <c r="AB46" s="9"/>
      <c r="AC46" s="8"/>
    </row>
    <row r="47" spans="1:31">
      <c r="A47" s="33" t="s">
        <v>90</v>
      </c>
      <c r="V47" s="9"/>
      <c r="W47" s="9"/>
      <c r="X47" s="9"/>
      <c r="Y47" s="9"/>
      <c r="Z47" s="9"/>
      <c r="AA47" s="9"/>
      <c r="AB47" s="9"/>
      <c r="AC47" s="8"/>
    </row>
    <row r="48" spans="1:31">
      <c r="A48" s="33" t="s">
        <v>91</v>
      </c>
      <c r="V48" s="9"/>
      <c r="W48" s="9"/>
      <c r="X48" s="9"/>
      <c r="Y48" s="9"/>
      <c r="Z48" s="9"/>
      <c r="AA48" s="9"/>
      <c r="AB48" s="9"/>
      <c r="AC48" s="8"/>
    </row>
    <row r="49" spans="1:29">
      <c r="A49" s="33" t="s">
        <v>92</v>
      </c>
      <c r="V49" s="9"/>
      <c r="W49" s="9"/>
      <c r="X49" s="9"/>
      <c r="Y49" s="9"/>
      <c r="Z49" s="9"/>
      <c r="AA49" s="9"/>
      <c r="AB49" s="9"/>
      <c r="AC49" s="8"/>
    </row>
    <row r="50" spans="1:29">
      <c r="A50" s="33" t="s">
        <v>93</v>
      </c>
      <c r="V50" s="9"/>
      <c r="W50" s="9"/>
      <c r="X50" s="9"/>
      <c r="Y50" s="9"/>
      <c r="Z50" s="9"/>
      <c r="AA50" s="9"/>
      <c r="AB50" s="9"/>
      <c r="AC50" s="8"/>
    </row>
    <row r="51" spans="1:29">
      <c r="B51" s="40" t="s">
        <v>94</v>
      </c>
      <c r="AC51" s="9" t="s">
        <v>68</v>
      </c>
    </row>
    <row r="52" spans="1:29">
      <c r="A52" s="33"/>
      <c r="AC52" s="9" t="s">
        <v>68</v>
      </c>
    </row>
    <row r="53" spans="1:29">
      <c r="A53" s="33"/>
      <c r="AC53" s="9" t="s">
        <v>68</v>
      </c>
    </row>
    <row r="54" spans="1:29">
      <c r="A54" s="33"/>
    </row>
    <row r="55" spans="1:29">
      <c r="A55" s="33"/>
    </row>
    <row r="56" spans="1:29">
      <c r="A56" s="33"/>
    </row>
    <row r="57" spans="1:29">
      <c r="A57" s="33"/>
    </row>
  </sheetData>
  <hyperlinks>
    <hyperlink ref="B6" r:id="rId1" xr:uid="{5596507F-6D1B-4CAF-9EC4-5528F6D96840}"/>
  </hyperlinks>
  <pageMargins left="0.7" right="0.7" top="0.75" bottom="0.75" header="0.3" footer="0.3"/>
  <pageSetup paperSize="5" scale="49" fitToHeight="1000"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M14"/>
  <sheetViews>
    <sheetView workbookViewId="0">
      <selection activeCell="B3" sqref="B3"/>
    </sheetView>
  </sheetViews>
  <sheetFormatPr defaultColWidth="8.85546875" defaultRowHeight="15.75"/>
  <cols>
    <col min="1" max="1" width="26.140625" style="55" customWidth="1"/>
    <col min="2" max="2" width="15.42578125" style="55" customWidth="1"/>
    <col min="3" max="12" width="5" style="55" customWidth="1"/>
    <col min="13" max="13" width="11" style="55" customWidth="1"/>
    <col min="14" max="14" width="19.140625" style="55" bestFit="1" customWidth="1"/>
    <col min="15" max="15" width="17.7109375" style="55" bestFit="1" customWidth="1"/>
    <col min="16" max="16" width="19.140625" style="55" bestFit="1" customWidth="1"/>
    <col min="17" max="17" width="17.7109375" style="55" bestFit="1" customWidth="1"/>
    <col min="18" max="18" width="19.140625" style="55" bestFit="1" customWidth="1"/>
    <col min="19" max="19" width="17.7109375" style="55" bestFit="1" customWidth="1"/>
    <col min="20" max="20" width="19.140625" style="55" bestFit="1" customWidth="1"/>
    <col min="21" max="21" width="17.7109375" style="55" bestFit="1" customWidth="1"/>
    <col min="22" max="22" width="19.140625" style="55" bestFit="1" customWidth="1"/>
    <col min="23" max="23" width="17.7109375" style="55" bestFit="1" customWidth="1"/>
    <col min="24" max="24" width="24.140625" style="55" bestFit="1" customWidth="1"/>
    <col min="25" max="25" width="22.7109375" style="55" bestFit="1" customWidth="1"/>
    <col min="26" max="16384" width="8.85546875" style="55"/>
  </cols>
  <sheetData>
    <row r="3" spans="1:13">
      <c r="A3" s="55" t="s">
        <v>95</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814</v>
      </c>
      <c r="C5" s="55">
        <v>908</v>
      </c>
      <c r="D5" s="55">
        <v>963</v>
      </c>
      <c r="E5" s="55">
        <v>1022</v>
      </c>
      <c r="F5" s="55">
        <v>1121</v>
      </c>
      <c r="G5" s="55">
        <v>1214</v>
      </c>
      <c r="H5" s="55">
        <v>1335</v>
      </c>
      <c r="I5" s="55">
        <v>1460</v>
      </c>
      <c r="J5" s="55">
        <v>1581</v>
      </c>
      <c r="K5" s="55">
        <v>1692</v>
      </c>
      <c r="L5" s="55">
        <v>1800</v>
      </c>
      <c r="M5" s="55">
        <v>13910</v>
      </c>
    </row>
    <row r="6" spans="1:13">
      <c r="A6" s="58" t="s">
        <v>44</v>
      </c>
      <c r="B6" s="55">
        <v>0</v>
      </c>
      <c r="C6" s="55">
        <v>0</v>
      </c>
      <c r="D6" s="55">
        <v>0</v>
      </c>
      <c r="E6" s="55">
        <v>0</v>
      </c>
      <c r="F6" s="55">
        <v>0</v>
      </c>
      <c r="G6" s="55">
        <v>0</v>
      </c>
      <c r="H6" s="55">
        <v>0</v>
      </c>
      <c r="I6" s="55">
        <v>0</v>
      </c>
      <c r="J6" s="55">
        <v>0</v>
      </c>
      <c r="K6" s="55">
        <v>0</v>
      </c>
      <c r="L6" s="55">
        <v>0</v>
      </c>
      <c r="M6" s="55">
        <v>0</v>
      </c>
    </row>
    <row r="7" spans="1:13">
      <c r="A7" s="58" t="s">
        <v>45</v>
      </c>
      <c r="B7" s="55">
        <v>0</v>
      </c>
      <c r="C7" s="55">
        <v>0</v>
      </c>
      <c r="D7" s="55">
        <v>0</v>
      </c>
      <c r="E7" s="55">
        <v>0</v>
      </c>
      <c r="F7" s="55">
        <v>0</v>
      </c>
      <c r="G7" s="55">
        <v>0</v>
      </c>
      <c r="H7" s="55">
        <v>0</v>
      </c>
      <c r="I7" s="55">
        <v>0</v>
      </c>
      <c r="J7" s="55">
        <v>0</v>
      </c>
      <c r="K7" s="55">
        <v>0</v>
      </c>
      <c r="L7" s="55">
        <v>0</v>
      </c>
      <c r="M7" s="55">
        <v>0</v>
      </c>
    </row>
    <row r="8" spans="1:13">
      <c r="A8" s="58" t="s">
        <v>46</v>
      </c>
      <c r="B8" s="55">
        <v>0</v>
      </c>
      <c r="C8" s="55">
        <v>0</v>
      </c>
      <c r="D8" s="55">
        <v>0</v>
      </c>
      <c r="E8" s="55">
        <v>0</v>
      </c>
      <c r="F8" s="55">
        <v>0</v>
      </c>
      <c r="G8" s="55">
        <v>0</v>
      </c>
      <c r="H8" s="55">
        <v>0</v>
      </c>
      <c r="I8" s="55">
        <v>0</v>
      </c>
      <c r="J8" s="55">
        <v>0</v>
      </c>
      <c r="K8" s="55">
        <v>0</v>
      </c>
      <c r="L8" s="55">
        <v>0</v>
      </c>
      <c r="M8" s="55">
        <v>0</v>
      </c>
    </row>
    <row r="9" spans="1:13">
      <c r="A9" s="58" t="s">
        <v>47</v>
      </c>
      <c r="B9" s="55">
        <v>313</v>
      </c>
      <c r="C9" s="55">
        <v>352</v>
      </c>
      <c r="D9" s="55">
        <v>300</v>
      </c>
      <c r="E9" s="55">
        <v>323</v>
      </c>
      <c r="F9" s="55">
        <v>345</v>
      </c>
      <c r="G9" s="55">
        <v>369</v>
      </c>
      <c r="H9" s="55">
        <v>392</v>
      </c>
      <c r="I9" s="55">
        <v>418</v>
      </c>
      <c r="J9" s="55">
        <v>444</v>
      </c>
      <c r="K9" s="55">
        <v>471</v>
      </c>
      <c r="L9" s="55">
        <v>497</v>
      </c>
      <c r="M9" s="55">
        <v>4224</v>
      </c>
    </row>
    <row r="10" spans="1:13">
      <c r="A10" s="58" t="s">
        <v>48</v>
      </c>
      <c r="B10" s="55">
        <v>0</v>
      </c>
      <c r="C10" s="55">
        <v>0</v>
      </c>
      <c r="D10" s="55">
        <v>0</v>
      </c>
      <c r="E10" s="55">
        <v>0</v>
      </c>
      <c r="F10" s="55">
        <v>0</v>
      </c>
      <c r="G10" s="55">
        <v>0</v>
      </c>
      <c r="H10" s="55">
        <v>0</v>
      </c>
      <c r="I10" s="55">
        <v>0</v>
      </c>
      <c r="J10" s="55">
        <v>0</v>
      </c>
      <c r="K10" s="55">
        <v>0</v>
      </c>
      <c r="L10" s="55">
        <v>0</v>
      </c>
      <c r="M10" s="55">
        <v>0</v>
      </c>
    </row>
    <row r="11" spans="1:13">
      <c r="A11" s="58" t="s">
        <v>49</v>
      </c>
      <c r="B11" s="55">
        <v>15</v>
      </c>
      <c r="C11" s="55">
        <v>19</v>
      </c>
      <c r="D11" s="55">
        <v>20</v>
      </c>
      <c r="E11" s="55">
        <v>24</v>
      </c>
      <c r="F11" s="55">
        <v>24</v>
      </c>
      <c r="G11" s="55">
        <v>24</v>
      </c>
      <c r="H11" s="55">
        <v>25</v>
      </c>
      <c r="I11" s="55">
        <v>26</v>
      </c>
      <c r="J11" s="55">
        <v>26</v>
      </c>
      <c r="K11" s="55">
        <v>26</v>
      </c>
      <c r="L11" s="55">
        <v>26</v>
      </c>
      <c r="M11" s="55">
        <v>255</v>
      </c>
    </row>
    <row r="12" spans="1:13">
      <c r="A12" s="58" t="s">
        <v>50</v>
      </c>
      <c r="B12" s="55">
        <v>486</v>
      </c>
      <c r="C12" s="55">
        <v>537</v>
      </c>
      <c r="D12" s="55">
        <v>643</v>
      </c>
      <c r="E12" s="55">
        <v>675</v>
      </c>
      <c r="F12" s="55">
        <v>752</v>
      </c>
      <c r="G12" s="55">
        <v>821</v>
      </c>
      <c r="H12" s="55">
        <v>918</v>
      </c>
      <c r="I12" s="55">
        <v>1016</v>
      </c>
      <c r="J12" s="55">
        <v>1111</v>
      </c>
      <c r="K12" s="55">
        <v>1195</v>
      </c>
      <c r="L12" s="55">
        <v>1277</v>
      </c>
      <c r="M12" s="55">
        <v>9431</v>
      </c>
    </row>
    <row r="13" spans="1:13">
      <c r="A13" s="58" t="s">
        <v>51</v>
      </c>
      <c r="B13" s="55">
        <v>0</v>
      </c>
      <c r="C13" s="55">
        <v>0</v>
      </c>
      <c r="D13" s="55">
        <v>0</v>
      </c>
      <c r="E13" s="55">
        <v>0</v>
      </c>
      <c r="F13" s="55">
        <v>0</v>
      </c>
      <c r="G13" s="55">
        <v>0</v>
      </c>
      <c r="H13" s="55">
        <v>0</v>
      </c>
      <c r="I13" s="55">
        <v>0</v>
      </c>
      <c r="J13" s="55">
        <v>0</v>
      </c>
      <c r="K13" s="55">
        <v>0</v>
      </c>
      <c r="L13" s="55">
        <v>0</v>
      </c>
      <c r="M13" s="55">
        <v>0</v>
      </c>
    </row>
    <row r="14" spans="1:13">
      <c r="A14" s="56" t="s">
        <v>42</v>
      </c>
      <c r="B14" s="55">
        <v>814</v>
      </c>
      <c r="C14" s="55">
        <v>908</v>
      </c>
      <c r="D14" s="55">
        <v>963</v>
      </c>
      <c r="E14" s="55">
        <v>1022</v>
      </c>
      <c r="F14" s="55">
        <v>1121</v>
      </c>
      <c r="G14" s="55">
        <v>1214</v>
      </c>
      <c r="H14" s="55">
        <v>1335</v>
      </c>
      <c r="I14" s="55">
        <v>1460</v>
      </c>
      <c r="J14" s="55">
        <v>1581</v>
      </c>
      <c r="K14" s="55">
        <v>1692</v>
      </c>
      <c r="L14" s="55">
        <v>1800</v>
      </c>
      <c r="M14" s="55">
        <v>13910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14"/>
  <sheetViews>
    <sheetView workbookViewId="0">
      <selection activeCell="F12" sqref="F12"/>
    </sheetView>
  </sheetViews>
  <sheetFormatPr defaultColWidth="8.85546875" defaultRowHeight="15.75"/>
  <cols>
    <col min="1" max="1" width="18.28515625" style="55" customWidth="1"/>
    <col min="2" max="2" width="15.42578125" style="55" bestFit="1" customWidth="1"/>
    <col min="3" max="3" width="7.140625" style="55" customWidth="1"/>
    <col min="4" max="4" width="11.28515625" style="55" customWidth="1"/>
    <col min="5" max="12" width="12.42578125" style="55" customWidth="1"/>
    <col min="13" max="13" width="12.42578125" style="55" bestFit="1" customWidth="1"/>
    <col min="14" max="16384" width="8.85546875" style="55"/>
  </cols>
  <sheetData>
    <row r="3" spans="1:13">
      <c r="A3" s="55" t="s">
        <v>96</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480.47560278000003</v>
      </c>
      <c r="C5" s="55">
        <v>509.68</v>
      </c>
      <c r="D5" s="55">
        <v>574.37816499999997</v>
      </c>
      <c r="E5" s="55">
        <v>610.67949169999997</v>
      </c>
      <c r="F5" s="55">
        <v>647.98416519999898</v>
      </c>
      <c r="G5" s="55">
        <v>690.79332769999905</v>
      </c>
      <c r="H5" s="55">
        <v>740.07920469999999</v>
      </c>
      <c r="I5" s="55">
        <v>798.88987210000005</v>
      </c>
      <c r="J5" s="55">
        <v>869.9136747</v>
      </c>
      <c r="K5" s="55">
        <v>947.15439549999996</v>
      </c>
      <c r="L5" s="55">
        <v>1028.9714856000001</v>
      </c>
      <c r="M5" s="55">
        <v>7898.9993849799976</v>
      </c>
    </row>
    <row r="6" spans="1:13">
      <c r="A6" s="58" t="s">
        <v>44</v>
      </c>
      <c r="B6" s="55">
        <v>5</v>
      </c>
      <c r="C6" s="55">
        <v>9</v>
      </c>
      <c r="D6" s="55">
        <v>9</v>
      </c>
      <c r="E6" s="55">
        <v>6</v>
      </c>
      <c r="F6" s="55">
        <v>8</v>
      </c>
      <c r="G6" s="55">
        <v>8</v>
      </c>
      <c r="H6" s="55">
        <v>8</v>
      </c>
      <c r="I6" s="55">
        <v>8</v>
      </c>
      <c r="J6" s="55">
        <v>8</v>
      </c>
      <c r="K6" s="55">
        <v>8</v>
      </c>
      <c r="L6" s="55">
        <v>8</v>
      </c>
      <c r="M6" s="55">
        <v>85</v>
      </c>
    </row>
    <row r="7" spans="1:13">
      <c r="A7" s="58" t="s">
        <v>45</v>
      </c>
      <c r="B7" s="55">
        <v>85.475602780000003</v>
      </c>
      <c r="C7" s="55">
        <v>99.68</v>
      </c>
      <c r="D7" s="55">
        <v>118.378165</v>
      </c>
      <c r="E7" s="55">
        <v>137.6794917</v>
      </c>
      <c r="F7" s="55">
        <v>156.98416519999901</v>
      </c>
      <c r="G7" s="55">
        <v>180.793327699999</v>
      </c>
      <c r="H7" s="55">
        <v>214.07920469999999</v>
      </c>
      <c r="I7" s="55">
        <v>253.88987209999999</v>
      </c>
      <c r="J7" s="55">
        <v>310.9136747</v>
      </c>
      <c r="K7" s="55">
        <v>377.15439550000002</v>
      </c>
      <c r="L7" s="55">
        <v>449.97148559999999</v>
      </c>
      <c r="M7" s="55">
        <v>2384.999384979998</v>
      </c>
    </row>
    <row r="8" spans="1:13">
      <c r="A8" s="58" t="s">
        <v>46</v>
      </c>
      <c r="B8" s="55">
        <v>34</v>
      </c>
      <c r="C8" s="55">
        <v>32</v>
      </c>
      <c r="D8" s="55">
        <v>37</v>
      </c>
      <c r="E8" s="55">
        <v>37</v>
      </c>
      <c r="F8" s="55">
        <v>41</v>
      </c>
      <c r="G8" s="55">
        <v>42</v>
      </c>
      <c r="H8" s="55">
        <v>43</v>
      </c>
      <c r="I8" s="55">
        <v>44</v>
      </c>
      <c r="J8" s="55">
        <v>45</v>
      </c>
      <c r="K8" s="55">
        <v>46</v>
      </c>
      <c r="L8" s="55">
        <v>46</v>
      </c>
      <c r="M8" s="55">
        <v>447</v>
      </c>
    </row>
    <row r="9" spans="1:13">
      <c r="A9" s="58" t="s">
        <v>47</v>
      </c>
      <c r="B9" s="55">
        <v>0</v>
      </c>
      <c r="C9" s="55">
        <v>0</v>
      </c>
      <c r="D9" s="55">
        <v>0</v>
      </c>
      <c r="E9" s="55">
        <v>0</v>
      </c>
      <c r="F9" s="55">
        <v>0</v>
      </c>
      <c r="G9" s="55">
        <v>0</v>
      </c>
      <c r="H9" s="55">
        <v>0</v>
      </c>
      <c r="I9" s="55">
        <v>0</v>
      </c>
      <c r="J9" s="55">
        <v>0</v>
      </c>
      <c r="K9" s="55">
        <v>0</v>
      </c>
      <c r="L9" s="55">
        <v>0</v>
      </c>
      <c r="M9" s="55">
        <v>0</v>
      </c>
    </row>
    <row r="10" spans="1:13">
      <c r="A10" s="58" t="s">
        <v>48</v>
      </c>
      <c r="B10" s="55">
        <v>352</v>
      </c>
      <c r="C10" s="55">
        <v>364</v>
      </c>
      <c r="D10" s="55">
        <v>405</v>
      </c>
      <c r="E10" s="55">
        <v>425</v>
      </c>
      <c r="F10" s="55">
        <v>436</v>
      </c>
      <c r="G10" s="55">
        <v>454</v>
      </c>
      <c r="H10" s="55">
        <v>468</v>
      </c>
      <c r="I10" s="55">
        <v>486</v>
      </c>
      <c r="J10" s="55">
        <v>498</v>
      </c>
      <c r="K10" s="55">
        <v>507</v>
      </c>
      <c r="L10" s="55">
        <v>516</v>
      </c>
      <c r="M10" s="55">
        <v>4911</v>
      </c>
    </row>
    <row r="11" spans="1:13">
      <c r="A11" s="58" t="s">
        <v>49</v>
      </c>
      <c r="B11" s="55">
        <v>0</v>
      </c>
      <c r="C11" s="55">
        <v>0</v>
      </c>
      <c r="D11" s="55">
        <v>0</v>
      </c>
      <c r="E11" s="55">
        <v>0</v>
      </c>
      <c r="F11" s="55">
        <v>0</v>
      </c>
      <c r="G11" s="55">
        <v>0</v>
      </c>
      <c r="H11" s="55">
        <v>0</v>
      </c>
      <c r="I11" s="55">
        <v>0</v>
      </c>
      <c r="J11" s="55">
        <v>0</v>
      </c>
      <c r="K11" s="55">
        <v>0</v>
      </c>
      <c r="L11" s="55">
        <v>0</v>
      </c>
      <c r="M11" s="55">
        <v>0</v>
      </c>
    </row>
    <row r="12" spans="1:13">
      <c r="A12" s="58" t="s">
        <v>50</v>
      </c>
      <c r="B12" s="55">
        <v>0</v>
      </c>
      <c r="C12" s="55">
        <v>0</v>
      </c>
      <c r="D12" s="55">
        <v>0</v>
      </c>
      <c r="E12" s="55">
        <v>0</v>
      </c>
      <c r="F12" s="55">
        <v>0</v>
      </c>
      <c r="G12" s="55">
        <v>0</v>
      </c>
      <c r="H12" s="55">
        <v>0</v>
      </c>
      <c r="I12" s="55">
        <v>0</v>
      </c>
      <c r="J12" s="55">
        <v>0</v>
      </c>
      <c r="K12" s="55">
        <v>0</v>
      </c>
      <c r="L12" s="55">
        <v>0</v>
      </c>
      <c r="M12" s="55">
        <v>0</v>
      </c>
    </row>
    <row r="13" spans="1:13">
      <c r="A13" s="58" t="s">
        <v>51</v>
      </c>
      <c r="B13" s="55">
        <v>4</v>
      </c>
      <c r="C13" s="55">
        <v>5</v>
      </c>
      <c r="D13" s="55">
        <v>5</v>
      </c>
      <c r="E13" s="55">
        <v>5</v>
      </c>
      <c r="F13" s="55">
        <v>6</v>
      </c>
      <c r="G13" s="55">
        <v>6</v>
      </c>
      <c r="H13" s="55">
        <v>7</v>
      </c>
      <c r="I13" s="55">
        <v>7</v>
      </c>
      <c r="J13" s="55">
        <v>8</v>
      </c>
      <c r="K13" s="55">
        <v>9</v>
      </c>
      <c r="L13" s="55">
        <v>9</v>
      </c>
      <c r="M13" s="55">
        <v>71</v>
      </c>
    </row>
    <row r="14" spans="1:13">
      <c r="A14" s="56" t="s">
        <v>42</v>
      </c>
      <c r="B14" s="55">
        <v>480.47560278000003</v>
      </c>
      <c r="C14" s="55">
        <v>509.68</v>
      </c>
      <c r="D14" s="55">
        <v>574.37816499999997</v>
      </c>
      <c r="E14" s="55">
        <v>610.67949169999997</v>
      </c>
      <c r="F14" s="55">
        <v>647.98416519999898</v>
      </c>
      <c r="G14" s="55">
        <v>690.79332769999905</v>
      </c>
      <c r="H14" s="55">
        <v>740.07920469999999</v>
      </c>
      <c r="I14" s="55">
        <v>798.88987210000005</v>
      </c>
      <c r="J14" s="55">
        <v>869.9136747</v>
      </c>
      <c r="K14" s="55">
        <v>947.15439549999996</v>
      </c>
      <c r="L14" s="55">
        <v>1028.9714856000001</v>
      </c>
      <c r="M14" s="55">
        <v>7898.9993849799976</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893"/>
  <sheetViews>
    <sheetView topLeftCell="C1" workbookViewId="0">
      <pane ySplit="1" topLeftCell="A30" activePane="bottomLeft" state="frozen"/>
      <selection pane="bottomLeft" activeCell="K48" sqref="K48"/>
      <selection activeCell="F12" sqref="F12"/>
    </sheetView>
  </sheetViews>
  <sheetFormatPr defaultColWidth="11.7109375" defaultRowHeight="15.75"/>
  <cols>
    <col min="1" max="1" width="14.7109375" style="55" bestFit="1" customWidth="1"/>
    <col min="2" max="2" width="16.7109375" style="55" bestFit="1" customWidth="1"/>
    <col min="3" max="3" width="18.42578125" style="55" bestFit="1" customWidth="1"/>
    <col min="4" max="4" width="5.42578125" style="55" bestFit="1" customWidth="1"/>
    <col min="5" max="5" width="13.42578125" style="55" bestFit="1" customWidth="1"/>
    <col min="6" max="6" width="13" style="55" bestFit="1" customWidth="1"/>
    <col min="7" max="7" width="11.7109375" style="55"/>
    <col min="8" max="8" width="13" style="55" bestFit="1" customWidth="1"/>
    <col min="9" max="9" width="11.7109375" style="55"/>
    <col min="10" max="10" width="12.28515625" style="55" customWidth="1"/>
    <col min="11" max="11" width="13.42578125" style="55" bestFit="1" customWidth="1"/>
    <col min="12" max="12" width="16.140625" style="55" bestFit="1" customWidth="1"/>
    <col min="13" max="13" width="15.28515625" style="55" bestFit="1" customWidth="1"/>
    <col min="14" max="16384" width="11.7109375" style="55"/>
  </cols>
  <sheetData>
    <row r="1" spans="1:13" s="59" customFormat="1">
      <c r="A1" s="59" t="s">
        <v>97</v>
      </c>
      <c r="B1" s="59" t="s">
        <v>98</v>
      </c>
      <c r="C1" s="59" t="s">
        <v>99</v>
      </c>
      <c r="D1" s="59" t="s">
        <v>100</v>
      </c>
      <c r="E1" s="59" t="s">
        <v>101</v>
      </c>
      <c r="F1" s="59" t="s">
        <v>102</v>
      </c>
      <c r="G1" s="59" t="s">
        <v>103</v>
      </c>
      <c r="H1" s="59" t="s">
        <v>104</v>
      </c>
      <c r="I1" s="59" t="s">
        <v>105</v>
      </c>
      <c r="J1" s="59" t="s">
        <v>106</v>
      </c>
      <c r="K1" s="59" t="s">
        <v>107</v>
      </c>
      <c r="L1" s="59" t="s">
        <v>108</v>
      </c>
      <c r="M1" s="59" t="s">
        <v>109</v>
      </c>
    </row>
    <row r="2" spans="1:13">
      <c r="A2" s="55" t="s">
        <v>110</v>
      </c>
      <c r="B2" s="55" t="s">
        <v>111</v>
      </c>
      <c r="C2" s="55" t="s">
        <v>112</v>
      </c>
      <c r="D2" s="55">
        <v>2000</v>
      </c>
      <c r="E2" s="55" t="s">
        <v>44</v>
      </c>
      <c r="F2" s="55">
        <v>3.3039999999999998</v>
      </c>
      <c r="G2" s="55">
        <v>0.36</v>
      </c>
      <c r="H2" s="55">
        <v>17</v>
      </c>
      <c r="I2" s="55">
        <v>0</v>
      </c>
      <c r="J2" s="55">
        <v>20</v>
      </c>
      <c r="K2" s="55">
        <v>18.568093309999998</v>
      </c>
      <c r="L2" s="55">
        <v>1.345085004</v>
      </c>
      <c r="M2" s="55">
        <v>0.34</v>
      </c>
    </row>
    <row r="3" spans="1:13">
      <c r="A3" s="55" t="s">
        <v>110</v>
      </c>
      <c r="B3" s="55" t="s">
        <v>111</v>
      </c>
      <c r="C3" s="55" t="s">
        <v>112</v>
      </c>
      <c r="D3" s="55">
        <v>2005</v>
      </c>
      <c r="E3" s="55" t="s">
        <v>44</v>
      </c>
      <c r="F3" s="55">
        <v>6.2639999999999896</v>
      </c>
      <c r="G3" s="55">
        <v>0.94099999999999995</v>
      </c>
      <c r="H3" s="55">
        <v>31</v>
      </c>
      <c r="I3" s="55">
        <v>0</v>
      </c>
      <c r="J3" s="55">
        <v>37</v>
      </c>
      <c r="K3" s="55">
        <v>31.965595369999999</v>
      </c>
      <c r="L3" s="55">
        <v>2.3156089450000001</v>
      </c>
      <c r="M3" s="55">
        <v>0.62</v>
      </c>
    </row>
    <row r="4" spans="1:13">
      <c r="A4" s="55" t="s">
        <v>110</v>
      </c>
      <c r="B4" s="55" t="s">
        <v>111</v>
      </c>
      <c r="C4" s="55" t="s">
        <v>112</v>
      </c>
      <c r="D4" s="55">
        <v>2010</v>
      </c>
      <c r="E4" s="55" t="s">
        <v>44</v>
      </c>
      <c r="F4" s="55">
        <v>13.058999999999999</v>
      </c>
      <c r="G4" s="55">
        <v>1.83197268</v>
      </c>
      <c r="H4" s="55">
        <v>65</v>
      </c>
      <c r="I4" s="55">
        <v>0</v>
      </c>
      <c r="J4" s="55">
        <v>78</v>
      </c>
      <c r="K4" s="55">
        <v>65.496848540000002</v>
      </c>
      <c r="L4" s="55">
        <v>4.7446351809999996</v>
      </c>
      <c r="M4" s="55">
        <v>1.3</v>
      </c>
    </row>
    <row r="5" spans="1:13">
      <c r="A5" s="55" t="s">
        <v>110</v>
      </c>
      <c r="B5" s="55" t="s">
        <v>111</v>
      </c>
      <c r="C5" s="55" t="s">
        <v>112</v>
      </c>
      <c r="D5" s="55">
        <v>2015</v>
      </c>
      <c r="E5" s="55" t="s">
        <v>44</v>
      </c>
      <c r="F5" s="55">
        <v>18.343</v>
      </c>
      <c r="G5" s="55">
        <v>2.8670879949999999</v>
      </c>
      <c r="H5" s="55">
        <v>92</v>
      </c>
      <c r="I5" s="55">
        <v>0</v>
      </c>
      <c r="J5" s="55">
        <v>110</v>
      </c>
      <c r="K5" s="55">
        <v>91.871279419999993</v>
      </c>
      <c r="L5" s="55">
        <v>6.6552164600000001</v>
      </c>
      <c r="M5" s="55">
        <v>1.84</v>
      </c>
    </row>
    <row r="6" spans="1:13">
      <c r="A6" s="55" t="s">
        <v>110</v>
      </c>
      <c r="B6" s="55" t="s">
        <v>111</v>
      </c>
      <c r="C6" s="55" t="s">
        <v>112</v>
      </c>
      <c r="D6" s="55">
        <v>2020</v>
      </c>
      <c r="E6" s="55" t="s">
        <v>44</v>
      </c>
      <c r="F6" s="55">
        <v>23.327510870000001</v>
      </c>
      <c r="G6" s="55">
        <v>3.74721641199999</v>
      </c>
      <c r="H6" s="55">
        <v>117</v>
      </c>
      <c r="I6" s="55">
        <v>0</v>
      </c>
      <c r="J6" s="55">
        <v>140</v>
      </c>
      <c r="K6" s="55">
        <v>116.42924170000001</v>
      </c>
      <c r="L6" s="55">
        <v>8.4342115460000002</v>
      </c>
      <c r="M6" s="55">
        <v>2.34</v>
      </c>
    </row>
    <row r="7" spans="1:13">
      <c r="A7" s="55" t="s">
        <v>110</v>
      </c>
      <c r="B7" s="55" t="s">
        <v>111</v>
      </c>
      <c r="C7" s="55" t="s">
        <v>112</v>
      </c>
      <c r="D7" s="55">
        <v>2025</v>
      </c>
      <c r="E7" s="55" t="s">
        <v>44</v>
      </c>
      <c r="F7" s="55">
        <v>31.701489129999999</v>
      </c>
      <c r="G7" s="55">
        <v>5.3350141310000003</v>
      </c>
      <c r="H7" s="55">
        <v>159</v>
      </c>
      <c r="I7" s="55">
        <v>0</v>
      </c>
      <c r="J7" s="55">
        <v>191</v>
      </c>
      <c r="K7" s="55">
        <v>158.01152539999899</v>
      </c>
      <c r="L7" s="55">
        <v>11.44645978</v>
      </c>
      <c r="M7" s="55">
        <v>3.18</v>
      </c>
    </row>
    <row r="8" spans="1:13">
      <c r="A8" s="55" t="s">
        <v>110</v>
      </c>
      <c r="B8" s="55" t="s">
        <v>111</v>
      </c>
      <c r="C8" s="55" t="s">
        <v>112</v>
      </c>
      <c r="D8" s="55">
        <v>2030</v>
      </c>
      <c r="E8" s="55" t="s">
        <v>44</v>
      </c>
      <c r="F8" s="55">
        <v>42.66741304</v>
      </c>
      <c r="G8" s="55">
        <v>6.9580368349999997</v>
      </c>
      <c r="H8" s="55">
        <v>214</v>
      </c>
      <c r="I8" s="55">
        <v>0</v>
      </c>
      <c r="J8" s="55">
        <v>257</v>
      </c>
      <c r="K8" s="55">
        <v>212.5593935</v>
      </c>
      <c r="L8" s="55">
        <v>15.397943550000001</v>
      </c>
      <c r="M8" s="55">
        <v>4.28</v>
      </c>
    </row>
    <row r="9" spans="1:13">
      <c r="A9" s="55" t="s">
        <v>110</v>
      </c>
      <c r="B9" s="55" t="s">
        <v>111</v>
      </c>
      <c r="C9" s="55" t="s">
        <v>112</v>
      </c>
      <c r="D9" s="55">
        <v>2035</v>
      </c>
      <c r="E9" s="55" t="s">
        <v>44</v>
      </c>
      <c r="F9" s="55">
        <v>56.624043479999997</v>
      </c>
      <c r="G9" s="55">
        <v>9.17477521</v>
      </c>
      <c r="H9" s="55">
        <v>284</v>
      </c>
      <c r="I9" s="55">
        <v>0</v>
      </c>
      <c r="J9" s="55">
        <v>340</v>
      </c>
      <c r="K9" s="55">
        <v>282.03189750000001</v>
      </c>
      <c r="L9" s="55">
        <v>20.430577849999999</v>
      </c>
      <c r="M9" s="55">
        <v>5.68</v>
      </c>
    </row>
    <row r="10" spans="1:13">
      <c r="A10" s="55" t="s">
        <v>110</v>
      </c>
      <c r="B10" s="55" t="s">
        <v>111</v>
      </c>
      <c r="C10" s="55" t="s">
        <v>112</v>
      </c>
      <c r="D10" s="55">
        <v>2040</v>
      </c>
      <c r="E10" s="55" t="s">
        <v>44</v>
      </c>
      <c r="F10" s="55">
        <v>74.368902169999998</v>
      </c>
      <c r="G10" s="55">
        <v>11.820248579999999</v>
      </c>
      <c r="H10" s="55">
        <v>373</v>
      </c>
      <c r="I10" s="55">
        <v>0</v>
      </c>
      <c r="J10" s="55">
        <v>447</v>
      </c>
      <c r="K10" s="55">
        <v>370.38669979999997</v>
      </c>
      <c r="L10" s="55">
        <v>26.831058370000001</v>
      </c>
      <c r="M10" s="55">
        <v>7.46</v>
      </c>
    </row>
    <row r="11" spans="1:13">
      <c r="A11" s="55" t="s">
        <v>110</v>
      </c>
      <c r="B11" s="55" t="s">
        <v>111</v>
      </c>
      <c r="C11" s="55" t="s">
        <v>112</v>
      </c>
      <c r="D11" s="55">
        <v>2045</v>
      </c>
      <c r="E11" s="55" t="s">
        <v>44</v>
      </c>
      <c r="F11" s="55">
        <v>96.699510869999997</v>
      </c>
      <c r="G11" s="55">
        <v>13.057993870000001</v>
      </c>
      <c r="H11" s="55">
        <v>485</v>
      </c>
      <c r="I11" s="55">
        <v>0</v>
      </c>
      <c r="J11" s="55">
        <v>582</v>
      </c>
      <c r="K11" s="55">
        <v>481.58778519999998</v>
      </c>
      <c r="L11" s="55">
        <v>34.886538809999998</v>
      </c>
      <c r="M11" s="55">
        <v>9.6999999999999993</v>
      </c>
    </row>
    <row r="12" spans="1:13">
      <c r="A12" s="55" t="s">
        <v>110</v>
      </c>
      <c r="B12" s="55" t="s">
        <v>111</v>
      </c>
      <c r="C12" s="55" t="s">
        <v>112</v>
      </c>
      <c r="D12" s="55">
        <v>2050</v>
      </c>
      <c r="E12" s="55" t="s">
        <v>44</v>
      </c>
      <c r="F12" s="55">
        <v>123.0177283</v>
      </c>
      <c r="G12" s="55">
        <v>18.20894886</v>
      </c>
      <c r="H12" s="55">
        <v>617</v>
      </c>
      <c r="I12" s="55">
        <v>0</v>
      </c>
      <c r="J12" s="55">
        <v>741</v>
      </c>
      <c r="K12" s="55">
        <v>612.65213800000004</v>
      </c>
      <c r="L12" s="55">
        <v>44.38092752</v>
      </c>
      <c r="M12" s="55">
        <v>12.34</v>
      </c>
    </row>
    <row r="13" spans="1:13">
      <c r="A13" s="55" t="s">
        <v>110</v>
      </c>
      <c r="B13" s="55" t="s">
        <v>111</v>
      </c>
      <c r="C13" s="55" t="s">
        <v>113</v>
      </c>
      <c r="D13" s="55">
        <v>2000</v>
      </c>
      <c r="E13" s="55" t="s">
        <v>44</v>
      </c>
      <c r="F13" s="55">
        <v>60.881</v>
      </c>
      <c r="G13" s="55">
        <v>4.9349999999999996</v>
      </c>
      <c r="H13" s="55">
        <v>419</v>
      </c>
      <c r="I13" s="55">
        <v>0</v>
      </c>
      <c r="J13" s="55">
        <v>461</v>
      </c>
      <c r="K13" s="55">
        <v>256.28337729999998</v>
      </c>
      <c r="L13" s="55">
        <v>18.565337960000001</v>
      </c>
      <c r="M13" s="55">
        <v>8.3800000000000008</v>
      </c>
    </row>
    <row r="14" spans="1:13">
      <c r="A14" s="55" t="s">
        <v>110</v>
      </c>
      <c r="B14" s="55" t="s">
        <v>111</v>
      </c>
      <c r="C14" s="55" t="s">
        <v>113</v>
      </c>
      <c r="D14" s="55">
        <v>2005</v>
      </c>
      <c r="E14" s="55" t="s">
        <v>44</v>
      </c>
      <c r="F14" s="55">
        <v>86.86</v>
      </c>
      <c r="G14" s="55">
        <v>9.7684999999999995</v>
      </c>
      <c r="H14" s="55">
        <v>599</v>
      </c>
      <c r="I14" s="55">
        <v>0</v>
      </c>
      <c r="J14" s="55">
        <v>659</v>
      </c>
      <c r="K14" s="55">
        <v>345.88836479999998</v>
      </c>
      <c r="L14" s="55">
        <v>25.047992570000002</v>
      </c>
      <c r="M14" s="55">
        <v>11.98</v>
      </c>
    </row>
    <row r="15" spans="1:13">
      <c r="A15" s="55" t="s">
        <v>110</v>
      </c>
      <c r="B15" s="55" t="s">
        <v>111</v>
      </c>
      <c r="C15" s="55" t="s">
        <v>113</v>
      </c>
      <c r="D15" s="55">
        <v>2010</v>
      </c>
      <c r="E15" s="55" t="s">
        <v>44</v>
      </c>
      <c r="F15" s="55">
        <v>138.55500000000001</v>
      </c>
      <c r="G15" s="55">
        <v>20.562170640000001</v>
      </c>
      <c r="H15" s="55">
        <v>923</v>
      </c>
      <c r="I15" s="55">
        <v>0</v>
      </c>
      <c r="J15" s="55">
        <v>1015</v>
      </c>
      <c r="K15" s="55">
        <v>520.83093959999997</v>
      </c>
      <c r="L15" s="55">
        <v>37.63835967</v>
      </c>
      <c r="M15" s="55">
        <v>16.121481459999998</v>
      </c>
    </row>
    <row r="16" spans="1:13">
      <c r="A16" s="55" t="s">
        <v>110</v>
      </c>
      <c r="B16" s="55" t="s">
        <v>111</v>
      </c>
      <c r="C16" s="55" t="s">
        <v>113</v>
      </c>
      <c r="D16" s="55">
        <v>2015</v>
      </c>
      <c r="E16" s="55" t="s">
        <v>44</v>
      </c>
      <c r="F16" s="55">
        <v>187.37099999999899</v>
      </c>
      <c r="G16" s="55">
        <v>24.733865949999998</v>
      </c>
      <c r="H16" s="55">
        <v>1382</v>
      </c>
      <c r="I16" s="55">
        <v>0</v>
      </c>
      <c r="J16" s="55">
        <v>1521</v>
      </c>
      <c r="K16" s="55">
        <v>772.83718009999996</v>
      </c>
      <c r="L16" s="55">
        <v>55.84983828</v>
      </c>
      <c r="M16" s="55">
        <v>11.13380373</v>
      </c>
    </row>
    <row r="17" spans="1:13">
      <c r="A17" s="55" t="s">
        <v>110</v>
      </c>
      <c r="B17" s="55" t="s">
        <v>111</v>
      </c>
      <c r="C17" s="55" t="s">
        <v>113</v>
      </c>
      <c r="D17" s="55">
        <v>2020</v>
      </c>
      <c r="E17" s="55" t="s">
        <v>44</v>
      </c>
      <c r="F17" s="55">
        <v>184.38824890000001</v>
      </c>
      <c r="G17" s="55">
        <v>22.18143749</v>
      </c>
      <c r="H17" s="55">
        <v>1360</v>
      </c>
      <c r="I17" s="55">
        <v>0</v>
      </c>
      <c r="J17" s="55">
        <v>1496</v>
      </c>
      <c r="K17" s="55">
        <v>757.88470479999899</v>
      </c>
      <c r="L17" s="55">
        <v>54.769282959999998</v>
      </c>
      <c r="M17" s="55">
        <v>6.8109149110000002</v>
      </c>
    </row>
    <row r="18" spans="1:13">
      <c r="A18" s="55" t="s">
        <v>110</v>
      </c>
      <c r="B18" s="55" t="s">
        <v>111</v>
      </c>
      <c r="C18" s="55" t="s">
        <v>113</v>
      </c>
      <c r="D18" s="55">
        <v>2025</v>
      </c>
      <c r="E18" s="55" t="s">
        <v>44</v>
      </c>
      <c r="F18" s="55">
        <v>211.6397475</v>
      </c>
      <c r="G18" s="55">
        <v>29.699621669999999</v>
      </c>
      <c r="H18" s="55">
        <v>1561</v>
      </c>
      <c r="I18" s="55">
        <v>0</v>
      </c>
      <c r="J18" s="55">
        <v>1718</v>
      </c>
      <c r="K18" s="55">
        <v>868.72550339999998</v>
      </c>
      <c r="L18" s="55">
        <v>62.779302190000003</v>
      </c>
      <c r="M18" s="55">
        <v>7.8049999999999997</v>
      </c>
    </row>
    <row r="19" spans="1:13">
      <c r="A19" s="55" t="s">
        <v>110</v>
      </c>
      <c r="B19" s="55" t="s">
        <v>111</v>
      </c>
      <c r="C19" s="55" t="s">
        <v>113</v>
      </c>
      <c r="D19" s="55">
        <v>2030</v>
      </c>
      <c r="E19" s="55" t="s">
        <v>44</v>
      </c>
      <c r="F19" s="55">
        <v>234.14596019999999</v>
      </c>
      <c r="G19" s="55">
        <v>29.450229100000001</v>
      </c>
      <c r="H19" s="55">
        <v>1727</v>
      </c>
      <c r="I19" s="55">
        <v>0</v>
      </c>
      <c r="J19" s="55">
        <v>1899</v>
      </c>
      <c r="K19" s="55">
        <v>960.60953570000004</v>
      </c>
      <c r="L19" s="55">
        <v>69.419392079999994</v>
      </c>
      <c r="M19" s="55">
        <v>8.6349999999999998</v>
      </c>
    </row>
    <row r="20" spans="1:13">
      <c r="A20" s="55" t="s">
        <v>110</v>
      </c>
      <c r="B20" s="55" t="s">
        <v>111</v>
      </c>
      <c r="C20" s="55" t="s">
        <v>113</v>
      </c>
      <c r="D20" s="55">
        <v>2035</v>
      </c>
      <c r="E20" s="55" t="s">
        <v>44</v>
      </c>
      <c r="F20" s="55">
        <v>250.5510912</v>
      </c>
      <c r="G20" s="55">
        <v>32.428635020000002</v>
      </c>
      <c r="H20" s="55">
        <v>1848</v>
      </c>
      <c r="I20" s="55">
        <v>0</v>
      </c>
      <c r="J20" s="55">
        <v>2032</v>
      </c>
      <c r="K20" s="55">
        <v>1027.708345</v>
      </c>
      <c r="L20" s="55">
        <v>74.268353500000003</v>
      </c>
      <c r="M20" s="55">
        <v>9.24</v>
      </c>
    </row>
    <row r="21" spans="1:13">
      <c r="A21" s="55" t="s">
        <v>110</v>
      </c>
      <c r="B21" s="55" t="s">
        <v>111</v>
      </c>
      <c r="C21" s="55" t="s">
        <v>113</v>
      </c>
      <c r="D21" s="55">
        <v>2040</v>
      </c>
      <c r="E21" s="55" t="s">
        <v>44</v>
      </c>
      <c r="F21" s="55">
        <v>268.04085889999999</v>
      </c>
      <c r="G21" s="55">
        <v>34.476580890000001</v>
      </c>
      <c r="H21" s="55">
        <v>1977</v>
      </c>
      <c r="I21" s="55">
        <v>0</v>
      </c>
      <c r="J21" s="55">
        <v>2175</v>
      </c>
      <c r="K21" s="55">
        <v>1099.363333</v>
      </c>
      <c r="L21" s="55">
        <v>79.446571570000003</v>
      </c>
      <c r="M21" s="55">
        <v>9.8849999999999998</v>
      </c>
    </row>
    <row r="22" spans="1:13">
      <c r="A22" s="55" t="s">
        <v>110</v>
      </c>
      <c r="B22" s="55" t="s">
        <v>111</v>
      </c>
      <c r="C22" s="55" t="s">
        <v>113</v>
      </c>
      <c r="D22" s="55">
        <v>2045</v>
      </c>
      <c r="E22" s="55" t="s">
        <v>44</v>
      </c>
      <c r="F22" s="55">
        <v>286.47968379999998</v>
      </c>
      <c r="G22" s="55">
        <v>35.503090460000003</v>
      </c>
      <c r="H22" s="55">
        <v>2113</v>
      </c>
      <c r="I22" s="55">
        <v>0</v>
      </c>
      <c r="J22" s="55">
        <v>2325</v>
      </c>
      <c r="K22" s="55">
        <v>1174.9550400000001</v>
      </c>
      <c r="L22" s="55">
        <v>84.909280589999995</v>
      </c>
      <c r="M22" s="55">
        <v>10.565</v>
      </c>
    </row>
    <row r="23" spans="1:13">
      <c r="A23" s="55" t="s">
        <v>110</v>
      </c>
      <c r="B23" s="55" t="s">
        <v>111</v>
      </c>
      <c r="C23" s="55" t="s">
        <v>113</v>
      </c>
      <c r="D23" s="55">
        <v>2050</v>
      </c>
      <c r="E23" s="55" t="s">
        <v>44</v>
      </c>
      <c r="F23" s="55">
        <v>302.88481480000002</v>
      </c>
      <c r="G23" s="55">
        <v>38.32547615</v>
      </c>
      <c r="H23" s="55">
        <v>2234</v>
      </c>
      <c r="I23" s="55">
        <v>0</v>
      </c>
      <c r="J23" s="55">
        <v>2458</v>
      </c>
      <c r="K23" s="55">
        <v>1242.224199</v>
      </c>
      <c r="L23" s="55">
        <v>89.770552469999998</v>
      </c>
      <c r="M23" s="55">
        <v>11.17</v>
      </c>
    </row>
    <row r="24" spans="1:13">
      <c r="A24" s="55" t="s">
        <v>110</v>
      </c>
      <c r="B24" s="55" t="s">
        <v>111</v>
      </c>
      <c r="C24" s="55" t="s">
        <v>114</v>
      </c>
      <c r="D24" s="55">
        <v>2000</v>
      </c>
      <c r="E24" s="55" t="s">
        <v>44</v>
      </c>
      <c r="F24" s="55">
        <v>0.19699999999999901</v>
      </c>
      <c r="G24" s="55">
        <v>3.1E-2</v>
      </c>
      <c r="H24" s="55">
        <v>1</v>
      </c>
      <c r="I24" s="55">
        <v>0</v>
      </c>
      <c r="J24" s="55">
        <v>2</v>
      </c>
      <c r="K24" s="55">
        <v>2.8424703999999998</v>
      </c>
      <c r="L24" s="55">
        <v>0.205910442</v>
      </c>
      <c r="M24" s="55">
        <v>0.02</v>
      </c>
    </row>
    <row r="25" spans="1:13">
      <c r="A25" s="55" t="s">
        <v>110</v>
      </c>
      <c r="B25" s="55" t="s">
        <v>111</v>
      </c>
      <c r="C25" s="55" t="s">
        <v>114</v>
      </c>
      <c r="D25" s="55">
        <v>2005</v>
      </c>
      <c r="E25" s="55" t="s">
        <v>44</v>
      </c>
      <c r="F25" s="55">
        <v>0.38900000000000001</v>
      </c>
      <c r="G25" s="55">
        <v>5.8999999999999997E-2</v>
      </c>
      <c r="H25" s="55">
        <v>2</v>
      </c>
      <c r="I25" s="55">
        <v>0</v>
      </c>
      <c r="J25" s="55">
        <v>3</v>
      </c>
      <c r="K25" s="55">
        <v>5.3669637479999999</v>
      </c>
      <c r="L25" s="55">
        <v>0.388550389</v>
      </c>
      <c r="M25" s="55">
        <v>0.04</v>
      </c>
    </row>
    <row r="26" spans="1:13">
      <c r="A26" s="55" t="s">
        <v>110</v>
      </c>
      <c r="B26" s="55" t="s">
        <v>111</v>
      </c>
      <c r="C26" s="55" t="s">
        <v>114</v>
      </c>
      <c r="D26" s="55">
        <v>2010</v>
      </c>
      <c r="E26" s="55" t="s">
        <v>44</v>
      </c>
      <c r="F26" s="55">
        <v>0.71599999999999997</v>
      </c>
      <c r="G26" s="55">
        <v>0.100638598</v>
      </c>
      <c r="H26" s="55">
        <v>4</v>
      </c>
      <c r="I26" s="55">
        <v>0</v>
      </c>
      <c r="J26" s="55">
        <v>5</v>
      </c>
      <c r="K26" s="55">
        <v>10.48925397</v>
      </c>
      <c r="L26" s="55">
        <v>0.750043923</v>
      </c>
      <c r="M26" s="55">
        <v>0.08</v>
      </c>
    </row>
    <row r="27" spans="1:13">
      <c r="A27" s="55" t="s">
        <v>110</v>
      </c>
      <c r="B27" s="55" t="s">
        <v>111</v>
      </c>
      <c r="C27" s="55" t="s">
        <v>114</v>
      </c>
      <c r="D27" s="55">
        <v>2015</v>
      </c>
      <c r="E27" s="55" t="s">
        <v>44</v>
      </c>
      <c r="F27" s="55">
        <v>0.88900000000000001</v>
      </c>
      <c r="G27" s="55">
        <v>0.120419998</v>
      </c>
      <c r="H27" s="55">
        <v>5</v>
      </c>
      <c r="I27" s="55">
        <v>0</v>
      </c>
      <c r="J27" s="55">
        <v>6</v>
      </c>
      <c r="K27" s="55">
        <v>12.99389951</v>
      </c>
      <c r="L27" s="55">
        <v>0.92307283699999998</v>
      </c>
      <c r="M27" s="55">
        <v>0.1</v>
      </c>
    </row>
    <row r="28" spans="1:13">
      <c r="A28" s="55" t="s">
        <v>110</v>
      </c>
      <c r="B28" s="55" t="s">
        <v>111</v>
      </c>
      <c r="C28" s="55" t="s">
        <v>114</v>
      </c>
      <c r="D28" s="55">
        <v>2020</v>
      </c>
      <c r="E28" s="55" t="s">
        <v>44</v>
      </c>
      <c r="F28" s="55">
        <v>0.88900000000000001</v>
      </c>
      <c r="G28" s="55">
        <v>0.10656191399999999</v>
      </c>
      <c r="H28" s="55">
        <v>5</v>
      </c>
      <c r="I28" s="55">
        <v>0</v>
      </c>
      <c r="J28" s="55">
        <v>6</v>
      </c>
      <c r="K28" s="55">
        <v>12.948628579999999</v>
      </c>
      <c r="L28" s="55">
        <v>0.91985683799999995</v>
      </c>
      <c r="M28" s="55">
        <v>0.1</v>
      </c>
    </row>
    <row r="29" spans="1:13">
      <c r="A29" s="55" t="s">
        <v>110</v>
      </c>
      <c r="B29" s="55" t="s">
        <v>111</v>
      </c>
      <c r="C29" s="55" t="s">
        <v>114</v>
      </c>
      <c r="D29" s="55">
        <v>2025</v>
      </c>
      <c r="E29" s="55" t="s">
        <v>44</v>
      </c>
      <c r="F29" s="55">
        <v>1.0668</v>
      </c>
      <c r="G29" s="55">
        <v>0.13968656699999901</v>
      </c>
      <c r="H29" s="55">
        <v>6</v>
      </c>
      <c r="I29" s="55">
        <v>0</v>
      </c>
      <c r="J29" s="55">
        <v>6</v>
      </c>
      <c r="K29" s="55">
        <v>15.517453550000001</v>
      </c>
      <c r="L29" s="55">
        <v>1.102343439</v>
      </c>
      <c r="M29" s="55">
        <v>0.12</v>
      </c>
    </row>
    <row r="30" spans="1:13">
      <c r="A30" s="55" t="s">
        <v>110</v>
      </c>
      <c r="B30" s="55" t="s">
        <v>111</v>
      </c>
      <c r="C30" s="55" t="s">
        <v>114</v>
      </c>
      <c r="D30" s="55">
        <v>2030</v>
      </c>
      <c r="E30" s="55" t="s">
        <v>44</v>
      </c>
      <c r="F30" s="55">
        <v>1.0668</v>
      </c>
      <c r="G30" s="55">
        <v>0.121917126</v>
      </c>
      <c r="H30" s="55">
        <v>6</v>
      </c>
      <c r="I30" s="55">
        <v>0</v>
      </c>
      <c r="J30" s="55">
        <v>6</v>
      </c>
      <c r="K30" s="55">
        <v>15.50941231</v>
      </c>
      <c r="L30" s="55">
        <v>1.1017721979999999</v>
      </c>
      <c r="M30" s="55">
        <v>0.12</v>
      </c>
    </row>
    <row r="31" spans="1:13">
      <c r="A31" s="55" t="s">
        <v>110</v>
      </c>
      <c r="B31" s="55" t="s">
        <v>111</v>
      </c>
      <c r="C31" s="55" t="s">
        <v>114</v>
      </c>
      <c r="D31" s="55">
        <v>2035</v>
      </c>
      <c r="E31" s="55" t="s">
        <v>44</v>
      </c>
      <c r="F31" s="55">
        <v>1.0668</v>
      </c>
      <c r="G31" s="55">
        <v>0.133194803</v>
      </c>
      <c r="H31" s="55">
        <v>6</v>
      </c>
      <c r="I31" s="55">
        <v>0</v>
      </c>
      <c r="J31" s="55">
        <v>7</v>
      </c>
      <c r="K31" s="55">
        <v>15.50631856</v>
      </c>
      <c r="L31" s="55">
        <v>1.1015524219999999</v>
      </c>
      <c r="M31" s="55">
        <v>0.12</v>
      </c>
    </row>
    <row r="32" spans="1:13">
      <c r="A32" s="55" t="s">
        <v>110</v>
      </c>
      <c r="B32" s="55" t="s">
        <v>111</v>
      </c>
      <c r="C32" s="55" t="s">
        <v>114</v>
      </c>
      <c r="D32" s="55">
        <v>2040</v>
      </c>
      <c r="E32" s="55" t="s">
        <v>44</v>
      </c>
      <c r="F32" s="55">
        <v>1.0668</v>
      </c>
      <c r="G32" s="55">
        <v>0.138495548</v>
      </c>
      <c r="H32" s="55">
        <v>6</v>
      </c>
      <c r="I32" s="55">
        <v>0</v>
      </c>
      <c r="J32" s="55">
        <v>7</v>
      </c>
      <c r="K32" s="55">
        <v>15.50512829</v>
      </c>
      <c r="L32" s="55">
        <v>1.1014678659999999</v>
      </c>
      <c r="M32" s="55">
        <v>0.12</v>
      </c>
    </row>
    <row r="33" spans="1:13">
      <c r="A33" s="55" t="s">
        <v>110</v>
      </c>
      <c r="B33" s="55" t="s">
        <v>111</v>
      </c>
      <c r="C33" s="55" t="s">
        <v>114</v>
      </c>
      <c r="D33" s="55">
        <v>2045</v>
      </c>
      <c r="E33" s="55" t="s">
        <v>44</v>
      </c>
      <c r="F33" s="55">
        <v>1.0668</v>
      </c>
      <c r="G33" s="55">
        <v>0.12721787100000001</v>
      </c>
      <c r="H33" s="55">
        <v>6</v>
      </c>
      <c r="I33" s="55">
        <v>0</v>
      </c>
      <c r="J33" s="55">
        <v>7</v>
      </c>
      <c r="K33" s="55">
        <v>15.50467036</v>
      </c>
      <c r="L33" s="55">
        <v>1.1014353349999999</v>
      </c>
      <c r="M33" s="55">
        <v>0.12</v>
      </c>
    </row>
    <row r="34" spans="1:13">
      <c r="A34" s="55" t="s">
        <v>110</v>
      </c>
      <c r="B34" s="55" t="s">
        <v>111</v>
      </c>
      <c r="C34" s="55" t="s">
        <v>114</v>
      </c>
      <c r="D34" s="55">
        <v>2050</v>
      </c>
      <c r="E34" s="55" t="s">
        <v>44</v>
      </c>
      <c r="F34" s="55">
        <v>1.2445999999999999</v>
      </c>
      <c r="G34" s="55">
        <v>0.17232858000000001</v>
      </c>
      <c r="H34" s="55">
        <v>7</v>
      </c>
      <c r="I34" s="55">
        <v>0</v>
      </c>
      <c r="J34" s="55">
        <v>7</v>
      </c>
      <c r="K34" s="55">
        <v>18.088576530000001</v>
      </c>
      <c r="L34" s="55">
        <v>1.284993289</v>
      </c>
      <c r="M34" s="55">
        <v>0.14000000000000001</v>
      </c>
    </row>
    <row r="35" spans="1:13">
      <c r="A35" s="55" t="s">
        <v>110</v>
      </c>
      <c r="B35" s="55" t="s">
        <v>111</v>
      </c>
      <c r="C35" s="55" t="s">
        <v>115</v>
      </c>
      <c r="D35" s="55">
        <v>2000</v>
      </c>
      <c r="E35" s="55" t="s">
        <v>44</v>
      </c>
      <c r="F35" s="55">
        <v>2.8921602089999898</v>
      </c>
      <c r="G35" s="55">
        <v>0.57414900000000002</v>
      </c>
      <c r="H35" s="55">
        <v>28.615969969999998</v>
      </c>
      <c r="I35" s="55">
        <v>0</v>
      </c>
      <c r="J35" s="55">
        <v>31.477566970000002</v>
      </c>
      <c r="K35" s="55">
        <v>31.255529450000001</v>
      </c>
      <c r="L35" s="55">
        <v>1.37398135</v>
      </c>
      <c r="M35" s="55">
        <v>0.57231939899999995</v>
      </c>
    </row>
    <row r="36" spans="1:13">
      <c r="A36" s="55" t="s">
        <v>110</v>
      </c>
      <c r="B36" s="55" t="s">
        <v>111</v>
      </c>
      <c r="C36" s="55" t="s">
        <v>115</v>
      </c>
      <c r="D36" s="55">
        <v>2005</v>
      </c>
      <c r="E36" s="55" t="s">
        <v>44</v>
      </c>
      <c r="F36" s="55">
        <v>5.8134053989999996</v>
      </c>
      <c r="G36" s="55">
        <v>1.1961649999999999</v>
      </c>
      <c r="H36" s="55">
        <v>55.339210880000003</v>
      </c>
      <c r="I36" s="55">
        <v>0</v>
      </c>
      <c r="J36" s="55">
        <v>60.873131970000003</v>
      </c>
      <c r="K36" s="55">
        <v>58.329319910000002</v>
      </c>
      <c r="L36" s="55">
        <v>2.394188942</v>
      </c>
      <c r="M36" s="55">
        <v>1.106784218</v>
      </c>
    </row>
    <row r="37" spans="1:13">
      <c r="A37" s="55" t="s">
        <v>110</v>
      </c>
      <c r="B37" s="55" t="s">
        <v>111</v>
      </c>
      <c r="C37" s="55" t="s">
        <v>115</v>
      </c>
      <c r="D37" s="55">
        <v>2010</v>
      </c>
      <c r="E37" s="55" t="s">
        <v>44</v>
      </c>
      <c r="F37" s="55">
        <v>11.29099184</v>
      </c>
      <c r="G37" s="55">
        <v>1.6066583459999999</v>
      </c>
      <c r="H37" s="55">
        <v>110.0379702</v>
      </c>
      <c r="I37" s="55">
        <v>0</v>
      </c>
      <c r="J37" s="55">
        <v>121.0417672</v>
      </c>
      <c r="K37" s="55">
        <v>113.3970444</v>
      </c>
      <c r="L37" s="55">
        <v>3.9885328869999999</v>
      </c>
      <c r="M37" s="55">
        <v>1.049228144</v>
      </c>
    </row>
    <row r="38" spans="1:13">
      <c r="A38" s="55" t="s">
        <v>110</v>
      </c>
      <c r="B38" s="55" t="s">
        <v>111</v>
      </c>
      <c r="C38" s="55" t="s">
        <v>115</v>
      </c>
      <c r="D38" s="55">
        <v>2015</v>
      </c>
      <c r="E38" s="55" t="s">
        <v>44</v>
      </c>
      <c r="F38" s="55">
        <v>14.61219337</v>
      </c>
      <c r="G38" s="55">
        <v>1.929734659</v>
      </c>
      <c r="H38" s="55">
        <v>141.7280145</v>
      </c>
      <c r="I38" s="55">
        <v>0</v>
      </c>
      <c r="J38" s="55">
        <v>155.9008159</v>
      </c>
      <c r="K38" s="55">
        <v>144.00496709999999</v>
      </c>
      <c r="L38" s="55">
        <v>5.0651103820000003</v>
      </c>
      <c r="M38" s="55">
        <v>0.719153818</v>
      </c>
    </row>
    <row r="39" spans="1:13">
      <c r="A39" s="55" t="s">
        <v>110</v>
      </c>
      <c r="B39" s="55" t="s">
        <v>111</v>
      </c>
      <c r="C39" s="55" t="s">
        <v>115</v>
      </c>
      <c r="D39" s="55">
        <v>2020</v>
      </c>
      <c r="E39" s="55" t="s">
        <v>44</v>
      </c>
      <c r="F39" s="55">
        <v>15.104404799999999</v>
      </c>
      <c r="G39" s="55">
        <v>2.046922221</v>
      </c>
      <c r="H39" s="55">
        <v>146.50211969999901</v>
      </c>
      <c r="I39" s="55">
        <v>0</v>
      </c>
      <c r="J39" s="55">
        <v>161.15233169999999</v>
      </c>
      <c r="K39" s="55">
        <v>147.5524388</v>
      </c>
      <c r="L39" s="55">
        <v>5.1898861890000001</v>
      </c>
      <c r="M39" s="55">
        <v>0.73251059900000004</v>
      </c>
    </row>
    <row r="40" spans="1:13">
      <c r="A40" s="55" t="s">
        <v>110</v>
      </c>
      <c r="B40" s="55" t="s">
        <v>111</v>
      </c>
      <c r="C40" s="55" t="s">
        <v>115</v>
      </c>
      <c r="D40" s="55">
        <v>2025</v>
      </c>
      <c r="E40" s="55" t="s">
        <v>44</v>
      </c>
      <c r="F40" s="55">
        <v>17.135337119999999</v>
      </c>
      <c r="G40" s="55">
        <v>2.4108549049999999</v>
      </c>
      <c r="H40" s="55">
        <v>166.200737</v>
      </c>
      <c r="I40" s="55">
        <v>0</v>
      </c>
      <c r="J40" s="55">
        <v>182.82081069999899</v>
      </c>
      <c r="K40" s="55">
        <v>166.48265789999999</v>
      </c>
      <c r="L40" s="55">
        <v>5.8557218979999996</v>
      </c>
      <c r="M40" s="55">
        <v>0.83100368499999999</v>
      </c>
    </row>
    <row r="41" spans="1:13">
      <c r="A41" s="55" t="s">
        <v>110</v>
      </c>
      <c r="B41" s="55" t="s">
        <v>111</v>
      </c>
      <c r="C41" s="55" t="s">
        <v>115</v>
      </c>
      <c r="D41" s="55">
        <v>2030</v>
      </c>
      <c r="E41" s="55" t="s">
        <v>44</v>
      </c>
      <c r="F41" s="55">
        <v>19.465742970000001</v>
      </c>
      <c r="G41" s="55">
        <v>2.521092967</v>
      </c>
      <c r="H41" s="55">
        <v>188.8040373</v>
      </c>
      <c r="I41" s="55">
        <v>0</v>
      </c>
      <c r="J41" s="55">
        <v>207.68444099999999</v>
      </c>
      <c r="K41" s="55">
        <v>188.48859150000001</v>
      </c>
      <c r="L41" s="55">
        <v>6.6297402200000004</v>
      </c>
      <c r="M41" s="55">
        <v>0.94402018599999904</v>
      </c>
    </row>
    <row r="42" spans="1:13">
      <c r="A42" s="55" t="s">
        <v>110</v>
      </c>
      <c r="B42" s="55" t="s">
        <v>111</v>
      </c>
      <c r="C42" s="55" t="s">
        <v>115</v>
      </c>
      <c r="D42" s="55">
        <v>2035</v>
      </c>
      <c r="E42" s="55" t="s">
        <v>44</v>
      </c>
      <c r="F42" s="55">
        <v>21.436306739999999</v>
      </c>
      <c r="G42" s="55">
        <v>2.7378674209999998</v>
      </c>
      <c r="H42" s="55">
        <v>207.91712200000001</v>
      </c>
      <c r="I42" s="55">
        <v>0</v>
      </c>
      <c r="J42" s="55">
        <v>228.70883419999899</v>
      </c>
      <c r="K42" s="55">
        <v>207.13906369999901</v>
      </c>
      <c r="L42" s="55">
        <v>7.2857363409999998</v>
      </c>
      <c r="M42" s="55">
        <v>1.03958561</v>
      </c>
    </row>
    <row r="43" spans="1:13">
      <c r="A43" s="55" t="s">
        <v>110</v>
      </c>
      <c r="B43" s="55" t="s">
        <v>111</v>
      </c>
      <c r="C43" s="55" t="s">
        <v>115</v>
      </c>
      <c r="D43" s="55">
        <v>2040</v>
      </c>
      <c r="E43" s="55" t="s">
        <v>44</v>
      </c>
      <c r="F43" s="55">
        <v>22.978487080000001</v>
      </c>
      <c r="G43" s="55">
        <v>2.8601968889999898</v>
      </c>
      <c r="H43" s="55">
        <v>222.87518840000001</v>
      </c>
      <c r="I43" s="55">
        <v>0</v>
      </c>
      <c r="J43" s="55">
        <v>245.16270719999901</v>
      </c>
      <c r="K43" s="55">
        <v>221.757138499999</v>
      </c>
      <c r="L43" s="55">
        <v>7.7999002900000001</v>
      </c>
      <c r="M43" s="55">
        <v>1.1143759419999999</v>
      </c>
    </row>
    <row r="44" spans="1:13">
      <c r="A44" s="55" t="s">
        <v>110</v>
      </c>
      <c r="B44" s="55" t="s">
        <v>111</v>
      </c>
      <c r="C44" s="55" t="s">
        <v>115</v>
      </c>
      <c r="D44" s="55">
        <v>2045</v>
      </c>
      <c r="E44" s="55" t="s">
        <v>44</v>
      </c>
      <c r="F44" s="55">
        <v>23.972336640000002</v>
      </c>
      <c r="G44" s="55">
        <v>2.9496092989999898</v>
      </c>
      <c r="H44" s="55">
        <v>232.51483109999899</v>
      </c>
      <c r="I44" s="55">
        <v>0</v>
      </c>
      <c r="J44" s="55">
        <v>255.76631420000001</v>
      </c>
      <c r="K44" s="55">
        <v>231.1661398</v>
      </c>
      <c r="L44" s="55">
        <v>8.1308446389999993</v>
      </c>
      <c r="M44" s="55">
        <v>1.162574156</v>
      </c>
    </row>
    <row r="45" spans="1:13">
      <c r="A45" s="55" t="s">
        <v>110</v>
      </c>
      <c r="B45" s="55" t="s">
        <v>111</v>
      </c>
      <c r="C45" s="55" t="s">
        <v>115</v>
      </c>
      <c r="D45" s="55">
        <v>2050</v>
      </c>
      <c r="E45" s="55" t="s">
        <v>44</v>
      </c>
      <c r="F45" s="55">
        <v>24.177960680000002</v>
      </c>
      <c r="G45" s="55">
        <v>2.9109155430000002</v>
      </c>
      <c r="H45" s="55">
        <v>234.50923999999901</v>
      </c>
      <c r="I45" s="55">
        <v>0</v>
      </c>
      <c r="J45" s="55">
        <v>257.9601639</v>
      </c>
      <c r="K45" s="55">
        <v>233.03587659999999</v>
      </c>
      <c r="L45" s="55">
        <v>8.1966092009999993</v>
      </c>
      <c r="M45" s="55">
        <v>1.1725462</v>
      </c>
    </row>
    <row r="46" spans="1:13">
      <c r="A46" s="55" t="s">
        <v>110</v>
      </c>
      <c r="B46" s="55" t="s">
        <v>111</v>
      </c>
      <c r="C46" s="55" t="s">
        <v>43</v>
      </c>
      <c r="D46" s="55">
        <v>2000</v>
      </c>
      <c r="E46" s="55" t="s">
        <v>44</v>
      </c>
      <c r="F46" s="55">
        <v>0.28399999999999997</v>
      </c>
      <c r="G46" s="55">
        <v>5.1999999999999998E-2</v>
      </c>
      <c r="H46" s="55">
        <v>1</v>
      </c>
      <c r="I46" s="55">
        <v>0</v>
      </c>
      <c r="J46" s="55">
        <v>5</v>
      </c>
      <c r="K46" s="55">
        <v>2.2077439999999999</v>
      </c>
      <c r="L46" s="55">
        <v>0.15903482999999999</v>
      </c>
      <c r="M46" s="55">
        <v>0.02</v>
      </c>
    </row>
    <row r="47" spans="1:13">
      <c r="A47" s="55" t="s">
        <v>110</v>
      </c>
      <c r="B47" s="55" t="s">
        <v>111</v>
      </c>
      <c r="C47" s="55" t="s">
        <v>43</v>
      </c>
      <c r="D47" s="55">
        <v>2005</v>
      </c>
      <c r="E47" s="55" t="s">
        <v>44</v>
      </c>
      <c r="F47" s="55">
        <v>0.52400000000000002</v>
      </c>
      <c r="G47" s="55">
        <v>5.45E-2</v>
      </c>
      <c r="H47" s="55">
        <v>3</v>
      </c>
      <c r="I47" s="55">
        <v>0</v>
      </c>
      <c r="J47" s="55">
        <v>9</v>
      </c>
      <c r="K47" s="55">
        <v>6.2527732989999896</v>
      </c>
      <c r="L47" s="55">
        <v>0.44919552099999999</v>
      </c>
      <c r="M47" s="55">
        <v>0.06</v>
      </c>
    </row>
    <row r="48" spans="1:13">
      <c r="A48" s="55" t="s">
        <v>110</v>
      </c>
      <c r="B48" s="55" t="s">
        <v>111</v>
      </c>
      <c r="C48" s="55" t="s">
        <v>43</v>
      </c>
      <c r="D48" s="55">
        <v>2010</v>
      </c>
      <c r="E48" s="55" t="s">
        <v>44</v>
      </c>
      <c r="F48" s="55">
        <v>0.69299999999999995</v>
      </c>
      <c r="G48" s="55">
        <v>6.9903543999999998E-2</v>
      </c>
      <c r="H48" s="55">
        <v>4</v>
      </c>
      <c r="I48" s="55">
        <v>0</v>
      </c>
      <c r="J48" s="55">
        <v>9</v>
      </c>
      <c r="K48" s="55">
        <v>8.1469933749999992</v>
      </c>
      <c r="L48" s="55">
        <v>0.56066492700000004</v>
      </c>
      <c r="M48" s="55">
        <v>3.8140584999999998E-2</v>
      </c>
    </row>
    <row r="49" spans="1:13">
      <c r="A49" s="55" t="s">
        <v>110</v>
      </c>
      <c r="B49" s="55" t="s">
        <v>111</v>
      </c>
      <c r="C49" s="55" t="s">
        <v>43</v>
      </c>
      <c r="D49" s="55">
        <v>2015</v>
      </c>
      <c r="E49" s="55" t="s">
        <v>44</v>
      </c>
      <c r="F49" s="55">
        <v>0.60299999999999998</v>
      </c>
      <c r="G49" s="55">
        <v>6.7880759999999998E-2</v>
      </c>
      <c r="H49" s="55">
        <v>4</v>
      </c>
      <c r="I49" s="55">
        <v>0</v>
      </c>
      <c r="J49" s="55">
        <v>6</v>
      </c>
      <c r="K49" s="55">
        <v>8.0738793070000003</v>
      </c>
      <c r="L49" s="55">
        <v>0.55563331699999996</v>
      </c>
      <c r="M49" s="55">
        <v>2.0296729999999999E-2</v>
      </c>
    </row>
    <row r="50" spans="1:13">
      <c r="A50" s="55" t="s">
        <v>110</v>
      </c>
      <c r="B50" s="55" t="s">
        <v>111</v>
      </c>
      <c r="C50" s="55" t="s">
        <v>43</v>
      </c>
      <c r="D50" s="55">
        <v>2020</v>
      </c>
      <c r="E50" s="55" t="s">
        <v>44</v>
      </c>
      <c r="F50" s="55">
        <v>0.60299999999999998</v>
      </c>
      <c r="G50" s="55">
        <v>6.8181647999999997E-2</v>
      </c>
      <c r="H50" s="55">
        <v>4</v>
      </c>
      <c r="I50" s="55">
        <v>0</v>
      </c>
      <c r="J50" s="55">
        <v>8</v>
      </c>
      <c r="K50" s="55">
        <v>8.0457497979999992</v>
      </c>
      <c r="L50" s="55">
        <v>0.55369748299999999</v>
      </c>
      <c r="M50" s="55">
        <v>0.02</v>
      </c>
    </row>
    <row r="51" spans="1:13">
      <c r="A51" s="55" t="s">
        <v>110</v>
      </c>
      <c r="B51" s="55" t="s">
        <v>111</v>
      </c>
      <c r="C51" s="55" t="s">
        <v>43</v>
      </c>
      <c r="D51" s="55">
        <v>2025</v>
      </c>
      <c r="E51" s="55" t="s">
        <v>44</v>
      </c>
      <c r="F51" s="55">
        <v>0.60299999999999998</v>
      </c>
      <c r="G51" s="55">
        <v>6.8883420000000001E-2</v>
      </c>
      <c r="H51" s="55">
        <v>4</v>
      </c>
      <c r="I51" s="55">
        <v>0</v>
      </c>
      <c r="J51" s="55">
        <v>8</v>
      </c>
      <c r="K51" s="55">
        <v>8.0349274029999993</v>
      </c>
      <c r="L51" s="55">
        <v>0.55295270100000005</v>
      </c>
      <c r="M51" s="55">
        <v>0.02</v>
      </c>
    </row>
    <row r="52" spans="1:13">
      <c r="A52" s="55" t="s">
        <v>110</v>
      </c>
      <c r="B52" s="55" t="s">
        <v>111</v>
      </c>
      <c r="C52" s="55" t="s">
        <v>43</v>
      </c>
      <c r="D52" s="55">
        <v>2030</v>
      </c>
      <c r="E52" s="55" t="s">
        <v>44</v>
      </c>
      <c r="F52" s="55">
        <v>0.60299999999999998</v>
      </c>
      <c r="G52" s="55">
        <v>7.1908864000000003E-2</v>
      </c>
      <c r="H52" s="55">
        <v>4</v>
      </c>
      <c r="I52" s="55">
        <v>0</v>
      </c>
      <c r="J52" s="55">
        <v>8</v>
      </c>
      <c r="K52" s="55">
        <v>8.0307636539999994</v>
      </c>
      <c r="L52" s="55">
        <v>0.55266615699999999</v>
      </c>
      <c r="M52" s="55">
        <v>0.02</v>
      </c>
    </row>
    <row r="53" spans="1:13">
      <c r="A53" s="55" t="s">
        <v>110</v>
      </c>
      <c r="B53" s="55" t="s">
        <v>111</v>
      </c>
      <c r="C53" s="55" t="s">
        <v>43</v>
      </c>
      <c r="D53" s="55">
        <v>2035</v>
      </c>
      <c r="E53" s="55" t="s">
        <v>44</v>
      </c>
      <c r="F53" s="55">
        <v>0.60299999999999998</v>
      </c>
      <c r="G53" s="55">
        <v>7.1908864000000003E-2</v>
      </c>
      <c r="H53" s="55">
        <v>4</v>
      </c>
      <c r="I53" s="55">
        <v>0</v>
      </c>
      <c r="J53" s="55">
        <v>8</v>
      </c>
      <c r="K53" s="55">
        <v>8.0291617160000008</v>
      </c>
      <c r="L53" s="55">
        <v>0.55255591400000004</v>
      </c>
      <c r="M53" s="55">
        <v>0.02</v>
      </c>
    </row>
    <row r="54" spans="1:13">
      <c r="A54" s="55" t="s">
        <v>110</v>
      </c>
      <c r="B54" s="55" t="s">
        <v>111</v>
      </c>
      <c r="C54" s="55" t="s">
        <v>43</v>
      </c>
      <c r="D54" s="55">
        <v>2040</v>
      </c>
      <c r="E54" s="55" t="s">
        <v>44</v>
      </c>
      <c r="F54" s="55">
        <v>0.60299999999999998</v>
      </c>
      <c r="G54" s="55">
        <v>7.1908864000000003E-2</v>
      </c>
      <c r="H54" s="55">
        <v>4</v>
      </c>
      <c r="I54" s="55">
        <v>0</v>
      </c>
      <c r="J54" s="55">
        <v>8</v>
      </c>
      <c r="K54" s="55">
        <v>8.0285453950000001</v>
      </c>
      <c r="L54" s="55">
        <v>0.55251349900000002</v>
      </c>
      <c r="M54" s="55">
        <v>0.02</v>
      </c>
    </row>
    <row r="55" spans="1:13">
      <c r="A55" s="55" t="s">
        <v>110</v>
      </c>
      <c r="B55" s="55" t="s">
        <v>111</v>
      </c>
      <c r="C55" s="55" t="s">
        <v>43</v>
      </c>
      <c r="D55" s="55">
        <v>2045</v>
      </c>
      <c r="E55" s="55" t="s">
        <v>44</v>
      </c>
      <c r="F55" s="55">
        <v>0.60299999999999998</v>
      </c>
      <c r="G55" s="55">
        <v>7.1908864000000003E-2</v>
      </c>
      <c r="H55" s="55">
        <v>4</v>
      </c>
      <c r="I55" s="55">
        <v>0</v>
      </c>
      <c r="J55" s="55">
        <v>8</v>
      </c>
      <c r="K55" s="55">
        <v>8.0283082750000005</v>
      </c>
      <c r="L55" s="55">
        <v>0.552497181</v>
      </c>
      <c r="M55" s="55">
        <v>0.02</v>
      </c>
    </row>
    <row r="56" spans="1:13">
      <c r="A56" s="55" t="s">
        <v>110</v>
      </c>
      <c r="B56" s="55" t="s">
        <v>111</v>
      </c>
      <c r="C56" s="55" t="s">
        <v>43</v>
      </c>
      <c r="D56" s="55">
        <v>2050</v>
      </c>
      <c r="E56" s="55" t="s">
        <v>44</v>
      </c>
      <c r="F56" s="55">
        <v>0.60299999999999998</v>
      </c>
      <c r="G56" s="55">
        <v>7.1908864000000003E-2</v>
      </c>
      <c r="H56" s="55">
        <v>4</v>
      </c>
      <c r="I56" s="55">
        <v>0</v>
      </c>
      <c r="J56" s="55">
        <v>8</v>
      </c>
      <c r="K56" s="55">
        <v>8.028217046</v>
      </c>
      <c r="L56" s="55">
        <v>0.55249090299999903</v>
      </c>
      <c r="M56" s="55">
        <v>0.02</v>
      </c>
    </row>
    <row r="57" spans="1:13">
      <c r="A57" s="55" t="s">
        <v>110</v>
      </c>
      <c r="B57" s="55" t="s">
        <v>111</v>
      </c>
      <c r="C57" s="55" t="s">
        <v>116</v>
      </c>
      <c r="D57" s="55">
        <v>2000</v>
      </c>
      <c r="E57" s="55" t="s">
        <v>44</v>
      </c>
      <c r="F57" s="55">
        <v>32.937801389999997</v>
      </c>
      <c r="G57" s="55">
        <v>26.00944093</v>
      </c>
      <c r="H57" s="55">
        <v>156.20684069999999</v>
      </c>
      <c r="I57" s="55">
        <v>0</v>
      </c>
      <c r="J57" s="55">
        <v>171.8275247</v>
      </c>
      <c r="K57" s="55">
        <v>147.41177640000001</v>
      </c>
      <c r="L57" s="55">
        <v>10.678606930000001</v>
      </c>
      <c r="M57" s="55">
        <v>3.1241368129999998</v>
      </c>
    </row>
    <row r="58" spans="1:13">
      <c r="A58" s="55" t="s">
        <v>110</v>
      </c>
      <c r="B58" s="55" t="s">
        <v>111</v>
      </c>
      <c r="C58" s="55" t="s">
        <v>116</v>
      </c>
      <c r="D58" s="55">
        <v>2005</v>
      </c>
      <c r="E58" s="55" t="s">
        <v>44</v>
      </c>
      <c r="F58" s="55">
        <v>59.938242099999997</v>
      </c>
      <c r="G58" s="55">
        <v>29.088912430000001</v>
      </c>
      <c r="H58" s="55">
        <v>281.57233100000002</v>
      </c>
      <c r="I58" s="55">
        <v>0</v>
      </c>
      <c r="J58" s="55">
        <v>309.7295641</v>
      </c>
      <c r="K58" s="55">
        <v>250.60320899999999</v>
      </c>
      <c r="L58" s="55">
        <v>18.151226040000001</v>
      </c>
      <c r="M58" s="55">
        <v>4.2721561030000004</v>
      </c>
    </row>
    <row r="59" spans="1:13">
      <c r="A59" s="55" t="s">
        <v>110</v>
      </c>
      <c r="B59" s="55" t="s">
        <v>111</v>
      </c>
      <c r="C59" s="55" t="s">
        <v>116</v>
      </c>
      <c r="D59" s="55">
        <v>2010</v>
      </c>
      <c r="E59" s="55" t="s">
        <v>44</v>
      </c>
      <c r="F59" s="55">
        <v>87.103341479999997</v>
      </c>
      <c r="G59" s="55">
        <v>34.172631529999997</v>
      </c>
      <c r="H59" s="55">
        <v>407.542917399999</v>
      </c>
      <c r="I59" s="55">
        <v>0</v>
      </c>
      <c r="J59" s="55">
        <v>448.29720909999998</v>
      </c>
      <c r="K59" s="55">
        <v>354.53068669999999</v>
      </c>
      <c r="L59" s="55">
        <v>25.167116119999999</v>
      </c>
      <c r="M59" s="55">
        <v>2.7807135970000001</v>
      </c>
    </row>
    <row r="60" spans="1:13">
      <c r="A60" s="55" t="s">
        <v>110</v>
      </c>
      <c r="B60" s="55" t="s">
        <v>111</v>
      </c>
      <c r="C60" s="55" t="s">
        <v>116</v>
      </c>
      <c r="D60" s="55">
        <v>2015</v>
      </c>
      <c r="E60" s="55" t="s">
        <v>44</v>
      </c>
      <c r="F60" s="55">
        <v>88.775000000000006</v>
      </c>
      <c r="G60" s="55">
        <v>25.692679770000002</v>
      </c>
      <c r="H60" s="55">
        <v>413.854675399999</v>
      </c>
      <c r="I60" s="55">
        <v>0</v>
      </c>
      <c r="J60" s="55">
        <v>455.240142899999</v>
      </c>
      <c r="K60" s="55">
        <v>356.90948700000001</v>
      </c>
      <c r="L60" s="55">
        <v>25.037220000000001</v>
      </c>
      <c r="M60" s="55">
        <v>2.0693901050000001</v>
      </c>
    </row>
    <row r="61" spans="1:13">
      <c r="A61" s="55" t="s">
        <v>110</v>
      </c>
      <c r="B61" s="55" t="s">
        <v>111</v>
      </c>
      <c r="C61" s="55" t="s">
        <v>116</v>
      </c>
      <c r="D61" s="55">
        <v>2020</v>
      </c>
      <c r="E61" s="55" t="s">
        <v>44</v>
      </c>
      <c r="F61" s="55">
        <v>137.68134609999899</v>
      </c>
      <c r="G61" s="55">
        <v>26.707688359999999</v>
      </c>
      <c r="H61" s="55">
        <v>641.84814189999997</v>
      </c>
      <c r="I61" s="55">
        <v>0</v>
      </c>
      <c r="J61" s="55">
        <v>706.03295609999998</v>
      </c>
      <c r="K61" s="55">
        <v>551.72541690000003</v>
      </c>
      <c r="L61" s="55">
        <v>38.241732059999997</v>
      </c>
      <c r="M61" s="55">
        <v>3.2092407089999999</v>
      </c>
    </row>
    <row r="62" spans="1:13">
      <c r="A62" s="55" t="s">
        <v>110</v>
      </c>
      <c r="B62" s="55" t="s">
        <v>111</v>
      </c>
      <c r="C62" s="55" t="s">
        <v>116</v>
      </c>
      <c r="D62" s="55">
        <v>2025</v>
      </c>
      <c r="E62" s="55" t="s">
        <v>44</v>
      </c>
      <c r="F62" s="55">
        <v>166.0411636</v>
      </c>
      <c r="G62" s="55">
        <v>22.194193649999999</v>
      </c>
      <c r="H62" s="55">
        <v>774.05701879999901</v>
      </c>
      <c r="I62" s="55">
        <v>0</v>
      </c>
      <c r="J62" s="55">
        <v>851.46272069999998</v>
      </c>
      <c r="K62" s="55">
        <v>664.55539409999994</v>
      </c>
      <c r="L62" s="55">
        <v>46.299401590000002</v>
      </c>
      <c r="M62" s="55">
        <v>3.87028509399999</v>
      </c>
    </row>
    <row r="63" spans="1:13">
      <c r="A63" s="55" t="s">
        <v>110</v>
      </c>
      <c r="B63" s="55" t="s">
        <v>111</v>
      </c>
      <c r="C63" s="55" t="s">
        <v>116</v>
      </c>
      <c r="D63" s="55">
        <v>2030</v>
      </c>
      <c r="E63" s="55" t="s">
        <v>44</v>
      </c>
      <c r="F63" s="55">
        <v>201.00876479999999</v>
      </c>
      <c r="G63" s="55">
        <v>28.691468799999999</v>
      </c>
      <c r="H63" s="55">
        <v>937.07031370000004</v>
      </c>
      <c r="I63" s="55">
        <v>0</v>
      </c>
      <c r="J63" s="55">
        <v>1030.777345</v>
      </c>
      <c r="K63" s="55">
        <v>804.13869990000001</v>
      </c>
      <c r="L63" s="55">
        <v>56.28586842</v>
      </c>
      <c r="M63" s="55">
        <v>4.6853515689999998</v>
      </c>
    </row>
    <row r="64" spans="1:13">
      <c r="A64" s="55" t="s">
        <v>110</v>
      </c>
      <c r="B64" s="55" t="s">
        <v>111</v>
      </c>
      <c r="C64" s="55" t="s">
        <v>116</v>
      </c>
      <c r="D64" s="55">
        <v>2035</v>
      </c>
      <c r="E64" s="55" t="s">
        <v>44</v>
      </c>
      <c r="F64" s="55">
        <v>227.67857000000001</v>
      </c>
      <c r="G64" s="55">
        <v>30.680558179999998</v>
      </c>
      <c r="H64" s="55">
        <v>1061.400627</v>
      </c>
      <c r="I64" s="55">
        <v>0</v>
      </c>
      <c r="J64" s="55">
        <v>1167.54069</v>
      </c>
      <c r="K64" s="55">
        <v>910.67508139999995</v>
      </c>
      <c r="L64" s="55">
        <v>63.985817410000003</v>
      </c>
      <c r="M64" s="55">
        <v>5.3070031359999996</v>
      </c>
    </row>
    <row r="65" spans="1:13">
      <c r="A65" s="55" t="s">
        <v>110</v>
      </c>
      <c r="B65" s="55" t="s">
        <v>111</v>
      </c>
      <c r="C65" s="55" t="s">
        <v>116</v>
      </c>
      <c r="D65" s="55">
        <v>2040</v>
      </c>
      <c r="E65" s="55" t="s">
        <v>44</v>
      </c>
      <c r="F65" s="55">
        <v>256.35143690000001</v>
      </c>
      <c r="G65" s="55">
        <v>34.347306420000002</v>
      </c>
      <c r="H65" s="55">
        <v>1195.06889</v>
      </c>
      <c r="I65" s="55">
        <v>0</v>
      </c>
      <c r="J65" s="55">
        <v>1314.575779</v>
      </c>
      <c r="K65" s="55">
        <v>1025.2956260000001</v>
      </c>
      <c r="L65" s="55">
        <v>72.249280720000002</v>
      </c>
      <c r="M65" s="55">
        <v>5.9753444499999997</v>
      </c>
    </row>
    <row r="66" spans="1:13">
      <c r="A66" s="55" t="s">
        <v>110</v>
      </c>
      <c r="B66" s="55" t="s">
        <v>111</v>
      </c>
      <c r="C66" s="55" t="s">
        <v>116</v>
      </c>
      <c r="D66" s="55">
        <v>2045</v>
      </c>
      <c r="E66" s="55" t="s">
        <v>44</v>
      </c>
      <c r="F66" s="55">
        <v>284.19086149999998</v>
      </c>
      <c r="G66" s="55">
        <v>35.909573829999999</v>
      </c>
      <c r="H66" s="55">
        <v>1324.8517789999901</v>
      </c>
      <c r="I66" s="55">
        <v>0</v>
      </c>
      <c r="J66" s="55">
        <v>1457.336957</v>
      </c>
      <c r="K66" s="55">
        <v>1136.613987</v>
      </c>
      <c r="L66" s="55">
        <v>80.261341099999996</v>
      </c>
      <c r="M66" s="55">
        <v>6.6242588969999998</v>
      </c>
    </row>
    <row r="67" spans="1:13">
      <c r="A67" s="55" t="s">
        <v>110</v>
      </c>
      <c r="B67" s="55" t="s">
        <v>111</v>
      </c>
      <c r="C67" s="55" t="s">
        <v>116</v>
      </c>
      <c r="D67" s="55">
        <v>2050</v>
      </c>
      <c r="E67" s="55" t="s">
        <v>44</v>
      </c>
      <c r="F67" s="55">
        <v>307.73952070000001</v>
      </c>
      <c r="G67" s="55">
        <v>39.864957480000001</v>
      </c>
      <c r="H67" s="55">
        <v>1434.6318160000001</v>
      </c>
      <c r="I67" s="55">
        <v>0</v>
      </c>
      <c r="J67" s="55">
        <v>1578.0949969999999</v>
      </c>
      <c r="K67" s="55">
        <v>1230.7851439999999</v>
      </c>
      <c r="L67" s="55">
        <v>87.008150029999996</v>
      </c>
      <c r="M67" s="55">
        <v>7.1731590789999897</v>
      </c>
    </row>
    <row r="68" spans="1:13">
      <c r="A68" s="55" t="s">
        <v>110</v>
      </c>
      <c r="B68" s="55" t="s">
        <v>111</v>
      </c>
      <c r="C68" s="55" t="s">
        <v>117</v>
      </c>
      <c r="D68" s="55">
        <v>2000</v>
      </c>
      <c r="E68" s="55" t="s">
        <v>44</v>
      </c>
      <c r="F68" s="55">
        <v>31.827999999999999</v>
      </c>
      <c r="G68" s="55">
        <v>3.2330000000000001</v>
      </c>
      <c r="H68" s="55">
        <v>168</v>
      </c>
      <c r="I68" s="55">
        <v>0</v>
      </c>
      <c r="J68" s="55">
        <v>185</v>
      </c>
      <c r="K68" s="55">
        <v>236.44938239999999</v>
      </c>
      <c r="L68" s="55">
        <v>17.128550199999999</v>
      </c>
      <c r="M68" s="55">
        <v>3.36</v>
      </c>
    </row>
    <row r="69" spans="1:13">
      <c r="A69" s="55" t="s">
        <v>110</v>
      </c>
      <c r="B69" s="55" t="s">
        <v>111</v>
      </c>
      <c r="C69" s="55" t="s">
        <v>117</v>
      </c>
      <c r="D69" s="55">
        <v>2005</v>
      </c>
      <c r="E69" s="55" t="s">
        <v>44</v>
      </c>
      <c r="F69" s="55">
        <v>33.955999999999896</v>
      </c>
      <c r="G69" s="55">
        <v>2.79</v>
      </c>
      <c r="H69" s="55">
        <v>180</v>
      </c>
      <c r="I69" s="55">
        <v>0</v>
      </c>
      <c r="J69" s="55">
        <v>198</v>
      </c>
      <c r="K69" s="55">
        <v>239.16857870000001</v>
      </c>
      <c r="L69" s="55">
        <v>17.32553059</v>
      </c>
      <c r="M69" s="55">
        <v>2.7310499429999999</v>
      </c>
    </row>
    <row r="70" spans="1:13">
      <c r="A70" s="55" t="s">
        <v>110</v>
      </c>
      <c r="B70" s="55" t="s">
        <v>111</v>
      </c>
      <c r="C70" s="55" t="s">
        <v>117</v>
      </c>
      <c r="D70" s="55">
        <v>2010</v>
      </c>
      <c r="E70" s="55" t="s">
        <v>44</v>
      </c>
      <c r="F70" s="55">
        <v>35.591999999999999</v>
      </c>
      <c r="G70" s="55">
        <v>3.0672922599999999</v>
      </c>
      <c r="H70" s="55">
        <v>184</v>
      </c>
      <c r="I70" s="55">
        <v>0</v>
      </c>
      <c r="J70" s="55">
        <v>203</v>
      </c>
      <c r="K70" s="55">
        <v>235.74080480000001</v>
      </c>
      <c r="L70" s="55">
        <v>16.80551037</v>
      </c>
      <c r="M70" s="55">
        <v>1.235478684</v>
      </c>
    </row>
    <row r="71" spans="1:13">
      <c r="A71" s="55" t="s">
        <v>110</v>
      </c>
      <c r="B71" s="55" t="s">
        <v>111</v>
      </c>
      <c r="C71" s="55" t="s">
        <v>117</v>
      </c>
      <c r="D71" s="55">
        <v>2015</v>
      </c>
      <c r="E71" s="55" t="s">
        <v>44</v>
      </c>
      <c r="F71" s="55">
        <v>33.082000000000001</v>
      </c>
      <c r="G71" s="55">
        <v>3.5471098799999998</v>
      </c>
      <c r="H71" s="55">
        <v>178</v>
      </c>
      <c r="I71" s="55">
        <v>0</v>
      </c>
      <c r="J71" s="55">
        <v>196</v>
      </c>
      <c r="K71" s="55">
        <v>210.64088559999999</v>
      </c>
      <c r="L71" s="55">
        <v>13.64977945</v>
      </c>
      <c r="M71" s="55">
        <v>0.79618693299999999</v>
      </c>
    </row>
    <row r="72" spans="1:13">
      <c r="A72" s="55" t="s">
        <v>110</v>
      </c>
      <c r="B72" s="55" t="s">
        <v>111</v>
      </c>
      <c r="C72" s="55" t="s">
        <v>117</v>
      </c>
      <c r="D72" s="55">
        <v>2020</v>
      </c>
      <c r="E72" s="55" t="s">
        <v>44</v>
      </c>
      <c r="F72" s="55">
        <v>34.887103119999999</v>
      </c>
      <c r="G72" s="55">
        <v>3.9643012459999998</v>
      </c>
      <c r="H72" s="55">
        <v>187.7124828</v>
      </c>
      <c r="I72" s="55">
        <v>0</v>
      </c>
      <c r="J72" s="55">
        <v>205.97640000000001</v>
      </c>
      <c r="K72" s="55">
        <v>201.84610810000001</v>
      </c>
      <c r="L72" s="55">
        <v>10.86121247</v>
      </c>
      <c r="M72" s="55">
        <v>0.43741487299999998</v>
      </c>
    </row>
    <row r="73" spans="1:13">
      <c r="A73" s="55" t="s">
        <v>110</v>
      </c>
      <c r="B73" s="55" t="s">
        <v>111</v>
      </c>
      <c r="C73" s="55" t="s">
        <v>117</v>
      </c>
      <c r="D73" s="55">
        <v>2025</v>
      </c>
      <c r="E73" s="55" t="s">
        <v>44</v>
      </c>
      <c r="F73" s="55">
        <v>36.014028330000002</v>
      </c>
      <c r="G73" s="55">
        <v>4.3179207899999996</v>
      </c>
      <c r="H73" s="55">
        <v>193.77598219999999</v>
      </c>
      <c r="I73" s="55">
        <v>0</v>
      </c>
      <c r="J73" s="55">
        <v>213.8948</v>
      </c>
      <c r="K73" s="55">
        <v>197.8432478</v>
      </c>
      <c r="L73" s="55">
        <v>9.5891590400000002</v>
      </c>
      <c r="M73" s="55">
        <v>0.219106524</v>
      </c>
    </row>
    <row r="74" spans="1:13">
      <c r="A74" s="55" t="s">
        <v>110</v>
      </c>
      <c r="B74" s="55" t="s">
        <v>111</v>
      </c>
      <c r="C74" s="55" t="s">
        <v>117</v>
      </c>
      <c r="D74" s="55">
        <v>2030</v>
      </c>
      <c r="E74" s="55" t="s">
        <v>44</v>
      </c>
      <c r="F74" s="55">
        <v>37.627324809999998</v>
      </c>
      <c r="G74" s="55">
        <v>4.6701827659999999</v>
      </c>
      <c r="H74" s="55">
        <v>202.456436</v>
      </c>
      <c r="I74" s="55">
        <v>0</v>
      </c>
      <c r="J74" s="55">
        <v>222.4796</v>
      </c>
      <c r="K74" s="55">
        <v>201.133755699999</v>
      </c>
      <c r="L74" s="55">
        <v>9.1554037659999992</v>
      </c>
      <c r="M74" s="55">
        <v>0.18601326899999901</v>
      </c>
    </row>
    <row r="75" spans="1:13">
      <c r="A75" s="55" t="s">
        <v>110</v>
      </c>
      <c r="B75" s="55" t="s">
        <v>111</v>
      </c>
      <c r="C75" s="55" t="s">
        <v>117</v>
      </c>
      <c r="D75" s="55">
        <v>2035</v>
      </c>
      <c r="E75" s="55" t="s">
        <v>44</v>
      </c>
      <c r="F75" s="55">
        <v>38.748380070000003</v>
      </c>
      <c r="G75" s="55">
        <v>4.7581501919999996</v>
      </c>
      <c r="H75" s="55">
        <v>208.4883518</v>
      </c>
      <c r="I75" s="55">
        <v>0</v>
      </c>
      <c r="J75" s="55">
        <v>229.22200000000001</v>
      </c>
      <c r="K75" s="55">
        <v>204.2068855</v>
      </c>
      <c r="L75" s="55">
        <v>8.9747305359999991</v>
      </c>
      <c r="M75" s="55">
        <v>0.184877758999999</v>
      </c>
    </row>
    <row r="76" spans="1:13">
      <c r="A76" s="55" t="s">
        <v>110</v>
      </c>
      <c r="B76" s="55" t="s">
        <v>111</v>
      </c>
      <c r="C76" s="55" t="s">
        <v>117</v>
      </c>
      <c r="D76" s="55">
        <v>2040</v>
      </c>
      <c r="E76" s="55" t="s">
        <v>44</v>
      </c>
      <c r="F76" s="55">
        <v>39.728707589999999</v>
      </c>
      <c r="G76" s="55">
        <v>4.8803758969999897</v>
      </c>
      <c r="H76" s="55">
        <v>213.76307209999999</v>
      </c>
      <c r="I76" s="55">
        <v>0</v>
      </c>
      <c r="J76" s="55">
        <v>235.25880000000001</v>
      </c>
      <c r="K76" s="55">
        <v>207.84766740000001</v>
      </c>
      <c r="L76" s="55">
        <v>8.9644663799999993</v>
      </c>
      <c r="M76" s="55">
        <v>0.186021785</v>
      </c>
    </row>
    <row r="77" spans="1:13">
      <c r="A77" s="55" t="s">
        <v>110</v>
      </c>
      <c r="B77" s="55" t="s">
        <v>111</v>
      </c>
      <c r="C77" s="55" t="s">
        <v>117</v>
      </c>
      <c r="D77" s="55">
        <v>2045</v>
      </c>
      <c r="E77" s="55" t="s">
        <v>44</v>
      </c>
      <c r="F77" s="55">
        <v>40.93278273</v>
      </c>
      <c r="G77" s="55">
        <v>4.9753006180000003</v>
      </c>
      <c r="H77" s="55">
        <v>220.24168209999999</v>
      </c>
      <c r="I77" s="55">
        <v>0</v>
      </c>
      <c r="J77" s="55">
        <v>241.27599999999899</v>
      </c>
      <c r="K77" s="55">
        <v>213.34508159999999</v>
      </c>
      <c r="L77" s="55">
        <v>9.1112865319999994</v>
      </c>
      <c r="M77" s="55">
        <v>0.189779117</v>
      </c>
    </row>
    <row r="78" spans="1:13">
      <c r="A78" s="55" t="s">
        <v>110</v>
      </c>
      <c r="B78" s="55" t="s">
        <v>111</v>
      </c>
      <c r="C78" s="55" t="s">
        <v>117</v>
      </c>
      <c r="D78" s="55">
        <v>2050</v>
      </c>
      <c r="E78" s="55" t="s">
        <v>44</v>
      </c>
      <c r="F78" s="55">
        <v>41.709452800000001</v>
      </c>
      <c r="G78" s="55">
        <v>5.0783635989999896</v>
      </c>
      <c r="H78" s="55">
        <v>224.4206093</v>
      </c>
      <c r="I78" s="55">
        <v>0</v>
      </c>
      <c r="J78" s="55">
        <v>246.0976</v>
      </c>
      <c r="K78" s="55">
        <v>216.97604449999901</v>
      </c>
      <c r="L78" s="55">
        <v>9.2191717440000005</v>
      </c>
      <c r="M78" s="55">
        <v>0.19239540299999999</v>
      </c>
    </row>
    <row r="79" spans="1:13">
      <c r="A79" s="55" t="s">
        <v>110</v>
      </c>
      <c r="B79" s="55" t="s">
        <v>111</v>
      </c>
      <c r="C79" s="55" t="s">
        <v>118</v>
      </c>
      <c r="D79" s="55">
        <v>2000</v>
      </c>
      <c r="E79" s="55" t="s">
        <v>44</v>
      </c>
      <c r="F79" s="55">
        <v>185.6830616</v>
      </c>
      <c r="G79" s="55">
        <v>41.805477619999998</v>
      </c>
      <c r="H79" s="55">
        <v>1173.430754</v>
      </c>
      <c r="I79" s="55">
        <v>0</v>
      </c>
      <c r="J79" s="55">
        <v>1310.7546239999999</v>
      </c>
      <c r="K79" s="55">
        <v>1116.4644929999999</v>
      </c>
      <c r="L79" s="55">
        <v>79.835925450000005</v>
      </c>
      <c r="M79" s="55">
        <v>23.46861509</v>
      </c>
    </row>
    <row r="80" spans="1:13">
      <c r="A80" s="55" t="s">
        <v>110</v>
      </c>
      <c r="B80" s="55" t="s">
        <v>111</v>
      </c>
      <c r="C80" s="55" t="s">
        <v>118</v>
      </c>
      <c r="D80" s="55">
        <v>2005</v>
      </c>
      <c r="E80" s="55" t="s">
        <v>44</v>
      </c>
      <c r="F80" s="55">
        <v>257.49624749999998</v>
      </c>
      <c r="G80" s="55">
        <v>55.741650199999903</v>
      </c>
      <c r="H80" s="55">
        <v>1646.0574819999999</v>
      </c>
      <c r="I80" s="55">
        <v>0</v>
      </c>
      <c r="J80" s="55">
        <v>1843.5978239999999</v>
      </c>
      <c r="K80" s="55">
        <v>1433.0388949999999</v>
      </c>
      <c r="L80" s="55">
        <v>101.647058</v>
      </c>
      <c r="M80" s="55">
        <v>30.264692149999998</v>
      </c>
    </row>
    <row r="81" spans="1:13">
      <c r="A81" s="55" t="s">
        <v>110</v>
      </c>
      <c r="B81" s="55" t="s">
        <v>111</v>
      </c>
      <c r="C81" s="55" t="s">
        <v>118</v>
      </c>
      <c r="D81" s="55">
        <v>2010</v>
      </c>
      <c r="E81" s="55" t="s">
        <v>44</v>
      </c>
      <c r="F81" s="55">
        <v>377.7923333</v>
      </c>
      <c r="G81" s="55">
        <v>76.248878329999997</v>
      </c>
      <c r="H81" s="55">
        <v>2458.8067850000002</v>
      </c>
      <c r="I81" s="55">
        <v>0</v>
      </c>
      <c r="J81" s="55">
        <v>2755.120054</v>
      </c>
      <c r="K81" s="55">
        <v>2032.285789</v>
      </c>
      <c r="L81" s="55">
        <v>140.90886929999999</v>
      </c>
      <c r="M81" s="55">
        <v>32.941594109999997</v>
      </c>
    </row>
    <row r="82" spans="1:13">
      <c r="A82" s="55" t="s">
        <v>110</v>
      </c>
      <c r="B82" s="55" t="s">
        <v>111</v>
      </c>
      <c r="C82" s="55" t="s">
        <v>118</v>
      </c>
      <c r="D82" s="55">
        <v>2015</v>
      </c>
      <c r="E82" s="55" t="s">
        <v>44</v>
      </c>
      <c r="F82" s="55">
        <v>473.65819339999899</v>
      </c>
      <c r="G82" s="55">
        <v>76.252680850000004</v>
      </c>
      <c r="H82" s="55">
        <v>3322.8652699999998</v>
      </c>
      <c r="I82" s="55">
        <v>0</v>
      </c>
      <c r="J82" s="55">
        <v>3729.1100549999901</v>
      </c>
      <c r="K82" s="55">
        <v>2594.9602609999902</v>
      </c>
      <c r="L82" s="55">
        <v>177.79810119999999</v>
      </c>
      <c r="M82" s="55">
        <v>28.461459529999999</v>
      </c>
    </row>
    <row r="83" spans="1:13">
      <c r="A83" s="55" t="s">
        <v>110</v>
      </c>
      <c r="B83" s="55" t="s">
        <v>111</v>
      </c>
      <c r="C83" s="55" t="s">
        <v>118</v>
      </c>
      <c r="D83" s="55">
        <v>2020</v>
      </c>
      <c r="E83" s="55" t="s">
        <v>44</v>
      </c>
      <c r="F83" s="55">
        <v>545.2220499</v>
      </c>
      <c r="G83" s="55">
        <v>77.826231969999995</v>
      </c>
      <c r="H83" s="55">
        <v>3765.4965499999998</v>
      </c>
      <c r="I83" s="55">
        <v>0</v>
      </c>
      <c r="J83" s="55">
        <v>4238.0279680000003</v>
      </c>
      <c r="K83" s="55">
        <v>2934.3752030000001</v>
      </c>
      <c r="L83" s="55">
        <v>198.238821</v>
      </c>
      <c r="M83" s="55">
        <v>25.458198459999998</v>
      </c>
    </row>
    <row r="84" spans="1:13">
      <c r="A84" s="55" t="s">
        <v>110</v>
      </c>
      <c r="B84" s="55" t="s">
        <v>111</v>
      </c>
      <c r="C84" s="55" t="s">
        <v>118</v>
      </c>
      <c r="D84" s="55">
        <v>2025</v>
      </c>
      <c r="E84" s="55" t="s">
        <v>44</v>
      </c>
      <c r="F84" s="55">
        <v>635.45882119999999</v>
      </c>
      <c r="G84" s="55">
        <v>85.866342130000007</v>
      </c>
      <c r="H84" s="55">
        <v>4384.1317339999996</v>
      </c>
      <c r="I84" s="55">
        <v>0</v>
      </c>
      <c r="J84" s="55">
        <v>4943.1587840000002</v>
      </c>
      <c r="K84" s="55">
        <v>3390.116939</v>
      </c>
      <c r="L84" s="55">
        <v>228.5387537</v>
      </c>
      <c r="M84" s="55">
        <v>29.37061379</v>
      </c>
    </row>
    <row r="85" spans="1:13">
      <c r="A85" s="55" t="s">
        <v>110</v>
      </c>
      <c r="B85" s="55" t="s">
        <v>111</v>
      </c>
      <c r="C85" s="55" t="s">
        <v>118</v>
      </c>
      <c r="D85" s="55">
        <v>2030</v>
      </c>
      <c r="E85" s="55" t="s">
        <v>44</v>
      </c>
      <c r="F85" s="55">
        <v>734.6264784</v>
      </c>
      <c r="G85" s="55">
        <v>96.267792940000007</v>
      </c>
      <c r="H85" s="55">
        <v>5050.3631750000004</v>
      </c>
      <c r="I85" s="55">
        <v>0</v>
      </c>
      <c r="J85" s="55">
        <v>5697.2002519999996</v>
      </c>
      <c r="K85" s="55">
        <v>3903.3099029999998</v>
      </c>
      <c r="L85" s="55">
        <v>263.5381185</v>
      </c>
      <c r="M85" s="55">
        <v>34.223583759999997</v>
      </c>
    </row>
    <row r="86" spans="1:13">
      <c r="A86" s="55" t="s">
        <v>110</v>
      </c>
      <c r="B86" s="55" t="s">
        <v>111</v>
      </c>
      <c r="C86" s="55" t="s">
        <v>118</v>
      </c>
      <c r="D86" s="55">
        <v>2035</v>
      </c>
      <c r="E86" s="55" t="s">
        <v>44</v>
      </c>
      <c r="F86" s="55">
        <v>824.8957838</v>
      </c>
      <c r="G86" s="55">
        <v>107.03708109999999</v>
      </c>
      <c r="H86" s="55">
        <v>5678.5506770000002</v>
      </c>
      <c r="I86" s="55">
        <v>0</v>
      </c>
      <c r="J86" s="55">
        <v>6417.9893009999996</v>
      </c>
      <c r="K86" s="55">
        <v>4397.9605810000003</v>
      </c>
      <c r="L86" s="55">
        <v>297.83754570000002</v>
      </c>
      <c r="M86" s="55">
        <v>39.217671699999997</v>
      </c>
    </row>
    <row r="87" spans="1:13">
      <c r="A87" s="55" t="s">
        <v>110</v>
      </c>
      <c r="B87" s="55" t="s">
        <v>111</v>
      </c>
      <c r="C87" s="55" t="s">
        <v>118</v>
      </c>
      <c r="D87" s="55">
        <v>2040</v>
      </c>
      <c r="E87" s="55" t="s">
        <v>44</v>
      </c>
      <c r="F87" s="55">
        <v>924.34980129999997</v>
      </c>
      <c r="G87" s="55">
        <v>119.2752002</v>
      </c>
      <c r="H87" s="55">
        <v>6372.916639</v>
      </c>
      <c r="I87" s="55">
        <v>0</v>
      </c>
      <c r="J87" s="55">
        <v>7220.2701019999904</v>
      </c>
      <c r="K87" s="55">
        <v>4945.673906</v>
      </c>
      <c r="L87" s="55">
        <v>336.29190699999998</v>
      </c>
      <c r="M87" s="55">
        <v>44.686091099999999</v>
      </c>
    </row>
    <row r="88" spans="1:13">
      <c r="A88" s="55" t="s">
        <v>110</v>
      </c>
      <c r="B88" s="55" t="s">
        <v>111</v>
      </c>
      <c r="C88" s="55" t="s">
        <v>118</v>
      </c>
      <c r="D88" s="55">
        <v>2045</v>
      </c>
      <c r="E88" s="55" t="s">
        <v>44</v>
      </c>
      <c r="F88" s="55">
        <v>1031.088172</v>
      </c>
      <c r="G88" s="55">
        <v>124.83736909999899</v>
      </c>
      <c r="H88" s="55">
        <v>7128.7002970000003</v>
      </c>
      <c r="I88" s="55">
        <v>0</v>
      </c>
      <c r="J88" s="55">
        <v>8094.145391</v>
      </c>
      <c r="K88" s="55">
        <v>5540.0875249999999</v>
      </c>
      <c r="L88" s="55">
        <v>378.35076029999999</v>
      </c>
      <c r="M88" s="55">
        <v>50.635811940000004</v>
      </c>
    </row>
    <row r="89" spans="1:13">
      <c r="A89" s="55" t="s">
        <v>110</v>
      </c>
      <c r="B89" s="55" t="s">
        <v>111</v>
      </c>
      <c r="C89" s="55" t="s">
        <v>118</v>
      </c>
      <c r="D89" s="55">
        <v>2050</v>
      </c>
      <c r="E89" s="55" t="s">
        <v>44</v>
      </c>
      <c r="F89" s="55">
        <v>1139.762479</v>
      </c>
      <c r="G89" s="55">
        <v>143.09903700000001</v>
      </c>
      <c r="H89" s="55">
        <v>7918.9315040000001</v>
      </c>
      <c r="I89" s="55">
        <v>0</v>
      </c>
      <c r="J89" s="55">
        <v>9016.3194249999997</v>
      </c>
      <c r="K89" s="55">
        <v>6165.9234889999998</v>
      </c>
      <c r="L89" s="55">
        <v>423.04273889999899</v>
      </c>
      <c r="M89" s="55">
        <v>57.021642460000002</v>
      </c>
    </row>
    <row r="90" spans="1:13">
      <c r="A90" s="55" t="s">
        <v>110</v>
      </c>
      <c r="B90" s="55" t="s">
        <v>111</v>
      </c>
      <c r="C90" s="55" t="s">
        <v>119</v>
      </c>
      <c r="D90" s="55">
        <v>2000</v>
      </c>
      <c r="E90" s="55" t="s">
        <v>44</v>
      </c>
      <c r="F90" s="55">
        <v>14.66</v>
      </c>
      <c r="G90" s="55">
        <v>3.6308876909999999</v>
      </c>
      <c r="H90" s="55">
        <v>146.60794379999999</v>
      </c>
      <c r="I90" s="55">
        <v>0</v>
      </c>
      <c r="J90" s="55">
        <v>175.92953249999999</v>
      </c>
      <c r="K90" s="55">
        <v>121.377303099999</v>
      </c>
      <c r="L90" s="55">
        <v>8.686572323</v>
      </c>
      <c r="M90" s="55">
        <v>2.93215887399999</v>
      </c>
    </row>
    <row r="91" spans="1:13">
      <c r="A91" s="55" t="s">
        <v>110</v>
      </c>
      <c r="B91" s="55" t="s">
        <v>111</v>
      </c>
      <c r="C91" s="55" t="s">
        <v>119</v>
      </c>
      <c r="D91" s="55">
        <v>2005</v>
      </c>
      <c r="E91" s="55" t="s">
        <v>44</v>
      </c>
      <c r="F91" s="55">
        <v>21.19</v>
      </c>
      <c r="G91" s="55">
        <v>7.7105988459999999</v>
      </c>
      <c r="H91" s="55">
        <v>227.14593969999899</v>
      </c>
      <c r="I91" s="55">
        <v>0</v>
      </c>
      <c r="J91" s="55">
        <v>272.5751277</v>
      </c>
      <c r="K91" s="55">
        <v>177.5365084</v>
      </c>
      <c r="L91" s="55">
        <v>12.71138477</v>
      </c>
      <c r="M91" s="55">
        <v>4.1147018839999996</v>
      </c>
    </row>
    <row r="92" spans="1:13">
      <c r="A92" s="55" t="s">
        <v>110</v>
      </c>
      <c r="B92" s="55" t="s">
        <v>111</v>
      </c>
      <c r="C92" s="55" t="s">
        <v>119</v>
      </c>
      <c r="D92" s="55">
        <v>2010</v>
      </c>
      <c r="E92" s="55" t="s">
        <v>44</v>
      </c>
      <c r="F92" s="55">
        <v>35.54</v>
      </c>
      <c r="G92" s="55">
        <v>7.5990627999999996</v>
      </c>
      <c r="H92" s="55">
        <v>381.22589790000001</v>
      </c>
      <c r="I92" s="55">
        <v>0</v>
      </c>
      <c r="J92" s="55">
        <v>457.47107749999998</v>
      </c>
      <c r="K92" s="55">
        <v>291.17295610000002</v>
      </c>
      <c r="L92" s="55">
        <v>20.76695149</v>
      </c>
      <c r="M92" s="55">
        <v>4.0497331919999997</v>
      </c>
    </row>
    <row r="93" spans="1:13">
      <c r="A93" s="55" t="s">
        <v>110</v>
      </c>
      <c r="B93" s="55" t="s">
        <v>111</v>
      </c>
      <c r="C93" s="55" t="s">
        <v>119</v>
      </c>
      <c r="D93" s="55">
        <v>2015</v>
      </c>
      <c r="E93" s="55" t="s">
        <v>44</v>
      </c>
      <c r="F93" s="55">
        <v>58.63</v>
      </c>
      <c r="G93" s="55">
        <v>8.4238221670000009</v>
      </c>
      <c r="H93" s="55">
        <v>628.28258019999998</v>
      </c>
      <c r="I93" s="55">
        <v>0</v>
      </c>
      <c r="J93" s="55">
        <v>753.93909629999996</v>
      </c>
      <c r="K93" s="55">
        <v>475.56353660000002</v>
      </c>
      <c r="L93" s="55">
        <v>33.918001959999998</v>
      </c>
      <c r="M93" s="55">
        <v>4.1564240760000004</v>
      </c>
    </row>
    <row r="94" spans="1:13">
      <c r="A94" s="55" t="s">
        <v>110</v>
      </c>
      <c r="B94" s="55" t="s">
        <v>111</v>
      </c>
      <c r="C94" s="55" t="s">
        <v>119</v>
      </c>
      <c r="D94" s="55">
        <v>2020</v>
      </c>
      <c r="E94" s="55" t="s">
        <v>44</v>
      </c>
      <c r="F94" s="55">
        <v>77.417003739999998</v>
      </c>
      <c r="G94" s="55">
        <v>10.578842249999999</v>
      </c>
      <c r="H94" s="55">
        <v>829.60523389999901</v>
      </c>
      <c r="I94" s="55">
        <v>0</v>
      </c>
      <c r="J94" s="55">
        <v>995.52628070000003</v>
      </c>
      <c r="K94" s="55">
        <v>625.762138399999</v>
      </c>
      <c r="L94" s="55">
        <v>44.630422230000001</v>
      </c>
      <c r="M94" s="55">
        <v>4.3728414119999997</v>
      </c>
    </row>
    <row r="95" spans="1:13">
      <c r="A95" s="55" t="s">
        <v>110</v>
      </c>
      <c r="B95" s="55" t="s">
        <v>111</v>
      </c>
      <c r="C95" s="55" t="s">
        <v>119</v>
      </c>
      <c r="D95" s="55">
        <v>2025</v>
      </c>
      <c r="E95" s="55" t="s">
        <v>44</v>
      </c>
      <c r="F95" s="55">
        <v>92.961754470000002</v>
      </c>
      <c r="G95" s="55">
        <v>10.700262560000001</v>
      </c>
      <c r="H95" s="55">
        <v>996.18371070000001</v>
      </c>
      <c r="I95" s="55">
        <v>0</v>
      </c>
      <c r="J95" s="55">
        <v>1195.420453</v>
      </c>
      <c r="K95" s="55">
        <v>750.39973079999902</v>
      </c>
      <c r="L95" s="55">
        <v>53.519787749999999</v>
      </c>
      <c r="M95" s="55">
        <v>5.0043994779999998</v>
      </c>
    </row>
    <row r="96" spans="1:13">
      <c r="A96" s="55" t="s">
        <v>110</v>
      </c>
      <c r="B96" s="55" t="s">
        <v>111</v>
      </c>
      <c r="C96" s="55" t="s">
        <v>119</v>
      </c>
      <c r="D96" s="55">
        <v>2030</v>
      </c>
      <c r="E96" s="55" t="s">
        <v>44</v>
      </c>
      <c r="F96" s="55">
        <v>110.77134890000001</v>
      </c>
      <c r="G96" s="55">
        <v>12.520092030000001</v>
      </c>
      <c r="H96" s="55">
        <v>1187.0323880000001</v>
      </c>
      <c r="I96" s="55">
        <v>0</v>
      </c>
      <c r="J96" s="55">
        <v>1424.438866</v>
      </c>
      <c r="K96" s="55">
        <v>893.69780249999997</v>
      </c>
      <c r="L96" s="55">
        <v>63.740050459999999</v>
      </c>
      <c r="M96" s="55">
        <v>5.9363223879999998</v>
      </c>
    </row>
    <row r="97" spans="1:13">
      <c r="A97" s="55" t="s">
        <v>110</v>
      </c>
      <c r="B97" s="55" t="s">
        <v>111</v>
      </c>
      <c r="C97" s="55" t="s">
        <v>119</v>
      </c>
      <c r="D97" s="55">
        <v>2035</v>
      </c>
      <c r="E97" s="55" t="s">
        <v>44</v>
      </c>
      <c r="F97" s="55">
        <v>132.0049708</v>
      </c>
      <c r="G97" s="55">
        <v>14.67572827</v>
      </c>
      <c r="H97" s="55">
        <v>1414.5731479999999</v>
      </c>
      <c r="I97" s="55">
        <v>0</v>
      </c>
      <c r="J97" s="55">
        <v>1697.4877770000001</v>
      </c>
      <c r="K97" s="55">
        <v>1064.797178</v>
      </c>
      <c r="L97" s="55">
        <v>75.943149509999998</v>
      </c>
      <c r="M97" s="55">
        <v>7.0728917400000002</v>
      </c>
    </row>
    <row r="98" spans="1:13">
      <c r="A98" s="55" t="s">
        <v>110</v>
      </c>
      <c r="B98" s="55" t="s">
        <v>111</v>
      </c>
      <c r="C98" s="55" t="s">
        <v>119</v>
      </c>
      <c r="D98" s="55">
        <v>2040</v>
      </c>
      <c r="E98" s="55" t="s">
        <v>44</v>
      </c>
      <c r="F98" s="55">
        <v>157.32950289999999</v>
      </c>
      <c r="G98" s="55">
        <v>17.467169089999999</v>
      </c>
      <c r="H98" s="55">
        <v>1685.952346</v>
      </c>
      <c r="I98" s="55">
        <v>0</v>
      </c>
      <c r="J98" s="55">
        <v>2023.1428149999999</v>
      </c>
      <c r="K98" s="55">
        <v>1268.976089</v>
      </c>
      <c r="L98" s="55">
        <v>90.505537430000004</v>
      </c>
      <c r="M98" s="55">
        <v>8.4297619479999994</v>
      </c>
    </row>
    <row r="99" spans="1:13">
      <c r="A99" s="55" t="s">
        <v>110</v>
      </c>
      <c r="B99" s="55" t="s">
        <v>111</v>
      </c>
      <c r="C99" s="55" t="s">
        <v>119</v>
      </c>
      <c r="D99" s="55">
        <v>2045</v>
      </c>
      <c r="E99" s="55" t="s">
        <v>44</v>
      </c>
      <c r="F99" s="55">
        <v>187.53753610000001</v>
      </c>
      <c r="G99" s="55">
        <v>18.69536458</v>
      </c>
      <c r="H99" s="55">
        <v>2009.6634329999899</v>
      </c>
      <c r="I99" s="55">
        <v>0</v>
      </c>
      <c r="J99" s="55">
        <v>2411.5961199999902</v>
      </c>
      <c r="K99" s="55">
        <v>1512.5810220000001</v>
      </c>
      <c r="L99" s="55">
        <v>107.87985649999899</v>
      </c>
      <c r="M99" s="55">
        <v>10.04831716</v>
      </c>
    </row>
    <row r="100" spans="1:13">
      <c r="A100" s="55" t="s">
        <v>110</v>
      </c>
      <c r="B100" s="55" t="s">
        <v>111</v>
      </c>
      <c r="C100" s="55" t="s">
        <v>119</v>
      </c>
      <c r="D100" s="55">
        <v>2050</v>
      </c>
      <c r="E100" s="55" t="s">
        <v>44</v>
      </c>
      <c r="F100" s="55">
        <v>223.576167</v>
      </c>
      <c r="G100" s="55">
        <v>24.075230390000002</v>
      </c>
      <c r="H100" s="55">
        <v>2395.8555529999999</v>
      </c>
      <c r="I100" s="55">
        <v>0</v>
      </c>
      <c r="J100" s="55">
        <v>2875.026664</v>
      </c>
      <c r="K100" s="55">
        <v>1803.2295369999999</v>
      </c>
      <c r="L100" s="55">
        <v>128.60940389999999</v>
      </c>
      <c r="M100" s="55">
        <v>11.97927776</v>
      </c>
    </row>
    <row r="101" spans="1:13">
      <c r="A101" s="55" t="s">
        <v>110</v>
      </c>
      <c r="B101" s="55" t="s">
        <v>111</v>
      </c>
      <c r="C101" s="55" t="s">
        <v>120</v>
      </c>
      <c r="D101" s="55">
        <v>2000</v>
      </c>
      <c r="E101" s="55" t="s">
        <v>44</v>
      </c>
      <c r="F101" s="55">
        <v>10.569000000000001</v>
      </c>
      <c r="G101" s="55">
        <v>0.78</v>
      </c>
      <c r="H101" s="55">
        <v>48</v>
      </c>
      <c r="I101" s="55">
        <v>0</v>
      </c>
      <c r="J101" s="55">
        <v>53</v>
      </c>
      <c r="K101" s="55">
        <v>73.398580620000004</v>
      </c>
      <c r="L101" s="55">
        <v>5.3170418980000003</v>
      </c>
      <c r="M101" s="55">
        <v>0.96</v>
      </c>
    </row>
    <row r="102" spans="1:13">
      <c r="A102" s="55" t="s">
        <v>110</v>
      </c>
      <c r="B102" s="55" t="s">
        <v>111</v>
      </c>
      <c r="C102" s="55" t="s">
        <v>120</v>
      </c>
      <c r="D102" s="55">
        <v>2005</v>
      </c>
      <c r="E102" s="55" t="s">
        <v>44</v>
      </c>
      <c r="F102" s="55">
        <v>9.8770000000000007</v>
      </c>
      <c r="G102" s="55">
        <v>0.57999999999999996</v>
      </c>
      <c r="H102" s="55">
        <v>46</v>
      </c>
      <c r="I102" s="55">
        <v>0</v>
      </c>
      <c r="J102" s="55">
        <v>50</v>
      </c>
      <c r="K102" s="55">
        <v>66.405946499999999</v>
      </c>
      <c r="L102" s="55">
        <v>4.810490841</v>
      </c>
      <c r="M102" s="55">
        <v>0.92</v>
      </c>
    </row>
    <row r="103" spans="1:13">
      <c r="A103" s="55" t="s">
        <v>110</v>
      </c>
      <c r="B103" s="55" t="s">
        <v>111</v>
      </c>
      <c r="C103" s="55" t="s">
        <v>120</v>
      </c>
      <c r="D103" s="55">
        <v>2010</v>
      </c>
      <c r="E103" s="55" t="s">
        <v>44</v>
      </c>
      <c r="F103" s="55">
        <v>8.9580000000000002</v>
      </c>
      <c r="G103" s="55">
        <v>0.62274949199999996</v>
      </c>
      <c r="H103" s="55">
        <v>41</v>
      </c>
      <c r="I103" s="55">
        <v>0</v>
      </c>
      <c r="J103" s="55">
        <v>45</v>
      </c>
      <c r="K103" s="55">
        <v>57.838755480000003</v>
      </c>
      <c r="L103" s="55">
        <v>4.189877837</v>
      </c>
      <c r="M103" s="55">
        <v>0.39860722599999998</v>
      </c>
    </row>
    <row r="104" spans="1:13">
      <c r="A104" s="55" t="s">
        <v>110</v>
      </c>
      <c r="B104" s="55" t="s">
        <v>111</v>
      </c>
      <c r="C104" s="55" t="s">
        <v>120</v>
      </c>
      <c r="D104" s="55">
        <v>2015</v>
      </c>
      <c r="E104" s="55" t="s">
        <v>44</v>
      </c>
      <c r="F104" s="55">
        <v>6.87</v>
      </c>
      <c r="G104" s="55">
        <v>0.65006804900000004</v>
      </c>
      <c r="H104" s="55">
        <v>32</v>
      </c>
      <c r="I104" s="55">
        <v>0</v>
      </c>
      <c r="J104" s="55">
        <v>35</v>
      </c>
      <c r="K104" s="55">
        <v>44.737318670000001</v>
      </c>
      <c r="L104" s="55">
        <v>3.2408010589999998</v>
      </c>
      <c r="M104" s="55">
        <v>9.0419631E-2</v>
      </c>
    </row>
    <row r="105" spans="1:13">
      <c r="A105" s="55" t="s">
        <v>110</v>
      </c>
      <c r="B105" s="55" t="s">
        <v>111</v>
      </c>
      <c r="C105" s="55" t="s">
        <v>120</v>
      </c>
      <c r="D105" s="55">
        <v>2020</v>
      </c>
      <c r="E105" s="55" t="s">
        <v>44</v>
      </c>
      <c r="F105" s="55">
        <v>7.2625714289999896</v>
      </c>
      <c r="G105" s="55">
        <v>0.75264762500000004</v>
      </c>
      <c r="H105" s="55">
        <v>33.828571429999997</v>
      </c>
      <c r="I105" s="55">
        <v>0</v>
      </c>
      <c r="J105" s="55">
        <v>37</v>
      </c>
      <c r="K105" s="55">
        <v>47.128964840000002</v>
      </c>
      <c r="L105" s="55">
        <v>3.4140534939999898</v>
      </c>
      <c r="M105" s="55">
        <v>8.2627257999999995E-2</v>
      </c>
    </row>
    <row r="106" spans="1:13">
      <c r="A106" s="55" t="s">
        <v>110</v>
      </c>
      <c r="B106" s="55" t="s">
        <v>111</v>
      </c>
      <c r="C106" s="55" t="s">
        <v>120</v>
      </c>
      <c r="D106" s="55">
        <v>2025</v>
      </c>
      <c r="E106" s="55" t="s">
        <v>44</v>
      </c>
      <c r="F106" s="55">
        <v>7.0662857140000002</v>
      </c>
      <c r="G106" s="55">
        <v>0.72267649099999998</v>
      </c>
      <c r="H106" s="55">
        <v>32.914285710000001</v>
      </c>
      <c r="I106" s="55">
        <v>0</v>
      </c>
      <c r="J106" s="55">
        <v>36</v>
      </c>
      <c r="K106" s="55">
        <v>45.793528870000003</v>
      </c>
      <c r="L106" s="55">
        <v>3.3173136259999998</v>
      </c>
      <c r="M106" s="55">
        <v>8.0394089000000002E-2</v>
      </c>
    </row>
    <row r="107" spans="1:13">
      <c r="A107" s="55" t="s">
        <v>110</v>
      </c>
      <c r="B107" s="55" t="s">
        <v>111</v>
      </c>
      <c r="C107" s="55" t="s">
        <v>120</v>
      </c>
      <c r="D107" s="55">
        <v>2030</v>
      </c>
      <c r="E107" s="55" t="s">
        <v>44</v>
      </c>
      <c r="F107" s="55">
        <v>6.87</v>
      </c>
      <c r="G107" s="55">
        <v>0.80680998299999995</v>
      </c>
      <c r="H107" s="55">
        <v>32</v>
      </c>
      <c r="I107" s="55">
        <v>0</v>
      </c>
      <c r="J107" s="55">
        <v>35</v>
      </c>
      <c r="K107" s="55">
        <v>44.498415090000002</v>
      </c>
      <c r="L107" s="55">
        <v>3.2234947250000001</v>
      </c>
      <c r="M107" s="55">
        <v>7.8160919999999995E-2</v>
      </c>
    </row>
    <row r="108" spans="1:13">
      <c r="A108" s="55" t="s">
        <v>110</v>
      </c>
      <c r="B108" s="55" t="s">
        <v>111</v>
      </c>
      <c r="C108" s="55" t="s">
        <v>120</v>
      </c>
      <c r="D108" s="55">
        <v>2035</v>
      </c>
      <c r="E108" s="55" t="s">
        <v>44</v>
      </c>
      <c r="F108" s="55">
        <v>6.4774285709999999</v>
      </c>
      <c r="G108" s="55">
        <v>0.72625687699999997</v>
      </c>
      <c r="H108" s="55">
        <v>30.17142857</v>
      </c>
      <c r="I108" s="55">
        <v>0</v>
      </c>
      <c r="J108" s="55">
        <v>33</v>
      </c>
      <c r="K108" s="55">
        <v>41.947279399999999</v>
      </c>
      <c r="L108" s="55">
        <v>3.038688762</v>
      </c>
      <c r="M108" s="55">
        <v>7.3694580999999995E-2</v>
      </c>
    </row>
    <row r="109" spans="1:13">
      <c r="A109" s="55" t="s">
        <v>110</v>
      </c>
      <c r="B109" s="55" t="s">
        <v>111</v>
      </c>
      <c r="C109" s="55" t="s">
        <v>120</v>
      </c>
      <c r="D109" s="55">
        <v>2040</v>
      </c>
      <c r="E109" s="55" t="s">
        <v>44</v>
      </c>
      <c r="F109" s="55">
        <v>6.2811428569999999</v>
      </c>
      <c r="G109" s="55">
        <v>0.72264449099999895</v>
      </c>
      <c r="H109" s="55">
        <v>29.257142859999998</v>
      </c>
      <c r="I109" s="55">
        <v>0</v>
      </c>
      <c r="J109" s="55">
        <v>32</v>
      </c>
      <c r="K109" s="55">
        <v>40.673027410000003</v>
      </c>
      <c r="L109" s="55">
        <v>2.9463811019999899</v>
      </c>
      <c r="M109" s="55">
        <v>7.1461412000000002E-2</v>
      </c>
    </row>
    <row r="110" spans="1:13">
      <c r="A110" s="55" t="s">
        <v>110</v>
      </c>
      <c r="B110" s="55" t="s">
        <v>111</v>
      </c>
      <c r="C110" s="55" t="s">
        <v>120</v>
      </c>
      <c r="D110" s="55">
        <v>2045</v>
      </c>
      <c r="E110" s="55" t="s">
        <v>44</v>
      </c>
      <c r="F110" s="55">
        <v>5.8885714289999997</v>
      </c>
      <c r="G110" s="55">
        <v>0.666991801</v>
      </c>
      <c r="H110" s="55">
        <v>27.428571430000002</v>
      </c>
      <c r="I110" s="55">
        <v>0</v>
      </c>
      <c r="J110" s="55">
        <v>30</v>
      </c>
      <c r="K110" s="55">
        <v>38.129837010000003</v>
      </c>
      <c r="L110" s="55">
        <v>2.762150702</v>
      </c>
      <c r="M110" s="55">
        <v>6.6995074000000002E-2</v>
      </c>
    </row>
    <row r="111" spans="1:13">
      <c r="A111" s="55" t="s">
        <v>110</v>
      </c>
      <c r="B111" s="55" t="s">
        <v>111</v>
      </c>
      <c r="C111" s="55" t="s">
        <v>120</v>
      </c>
      <c r="D111" s="55">
        <v>2050</v>
      </c>
      <c r="E111" s="55" t="s">
        <v>44</v>
      </c>
      <c r="F111" s="55">
        <v>5.6922857139999996</v>
      </c>
      <c r="G111" s="55">
        <v>0.65242218899999904</v>
      </c>
      <c r="H111" s="55">
        <v>26.514285709999999</v>
      </c>
      <c r="I111" s="55">
        <v>0</v>
      </c>
      <c r="J111" s="55">
        <v>29</v>
      </c>
      <c r="K111" s="55">
        <v>36.858423610000003</v>
      </c>
      <c r="L111" s="55">
        <v>2.670048671</v>
      </c>
      <c r="M111" s="55">
        <v>6.4761904999999995E-2</v>
      </c>
    </row>
    <row r="112" spans="1:13">
      <c r="A112" s="55" t="s">
        <v>110</v>
      </c>
      <c r="B112" s="55" t="s">
        <v>111</v>
      </c>
      <c r="C112" s="55" t="s">
        <v>121</v>
      </c>
      <c r="D112" s="55">
        <v>2000</v>
      </c>
      <c r="E112" s="55" t="s">
        <v>44</v>
      </c>
      <c r="F112" s="55">
        <v>6.0810000000000004</v>
      </c>
      <c r="G112" s="55">
        <v>0.52</v>
      </c>
      <c r="H112" s="55">
        <v>41</v>
      </c>
      <c r="I112" s="55">
        <v>0</v>
      </c>
      <c r="J112" s="55">
        <v>45</v>
      </c>
      <c r="K112" s="55">
        <v>44.781872110000002</v>
      </c>
      <c r="L112" s="55">
        <v>3.2440285389999999</v>
      </c>
      <c r="M112" s="55">
        <v>0.82</v>
      </c>
    </row>
    <row r="113" spans="1:13">
      <c r="A113" s="55" t="s">
        <v>110</v>
      </c>
      <c r="B113" s="55" t="s">
        <v>111</v>
      </c>
      <c r="C113" s="55" t="s">
        <v>121</v>
      </c>
      <c r="D113" s="55">
        <v>2005</v>
      </c>
      <c r="E113" s="55" t="s">
        <v>44</v>
      </c>
      <c r="F113" s="55">
        <v>8.8529999999999998</v>
      </c>
      <c r="G113" s="55">
        <v>1.6395</v>
      </c>
      <c r="H113" s="55">
        <v>59</v>
      </c>
      <c r="I113" s="55">
        <v>0</v>
      </c>
      <c r="J113" s="55">
        <v>65</v>
      </c>
      <c r="K113" s="55">
        <v>60.837746019999997</v>
      </c>
      <c r="L113" s="55">
        <v>4.4071267020000002</v>
      </c>
      <c r="M113" s="55">
        <v>1.18</v>
      </c>
    </row>
    <row r="114" spans="1:13">
      <c r="A114" s="55" t="s">
        <v>110</v>
      </c>
      <c r="B114" s="55" t="s">
        <v>111</v>
      </c>
      <c r="C114" s="55" t="s">
        <v>121</v>
      </c>
      <c r="D114" s="55">
        <v>2010</v>
      </c>
      <c r="E114" s="55" t="s">
        <v>44</v>
      </c>
      <c r="F114" s="55">
        <v>19.225999999999999</v>
      </c>
      <c r="G114" s="55">
        <v>3.8217809989999898</v>
      </c>
      <c r="H114" s="55">
        <v>132</v>
      </c>
      <c r="I114" s="55">
        <v>0</v>
      </c>
      <c r="J114" s="55">
        <v>145</v>
      </c>
      <c r="K114" s="55">
        <v>133.00898470000001</v>
      </c>
      <c r="L114" s="55">
        <v>9.6352591380000003</v>
      </c>
      <c r="M114" s="55">
        <v>2.64</v>
      </c>
    </row>
    <row r="115" spans="1:13">
      <c r="A115" s="55" t="s">
        <v>110</v>
      </c>
      <c r="B115" s="55" t="s">
        <v>111</v>
      </c>
      <c r="C115" s="55" t="s">
        <v>121</v>
      </c>
      <c r="D115" s="55">
        <v>2015</v>
      </c>
      <c r="E115" s="55" t="s">
        <v>44</v>
      </c>
      <c r="F115" s="55">
        <v>35.46</v>
      </c>
      <c r="G115" s="55">
        <v>4.7346415290000001</v>
      </c>
      <c r="H115" s="55">
        <v>241</v>
      </c>
      <c r="I115" s="55">
        <v>0</v>
      </c>
      <c r="J115" s="55">
        <v>265</v>
      </c>
      <c r="K115" s="55">
        <v>240.66280800000001</v>
      </c>
      <c r="L115" s="55">
        <v>17.433773550000002</v>
      </c>
      <c r="M115" s="55">
        <v>4.82</v>
      </c>
    </row>
    <row r="116" spans="1:13">
      <c r="A116" s="55" t="s">
        <v>110</v>
      </c>
      <c r="B116" s="55" t="s">
        <v>111</v>
      </c>
      <c r="C116" s="55" t="s">
        <v>121</v>
      </c>
      <c r="D116" s="55">
        <v>2020</v>
      </c>
      <c r="E116" s="55" t="s">
        <v>44</v>
      </c>
      <c r="F116" s="55">
        <v>32.81153527</v>
      </c>
      <c r="G116" s="55">
        <v>3.849681833</v>
      </c>
      <c r="H116" s="55">
        <v>223</v>
      </c>
      <c r="I116" s="55">
        <v>0</v>
      </c>
      <c r="J116" s="55">
        <v>245</v>
      </c>
      <c r="K116" s="55">
        <v>221.91214439999999</v>
      </c>
      <c r="L116" s="55">
        <v>16.075463030000002</v>
      </c>
      <c r="M116" s="55">
        <v>4.46</v>
      </c>
    </row>
    <row r="117" spans="1:13">
      <c r="A117" s="55" t="s">
        <v>110</v>
      </c>
      <c r="B117" s="55" t="s">
        <v>111</v>
      </c>
      <c r="C117" s="55" t="s">
        <v>121</v>
      </c>
      <c r="D117" s="55">
        <v>2025</v>
      </c>
      <c r="E117" s="55" t="s">
        <v>44</v>
      </c>
      <c r="F117" s="55">
        <v>36.637095440000003</v>
      </c>
      <c r="G117" s="55">
        <v>5.5901695800000004</v>
      </c>
      <c r="H117" s="55">
        <v>249</v>
      </c>
      <c r="I117" s="55">
        <v>0</v>
      </c>
      <c r="J117" s="55">
        <v>273</v>
      </c>
      <c r="K117" s="55">
        <v>247.4520115</v>
      </c>
      <c r="L117" s="55">
        <v>17.925587950000001</v>
      </c>
      <c r="M117" s="55">
        <v>4.9800000000000004</v>
      </c>
    </row>
    <row r="118" spans="1:13">
      <c r="A118" s="55" t="s">
        <v>110</v>
      </c>
      <c r="B118" s="55" t="s">
        <v>111</v>
      </c>
      <c r="C118" s="55" t="s">
        <v>121</v>
      </c>
      <c r="D118" s="55">
        <v>2030</v>
      </c>
      <c r="E118" s="55" t="s">
        <v>44</v>
      </c>
      <c r="F118" s="55">
        <v>41.198340250000001</v>
      </c>
      <c r="G118" s="55">
        <v>5.2817020059999997</v>
      </c>
      <c r="H118" s="55">
        <v>280</v>
      </c>
      <c r="I118" s="55">
        <v>0</v>
      </c>
      <c r="J118" s="55">
        <v>308</v>
      </c>
      <c r="K118" s="55">
        <v>278.11509430000001</v>
      </c>
      <c r="L118" s="55">
        <v>20.146842029999998</v>
      </c>
      <c r="M118" s="55">
        <v>5.6</v>
      </c>
    </row>
    <row r="119" spans="1:13">
      <c r="A119" s="55" t="s">
        <v>110</v>
      </c>
      <c r="B119" s="55" t="s">
        <v>111</v>
      </c>
      <c r="C119" s="55" t="s">
        <v>121</v>
      </c>
      <c r="D119" s="55">
        <v>2035</v>
      </c>
      <c r="E119" s="55" t="s">
        <v>44</v>
      </c>
      <c r="F119" s="55">
        <v>46.200995849999998</v>
      </c>
      <c r="G119" s="55">
        <v>5.9851251999999997</v>
      </c>
      <c r="H119" s="55">
        <v>314</v>
      </c>
      <c r="I119" s="55">
        <v>0</v>
      </c>
      <c r="J119" s="55">
        <v>346</v>
      </c>
      <c r="K119" s="55">
        <v>311.82399930000003</v>
      </c>
      <c r="L119" s="55">
        <v>22.588737479999999</v>
      </c>
      <c r="M119" s="55">
        <v>6.28</v>
      </c>
    </row>
    <row r="120" spans="1:13">
      <c r="A120" s="55" t="s">
        <v>110</v>
      </c>
      <c r="B120" s="55" t="s">
        <v>111</v>
      </c>
      <c r="C120" s="55" t="s">
        <v>121</v>
      </c>
      <c r="D120" s="55">
        <v>2040</v>
      </c>
      <c r="E120" s="55" t="s">
        <v>44</v>
      </c>
      <c r="F120" s="55">
        <v>50.173692950000003</v>
      </c>
      <c r="G120" s="55">
        <v>6.3781493639999898</v>
      </c>
      <c r="H120" s="55">
        <v>341</v>
      </c>
      <c r="I120" s="55">
        <v>0</v>
      </c>
      <c r="J120" s="55">
        <v>376</v>
      </c>
      <c r="K120" s="55">
        <v>338.61089709999999</v>
      </c>
      <c r="L120" s="55">
        <v>24.529198139999998</v>
      </c>
      <c r="M120" s="55">
        <v>6.82</v>
      </c>
    </row>
    <row r="121" spans="1:13">
      <c r="A121" s="55" t="s">
        <v>110</v>
      </c>
      <c r="B121" s="55" t="s">
        <v>111</v>
      </c>
      <c r="C121" s="55" t="s">
        <v>121</v>
      </c>
      <c r="D121" s="55">
        <v>2045</v>
      </c>
      <c r="E121" s="55" t="s">
        <v>44</v>
      </c>
      <c r="F121" s="55">
        <v>52.969294609999999</v>
      </c>
      <c r="G121" s="55">
        <v>6.5650039070000004</v>
      </c>
      <c r="H121" s="55">
        <v>360</v>
      </c>
      <c r="I121" s="55">
        <v>0</v>
      </c>
      <c r="J121" s="55">
        <v>396</v>
      </c>
      <c r="K121" s="55">
        <v>357.46722199999999</v>
      </c>
      <c r="L121" s="55">
        <v>25.89516283</v>
      </c>
      <c r="M121" s="55">
        <v>7.2</v>
      </c>
    </row>
    <row r="122" spans="1:13">
      <c r="A122" s="55" t="s">
        <v>110</v>
      </c>
      <c r="B122" s="55" t="s">
        <v>111</v>
      </c>
      <c r="C122" s="55" t="s">
        <v>121</v>
      </c>
      <c r="D122" s="55">
        <v>2050</v>
      </c>
      <c r="E122" s="55" t="s">
        <v>44</v>
      </c>
      <c r="F122" s="55">
        <v>55.470622409999997</v>
      </c>
      <c r="G122" s="55">
        <v>6.9513131829999999</v>
      </c>
      <c r="H122" s="55">
        <v>377</v>
      </c>
      <c r="I122" s="55">
        <v>0</v>
      </c>
      <c r="J122" s="55">
        <v>415</v>
      </c>
      <c r="K122" s="55">
        <v>374.3433647</v>
      </c>
      <c r="L122" s="55">
        <v>27.117681810000001</v>
      </c>
      <c r="M122" s="55">
        <v>7.54</v>
      </c>
    </row>
    <row r="123" spans="1:13">
      <c r="A123" s="55" t="s">
        <v>110</v>
      </c>
      <c r="B123" s="55" t="s">
        <v>111</v>
      </c>
      <c r="C123" s="55" t="s">
        <v>122</v>
      </c>
      <c r="D123" s="55">
        <v>2000</v>
      </c>
      <c r="E123" s="55" t="s">
        <v>44</v>
      </c>
      <c r="F123" s="55">
        <v>0.442</v>
      </c>
      <c r="G123" s="55">
        <v>3.7999999999999999E-2</v>
      </c>
      <c r="H123" s="55">
        <v>3</v>
      </c>
      <c r="I123" s="55">
        <v>0</v>
      </c>
      <c r="J123" s="55">
        <v>3</v>
      </c>
      <c r="K123" s="55">
        <v>3.2767223489999999</v>
      </c>
      <c r="L123" s="55">
        <v>0.237367942</v>
      </c>
      <c r="M123" s="55">
        <v>0.06</v>
      </c>
    </row>
    <row r="124" spans="1:13">
      <c r="A124" s="55" t="s">
        <v>110</v>
      </c>
      <c r="B124" s="55" t="s">
        <v>111</v>
      </c>
      <c r="C124" s="55" t="s">
        <v>122</v>
      </c>
      <c r="D124" s="55">
        <v>2005</v>
      </c>
      <c r="E124" s="55" t="s">
        <v>44</v>
      </c>
      <c r="F124" s="55">
        <v>0.67400000000000004</v>
      </c>
      <c r="G124" s="55">
        <v>5.1999999999999998E-2</v>
      </c>
      <c r="H124" s="55">
        <v>4</v>
      </c>
      <c r="I124" s="55">
        <v>0</v>
      </c>
      <c r="J124" s="55">
        <v>4</v>
      </c>
      <c r="K124" s="55">
        <v>4.1245929510000003</v>
      </c>
      <c r="L124" s="55">
        <v>0.298788251</v>
      </c>
      <c r="M124" s="55">
        <v>0.08</v>
      </c>
    </row>
    <row r="125" spans="1:13">
      <c r="A125" s="55" t="s">
        <v>110</v>
      </c>
      <c r="B125" s="55" t="s">
        <v>111</v>
      </c>
      <c r="C125" s="55" t="s">
        <v>122</v>
      </c>
      <c r="D125" s="55">
        <v>2010</v>
      </c>
      <c r="E125" s="55" t="s">
        <v>44</v>
      </c>
      <c r="F125" s="55">
        <v>1.022</v>
      </c>
      <c r="G125" s="55">
        <v>0.208349271</v>
      </c>
      <c r="H125" s="55">
        <v>6</v>
      </c>
      <c r="I125" s="55">
        <v>0</v>
      </c>
      <c r="J125" s="55">
        <v>7</v>
      </c>
      <c r="K125" s="55">
        <v>6.0458629420000003</v>
      </c>
      <c r="L125" s="55">
        <v>0.43796632399999902</v>
      </c>
      <c r="M125" s="55">
        <v>0.12</v>
      </c>
    </row>
    <row r="126" spans="1:13">
      <c r="A126" s="55" t="s">
        <v>110</v>
      </c>
      <c r="B126" s="55" t="s">
        <v>111</v>
      </c>
      <c r="C126" s="55" t="s">
        <v>122</v>
      </c>
      <c r="D126" s="55">
        <v>2015</v>
      </c>
      <c r="E126" s="55" t="s">
        <v>44</v>
      </c>
      <c r="F126" s="55">
        <v>1.849</v>
      </c>
      <c r="G126" s="55">
        <v>0.27858097999999998</v>
      </c>
      <c r="H126" s="55">
        <v>11</v>
      </c>
      <c r="I126" s="55">
        <v>0</v>
      </c>
      <c r="J126" s="55">
        <v>12</v>
      </c>
      <c r="K126" s="55">
        <v>10.984609499999999</v>
      </c>
      <c r="L126" s="55">
        <v>0.77374622699999995</v>
      </c>
      <c r="M126" s="55">
        <v>0.22</v>
      </c>
    </row>
    <row r="127" spans="1:13">
      <c r="A127" s="55" t="s">
        <v>110</v>
      </c>
      <c r="B127" s="55" t="s">
        <v>111</v>
      </c>
      <c r="C127" s="55" t="s">
        <v>122</v>
      </c>
      <c r="D127" s="55">
        <v>2020</v>
      </c>
      <c r="E127" s="55" t="s">
        <v>44</v>
      </c>
      <c r="F127" s="55">
        <v>2.3532727269999998</v>
      </c>
      <c r="G127" s="55">
        <v>0.30288549300000001</v>
      </c>
      <c r="H127" s="55">
        <v>14</v>
      </c>
      <c r="I127" s="55">
        <v>0</v>
      </c>
      <c r="J127" s="55">
        <v>15</v>
      </c>
      <c r="K127" s="55">
        <v>13.93170413</v>
      </c>
      <c r="L127" s="55">
        <v>0.98498782099999904</v>
      </c>
      <c r="M127" s="55">
        <v>0.28000000000000003</v>
      </c>
    </row>
    <row r="128" spans="1:13">
      <c r="A128" s="55" t="s">
        <v>110</v>
      </c>
      <c r="B128" s="55" t="s">
        <v>111</v>
      </c>
      <c r="C128" s="55" t="s">
        <v>122</v>
      </c>
      <c r="D128" s="55">
        <v>2025</v>
      </c>
      <c r="E128" s="55" t="s">
        <v>44</v>
      </c>
      <c r="F128" s="55">
        <v>2.6894545449999998</v>
      </c>
      <c r="G128" s="55">
        <v>0.37176436200000001</v>
      </c>
      <c r="H128" s="55">
        <v>16</v>
      </c>
      <c r="I128" s="55">
        <v>0</v>
      </c>
      <c r="J128" s="55">
        <v>18</v>
      </c>
      <c r="K128" s="55">
        <v>15.90053086</v>
      </c>
      <c r="L128" s="55">
        <v>1.12725495</v>
      </c>
      <c r="M128" s="55">
        <v>0.32</v>
      </c>
    </row>
    <row r="129" spans="1:13">
      <c r="A129" s="55" t="s">
        <v>110</v>
      </c>
      <c r="B129" s="55" t="s">
        <v>111</v>
      </c>
      <c r="C129" s="55" t="s">
        <v>122</v>
      </c>
      <c r="D129" s="55">
        <v>2030</v>
      </c>
      <c r="E129" s="55" t="s">
        <v>44</v>
      </c>
      <c r="F129" s="55">
        <v>3.1937272729999999</v>
      </c>
      <c r="G129" s="55">
        <v>0.42232952899999998</v>
      </c>
      <c r="H129" s="55">
        <v>19</v>
      </c>
      <c r="I129" s="55">
        <v>0</v>
      </c>
      <c r="J129" s="55">
        <v>21</v>
      </c>
      <c r="K129" s="55">
        <v>18.872095680000001</v>
      </c>
      <c r="L129" s="55">
        <v>1.341303323</v>
      </c>
      <c r="M129" s="55">
        <v>0.38</v>
      </c>
    </row>
    <row r="130" spans="1:13">
      <c r="A130" s="55" t="s">
        <v>110</v>
      </c>
      <c r="B130" s="55" t="s">
        <v>111</v>
      </c>
      <c r="C130" s="55" t="s">
        <v>122</v>
      </c>
      <c r="D130" s="55">
        <v>2035</v>
      </c>
      <c r="E130" s="55" t="s">
        <v>44</v>
      </c>
      <c r="F130" s="55">
        <v>3.3618181819999999</v>
      </c>
      <c r="G130" s="55">
        <v>0.41913320999999998</v>
      </c>
      <c r="H130" s="55">
        <v>20</v>
      </c>
      <c r="I130" s="55">
        <v>0</v>
      </c>
      <c r="J130" s="55">
        <v>22</v>
      </c>
      <c r="K130" s="55">
        <v>19.861401229999998</v>
      </c>
      <c r="L130" s="55">
        <v>1.4152177539999999</v>
      </c>
      <c r="M130" s="55">
        <v>0.4</v>
      </c>
    </row>
    <row r="131" spans="1:13">
      <c r="A131" s="55" t="s">
        <v>110</v>
      </c>
      <c r="B131" s="55" t="s">
        <v>111</v>
      </c>
      <c r="C131" s="55" t="s">
        <v>122</v>
      </c>
      <c r="D131" s="55">
        <v>2040</v>
      </c>
      <c r="E131" s="55" t="s">
        <v>44</v>
      </c>
      <c r="F131" s="55">
        <v>3.5299090909999999</v>
      </c>
      <c r="G131" s="55">
        <v>0.44418964999999999</v>
      </c>
      <c r="H131" s="55">
        <v>21</v>
      </c>
      <c r="I131" s="55">
        <v>0</v>
      </c>
      <c r="J131" s="55">
        <v>23</v>
      </c>
      <c r="K131" s="55">
        <v>20.852870499999899</v>
      </c>
      <c r="L131" s="55">
        <v>1.4895878279999999</v>
      </c>
      <c r="M131" s="55">
        <v>0.42</v>
      </c>
    </row>
    <row r="132" spans="1:13">
      <c r="A132" s="55" t="s">
        <v>110</v>
      </c>
      <c r="B132" s="55" t="s">
        <v>111</v>
      </c>
      <c r="C132" s="55" t="s">
        <v>122</v>
      </c>
      <c r="D132" s="55">
        <v>2045</v>
      </c>
      <c r="E132" s="55" t="s">
        <v>44</v>
      </c>
      <c r="F132" s="55">
        <v>3.698</v>
      </c>
      <c r="G132" s="55">
        <v>0.45357296200000002</v>
      </c>
      <c r="H132" s="55">
        <v>22</v>
      </c>
      <c r="I132" s="55">
        <v>0</v>
      </c>
      <c r="J132" s="55">
        <v>24</v>
      </c>
      <c r="K132" s="55">
        <v>21.845219119999999</v>
      </c>
      <c r="L132" s="55">
        <v>1.563846879</v>
      </c>
      <c r="M132" s="55">
        <v>0.44</v>
      </c>
    </row>
    <row r="133" spans="1:13">
      <c r="A133" s="55" t="s">
        <v>110</v>
      </c>
      <c r="B133" s="55" t="s">
        <v>111</v>
      </c>
      <c r="C133" s="55" t="s">
        <v>122</v>
      </c>
      <c r="D133" s="55">
        <v>2050</v>
      </c>
      <c r="E133" s="55" t="s">
        <v>44</v>
      </c>
      <c r="F133" s="55">
        <v>3.698</v>
      </c>
      <c r="G133" s="55">
        <v>0.44099333099999999</v>
      </c>
      <c r="H133" s="55">
        <v>22</v>
      </c>
      <c r="I133" s="55">
        <v>0</v>
      </c>
      <c r="J133" s="55">
        <v>25</v>
      </c>
      <c r="K133" s="55">
        <v>21.844970889999999</v>
      </c>
      <c r="L133" s="55">
        <v>1.5666787929999999</v>
      </c>
      <c r="M133" s="55">
        <v>0.44</v>
      </c>
    </row>
    <row r="134" spans="1:13">
      <c r="A134" s="55" t="s">
        <v>110</v>
      </c>
      <c r="B134" s="55" t="s">
        <v>111</v>
      </c>
      <c r="C134" s="55" t="s">
        <v>123</v>
      </c>
      <c r="D134" s="55">
        <v>2000</v>
      </c>
      <c r="E134" s="55" t="s">
        <v>44</v>
      </c>
      <c r="F134" s="55">
        <v>5.0640000000000001</v>
      </c>
      <c r="G134" s="55">
        <v>0.159</v>
      </c>
      <c r="H134" s="55">
        <v>31</v>
      </c>
      <c r="I134" s="55">
        <v>0</v>
      </c>
      <c r="J134" s="55">
        <v>34</v>
      </c>
      <c r="K134" s="55">
        <v>33.859464279999997</v>
      </c>
      <c r="L134" s="55">
        <v>2.4528020659999998</v>
      </c>
      <c r="M134" s="55">
        <v>0.62</v>
      </c>
    </row>
    <row r="135" spans="1:13">
      <c r="A135" s="55" t="s">
        <v>110</v>
      </c>
      <c r="B135" s="55" t="s">
        <v>111</v>
      </c>
      <c r="C135" s="55" t="s">
        <v>123</v>
      </c>
      <c r="D135" s="55">
        <v>2005</v>
      </c>
      <c r="E135" s="55" t="s">
        <v>44</v>
      </c>
      <c r="F135" s="55">
        <v>7.2869999999999999</v>
      </c>
      <c r="G135" s="55">
        <v>0.30599999999999999</v>
      </c>
      <c r="H135" s="55">
        <v>44</v>
      </c>
      <c r="I135" s="55">
        <v>0</v>
      </c>
      <c r="J135" s="55">
        <v>49</v>
      </c>
      <c r="K135" s="55">
        <v>45.370522459999997</v>
      </c>
      <c r="L135" s="55">
        <v>3.2866707609999999</v>
      </c>
      <c r="M135" s="55">
        <v>0.88</v>
      </c>
    </row>
    <row r="136" spans="1:13">
      <c r="A136" s="55" t="s">
        <v>110</v>
      </c>
      <c r="B136" s="55" t="s">
        <v>111</v>
      </c>
      <c r="C136" s="55" t="s">
        <v>123</v>
      </c>
      <c r="D136" s="55">
        <v>2010</v>
      </c>
      <c r="E136" s="55" t="s">
        <v>44</v>
      </c>
      <c r="F136" s="55">
        <v>10.587999999999999</v>
      </c>
      <c r="G136" s="55">
        <v>0.61104404499999998</v>
      </c>
      <c r="H136" s="55">
        <v>62</v>
      </c>
      <c r="I136" s="55">
        <v>0</v>
      </c>
      <c r="J136" s="55">
        <v>68</v>
      </c>
      <c r="K136" s="55">
        <v>62.473917069999999</v>
      </c>
      <c r="L136" s="55">
        <v>4.5256520189999998</v>
      </c>
      <c r="M136" s="55">
        <v>1.24</v>
      </c>
    </row>
    <row r="137" spans="1:13">
      <c r="A137" s="55" t="s">
        <v>110</v>
      </c>
      <c r="B137" s="55" t="s">
        <v>111</v>
      </c>
      <c r="C137" s="55" t="s">
        <v>123</v>
      </c>
      <c r="D137" s="55">
        <v>2015</v>
      </c>
      <c r="E137" s="55" t="s">
        <v>44</v>
      </c>
      <c r="F137" s="55">
        <v>9.4979999999999993</v>
      </c>
      <c r="G137" s="55">
        <v>1.0029857419999999</v>
      </c>
      <c r="H137" s="55">
        <v>53</v>
      </c>
      <c r="I137" s="55">
        <v>0</v>
      </c>
      <c r="J137" s="55">
        <v>58</v>
      </c>
      <c r="K137" s="55">
        <v>52.925845750000001</v>
      </c>
      <c r="L137" s="55">
        <v>3.8339833950000002</v>
      </c>
      <c r="M137" s="55">
        <v>1.06</v>
      </c>
    </row>
    <row r="138" spans="1:13">
      <c r="A138" s="55" t="s">
        <v>110</v>
      </c>
      <c r="B138" s="55" t="s">
        <v>111</v>
      </c>
      <c r="C138" s="55" t="s">
        <v>123</v>
      </c>
      <c r="D138" s="55">
        <v>2020</v>
      </c>
      <c r="E138" s="55" t="s">
        <v>44</v>
      </c>
      <c r="F138" s="55">
        <v>10.93166038</v>
      </c>
      <c r="G138" s="55">
        <v>1.41662764</v>
      </c>
      <c r="H138" s="55">
        <v>61</v>
      </c>
      <c r="I138" s="55">
        <v>0</v>
      </c>
      <c r="J138" s="55">
        <v>67</v>
      </c>
      <c r="K138" s="55">
        <v>60.702425150000003</v>
      </c>
      <c r="L138" s="55">
        <v>4.3973239689999897</v>
      </c>
      <c r="M138" s="55">
        <v>1.22</v>
      </c>
    </row>
    <row r="139" spans="1:13">
      <c r="A139" s="55" t="s">
        <v>110</v>
      </c>
      <c r="B139" s="55" t="s">
        <v>111</v>
      </c>
      <c r="C139" s="55" t="s">
        <v>123</v>
      </c>
      <c r="D139" s="55">
        <v>2025</v>
      </c>
      <c r="E139" s="55" t="s">
        <v>44</v>
      </c>
      <c r="F139" s="55">
        <v>12.9029434</v>
      </c>
      <c r="G139" s="55">
        <v>1.783725343</v>
      </c>
      <c r="H139" s="55">
        <v>72</v>
      </c>
      <c r="I139" s="55">
        <v>0</v>
      </c>
      <c r="J139" s="55">
        <v>80</v>
      </c>
      <c r="K139" s="55">
        <v>71.552388859999994</v>
      </c>
      <c r="L139" s="55">
        <v>5.1833025409999998</v>
      </c>
      <c r="M139" s="55">
        <v>1.44</v>
      </c>
    </row>
    <row r="140" spans="1:13">
      <c r="A140" s="55" t="s">
        <v>110</v>
      </c>
      <c r="B140" s="55" t="s">
        <v>111</v>
      </c>
      <c r="C140" s="55" t="s">
        <v>123</v>
      </c>
      <c r="D140" s="55">
        <v>2030</v>
      </c>
      <c r="E140" s="55" t="s">
        <v>44</v>
      </c>
      <c r="F140" s="55">
        <v>15.5910566</v>
      </c>
      <c r="G140" s="55">
        <v>2.1999183269999998</v>
      </c>
      <c r="H140" s="55">
        <v>87</v>
      </c>
      <c r="I140" s="55">
        <v>0</v>
      </c>
      <c r="J140" s="55">
        <v>95</v>
      </c>
      <c r="K140" s="55">
        <v>86.414332869999996</v>
      </c>
      <c r="L140" s="55">
        <v>6.2599116300000004</v>
      </c>
      <c r="M140" s="55">
        <v>1.74</v>
      </c>
    </row>
    <row r="141" spans="1:13">
      <c r="A141" s="55" t="s">
        <v>110</v>
      </c>
      <c r="B141" s="55" t="s">
        <v>111</v>
      </c>
      <c r="C141" s="55" t="s">
        <v>123</v>
      </c>
      <c r="D141" s="55">
        <v>2035</v>
      </c>
      <c r="E141" s="55" t="s">
        <v>44</v>
      </c>
      <c r="F141" s="55">
        <v>18.279169809999999</v>
      </c>
      <c r="G141" s="55">
        <v>2.4944487949999998</v>
      </c>
      <c r="H141" s="55">
        <v>102</v>
      </c>
      <c r="I141" s="55">
        <v>0</v>
      </c>
      <c r="J141" s="55">
        <v>112</v>
      </c>
      <c r="K141" s="55">
        <v>101.2931463</v>
      </c>
      <c r="L141" s="55">
        <v>7.3377427489999896</v>
      </c>
      <c r="M141" s="55">
        <v>2.04</v>
      </c>
    </row>
    <row r="142" spans="1:13">
      <c r="A142" s="55" t="s">
        <v>110</v>
      </c>
      <c r="B142" s="55" t="s">
        <v>111</v>
      </c>
      <c r="C142" s="55" t="s">
        <v>123</v>
      </c>
      <c r="D142" s="55">
        <v>2040</v>
      </c>
      <c r="E142" s="55" t="s">
        <v>44</v>
      </c>
      <c r="F142" s="55">
        <v>20.96728302</v>
      </c>
      <c r="G142" s="55">
        <v>2.81705588399999</v>
      </c>
      <c r="H142" s="55">
        <v>117</v>
      </c>
      <c r="I142" s="55">
        <v>0</v>
      </c>
      <c r="J142" s="55">
        <v>128</v>
      </c>
      <c r="K142" s="55">
        <v>116.18027849999901</v>
      </c>
      <c r="L142" s="55">
        <v>8.4161764869999995</v>
      </c>
      <c r="M142" s="55">
        <v>2.34</v>
      </c>
    </row>
    <row r="143" spans="1:13">
      <c r="A143" s="55" t="s">
        <v>110</v>
      </c>
      <c r="B143" s="55" t="s">
        <v>111</v>
      </c>
      <c r="C143" s="55" t="s">
        <v>123</v>
      </c>
      <c r="D143" s="55">
        <v>2045</v>
      </c>
      <c r="E143" s="55" t="s">
        <v>44</v>
      </c>
      <c r="F143" s="55">
        <v>23.296981129999999</v>
      </c>
      <c r="G143" s="55">
        <v>2.9539216619999999</v>
      </c>
      <c r="H143" s="55">
        <v>130</v>
      </c>
      <c r="I143" s="55">
        <v>0</v>
      </c>
      <c r="J143" s="55">
        <v>143</v>
      </c>
      <c r="K143" s="55">
        <v>129.08538569999999</v>
      </c>
      <c r="L143" s="55">
        <v>9.3510310210000007</v>
      </c>
      <c r="M143" s="55">
        <v>2.6</v>
      </c>
    </row>
    <row r="144" spans="1:13">
      <c r="A144" s="55" t="s">
        <v>110</v>
      </c>
      <c r="B144" s="55" t="s">
        <v>111</v>
      </c>
      <c r="C144" s="55" t="s">
        <v>123</v>
      </c>
      <c r="D144" s="55">
        <v>2050</v>
      </c>
      <c r="E144" s="55" t="s">
        <v>44</v>
      </c>
      <c r="F144" s="55">
        <v>25.447471700000001</v>
      </c>
      <c r="G144" s="55">
        <v>3.3238219589999898</v>
      </c>
      <c r="H144" s="55">
        <v>142</v>
      </c>
      <c r="I144" s="55">
        <v>0</v>
      </c>
      <c r="J144" s="55">
        <v>156</v>
      </c>
      <c r="K144" s="55">
        <v>140.9993575</v>
      </c>
      <c r="L144" s="55">
        <v>10.21408705</v>
      </c>
      <c r="M144" s="55">
        <v>2.84</v>
      </c>
    </row>
    <row r="145" spans="1:13">
      <c r="A145" s="55" t="s">
        <v>110</v>
      </c>
      <c r="B145" s="55" t="s">
        <v>111</v>
      </c>
      <c r="C145" s="55" t="s">
        <v>124</v>
      </c>
      <c r="D145" s="55">
        <v>2000</v>
      </c>
      <c r="E145" s="55" t="s">
        <v>44</v>
      </c>
      <c r="F145" s="55">
        <v>2.7509999999999999</v>
      </c>
      <c r="G145" s="55">
        <v>0.25600000000000001</v>
      </c>
      <c r="H145" s="55">
        <v>19</v>
      </c>
      <c r="I145" s="55">
        <v>0</v>
      </c>
      <c r="J145" s="55">
        <v>21</v>
      </c>
      <c r="K145" s="55">
        <v>20.752574880000001</v>
      </c>
      <c r="L145" s="55">
        <v>1.5033302989999999</v>
      </c>
      <c r="M145" s="55">
        <v>0.38</v>
      </c>
    </row>
    <row r="146" spans="1:13">
      <c r="A146" s="55" t="s">
        <v>110</v>
      </c>
      <c r="B146" s="55" t="s">
        <v>111</v>
      </c>
      <c r="C146" s="55" t="s">
        <v>124</v>
      </c>
      <c r="D146" s="55">
        <v>2005</v>
      </c>
      <c r="E146" s="55" t="s">
        <v>44</v>
      </c>
      <c r="F146" s="55">
        <v>2.8650000000000002</v>
      </c>
      <c r="G146" s="55">
        <v>0.182</v>
      </c>
      <c r="H146" s="55">
        <v>22</v>
      </c>
      <c r="I146" s="55">
        <v>0</v>
      </c>
      <c r="J146" s="55">
        <v>25</v>
      </c>
      <c r="K146" s="55">
        <v>22.685261229999998</v>
      </c>
      <c r="L146" s="55">
        <v>1.6432824100000001</v>
      </c>
      <c r="M146" s="55">
        <v>0.44</v>
      </c>
    </row>
    <row r="147" spans="1:13">
      <c r="A147" s="55" t="s">
        <v>110</v>
      </c>
      <c r="B147" s="55" t="s">
        <v>111</v>
      </c>
      <c r="C147" s="55" t="s">
        <v>124</v>
      </c>
      <c r="D147" s="55">
        <v>2010</v>
      </c>
      <c r="E147" s="55" t="s">
        <v>44</v>
      </c>
      <c r="F147" s="55">
        <v>2.782</v>
      </c>
      <c r="G147" s="55">
        <v>0.30343672399999999</v>
      </c>
      <c r="H147" s="55">
        <v>26</v>
      </c>
      <c r="I147" s="55">
        <v>0</v>
      </c>
      <c r="J147" s="55">
        <v>29</v>
      </c>
      <c r="K147" s="55">
        <v>25.246593000000001</v>
      </c>
      <c r="L147" s="55">
        <v>1.746162432</v>
      </c>
      <c r="M147" s="55">
        <v>0.49679407199999998</v>
      </c>
    </row>
    <row r="148" spans="1:13">
      <c r="A148" s="55" t="s">
        <v>110</v>
      </c>
      <c r="B148" s="55" t="s">
        <v>111</v>
      </c>
      <c r="C148" s="55" t="s">
        <v>124</v>
      </c>
      <c r="D148" s="55">
        <v>2015</v>
      </c>
      <c r="E148" s="55" t="s">
        <v>44</v>
      </c>
      <c r="F148" s="55">
        <v>3.0819999999999999</v>
      </c>
      <c r="G148" s="55">
        <v>0.40819489399999997</v>
      </c>
      <c r="H148" s="55">
        <v>29</v>
      </c>
      <c r="I148" s="55">
        <v>0</v>
      </c>
      <c r="J148" s="55">
        <v>32</v>
      </c>
      <c r="K148" s="55">
        <v>25.8018097</v>
      </c>
      <c r="L148" s="55">
        <v>1.592019896</v>
      </c>
      <c r="M148" s="55">
        <v>0.49433062500000002</v>
      </c>
    </row>
    <row r="149" spans="1:13">
      <c r="A149" s="55" t="s">
        <v>110</v>
      </c>
      <c r="B149" s="55" t="s">
        <v>111</v>
      </c>
      <c r="C149" s="55" t="s">
        <v>124</v>
      </c>
      <c r="D149" s="55">
        <v>2020</v>
      </c>
      <c r="E149" s="55" t="s">
        <v>44</v>
      </c>
      <c r="F149" s="55">
        <v>3.8259310339999999</v>
      </c>
      <c r="G149" s="55">
        <v>0.478659269</v>
      </c>
      <c r="H149" s="55">
        <v>36</v>
      </c>
      <c r="I149" s="55">
        <v>0</v>
      </c>
      <c r="J149" s="55">
        <v>39</v>
      </c>
      <c r="K149" s="55">
        <v>29.933290620000001</v>
      </c>
      <c r="L149" s="55">
        <v>1.64828698</v>
      </c>
      <c r="M149" s="55">
        <v>0.54764870099999996</v>
      </c>
    </row>
    <row r="150" spans="1:13">
      <c r="A150" s="55" t="s">
        <v>110</v>
      </c>
      <c r="B150" s="55" t="s">
        <v>111</v>
      </c>
      <c r="C150" s="55" t="s">
        <v>124</v>
      </c>
      <c r="D150" s="55">
        <v>2025</v>
      </c>
      <c r="E150" s="55" t="s">
        <v>44</v>
      </c>
      <c r="F150" s="55">
        <v>4.4635862069999996</v>
      </c>
      <c r="G150" s="55">
        <v>0.60351365099999998</v>
      </c>
      <c r="H150" s="55">
        <v>42</v>
      </c>
      <c r="I150" s="55">
        <v>0</v>
      </c>
      <c r="J150" s="55">
        <v>46</v>
      </c>
      <c r="K150" s="55">
        <v>33.696574699999999</v>
      </c>
      <c r="L150" s="55">
        <v>1.7291882430000001</v>
      </c>
      <c r="M150" s="55">
        <v>0.59542491500000005</v>
      </c>
    </row>
    <row r="151" spans="1:13">
      <c r="A151" s="55" t="s">
        <v>110</v>
      </c>
      <c r="B151" s="55" t="s">
        <v>111</v>
      </c>
      <c r="C151" s="55" t="s">
        <v>124</v>
      </c>
      <c r="D151" s="55">
        <v>2030</v>
      </c>
      <c r="E151" s="55" t="s">
        <v>44</v>
      </c>
      <c r="F151" s="55">
        <v>5.1012413790000002</v>
      </c>
      <c r="G151" s="55">
        <v>0.68416486700000001</v>
      </c>
      <c r="H151" s="55">
        <v>48</v>
      </c>
      <c r="I151" s="55">
        <v>0</v>
      </c>
      <c r="J151" s="55">
        <v>53</v>
      </c>
      <c r="K151" s="55">
        <v>37.802002889999997</v>
      </c>
      <c r="L151" s="55">
        <v>1.8635502740000001</v>
      </c>
      <c r="M151" s="55">
        <v>0.65371542900000001</v>
      </c>
    </row>
    <row r="152" spans="1:13">
      <c r="A152" s="55" t="s">
        <v>110</v>
      </c>
      <c r="B152" s="55" t="s">
        <v>111</v>
      </c>
      <c r="C152" s="55" t="s">
        <v>124</v>
      </c>
      <c r="D152" s="55">
        <v>2035</v>
      </c>
      <c r="E152" s="55" t="s">
        <v>44</v>
      </c>
      <c r="F152" s="55">
        <v>5.7388965519999999</v>
      </c>
      <c r="G152" s="55">
        <v>0.74355608099999904</v>
      </c>
      <c r="H152" s="55">
        <v>54</v>
      </c>
      <c r="I152" s="55">
        <v>0</v>
      </c>
      <c r="J152" s="55">
        <v>59</v>
      </c>
      <c r="K152" s="55">
        <v>42.12248262</v>
      </c>
      <c r="L152" s="55">
        <v>2.0318963430000001</v>
      </c>
      <c r="M152" s="55">
        <v>0.71961887199999997</v>
      </c>
    </row>
    <row r="153" spans="1:13">
      <c r="A153" s="55" t="s">
        <v>110</v>
      </c>
      <c r="B153" s="55" t="s">
        <v>111</v>
      </c>
      <c r="C153" s="55" t="s">
        <v>124</v>
      </c>
      <c r="D153" s="55">
        <v>2040</v>
      </c>
      <c r="E153" s="55" t="s">
        <v>44</v>
      </c>
      <c r="F153" s="55">
        <v>6.1639999999999997</v>
      </c>
      <c r="G153" s="55">
        <v>0.76964661000000001</v>
      </c>
      <c r="H153" s="55">
        <v>58</v>
      </c>
      <c r="I153" s="55">
        <v>0</v>
      </c>
      <c r="J153" s="55">
        <v>64</v>
      </c>
      <c r="K153" s="55">
        <v>45.02135749</v>
      </c>
      <c r="L153" s="55">
        <v>2.1470102760000001</v>
      </c>
      <c r="M153" s="55">
        <v>0.76412555900000001</v>
      </c>
    </row>
    <row r="154" spans="1:13">
      <c r="A154" s="55" t="s">
        <v>110</v>
      </c>
      <c r="B154" s="55" t="s">
        <v>111</v>
      </c>
      <c r="C154" s="55" t="s">
        <v>124</v>
      </c>
      <c r="D154" s="55">
        <v>2045</v>
      </c>
      <c r="E154" s="55" t="s">
        <v>44</v>
      </c>
      <c r="F154" s="55">
        <v>6.482827586</v>
      </c>
      <c r="G154" s="55">
        <v>0.80449899000000002</v>
      </c>
      <c r="H154" s="55">
        <v>61</v>
      </c>
      <c r="I154" s="55">
        <v>0</v>
      </c>
      <c r="J154" s="55">
        <v>67</v>
      </c>
      <c r="K154" s="55">
        <v>47.231416660000001</v>
      </c>
      <c r="L154" s="55">
        <v>2.2390592499999999</v>
      </c>
      <c r="M154" s="55">
        <v>0.79888753400000001</v>
      </c>
    </row>
    <row r="155" spans="1:13">
      <c r="A155" s="55" t="s">
        <v>110</v>
      </c>
      <c r="B155" s="55" t="s">
        <v>111</v>
      </c>
      <c r="C155" s="55" t="s">
        <v>124</v>
      </c>
      <c r="D155" s="55">
        <v>2050</v>
      </c>
      <c r="E155" s="55" t="s">
        <v>44</v>
      </c>
      <c r="F155" s="55">
        <v>6.5891034479999897</v>
      </c>
      <c r="G155" s="55">
        <v>0.80005305500000001</v>
      </c>
      <c r="H155" s="55">
        <v>62</v>
      </c>
      <c r="I155" s="55">
        <v>0</v>
      </c>
      <c r="J155" s="55">
        <v>68</v>
      </c>
      <c r="K155" s="55">
        <v>47.944198139999997</v>
      </c>
      <c r="L155" s="55">
        <v>2.2659021940000001</v>
      </c>
      <c r="M155" s="55">
        <v>0.80950211000000005</v>
      </c>
    </row>
    <row r="156" spans="1:13">
      <c r="A156" s="55" t="s">
        <v>110</v>
      </c>
      <c r="B156" s="55" t="s">
        <v>111</v>
      </c>
      <c r="C156" s="55" t="s">
        <v>125</v>
      </c>
      <c r="D156" s="55">
        <v>2000</v>
      </c>
      <c r="E156" s="55" t="s">
        <v>44</v>
      </c>
      <c r="F156" s="55">
        <v>6.4289999999999896</v>
      </c>
      <c r="G156" s="55">
        <v>0.42199999999999999</v>
      </c>
      <c r="H156" s="55">
        <v>41</v>
      </c>
      <c r="I156" s="55">
        <v>0</v>
      </c>
      <c r="J156" s="55">
        <v>45</v>
      </c>
      <c r="K156" s="55">
        <v>44.781872110000002</v>
      </c>
      <c r="L156" s="55">
        <v>3.2440285389999999</v>
      </c>
      <c r="M156" s="55">
        <v>0.82</v>
      </c>
    </row>
    <row r="157" spans="1:13">
      <c r="A157" s="55" t="s">
        <v>110</v>
      </c>
      <c r="B157" s="55" t="s">
        <v>111</v>
      </c>
      <c r="C157" s="55" t="s">
        <v>125</v>
      </c>
      <c r="D157" s="55">
        <v>2005</v>
      </c>
      <c r="E157" s="55" t="s">
        <v>44</v>
      </c>
      <c r="F157" s="55">
        <v>4.298</v>
      </c>
      <c r="G157" s="55">
        <v>0.30149999999999999</v>
      </c>
      <c r="H157" s="55">
        <v>29</v>
      </c>
      <c r="I157" s="55">
        <v>0</v>
      </c>
      <c r="J157" s="55">
        <v>32</v>
      </c>
      <c r="K157" s="55">
        <v>29.903298889999999</v>
      </c>
      <c r="L157" s="55">
        <v>2.16621482</v>
      </c>
      <c r="M157" s="55">
        <v>0.57999999999999996</v>
      </c>
    </row>
    <row r="158" spans="1:13">
      <c r="A158" s="55" t="s">
        <v>110</v>
      </c>
      <c r="B158" s="55" t="s">
        <v>111</v>
      </c>
      <c r="C158" s="55" t="s">
        <v>125</v>
      </c>
      <c r="D158" s="55">
        <v>2010</v>
      </c>
      <c r="E158" s="55" t="s">
        <v>44</v>
      </c>
      <c r="F158" s="55">
        <v>2.7519999999999998</v>
      </c>
      <c r="G158" s="55">
        <v>0.19031325499999999</v>
      </c>
      <c r="H158" s="55">
        <v>19</v>
      </c>
      <c r="I158" s="55">
        <v>0</v>
      </c>
      <c r="J158" s="55">
        <v>21</v>
      </c>
      <c r="K158" s="55">
        <v>19.145232650000001</v>
      </c>
      <c r="L158" s="55">
        <v>1.386893361</v>
      </c>
      <c r="M158" s="55">
        <v>0.38</v>
      </c>
    </row>
    <row r="159" spans="1:13">
      <c r="A159" s="55" t="s">
        <v>110</v>
      </c>
      <c r="B159" s="55" t="s">
        <v>111</v>
      </c>
      <c r="C159" s="55" t="s">
        <v>125</v>
      </c>
      <c r="D159" s="55">
        <v>2015</v>
      </c>
      <c r="E159" s="55" t="s">
        <v>44</v>
      </c>
      <c r="F159" s="55">
        <v>1.93</v>
      </c>
      <c r="G159" s="55">
        <v>0.18723648300000001</v>
      </c>
      <c r="H159" s="55">
        <v>14</v>
      </c>
      <c r="I159" s="55">
        <v>0</v>
      </c>
      <c r="J159" s="55">
        <v>15</v>
      </c>
      <c r="K159" s="55">
        <v>13.98041209</v>
      </c>
      <c r="L159" s="55">
        <v>1.0127503309999999</v>
      </c>
      <c r="M159" s="55">
        <v>0.28000000000000003</v>
      </c>
    </row>
    <row r="160" spans="1:13">
      <c r="A160" s="55" t="s">
        <v>110</v>
      </c>
      <c r="B160" s="55" t="s">
        <v>111</v>
      </c>
      <c r="C160" s="55" t="s">
        <v>125</v>
      </c>
      <c r="D160" s="55">
        <v>2020</v>
      </c>
      <c r="E160" s="55" t="s">
        <v>44</v>
      </c>
      <c r="F160" s="55">
        <v>1.792142857</v>
      </c>
      <c r="G160" s="55">
        <v>0.21786704899999901</v>
      </c>
      <c r="H160" s="55">
        <v>13</v>
      </c>
      <c r="I160" s="55">
        <v>0</v>
      </c>
      <c r="J160" s="55">
        <v>14</v>
      </c>
      <c r="K160" s="55">
        <v>12.93658241</v>
      </c>
      <c r="L160" s="55">
        <v>0.93713461599999903</v>
      </c>
      <c r="M160" s="55">
        <v>0.26</v>
      </c>
    </row>
    <row r="161" spans="1:13">
      <c r="A161" s="55" t="s">
        <v>110</v>
      </c>
      <c r="B161" s="55" t="s">
        <v>111</v>
      </c>
      <c r="C161" s="55" t="s">
        <v>125</v>
      </c>
      <c r="D161" s="55">
        <v>2025</v>
      </c>
      <c r="E161" s="55" t="s">
        <v>44</v>
      </c>
      <c r="F161" s="55">
        <v>1.93</v>
      </c>
      <c r="G161" s="55">
        <v>0.237500243</v>
      </c>
      <c r="H161" s="55">
        <v>14</v>
      </c>
      <c r="I161" s="55">
        <v>0</v>
      </c>
      <c r="J161" s="55">
        <v>16</v>
      </c>
      <c r="K161" s="55">
        <v>13.912964499999999</v>
      </c>
      <c r="L161" s="55">
        <v>1.007864383</v>
      </c>
      <c r="M161" s="55">
        <v>0.28000000000000003</v>
      </c>
    </row>
    <row r="162" spans="1:13">
      <c r="A162" s="55" t="s">
        <v>110</v>
      </c>
      <c r="B162" s="55" t="s">
        <v>111</v>
      </c>
      <c r="C162" s="55" t="s">
        <v>125</v>
      </c>
      <c r="D162" s="55">
        <v>2030</v>
      </c>
      <c r="E162" s="55" t="s">
        <v>44</v>
      </c>
      <c r="F162" s="55">
        <v>2.2057142860000001</v>
      </c>
      <c r="G162" s="55">
        <v>0.281572351</v>
      </c>
      <c r="H162" s="55">
        <v>16</v>
      </c>
      <c r="I162" s="55">
        <v>0</v>
      </c>
      <c r="J162" s="55">
        <v>18</v>
      </c>
      <c r="K162" s="55">
        <v>15.8922911</v>
      </c>
      <c r="L162" s="55">
        <v>1.1512481159999901</v>
      </c>
      <c r="M162" s="55">
        <v>0.32</v>
      </c>
    </row>
    <row r="163" spans="1:13">
      <c r="A163" s="55" t="s">
        <v>110</v>
      </c>
      <c r="B163" s="55" t="s">
        <v>111</v>
      </c>
      <c r="C163" s="55" t="s">
        <v>125</v>
      </c>
      <c r="D163" s="55">
        <v>2035</v>
      </c>
      <c r="E163" s="55" t="s">
        <v>44</v>
      </c>
      <c r="F163" s="55">
        <v>2.4814285709999999</v>
      </c>
      <c r="G163" s="55">
        <v>0.306756211</v>
      </c>
      <c r="H163" s="55">
        <v>18</v>
      </c>
      <c r="I163" s="55">
        <v>0</v>
      </c>
      <c r="J163" s="55">
        <v>19</v>
      </c>
      <c r="K163" s="55">
        <v>17.87526111</v>
      </c>
      <c r="L163" s="55">
        <v>1.294895779</v>
      </c>
      <c r="M163" s="55">
        <v>0.36</v>
      </c>
    </row>
    <row r="164" spans="1:13">
      <c r="A164" s="55" t="s">
        <v>110</v>
      </c>
      <c r="B164" s="55" t="s">
        <v>111</v>
      </c>
      <c r="C164" s="55" t="s">
        <v>125</v>
      </c>
      <c r="D164" s="55">
        <v>2040</v>
      </c>
      <c r="E164" s="55" t="s">
        <v>44</v>
      </c>
      <c r="F164" s="55">
        <v>2.6192857140000001</v>
      </c>
      <c r="G164" s="55">
        <v>0.32730586</v>
      </c>
      <c r="H164" s="55">
        <v>19</v>
      </c>
      <c r="I164" s="55">
        <v>0</v>
      </c>
      <c r="J164" s="55">
        <v>21</v>
      </c>
      <c r="K164" s="55">
        <v>18.866882830000002</v>
      </c>
      <c r="L164" s="55">
        <v>1.3667295150000001</v>
      </c>
      <c r="M164" s="55">
        <v>0.38</v>
      </c>
    </row>
    <row r="165" spans="1:13">
      <c r="A165" s="55" t="s">
        <v>110</v>
      </c>
      <c r="B165" s="55" t="s">
        <v>111</v>
      </c>
      <c r="C165" s="55" t="s">
        <v>125</v>
      </c>
      <c r="D165" s="55">
        <v>2045</v>
      </c>
      <c r="E165" s="55" t="s">
        <v>44</v>
      </c>
      <c r="F165" s="55">
        <v>2.6192857140000001</v>
      </c>
      <c r="G165" s="55">
        <v>0.31751315399999902</v>
      </c>
      <c r="H165" s="55">
        <v>19</v>
      </c>
      <c r="I165" s="55">
        <v>0</v>
      </c>
      <c r="J165" s="55">
        <v>21</v>
      </c>
      <c r="K165" s="55">
        <v>18.8663256</v>
      </c>
      <c r="L165" s="55">
        <v>1.3666891489999999</v>
      </c>
      <c r="M165" s="55">
        <v>0.38</v>
      </c>
    </row>
    <row r="166" spans="1:13">
      <c r="A166" s="55" t="s">
        <v>110</v>
      </c>
      <c r="B166" s="55" t="s">
        <v>111</v>
      </c>
      <c r="C166" s="55" t="s">
        <v>125</v>
      </c>
      <c r="D166" s="55">
        <v>2050</v>
      </c>
      <c r="E166" s="55" t="s">
        <v>44</v>
      </c>
      <c r="F166" s="55">
        <v>2.7571428569999998</v>
      </c>
      <c r="G166" s="55">
        <v>0.34733122700000002</v>
      </c>
      <c r="H166" s="55">
        <v>20</v>
      </c>
      <c r="I166" s="55">
        <v>0</v>
      </c>
      <c r="J166" s="55">
        <v>22</v>
      </c>
      <c r="K166" s="55">
        <v>19.859064440000001</v>
      </c>
      <c r="L166" s="55">
        <v>1.43860381</v>
      </c>
      <c r="M166" s="55">
        <v>0.4</v>
      </c>
    </row>
    <row r="167" spans="1:13">
      <c r="A167" s="55" t="s">
        <v>110</v>
      </c>
      <c r="B167" s="55" t="s">
        <v>111</v>
      </c>
      <c r="C167" s="55" t="s">
        <v>126</v>
      </c>
      <c r="D167" s="55">
        <v>2000</v>
      </c>
      <c r="E167" s="55" t="s">
        <v>44</v>
      </c>
      <c r="F167" s="55">
        <v>3.0169999999999999</v>
      </c>
      <c r="G167" s="55">
        <v>9.5000000000000001E-2</v>
      </c>
      <c r="H167" s="55">
        <v>17</v>
      </c>
      <c r="I167" s="55">
        <v>0</v>
      </c>
      <c r="J167" s="55">
        <v>18</v>
      </c>
      <c r="K167" s="55">
        <v>25.995330639999999</v>
      </c>
      <c r="L167" s="55">
        <v>1.883119006</v>
      </c>
      <c r="M167" s="55">
        <v>0.34</v>
      </c>
    </row>
    <row r="168" spans="1:13">
      <c r="A168" s="55" t="s">
        <v>110</v>
      </c>
      <c r="B168" s="55" t="s">
        <v>111</v>
      </c>
      <c r="C168" s="55" t="s">
        <v>126</v>
      </c>
      <c r="D168" s="55">
        <v>2005</v>
      </c>
      <c r="E168" s="55" t="s">
        <v>44</v>
      </c>
      <c r="F168" s="55">
        <v>2.4790000000000001</v>
      </c>
      <c r="G168" s="55">
        <v>9.5500000000000002E-2</v>
      </c>
      <c r="H168" s="55">
        <v>14</v>
      </c>
      <c r="I168" s="55">
        <v>0</v>
      </c>
      <c r="J168" s="55">
        <v>16</v>
      </c>
      <c r="K168" s="55">
        <v>20.21050546</v>
      </c>
      <c r="L168" s="55">
        <v>1.46406243</v>
      </c>
      <c r="M168" s="55">
        <v>0.28000000000000003</v>
      </c>
    </row>
    <row r="169" spans="1:13">
      <c r="A169" s="55" t="s">
        <v>110</v>
      </c>
      <c r="B169" s="55" t="s">
        <v>111</v>
      </c>
      <c r="C169" s="55" t="s">
        <v>126</v>
      </c>
      <c r="D169" s="55">
        <v>2010</v>
      </c>
      <c r="E169" s="55" t="s">
        <v>44</v>
      </c>
      <c r="F169" s="55">
        <v>1.7150000000000001</v>
      </c>
      <c r="G169" s="55">
        <v>0.14386302100000001</v>
      </c>
      <c r="H169" s="55">
        <v>11</v>
      </c>
      <c r="I169" s="55">
        <v>0</v>
      </c>
      <c r="J169" s="55">
        <v>12</v>
      </c>
      <c r="K169" s="55">
        <v>15.51771488</v>
      </c>
      <c r="L169" s="55">
        <v>1.1241135659999999</v>
      </c>
      <c r="M169" s="55">
        <v>0.22</v>
      </c>
    </row>
    <row r="170" spans="1:13">
      <c r="A170" s="55" t="s">
        <v>110</v>
      </c>
      <c r="B170" s="55" t="s">
        <v>111</v>
      </c>
      <c r="C170" s="55" t="s">
        <v>126</v>
      </c>
      <c r="D170" s="55">
        <v>2015</v>
      </c>
      <c r="E170" s="55" t="s">
        <v>44</v>
      </c>
      <c r="F170" s="55">
        <v>1.704</v>
      </c>
      <c r="G170" s="55">
        <v>0.16913514099999999</v>
      </c>
      <c r="H170" s="55">
        <v>11</v>
      </c>
      <c r="I170" s="55">
        <v>0</v>
      </c>
      <c r="J170" s="55">
        <v>12</v>
      </c>
      <c r="K170" s="55">
        <v>15.378453289999999</v>
      </c>
      <c r="L170" s="55">
        <v>1.114025364</v>
      </c>
      <c r="M170" s="55">
        <v>0.22</v>
      </c>
    </row>
    <row r="171" spans="1:13">
      <c r="A171" s="55" t="s">
        <v>110</v>
      </c>
      <c r="B171" s="55" t="s">
        <v>111</v>
      </c>
      <c r="C171" s="55" t="s">
        <v>126</v>
      </c>
      <c r="D171" s="55">
        <v>2020</v>
      </c>
      <c r="E171" s="55" t="s">
        <v>44</v>
      </c>
      <c r="F171" s="55">
        <v>1.2392727269999999</v>
      </c>
      <c r="G171" s="55">
        <v>0.10821288499999999</v>
      </c>
      <c r="H171" s="55">
        <v>8</v>
      </c>
      <c r="I171" s="55">
        <v>0</v>
      </c>
      <c r="J171" s="55">
        <v>9</v>
      </c>
      <c r="K171" s="55">
        <v>11.14536331</v>
      </c>
      <c r="L171" s="55">
        <v>0.80737751599999996</v>
      </c>
      <c r="M171" s="55">
        <v>0.16</v>
      </c>
    </row>
    <row r="172" spans="1:13">
      <c r="A172" s="55" t="s">
        <v>110</v>
      </c>
      <c r="B172" s="55" t="s">
        <v>111</v>
      </c>
      <c r="C172" s="55" t="s">
        <v>126</v>
      </c>
      <c r="D172" s="55">
        <v>2025</v>
      </c>
      <c r="E172" s="55" t="s">
        <v>44</v>
      </c>
      <c r="F172" s="55">
        <v>1.3941818180000001</v>
      </c>
      <c r="G172" s="55">
        <v>0.19536617000000001</v>
      </c>
      <c r="H172" s="55">
        <v>9</v>
      </c>
      <c r="I172" s="55">
        <v>0</v>
      </c>
      <c r="J172" s="55">
        <v>10</v>
      </c>
      <c r="K172" s="55">
        <v>12.521668050000001</v>
      </c>
      <c r="L172" s="55">
        <v>0.90707794500000005</v>
      </c>
      <c r="M172" s="55">
        <v>0.18</v>
      </c>
    </row>
    <row r="173" spans="1:13">
      <c r="A173" s="55" t="s">
        <v>110</v>
      </c>
      <c r="B173" s="55" t="s">
        <v>111</v>
      </c>
      <c r="C173" s="55" t="s">
        <v>126</v>
      </c>
      <c r="D173" s="55">
        <v>2030</v>
      </c>
      <c r="E173" s="55" t="s">
        <v>44</v>
      </c>
      <c r="F173" s="55">
        <v>1.3941818180000001</v>
      </c>
      <c r="G173" s="55">
        <v>0.150636464</v>
      </c>
      <c r="H173" s="55">
        <v>9</v>
      </c>
      <c r="I173" s="55">
        <v>0</v>
      </c>
      <c r="J173" s="55">
        <v>10</v>
      </c>
      <c r="K173" s="55">
        <v>12.51517924</v>
      </c>
      <c r="L173" s="55">
        <v>0.90660789099999906</v>
      </c>
      <c r="M173" s="55">
        <v>0.18</v>
      </c>
    </row>
    <row r="174" spans="1:13">
      <c r="A174" s="55" t="s">
        <v>110</v>
      </c>
      <c r="B174" s="55" t="s">
        <v>111</v>
      </c>
      <c r="C174" s="55" t="s">
        <v>126</v>
      </c>
      <c r="D174" s="55">
        <v>2035</v>
      </c>
      <c r="E174" s="55" t="s">
        <v>44</v>
      </c>
      <c r="F174" s="55">
        <v>1.549090909</v>
      </c>
      <c r="G174" s="55">
        <v>0.19573594699999999</v>
      </c>
      <c r="H174" s="55">
        <v>10</v>
      </c>
      <c r="I174" s="55">
        <v>0</v>
      </c>
      <c r="J174" s="55">
        <v>11</v>
      </c>
      <c r="K174" s="55">
        <v>13.90298086</v>
      </c>
      <c r="L174" s="55">
        <v>1.0071411619999999</v>
      </c>
      <c r="M174" s="55">
        <v>0.2</v>
      </c>
    </row>
    <row r="175" spans="1:13">
      <c r="A175" s="55" t="s">
        <v>110</v>
      </c>
      <c r="B175" s="55" t="s">
        <v>111</v>
      </c>
      <c r="C175" s="55" t="s">
        <v>126</v>
      </c>
      <c r="D175" s="55">
        <v>2040</v>
      </c>
      <c r="E175" s="55" t="s">
        <v>44</v>
      </c>
      <c r="F175" s="55">
        <v>1.549090909</v>
      </c>
      <c r="G175" s="55">
        <v>0.18011365399999901</v>
      </c>
      <c r="H175" s="55">
        <v>10</v>
      </c>
      <c r="I175" s="55">
        <v>0</v>
      </c>
      <c r="J175" s="55">
        <v>11</v>
      </c>
      <c r="K175" s="55">
        <v>13.90191366</v>
      </c>
      <c r="L175" s="55">
        <v>1.007063853</v>
      </c>
      <c r="M175" s="55">
        <v>0.2</v>
      </c>
    </row>
    <row r="176" spans="1:13">
      <c r="A176" s="55" t="s">
        <v>110</v>
      </c>
      <c r="B176" s="55" t="s">
        <v>111</v>
      </c>
      <c r="C176" s="55" t="s">
        <v>126</v>
      </c>
      <c r="D176" s="55">
        <v>2045</v>
      </c>
      <c r="E176" s="55" t="s">
        <v>44</v>
      </c>
      <c r="F176" s="55">
        <v>1.549090909</v>
      </c>
      <c r="G176" s="55">
        <v>0.18993938299999999</v>
      </c>
      <c r="H176" s="55">
        <v>10</v>
      </c>
      <c r="I176" s="55">
        <v>0</v>
      </c>
      <c r="J176" s="55">
        <v>11</v>
      </c>
      <c r="K176" s="55">
        <v>13.901503079999999</v>
      </c>
      <c r="L176" s="55">
        <v>1.00703411</v>
      </c>
      <c r="M176" s="55">
        <v>0.2</v>
      </c>
    </row>
    <row r="177" spans="1:13">
      <c r="A177" s="55" t="s">
        <v>110</v>
      </c>
      <c r="B177" s="55" t="s">
        <v>111</v>
      </c>
      <c r="C177" s="55" t="s">
        <v>126</v>
      </c>
      <c r="D177" s="55">
        <v>2050</v>
      </c>
      <c r="E177" s="55" t="s">
        <v>44</v>
      </c>
      <c r="F177" s="55">
        <v>1.549090909</v>
      </c>
      <c r="G177" s="55">
        <v>0.184731953</v>
      </c>
      <c r="H177" s="55">
        <v>10</v>
      </c>
      <c r="I177" s="55">
        <v>0</v>
      </c>
      <c r="J177" s="55">
        <v>11</v>
      </c>
      <c r="K177" s="55">
        <v>13.901345109999999</v>
      </c>
      <c r="L177" s="55">
        <v>1.007022667</v>
      </c>
      <c r="M177" s="55">
        <v>0.2</v>
      </c>
    </row>
    <row r="178" spans="1:13">
      <c r="A178" s="55" t="s">
        <v>110</v>
      </c>
      <c r="B178" s="55" t="s">
        <v>111</v>
      </c>
      <c r="C178" s="55" t="s">
        <v>127</v>
      </c>
      <c r="D178" s="55">
        <v>2000</v>
      </c>
      <c r="E178" s="55" t="s">
        <v>44</v>
      </c>
      <c r="F178" s="55">
        <v>4.3460999999999999</v>
      </c>
      <c r="G178" s="55">
        <v>0.71</v>
      </c>
      <c r="H178" s="55">
        <v>36</v>
      </c>
      <c r="I178" s="55">
        <v>0</v>
      </c>
      <c r="J178" s="55">
        <v>39.520000000000003</v>
      </c>
      <c r="K178" s="55">
        <v>53.2224</v>
      </c>
      <c r="L178" s="55">
        <v>3.811128123</v>
      </c>
      <c r="M178" s="55">
        <v>0.72</v>
      </c>
    </row>
    <row r="179" spans="1:13">
      <c r="A179" s="55" t="s">
        <v>110</v>
      </c>
      <c r="B179" s="55" t="s">
        <v>111</v>
      </c>
      <c r="C179" s="55" t="s">
        <v>127</v>
      </c>
      <c r="D179" s="55">
        <v>2005</v>
      </c>
      <c r="E179" s="55" t="s">
        <v>44</v>
      </c>
      <c r="F179" s="55">
        <v>6.2286000000000001</v>
      </c>
      <c r="G179" s="55">
        <v>0.976473915999999</v>
      </c>
      <c r="H179" s="55">
        <v>49</v>
      </c>
      <c r="I179" s="55">
        <v>0</v>
      </c>
      <c r="J179" s="55">
        <v>53.42</v>
      </c>
      <c r="K179" s="55">
        <v>68.389707950000002</v>
      </c>
      <c r="L179" s="55">
        <v>4.7867440180000003</v>
      </c>
      <c r="M179" s="55">
        <v>0.98</v>
      </c>
    </row>
    <row r="180" spans="1:13">
      <c r="A180" s="55" t="s">
        <v>110</v>
      </c>
      <c r="B180" s="55" t="s">
        <v>111</v>
      </c>
      <c r="C180" s="55" t="s">
        <v>127</v>
      </c>
      <c r="D180" s="55">
        <v>2010</v>
      </c>
      <c r="E180" s="55" t="s">
        <v>44</v>
      </c>
      <c r="F180" s="55">
        <v>8.1999999999999993</v>
      </c>
      <c r="G180" s="55">
        <v>1.3370111279999899</v>
      </c>
      <c r="H180" s="55">
        <v>83</v>
      </c>
      <c r="I180" s="55">
        <v>0</v>
      </c>
      <c r="J180" s="55">
        <v>91.31</v>
      </c>
      <c r="K180" s="55">
        <v>113.2032004</v>
      </c>
      <c r="L180" s="55">
        <v>7.4411300229999897</v>
      </c>
      <c r="M180" s="55">
        <v>0.79141714200000002</v>
      </c>
    </row>
    <row r="181" spans="1:13">
      <c r="A181" s="55" t="s">
        <v>110</v>
      </c>
      <c r="B181" s="55" t="s">
        <v>111</v>
      </c>
      <c r="C181" s="55" t="s">
        <v>127</v>
      </c>
      <c r="D181" s="55">
        <v>2015</v>
      </c>
      <c r="E181" s="55" t="s">
        <v>44</v>
      </c>
      <c r="F181" s="55">
        <v>10.96</v>
      </c>
      <c r="G181" s="55">
        <v>1.43923686199999</v>
      </c>
      <c r="H181" s="55">
        <v>87</v>
      </c>
      <c r="I181" s="55">
        <v>0</v>
      </c>
      <c r="J181" s="55">
        <v>96.03</v>
      </c>
      <c r="K181" s="55">
        <v>117.5938895</v>
      </c>
      <c r="L181" s="55">
        <v>7.1431287389999998</v>
      </c>
      <c r="M181" s="55">
        <v>0.44145388200000002</v>
      </c>
    </row>
    <row r="182" spans="1:13">
      <c r="A182" s="55" t="s">
        <v>110</v>
      </c>
      <c r="B182" s="55" t="s">
        <v>111</v>
      </c>
      <c r="C182" s="55" t="s">
        <v>127</v>
      </c>
      <c r="D182" s="55">
        <v>2020</v>
      </c>
      <c r="E182" s="55" t="s">
        <v>44</v>
      </c>
      <c r="F182" s="55">
        <v>10.70804598</v>
      </c>
      <c r="G182" s="55">
        <v>1.2984986379999901</v>
      </c>
      <c r="H182" s="55">
        <v>85</v>
      </c>
      <c r="I182" s="55">
        <v>0</v>
      </c>
      <c r="J182" s="55">
        <v>93.34</v>
      </c>
      <c r="K182" s="55">
        <v>114.4903012</v>
      </c>
      <c r="L182" s="55">
        <v>6.3738917679999902</v>
      </c>
      <c r="M182" s="55">
        <v>0.42499999999999999</v>
      </c>
    </row>
    <row r="183" spans="1:13">
      <c r="A183" s="55" t="s">
        <v>110</v>
      </c>
      <c r="B183" s="55" t="s">
        <v>111</v>
      </c>
      <c r="C183" s="55" t="s">
        <v>127</v>
      </c>
      <c r="D183" s="55">
        <v>2025</v>
      </c>
      <c r="E183" s="55" t="s">
        <v>44</v>
      </c>
      <c r="F183" s="55">
        <v>11.21195402</v>
      </c>
      <c r="G183" s="55">
        <v>1.4951885899999999</v>
      </c>
      <c r="H183" s="55">
        <v>89</v>
      </c>
      <c r="I183" s="55">
        <v>0</v>
      </c>
      <c r="J183" s="55">
        <v>97.56</v>
      </c>
      <c r="K183" s="55">
        <v>119.7168313</v>
      </c>
      <c r="L183" s="55">
        <v>6.1960357089999896</v>
      </c>
      <c r="M183" s="55">
        <v>0.44500000000000001</v>
      </c>
    </row>
    <row r="184" spans="1:13">
      <c r="A184" s="55" t="s">
        <v>110</v>
      </c>
      <c r="B184" s="55" t="s">
        <v>111</v>
      </c>
      <c r="C184" s="55" t="s">
        <v>127</v>
      </c>
      <c r="D184" s="55">
        <v>2030</v>
      </c>
      <c r="E184" s="55" t="s">
        <v>44</v>
      </c>
      <c r="F184" s="55">
        <v>11.71586207</v>
      </c>
      <c r="G184" s="55">
        <v>1.435730935</v>
      </c>
      <c r="H184" s="55">
        <v>93</v>
      </c>
      <c r="I184" s="55">
        <v>0</v>
      </c>
      <c r="J184" s="55">
        <v>101.82</v>
      </c>
      <c r="K184" s="55">
        <v>125.0325368</v>
      </c>
      <c r="L184" s="55">
        <v>6.3623236619999997</v>
      </c>
      <c r="M184" s="55">
        <v>0.46500000000000002</v>
      </c>
    </row>
    <row r="185" spans="1:13">
      <c r="A185" s="55" t="s">
        <v>110</v>
      </c>
      <c r="B185" s="55" t="s">
        <v>111</v>
      </c>
      <c r="C185" s="55" t="s">
        <v>127</v>
      </c>
      <c r="D185" s="55">
        <v>2035</v>
      </c>
      <c r="E185" s="55" t="s">
        <v>44</v>
      </c>
      <c r="F185" s="55">
        <v>12.093793099999999</v>
      </c>
      <c r="G185" s="55">
        <v>1.5052508</v>
      </c>
      <c r="H185" s="55">
        <v>96</v>
      </c>
      <c r="I185" s="55">
        <v>0</v>
      </c>
      <c r="J185" s="55">
        <v>106.03</v>
      </c>
      <c r="K185" s="55">
        <v>129.040099</v>
      </c>
      <c r="L185" s="55">
        <v>6.5807521810000003</v>
      </c>
      <c r="M185" s="55">
        <v>0.48</v>
      </c>
    </row>
    <row r="186" spans="1:13">
      <c r="A186" s="55" t="s">
        <v>110</v>
      </c>
      <c r="B186" s="55" t="s">
        <v>111</v>
      </c>
      <c r="C186" s="55" t="s">
        <v>127</v>
      </c>
      <c r="D186" s="55">
        <v>2040</v>
      </c>
      <c r="E186" s="55" t="s">
        <v>44</v>
      </c>
      <c r="F186" s="55">
        <v>12.597701150000001</v>
      </c>
      <c r="G186" s="55">
        <v>1.5738124630000001</v>
      </c>
      <c r="H186" s="55">
        <v>100</v>
      </c>
      <c r="I186" s="55">
        <v>0</v>
      </c>
      <c r="J186" s="55">
        <v>110.13</v>
      </c>
      <c r="K186" s="55">
        <v>134.40645190000001</v>
      </c>
      <c r="L186" s="55">
        <v>6.9389636389999998</v>
      </c>
      <c r="M186" s="55">
        <v>0.5</v>
      </c>
    </row>
    <row r="187" spans="1:13">
      <c r="A187" s="55" t="s">
        <v>110</v>
      </c>
      <c r="B187" s="55" t="s">
        <v>111</v>
      </c>
      <c r="C187" s="55" t="s">
        <v>127</v>
      </c>
      <c r="D187" s="55">
        <v>2045</v>
      </c>
      <c r="E187" s="55" t="s">
        <v>44</v>
      </c>
      <c r="F187" s="55">
        <v>13.101609199999899</v>
      </c>
      <c r="G187" s="55">
        <v>1.595867849</v>
      </c>
      <c r="H187" s="55">
        <v>104</v>
      </c>
      <c r="I187" s="55">
        <v>0</v>
      </c>
      <c r="J187" s="55">
        <v>114.17</v>
      </c>
      <c r="K187" s="55">
        <v>139.7785816</v>
      </c>
      <c r="L187" s="55">
        <v>7.332705679</v>
      </c>
      <c r="M187" s="55">
        <v>0.52</v>
      </c>
    </row>
    <row r="188" spans="1:13">
      <c r="A188" s="55" t="s">
        <v>110</v>
      </c>
      <c r="B188" s="55" t="s">
        <v>111</v>
      </c>
      <c r="C188" s="55" t="s">
        <v>127</v>
      </c>
      <c r="D188" s="55">
        <v>2050</v>
      </c>
      <c r="E188" s="55" t="s">
        <v>44</v>
      </c>
      <c r="F188" s="55">
        <v>13.605517239999999</v>
      </c>
      <c r="G188" s="55">
        <v>1.6902406459999999</v>
      </c>
      <c r="H188" s="55">
        <v>108</v>
      </c>
      <c r="I188" s="55">
        <v>0</v>
      </c>
      <c r="J188" s="55">
        <v>119.14</v>
      </c>
      <c r="K188" s="55">
        <v>145.1530314</v>
      </c>
      <c r="L188" s="55">
        <v>7.7404147800000001</v>
      </c>
      <c r="M188" s="55">
        <v>0.54</v>
      </c>
    </row>
    <row r="189" spans="1:13">
      <c r="A189" s="55" t="s">
        <v>110</v>
      </c>
      <c r="B189" s="55" t="s">
        <v>111</v>
      </c>
      <c r="C189" s="55" t="s">
        <v>112</v>
      </c>
      <c r="D189" s="55">
        <v>2000</v>
      </c>
      <c r="E189" s="55" t="s">
        <v>44</v>
      </c>
      <c r="F189" s="55">
        <v>0</v>
      </c>
      <c r="G189" s="55">
        <v>0</v>
      </c>
      <c r="H189" s="55">
        <v>0</v>
      </c>
      <c r="I189" s="55">
        <v>0</v>
      </c>
      <c r="J189" s="55">
        <v>0</v>
      </c>
      <c r="K189" s="55">
        <v>0</v>
      </c>
      <c r="L189" s="55">
        <v>0</v>
      </c>
      <c r="M189" s="55">
        <v>0</v>
      </c>
    </row>
    <row r="190" spans="1:13">
      <c r="A190" s="55" t="s">
        <v>110</v>
      </c>
      <c r="B190" s="55" t="s">
        <v>111</v>
      </c>
      <c r="C190" s="55" t="s">
        <v>112</v>
      </c>
      <c r="D190" s="55">
        <v>2005</v>
      </c>
      <c r="E190" s="55" t="s">
        <v>44</v>
      </c>
      <c r="F190" s="55">
        <v>1E-3</v>
      </c>
      <c r="G190" s="55">
        <v>1.5E-3</v>
      </c>
      <c r="H190" s="55">
        <v>1.6666667E-2</v>
      </c>
      <c r="I190" s="55">
        <v>0</v>
      </c>
      <c r="J190" s="55">
        <v>0.02</v>
      </c>
      <c r="K190" s="55">
        <v>1.8810442E-2</v>
      </c>
      <c r="L190" s="55">
        <v>1.37753299999999E-3</v>
      </c>
      <c r="M190" s="55">
        <v>0</v>
      </c>
    </row>
    <row r="191" spans="1:13">
      <c r="A191" s="55" t="s">
        <v>110</v>
      </c>
      <c r="B191" s="55" t="s">
        <v>111</v>
      </c>
      <c r="C191" s="55" t="s">
        <v>112</v>
      </c>
      <c r="D191" s="55">
        <v>2010</v>
      </c>
      <c r="E191" s="55" t="s">
        <v>44</v>
      </c>
      <c r="F191" s="55">
        <v>4.0000000000000001E-3</v>
      </c>
      <c r="G191" s="55">
        <v>9.94366E-4</v>
      </c>
      <c r="H191" s="55">
        <v>8.3333332999999996E-2</v>
      </c>
      <c r="I191" s="55">
        <v>0</v>
      </c>
      <c r="J191" s="55">
        <v>0.1</v>
      </c>
      <c r="K191" s="55">
        <v>9.1618693000000001E-2</v>
      </c>
      <c r="L191" s="55">
        <v>6.7117080000000003E-3</v>
      </c>
      <c r="M191" s="55">
        <v>0</v>
      </c>
    </row>
    <row r="192" spans="1:13">
      <c r="A192" s="55" t="s">
        <v>110</v>
      </c>
      <c r="B192" s="55" t="s">
        <v>111</v>
      </c>
      <c r="C192" s="55" t="s">
        <v>112</v>
      </c>
      <c r="D192" s="55">
        <v>2015</v>
      </c>
      <c r="E192" s="55" t="s">
        <v>44</v>
      </c>
      <c r="F192" s="55">
        <v>8.9583330000000006E-3</v>
      </c>
      <c r="G192" s="55">
        <v>1.070749E-3</v>
      </c>
      <c r="H192" s="55">
        <v>0.35833333299999998</v>
      </c>
      <c r="I192" s="55">
        <v>0</v>
      </c>
      <c r="J192" s="55">
        <v>0.43</v>
      </c>
      <c r="K192" s="55">
        <v>0.40694811399999897</v>
      </c>
      <c r="L192" s="55">
        <v>2.9670996000000002E-2</v>
      </c>
      <c r="M192" s="55">
        <v>0</v>
      </c>
    </row>
    <row r="193" spans="1:13">
      <c r="A193" s="55" t="s">
        <v>110</v>
      </c>
      <c r="B193" s="55" t="s">
        <v>111</v>
      </c>
      <c r="C193" s="55" t="s">
        <v>112</v>
      </c>
      <c r="D193" s="55">
        <v>2020</v>
      </c>
      <c r="E193" s="55" t="s">
        <v>44</v>
      </c>
      <c r="F193" s="55">
        <v>2.916667E-3</v>
      </c>
      <c r="G193" s="55">
        <v>9.2787000000000002E-4</v>
      </c>
      <c r="H193" s="55">
        <v>0.116666666999999</v>
      </c>
      <c r="I193" s="55">
        <v>0</v>
      </c>
      <c r="J193" s="55">
        <v>0.14000000000000001</v>
      </c>
      <c r="K193" s="55">
        <v>0.13443909900000001</v>
      </c>
      <c r="L193" s="55">
        <v>9.7812019999999993E-3</v>
      </c>
      <c r="M193" s="55">
        <v>0</v>
      </c>
    </row>
    <row r="194" spans="1:13">
      <c r="A194" s="55" t="s">
        <v>110</v>
      </c>
      <c r="B194" s="55" t="s">
        <v>111</v>
      </c>
      <c r="C194" s="55" t="s">
        <v>112</v>
      </c>
      <c r="D194" s="55">
        <v>2025</v>
      </c>
      <c r="E194" s="55" t="s">
        <v>44</v>
      </c>
      <c r="F194" s="55">
        <v>3.7499999999999999E-3</v>
      </c>
      <c r="G194" s="55">
        <v>9.2230399999999998E-4</v>
      </c>
      <c r="H194" s="55">
        <v>0.15</v>
      </c>
      <c r="I194" s="55">
        <v>0</v>
      </c>
      <c r="J194" s="55">
        <v>0.18</v>
      </c>
      <c r="K194" s="55">
        <v>0.17419980099999999</v>
      </c>
      <c r="L194" s="55">
        <v>1.2660184E-2</v>
      </c>
      <c r="M194" s="55">
        <v>0</v>
      </c>
    </row>
    <row r="195" spans="1:13">
      <c r="A195" s="55" t="s">
        <v>110</v>
      </c>
      <c r="B195" s="55" t="s">
        <v>111</v>
      </c>
      <c r="C195" s="55" t="s">
        <v>112</v>
      </c>
      <c r="D195" s="55">
        <v>2030</v>
      </c>
      <c r="E195" s="55" t="s">
        <v>44</v>
      </c>
      <c r="F195" s="55">
        <v>4.7916670000000003E-3</v>
      </c>
      <c r="G195" s="55">
        <v>6.0893600000000003E-4</v>
      </c>
      <c r="H195" s="55">
        <v>0.19166666699999901</v>
      </c>
      <c r="I195" s="55">
        <v>0</v>
      </c>
      <c r="J195" s="55">
        <v>0.23</v>
      </c>
      <c r="K195" s="55">
        <v>0.22350556099999999</v>
      </c>
      <c r="L195" s="55">
        <v>1.6234467999999998E-2</v>
      </c>
      <c r="M195" s="55">
        <v>0</v>
      </c>
    </row>
    <row r="196" spans="1:13">
      <c r="A196" s="55" t="s">
        <v>110</v>
      </c>
      <c r="B196" s="55" t="s">
        <v>111</v>
      </c>
      <c r="C196" s="55" t="s">
        <v>112</v>
      </c>
      <c r="D196" s="55">
        <v>2035</v>
      </c>
      <c r="E196" s="55" t="s">
        <v>44</v>
      </c>
      <c r="F196" s="55">
        <v>5.8333329999999996E-3</v>
      </c>
      <c r="G196" s="55">
        <v>8.6133899999999905E-4</v>
      </c>
      <c r="H196" s="55">
        <v>0.233333333</v>
      </c>
      <c r="I196" s="55">
        <v>0</v>
      </c>
      <c r="J196" s="55">
        <v>0.28000000000000003</v>
      </c>
      <c r="K196" s="55">
        <v>0.27267260300000001</v>
      </c>
      <c r="L196" s="55">
        <v>1.9800090999999999E-2</v>
      </c>
      <c r="M196" s="55">
        <v>0</v>
      </c>
    </row>
    <row r="197" spans="1:13">
      <c r="A197" s="55" t="s">
        <v>110</v>
      </c>
      <c r="B197" s="55" t="s">
        <v>111</v>
      </c>
      <c r="C197" s="55" t="s">
        <v>112</v>
      </c>
      <c r="D197" s="55">
        <v>2040</v>
      </c>
      <c r="E197" s="55" t="s">
        <v>44</v>
      </c>
      <c r="F197" s="55">
        <v>7.0833329999999998E-3</v>
      </c>
      <c r="G197" s="55">
        <v>1.0446279999999999E-3</v>
      </c>
      <c r="H197" s="55">
        <v>0.28333333300000002</v>
      </c>
      <c r="I197" s="55">
        <v>0</v>
      </c>
      <c r="J197" s="55">
        <v>0.34</v>
      </c>
      <c r="K197" s="55">
        <v>0.331473395</v>
      </c>
      <c r="L197" s="55">
        <v>2.406639E-2</v>
      </c>
      <c r="M197" s="55">
        <v>0</v>
      </c>
    </row>
    <row r="198" spans="1:13">
      <c r="A198" s="55" t="s">
        <v>110</v>
      </c>
      <c r="B198" s="55" t="s">
        <v>111</v>
      </c>
      <c r="C198" s="55" t="s">
        <v>112</v>
      </c>
      <c r="D198" s="55">
        <v>2045</v>
      </c>
      <c r="E198" s="55" t="s">
        <v>44</v>
      </c>
      <c r="F198" s="55">
        <v>8.5416669999999993E-3</v>
      </c>
      <c r="G198" s="55">
        <v>1.1199529999999999E-3</v>
      </c>
      <c r="H198" s="55">
        <v>0.34166666699999998</v>
      </c>
      <c r="I198" s="55">
        <v>0</v>
      </c>
      <c r="J198" s="55">
        <v>0.41</v>
      </c>
      <c r="K198" s="55">
        <v>0.39996093799999999</v>
      </c>
      <c r="L198" s="55">
        <v>2.9036711999999999E-2</v>
      </c>
      <c r="M198" s="55">
        <v>0</v>
      </c>
    </row>
    <row r="199" spans="1:13">
      <c r="A199" s="55" t="s">
        <v>110</v>
      </c>
      <c r="B199" s="55" t="s">
        <v>111</v>
      </c>
      <c r="C199" s="55" t="s">
        <v>112</v>
      </c>
      <c r="D199" s="55">
        <v>2050</v>
      </c>
      <c r="E199" s="55" t="s">
        <v>44</v>
      </c>
      <c r="F199" s="55">
        <v>1.0208333E-2</v>
      </c>
      <c r="G199" s="55">
        <v>1.44147E-3</v>
      </c>
      <c r="H199" s="55">
        <v>0.40833333299999902</v>
      </c>
      <c r="I199" s="55">
        <v>0</v>
      </c>
      <c r="J199" s="55">
        <v>0.49</v>
      </c>
      <c r="K199" s="55">
        <v>0.47814438999999997</v>
      </c>
      <c r="L199" s="55">
        <v>3.4711418000000001E-2</v>
      </c>
      <c r="M199" s="55">
        <v>0</v>
      </c>
    </row>
    <row r="200" spans="1:13">
      <c r="A200" s="55" t="s">
        <v>110</v>
      </c>
      <c r="B200" s="55" t="s">
        <v>111</v>
      </c>
      <c r="C200" s="55" t="s">
        <v>113</v>
      </c>
      <c r="D200" s="55">
        <v>2000</v>
      </c>
      <c r="E200" s="55" t="s">
        <v>44</v>
      </c>
      <c r="F200" s="55">
        <v>7.1109999999999998</v>
      </c>
      <c r="G200" s="55">
        <v>0.61</v>
      </c>
      <c r="H200" s="55">
        <v>140</v>
      </c>
      <c r="I200" s="55">
        <v>0</v>
      </c>
      <c r="J200" s="55">
        <v>168</v>
      </c>
      <c r="K200" s="55">
        <v>183.49645159999901</v>
      </c>
      <c r="L200" s="55">
        <v>13.292604750000001</v>
      </c>
      <c r="M200" s="55">
        <v>2.8</v>
      </c>
    </row>
    <row r="201" spans="1:13">
      <c r="A201" s="55" t="s">
        <v>110</v>
      </c>
      <c r="B201" s="55" t="s">
        <v>111</v>
      </c>
      <c r="C201" s="55" t="s">
        <v>113</v>
      </c>
      <c r="D201" s="55">
        <v>2005</v>
      </c>
      <c r="E201" s="55" t="s">
        <v>44</v>
      </c>
      <c r="F201" s="55">
        <v>13.773999999999999</v>
      </c>
      <c r="G201" s="55">
        <v>2.1194999999999999</v>
      </c>
      <c r="H201" s="55">
        <v>247</v>
      </c>
      <c r="I201" s="55">
        <v>0</v>
      </c>
      <c r="J201" s="55">
        <v>296</v>
      </c>
      <c r="K201" s="55">
        <v>305.63233760000003</v>
      </c>
      <c r="L201" s="55">
        <v>22.132795730000002</v>
      </c>
      <c r="M201" s="55">
        <v>4.9400000000000004</v>
      </c>
    </row>
    <row r="202" spans="1:13">
      <c r="A202" s="55" t="s">
        <v>110</v>
      </c>
      <c r="B202" s="55" t="s">
        <v>111</v>
      </c>
      <c r="C202" s="55" t="s">
        <v>113</v>
      </c>
      <c r="D202" s="55">
        <v>2010</v>
      </c>
      <c r="E202" s="55" t="s">
        <v>44</v>
      </c>
      <c r="F202" s="55">
        <v>25.941999999999901</v>
      </c>
      <c r="G202" s="55">
        <v>5.0513760530000003</v>
      </c>
      <c r="H202" s="55">
        <v>436</v>
      </c>
      <c r="I202" s="55">
        <v>0</v>
      </c>
      <c r="J202" s="55">
        <v>523</v>
      </c>
      <c r="K202" s="55">
        <v>527.19924860000003</v>
      </c>
      <c r="L202" s="55">
        <v>38.09857177</v>
      </c>
      <c r="M202" s="55">
        <v>7.6153476900000001</v>
      </c>
    </row>
    <row r="203" spans="1:13">
      <c r="A203" s="55" t="s">
        <v>110</v>
      </c>
      <c r="B203" s="55" t="s">
        <v>111</v>
      </c>
      <c r="C203" s="55" t="s">
        <v>113</v>
      </c>
      <c r="D203" s="55">
        <v>2015</v>
      </c>
      <c r="E203" s="55" t="s">
        <v>44</v>
      </c>
      <c r="F203" s="55">
        <v>43.398999999999901</v>
      </c>
      <c r="G203" s="55">
        <v>5.7973606350000004</v>
      </c>
      <c r="H203" s="55">
        <v>849</v>
      </c>
      <c r="I203" s="55">
        <v>0</v>
      </c>
      <c r="J203" s="55">
        <v>1019</v>
      </c>
      <c r="K203" s="55">
        <v>1017.3743480000001</v>
      </c>
      <c r="L203" s="55">
        <v>73.520978380000003</v>
      </c>
      <c r="M203" s="55">
        <v>6.8393626439999897</v>
      </c>
    </row>
    <row r="204" spans="1:13">
      <c r="A204" s="55" t="s">
        <v>110</v>
      </c>
      <c r="B204" s="55" t="s">
        <v>111</v>
      </c>
      <c r="C204" s="55" t="s">
        <v>113</v>
      </c>
      <c r="D204" s="55">
        <v>2020</v>
      </c>
      <c r="E204" s="55" t="s">
        <v>44</v>
      </c>
      <c r="F204" s="55">
        <v>36.651452299999903</v>
      </c>
      <c r="G204" s="55">
        <v>4.0923486139999996</v>
      </c>
      <c r="H204" s="55">
        <v>717</v>
      </c>
      <c r="I204" s="55">
        <v>0</v>
      </c>
      <c r="J204" s="55">
        <v>861</v>
      </c>
      <c r="K204" s="55">
        <v>856.202558799999</v>
      </c>
      <c r="L204" s="55">
        <v>61.873096410000002</v>
      </c>
      <c r="M204" s="55">
        <v>3.5902358849999998</v>
      </c>
    </row>
    <row r="205" spans="1:13">
      <c r="A205" s="55" t="s">
        <v>110</v>
      </c>
      <c r="B205" s="55" t="s">
        <v>111</v>
      </c>
      <c r="C205" s="55" t="s">
        <v>113</v>
      </c>
      <c r="D205" s="55">
        <v>2025</v>
      </c>
      <c r="E205" s="55" t="s">
        <v>44</v>
      </c>
      <c r="F205" s="55">
        <v>41.354288570000001</v>
      </c>
      <c r="G205" s="55">
        <v>6.1353598690000002</v>
      </c>
      <c r="H205" s="55">
        <v>809</v>
      </c>
      <c r="I205" s="55">
        <v>0</v>
      </c>
      <c r="J205" s="55">
        <v>971</v>
      </c>
      <c r="K205" s="55">
        <v>964.76461189999895</v>
      </c>
      <c r="L205" s="55">
        <v>69.717860990000005</v>
      </c>
      <c r="M205" s="55">
        <v>4.0442365689999997</v>
      </c>
    </row>
    <row r="206" spans="1:13">
      <c r="A206" s="55" t="s">
        <v>110</v>
      </c>
      <c r="B206" s="55" t="s">
        <v>111</v>
      </c>
      <c r="C206" s="55" t="s">
        <v>113</v>
      </c>
      <c r="D206" s="55">
        <v>2030</v>
      </c>
      <c r="E206" s="55" t="s">
        <v>44</v>
      </c>
      <c r="F206" s="55">
        <v>44.830297999999999</v>
      </c>
      <c r="G206" s="55">
        <v>5.3190463619999999</v>
      </c>
      <c r="H206" s="55">
        <v>877</v>
      </c>
      <c r="I206" s="55">
        <v>0</v>
      </c>
      <c r="J206" s="55">
        <v>1053</v>
      </c>
      <c r="K206" s="55">
        <v>1045.3154019999999</v>
      </c>
      <c r="L206" s="55">
        <v>75.538557839999996</v>
      </c>
      <c r="M206" s="55">
        <v>4.3840729039999999</v>
      </c>
    </row>
    <row r="207" spans="1:13">
      <c r="A207" s="55" t="s">
        <v>110</v>
      </c>
      <c r="B207" s="55" t="s">
        <v>111</v>
      </c>
      <c r="C207" s="55" t="s">
        <v>113</v>
      </c>
      <c r="D207" s="55">
        <v>2035</v>
      </c>
      <c r="E207" s="55" t="s">
        <v>44</v>
      </c>
      <c r="F207" s="55">
        <v>46.977244990000003</v>
      </c>
      <c r="G207" s="55">
        <v>5.967617035</v>
      </c>
      <c r="H207" s="55">
        <v>919</v>
      </c>
      <c r="I207" s="55">
        <v>0</v>
      </c>
      <c r="J207" s="55">
        <v>1103</v>
      </c>
      <c r="K207" s="55">
        <v>1095.1576439999999</v>
      </c>
      <c r="L207" s="55">
        <v>79.140226549999994</v>
      </c>
      <c r="M207" s="55">
        <v>4.5939752169999997</v>
      </c>
    </row>
    <row r="208" spans="1:13">
      <c r="A208" s="55" t="s">
        <v>110</v>
      </c>
      <c r="B208" s="55" t="s">
        <v>111</v>
      </c>
      <c r="C208" s="55" t="s">
        <v>113</v>
      </c>
      <c r="D208" s="55">
        <v>2040</v>
      </c>
      <c r="E208" s="55" t="s">
        <v>44</v>
      </c>
      <c r="F208" s="55">
        <v>49.277545349999997</v>
      </c>
      <c r="G208" s="55">
        <v>6.2309760809999997</v>
      </c>
      <c r="H208" s="55">
        <v>964</v>
      </c>
      <c r="I208" s="55">
        <v>0</v>
      </c>
      <c r="J208" s="55">
        <v>1157</v>
      </c>
      <c r="K208" s="55">
        <v>1148.695258</v>
      </c>
      <c r="L208" s="55">
        <v>83.008989299999996</v>
      </c>
      <c r="M208" s="55">
        <v>4.8188964689999896</v>
      </c>
    </row>
    <row r="209" spans="1:13">
      <c r="A209" s="55" t="s">
        <v>110</v>
      </c>
      <c r="B209" s="55" t="s">
        <v>111</v>
      </c>
      <c r="C209" s="55" t="s">
        <v>113</v>
      </c>
      <c r="D209" s="55">
        <v>2045</v>
      </c>
      <c r="E209" s="55" t="s">
        <v>44</v>
      </c>
      <c r="F209" s="55">
        <v>51.833434629999999</v>
      </c>
      <c r="G209" s="55">
        <v>6.3663839679999903</v>
      </c>
      <c r="H209" s="55">
        <v>1014</v>
      </c>
      <c r="I209" s="55">
        <v>0</v>
      </c>
      <c r="J209" s="55">
        <v>1217</v>
      </c>
      <c r="K209" s="55">
        <v>1208.2392070000001</v>
      </c>
      <c r="L209" s="55">
        <v>87.311820159999996</v>
      </c>
      <c r="M209" s="55">
        <v>5.0688238720000003</v>
      </c>
    </row>
    <row r="210" spans="1:13">
      <c r="A210" s="55" t="s">
        <v>110</v>
      </c>
      <c r="B210" s="55" t="s">
        <v>111</v>
      </c>
      <c r="C210" s="55" t="s">
        <v>113</v>
      </c>
      <c r="D210" s="55">
        <v>2050</v>
      </c>
      <c r="E210" s="55" t="s">
        <v>44</v>
      </c>
      <c r="F210" s="55">
        <v>54.031499410000002</v>
      </c>
      <c r="G210" s="55">
        <v>6.7389170939999996</v>
      </c>
      <c r="H210" s="55">
        <v>1057</v>
      </c>
      <c r="I210" s="55">
        <v>0</v>
      </c>
      <c r="J210" s="55">
        <v>1268</v>
      </c>
      <c r="K210" s="55">
        <v>1259.4618660000001</v>
      </c>
      <c r="L210" s="55">
        <v>91.013339049999999</v>
      </c>
      <c r="M210" s="55">
        <v>5.2837658139999997</v>
      </c>
    </row>
    <row r="211" spans="1:13">
      <c r="A211" s="55" t="s">
        <v>110</v>
      </c>
      <c r="B211" s="55" t="s">
        <v>111</v>
      </c>
      <c r="C211" s="55" t="s">
        <v>114</v>
      </c>
      <c r="D211" s="55">
        <v>2000</v>
      </c>
      <c r="E211" s="55" t="s">
        <v>44</v>
      </c>
      <c r="F211" s="55">
        <v>6.9000000000000006E-2</v>
      </c>
      <c r="G211" s="55">
        <v>6.9999999999999897E-3</v>
      </c>
      <c r="H211" s="55">
        <v>1</v>
      </c>
      <c r="I211" s="55">
        <v>0</v>
      </c>
      <c r="J211" s="55">
        <v>1.19</v>
      </c>
      <c r="K211" s="55">
        <v>1.3106889399999999</v>
      </c>
      <c r="L211" s="55">
        <v>9.4947176999999994E-2</v>
      </c>
      <c r="M211" s="55">
        <v>0</v>
      </c>
    </row>
    <row r="212" spans="1:13">
      <c r="A212" s="55" t="s">
        <v>110</v>
      </c>
      <c r="B212" s="55" t="s">
        <v>111</v>
      </c>
      <c r="C212" s="55" t="s">
        <v>114</v>
      </c>
      <c r="D212" s="55">
        <v>2005</v>
      </c>
      <c r="E212" s="55" t="s">
        <v>44</v>
      </c>
      <c r="F212" s="55">
        <v>0.11</v>
      </c>
      <c r="G212" s="55">
        <v>1.2999999999999999E-2</v>
      </c>
      <c r="H212" s="55">
        <v>2</v>
      </c>
      <c r="I212" s="55">
        <v>0</v>
      </c>
      <c r="J212" s="55">
        <v>1.81</v>
      </c>
      <c r="K212" s="55">
        <v>2.4747557699999998</v>
      </c>
      <c r="L212" s="55">
        <v>0.17916411600000001</v>
      </c>
      <c r="M212" s="55">
        <v>0</v>
      </c>
    </row>
    <row r="213" spans="1:13">
      <c r="A213" s="55" t="s">
        <v>110</v>
      </c>
      <c r="B213" s="55" t="s">
        <v>111</v>
      </c>
      <c r="C213" s="55" t="s">
        <v>114</v>
      </c>
      <c r="D213" s="55">
        <v>2010</v>
      </c>
      <c r="E213" s="55" t="s">
        <v>44</v>
      </c>
      <c r="F213" s="55">
        <v>0.193</v>
      </c>
      <c r="G213" s="55">
        <v>2.0895808999999901E-2</v>
      </c>
      <c r="H213" s="55">
        <v>3</v>
      </c>
      <c r="I213" s="55">
        <v>0</v>
      </c>
      <c r="J213" s="55">
        <v>3.08</v>
      </c>
      <c r="K213" s="55">
        <v>3.6275177649999999</v>
      </c>
      <c r="L213" s="55">
        <v>0.25938905299999998</v>
      </c>
      <c r="M213" s="55">
        <v>0</v>
      </c>
    </row>
    <row r="214" spans="1:13">
      <c r="A214" s="55" t="s">
        <v>110</v>
      </c>
      <c r="B214" s="55" t="s">
        <v>111</v>
      </c>
      <c r="C214" s="55" t="s">
        <v>114</v>
      </c>
      <c r="D214" s="55">
        <v>2015</v>
      </c>
      <c r="E214" s="55" t="s">
        <v>44</v>
      </c>
      <c r="F214" s="55">
        <v>0.2</v>
      </c>
      <c r="G214" s="55">
        <v>2.1117753999999999E-2</v>
      </c>
      <c r="H214" s="55">
        <v>4</v>
      </c>
      <c r="I214" s="55">
        <v>0</v>
      </c>
      <c r="J214" s="55">
        <v>4.28</v>
      </c>
      <c r="K214" s="55">
        <v>4.7932841430000002</v>
      </c>
      <c r="L214" s="55">
        <v>0.34050982099999999</v>
      </c>
      <c r="M214" s="55">
        <v>0</v>
      </c>
    </row>
    <row r="215" spans="1:13">
      <c r="A215" s="55" t="s">
        <v>110</v>
      </c>
      <c r="B215" s="55" t="s">
        <v>111</v>
      </c>
      <c r="C215" s="55" t="s">
        <v>114</v>
      </c>
      <c r="D215" s="55">
        <v>2020</v>
      </c>
      <c r="E215" s="55" t="s">
        <v>44</v>
      </c>
      <c r="F215" s="55">
        <v>0.15</v>
      </c>
      <c r="G215" s="55">
        <v>1.7975678999999901E-2</v>
      </c>
      <c r="H215" s="55">
        <v>3</v>
      </c>
      <c r="I215" s="55">
        <v>0</v>
      </c>
      <c r="J215" s="55">
        <v>3.9</v>
      </c>
      <c r="K215" s="55">
        <v>3.582438206</v>
      </c>
      <c r="L215" s="55">
        <v>0.25449261000000001</v>
      </c>
      <c r="M215" s="55">
        <v>0</v>
      </c>
    </row>
    <row r="216" spans="1:13">
      <c r="A216" s="55" t="s">
        <v>110</v>
      </c>
      <c r="B216" s="55" t="s">
        <v>111</v>
      </c>
      <c r="C216" s="55" t="s">
        <v>114</v>
      </c>
      <c r="D216" s="55">
        <v>2025</v>
      </c>
      <c r="E216" s="55" t="s">
        <v>44</v>
      </c>
      <c r="F216" s="55">
        <v>0.15</v>
      </c>
      <c r="G216" s="55">
        <v>2.1104385999999999E-2</v>
      </c>
      <c r="H216" s="55">
        <v>3</v>
      </c>
      <c r="I216" s="55">
        <v>0</v>
      </c>
      <c r="J216" s="55">
        <v>4.0599999999999996</v>
      </c>
      <c r="K216" s="55">
        <v>3.5776194430000001</v>
      </c>
      <c r="L216" s="55">
        <v>0.25415029</v>
      </c>
      <c r="M216" s="55">
        <v>0</v>
      </c>
    </row>
    <row r="217" spans="1:13">
      <c r="A217" s="55" t="s">
        <v>110</v>
      </c>
      <c r="B217" s="55" t="s">
        <v>111</v>
      </c>
      <c r="C217" s="55" t="s">
        <v>114</v>
      </c>
      <c r="D217" s="55">
        <v>2030</v>
      </c>
      <c r="E217" s="55" t="s">
        <v>44</v>
      </c>
      <c r="F217" s="55">
        <v>0.2</v>
      </c>
      <c r="G217" s="55">
        <v>2.4040524000000001E-2</v>
      </c>
      <c r="H217" s="55">
        <v>4</v>
      </c>
      <c r="I217" s="55">
        <v>0</v>
      </c>
      <c r="J217" s="55">
        <v>4.21</v>
      </c>
      <c r="K217" s="55">
        <v>4.7676873310000003</v>
      </c>
      <c r="L217" s="55">
        <v>0.33869145000000001</v>
      </c>
      <c r="M217" s="55">
        <v>0</v>
      </c>
    </row>
    <row r="218" spans="1:13">
      <c r="A218" s="55" t="s">
        <v>110</v>
      </c>
      <c r="B218" s="55" t="s">
        <v>111</v>
      </c>
      <c r="C218" s="55" t="s">
        <v>114</v>
      </c>
      <c r="D218" s="55">
        <v>2035</v>
      </c>
      <c r="E218" s="55" t="s">
        <v>44</v>
      </c>
      <c r="F218" s="55">
        <v>0.2</v>
      </c>
      <c r="G218" s="55">
        <v>2.2359720999999999E-2</v>
      </c>
      <c r="H218" s="55">
        <v>4</v>
      </c>
      <c r="I218" s="55">
        <v>0</v>
      </c>
      <c r="J218" s="55">
        <v>4.3600000000000003</v>
      </c>
      <c r="K218" s="55">
        <v>4.7667362950000003</v>
      </c>
      <c r="L218" s="55">
        <v>0.33862388999999998</v>
      </c>
      <c r="M218" s="55">
        <v>0</v>
      </c>
    </row>
    <row r="219" spans="1:13">
      <c r="A219" s="55" t="s">
        <v>110</v>
      </c>
      <c r="B219" s="55" t="s">
        <v>111</v>
      </c>
      <c r="C219" s="55" t="s">
        <v>114</v>
      </c>
      <c r="D219" s="55">
        <v>2040</v>
      </c>
      <c r="E219" s="55" t="s">
        <v>44</v>
      </c>
      <c r="F219" s="55">
        <v>0.2</v>
      </c>
      <c r="G219" s="55">
        <v>2.5531172000000001E-2</v>
      </c>
      <c r="H219" s="55">
        <v>4</v>
      </c>
      <c r="I219" s="55">
        <v>0</v>
      </c>
      <c r="J219" s="55">
        <v>4.5</v>
      </c>
      <c r="K219" s="55">
        <v>4.7663703989999897</v>
      </c>
      <c r="L219" s="55">
        <v>0.33859789699999998</v>
      </c>
      <c r="M219" s="55">
        <v>0</v>
      </c>
    </row>
    <row r="220" spans="1:13">
      <c r="A220" s="55" t="s">
        <v>110</v>
      </c>
      <c r="B220" s="55" t="s">
        <v>111</v>
      </c>
      <c r="C220" s="55" t="s">
        <v>114</v>
      </c>
      <c r="D220" s="55">
        <v>2045</v>
      </c>
      <c r="E220" s="55" t="s">
        <v>44</v>
      </c>
      <c r="F220" s="55">
        <v>0.2</v>
      </c>
      <c r="G220" s="55">
        <v>2.3850369E-2</v>
      </c>
      <c r="H220" s="55">
        <v>4</v>
      </c>
      <c r="I220" s="55">
        <v>0</v>
      </c>
      <c r="J220" s="55">
        <v>4.66</v>
      </c>
      <c r="K220" s="55">
        <v>4.7662296260000003</v>
      </c>
      <c r="L220" s="55">
        <v>0.33858789700000003</v>
      </c>
      <c r="M220" s="55">
        <v>0</v>
      </c>
    </row>
    <row r="221" spans="1:13">
      <c r="A221" s="55" t="s">
        <v>110</v>
      </c>
      <c r="B221" s="55" t="s">
        <v>111</v>
      </c>
      <c r="C221" s="55" t="s">
        <v>114</v>
      </c>
      <c r="D221" s="55">
        <v>2050</v>
      </c>
      <c r="E221" s="55" t="s">
        <v>44</v>
      </c>
      <c r="F221" s="55">
        <v>0.2</v>
      </c>
      <c r="G221" s="55">
        <v>2.3850369E-2</v>
      </c>
      <c r="H221" s="55">
        <v>4</v>
      </c>
      <c r="I221" s="55">
        <v>0</v>
      </c>
      <c r="J221" s="55">
        <v>4.8600000000000003</v>
      </c>
      <c r="K221" s="55">
        <v>4.766175466</v>
      </c>
      <c r="L221" s="55">
        <v>0.338584049</v>
      </c>
      <c r="M221" s="55">
        <v>0</v>
      </c>
    </row>
    <row r="222" spans="1:13">
      <c r="A222" s="55" t="s">
        <v>110</v>
      </c>
      <c r="B222" s="55" t="s">
        <v>111</v>
      </c>
      <c r="C222" s="55" t="s">
        <v>115</v>
      </c>
      <c r="D222" s="55">
        <v>2000</v>
      </c>
      <c r="E222" s="55" t="s">
        <v>44</v>
      </c>
      <c r="F222" s="55">
        <v>0</v>
      </c>
      <c r="G222" s="55">
        <v>0</v>
      </c>
      <c r="H222" s="55">
        <v>8.3333330000000001E-3</v>
      </c>
      <c r="I222" s="55">
        <v>0</v>
      </c>
      <c r="J222" s="55">
        <v>0.01</v>
      </c>
      <c r="K222" s="55">
        <v>1.0922408E-2</v>
      </c>
      <c r="L222" s="55">
        <v>4.8014500000000002E-4</v>
      </c>
      <c r="M222" s="55">
        <v>0</v>
      </c>
    </row>
    <row r="223" spans="1:13">
      <c r="A223" s="55" t="s">
        <v>110</v>
      </c>
      <c r="B223" s="55" t="s">
        <v>111</v>
      </c>
      <c r="C223" s="55" t="s">
        <v>115</v>
      </c>
      <c r="D223" s="55">
        <v>2005</v>
      </c>
      <c r="E223" s="55" t="s">
        <v>44</v>
      </c>
      <c r="F223" s="55">
        <v>0</v>
      </c>
      <c r="G223" s="55">
        <v>0</v>
      </c>
      <c r="H223" s="55">
        <v>5.8333333000000001E-2</v>
      </c>
      <c r="I223" s="55">
        <v>0</v>
      </c>
      <c r="J223" s="55">
        <v>7.0000000000000007E-2</v>
      </c>
      <c r="K223" s="55">
        <v>7.3782265999999999E-2</v>
      </c>
      <c r="L223" s="55">
        <v>3.0284719999999999E-3</v>
      </c>
      <c r="M223" s="55">
        <v>0</v>
      </c>
    </row>
    <row r="224" spans="1:13">
      <c r="A224" s="55" t="s">
        <v>110</v>
      </c>
      <c r="B224" s="55" t="s">
        <v>111</v>
      </c>
      <c r="C224" s="55" t="s">
        <v>115</v>
      </c>
      <c r="D224" s="55">
        <v>2010</v>
      </c>
      <c r="E224" s="55" t="s">
        <v>44</v>
      </c>
      <c r="F224" s="55">
        <v>0</v>
      </c>
      <c r="G224" s="55">
        <v>4.7571760000000001E-3</v>
      </c>
      <c r="H224" s="55">
        <v>0.21666666699999901</v>
      </c>
      <c r="I224" s="55">
        <v>0</v>
      </c>
      <c r="J224" s="55">
        <v>0.26</v>
      </c>
      <c r="K224" s="55">
        <v>0.26793688999999998</v>
      </c>
      <c r="L224" s="55">
        <v>9.424188E-3</v>
      </c>
      <c r="M224" s="55">
        <v>0</v>
      </c>
    </row>
    <row r="225" spans="1:13">
      <c r="A225" s="55" t="s">
        <v>110</v>
      </c>
      <c r="B225" s="55" t="s">
        <v>111</v>
      </c>
      <c r="C225" s="55" t="s">
        <v>115</v>
      </c>
      <c r="D225" s="55">
        <v>2015</v>
      </c>
      <c r="E225" s="55" t="s">
        <v>44</v>
      </c>
      <c r="F225" s="55">
        <v>3.7499999999999999E-2</v>
      </c>
      <c r="G225" s="55">
        <v>5.4358899999999996E-3</v>
      </c>
      <c r="H225" s="55">
        <v>0.75</v>
      </c>
      <c r="I225" s="55">
        <v>0</v>
      </c>
      <c r="J225" s="55">
        <v>0.9</v>
      </c>
      <c r="K225" s="55">
        <v>0.91445908399999998</v>
      </c>
      <c r="L225" s="55">
        <v>3.2164419999999999E-2</v>
      </c>
      <c r="M225" s="55">
        <v>0</v>
      </c>
    </row>
    <row r="226" spans="1:13">
      <c r="A226" s="55" t="s">
        <v>110</v>
      </c>
      <c r="B226" s="55" t="s">
        <v>111</v>
      </c>
      <c r="C226" s="55" t="s">
        <v>115</v>
      </c>
      <c r="D226" s="55">
        <v>2020</v>
      </c>
      <c r="E226" s="55" t="s">
        <v>44</v>
      </c>
      <c r="F226" s="55">
        <v>1.8333333E-2</v>
      </c>
      <c r="G226" s="55">
        <v>8.20111E-4</v>
      </c>
      <c r="H226" s="55">
        <v>0.366666667</v>
      </c>
      <c r="I226" s="55">
        <v>0</v>
      </c>
      <c r="J226" s="55">
        <v>0.44</v>
      </c>
      <c r="K226" s="55">
        <v>0.44315449600000001</v>
      </c>
      <c r="L226" s="55">
        <v>1.5587146E-2</v>
      </c>
      <c r="M226" s="55">
        <v>0</v>
      </c>
    </row>
    <row r="227" spans="1:13">
      <c r="A227" s="55" t="s">
        <v>110</v>
      </c>
      <c r="B227" s="55" t="s">
        <v>111</v>
      </c>
      <c r="C227" s="55" t="s">
        <v>115</v>
      </c>
      <c r="D227" s="55">
        <v>2025</v>
      </c>
      <c r="E227" s="55" t="s">
        <v>44</v>
      </c>
      <c r="F227" s="55">
        <v>2.0416666999999999E-2</v>
      </c>
      <c r="G227" s="55">
        <v>4.6290760000000002E-3</v>
      </c>
      <c r="H227" s="55">
        <v>0.40833333299999902</v>
      </c>
      <c r="I227" s="55">
        <v>0</v>
      </c>
      <c r="J227" s="55">
        <v>0.49</v>
      </c>
      <c r="K227" s="55">
        <v>0.49083117100000001</v>
      </c>
      <c r="L227" s="55">
        <v>1.7264084999999998E-2</v>
      </c>
      <c r="M227" s="55">
        <v>0</v>
      </c>
    </row>
    <row r="228" spans="1:13">
      <c r="A228" s="55" t="s">
        <v>110</v>
      </c>
      <c r="B228" s="55" t="s">
        <v>111</v>
      </c>
      <c r="C228" s="55" t="s">
        <v>115</v>
      </c>
      <c r="D228" s="55">
        <v>2030</v>
      </c>
      <c r="E228" s="55" t="s">
        <v>44</v>
      </c>
      <c r="F228" s="55">
        <v>2.375E-2</v>
      </c>
      <c r="G228" s="55">
        <v>2.5938070000000001E-3</v>
      </c>
      <c r="H228" s="55">
        <v>0.47499999999999998</v>
      </c>
      <c r="I228" s="55">
        <v>0</v>
      </c>
      <c r="J228" s="55">
        <v>0.56999999999999995</v>
      </c>
      <c r="K228" s="55">
        <v>0.56904766799999995</v>
      </c>
      <c r="L228" s="55">
        <v>2.0015207E-2</v>
      </c>
      <c r="M228" s="55">
        <v>0</v>
      </c>
    </row>
    <row r="229" spans="1:13">
      <c r="A229" s="55" t="s">
        <v>110</v>
      </c>
      <c r="B229" s="55" t="s">
        <v>111</v>
      </c>
      <c r="C229" s="55" t="s">
        <v>115</v>
      </c>
      <c r="D229" s="55">
        <v>2035</v>
      </c>
      <c r="E229" s="55" t="s">
        <v>44</v>
      </c>
      <c r="F229" s="55">
        <v>2.6666667000000002E-2</v>
      </c>
      <c r="G229" s="55">
        <v>3.4665209999999902E-3</v>
      </c>
      <c r="H229" s="55">
        <v>0.53333333299999997</v>
      </c>
      <c r="I229" s="55">
        <v>0</v>
      </c>
      <c r="J229" s="55">
        <v>0.64</v>
      </c>
      <c r="K229" s="55">
        <v>0.63760501999999997</v>
      </c>
      <c r="L229" s="55">
        <v>2.2426585999999998E-2</v>
      </c>
      <c r="M229" s="55">
        <v>0</v>
      </c>
    </row>
    <row r="230" spans="1:13">
      <c r="A230" s="55" t="s">
        <v>110</v>
      </c>
      <c r="B230" s="55" t="s">
        <v>111</v>
      </c>
      <c r="C230" s="55" t="s">
        <v>115</v>
      </c>
      <c r="D230" s="55">
        <v>2040</v>
      </c>
      <c r="E230" s="55" t="s">
        <v>44</v>
      </c>
      <c r="F230" s="55">
        <v>2.9166667E-2</v>
      </c>
      <c r="G230" s="55">
        <v>3.7382219999999998E-3</v>
      </c>
      <c r="H230" s="55">
        <v>0.58333333300000001</v>
      </c>
      <c r="I230" s="55">
        <v>0</v>
      </c>
      <c r="J230" s="55">
        <v>0.7</v>
      </c>
      <c r="K230" s="55">
        <v>0.69648846099999995</v>
      </c>
      <c r="L230" s="55">
        <v>2.4497702999999999E-2</v>
      </c>
      <c r="M230" s="55">
        <v>0</v>
      </c>
    </row>
    <row r="231" spans="1:13">
      <c r="A231" s="55" t="s">
        <v>110</v>
      </c>
      <c r="B231" s="55" t="s">
        <v>111</v>
      </c>
      <c r="C231" s="55" t="s">
        <v>115</v>
      </c>
      <c r="D231" s="55">
        <v>2045</v>
      </c>
      <c r="E231" s="55" t="s">
        <v>44</v>
      </c>
      <c r="F231" s="55">
        <v>3.125E-2</v>
      </c>
      <c r="G231" s="55">
        <v>3.8981250000000001E-3</v>
      </c>
      <c r="H231" s="55">
        <v>0.625</v>
      </c>
      <c r="I231" s="55">
        <v>0</v>
      </c>
      <c r="J231" s="55">
        <v>0.75</v>
      </c>
      <c r="K231" s="55">
        <v>0.74564965999999999</v>
      </c>
      <c r="L231" s="55">
        <v>2.6226857999999999E-2</v>
      </c>
      <c r="M231" s="55">
        <v>0</v>
      </c>
    </row>
    <row r="232" spans="1:13">
      <c r="A232" s="55" t="s">
        <v>110</v>
      </c>
      <c r="B232" s="55" t="s">
        <v>111</v>
      </c>
      <c r="C232" s="55" t="s">
        <v>115</v>
      </c>
      <c r="D232" s="55">
        <v>2050</v>
      </c>
      <c r="E232" s="55" t="s">
        <v>44</v>
      </c>
      <c r="F232" s="55">
        <v>3.2500000000000001E-2</v>
      </c>
      <c r="G232" s="55">
        <v>4.0437650000000004E-3</v>
      </c>
      <c r="H232" s="55">
        <v>0.65</v>
      </c>
      <c r="I232" s="55">
        <v>0</v>
      </c>
      <c r="J232" s="55">
        <v>0.78</v>
      </c>
      <c r="K232" s="55">
        <v>0.77509945400000002</v>
      </c>
      <c r="L232" s="55">
        <v>2.7262701E-2</v>
      </c>
      <c r="M232" s="55">
        <v>0</v>
      </c>
    </row>
    <row r="233" spans="1:13">
      <c r="A233" s="55" t="s">
        <v>110</v>
      </c>
      <c r="B233" s="55" t="s">
        <v>111</v>
      </c>
      <c r="C233" s="55" t="s">
        <v>43</v>
      </c>
      <c r="D233" s="55">
        <v>2000</v>
      </c>
      <c r="E233" s="55" t="s">
        <v>44</v>
      </c>
      <c r="F233" s="55">
        <v>0.33200000000000002</v>
      </c>
      <c r="G233" s="55">
        <v>7.4999999999999997E-2</v>
      </c>
      <c r="H233" s="55">
        <v>0</v>
      </c>
      <c r="I233" s="55">
        <v>0</v>
      </c>
      <c r="J233" s="55">
        <v>0</v>
      </c>
      <c r="K233" s="55">
        <v>0</v>
      </c>
      <c r="L233" s="55">
        <v>0</v>
      </c>
      <c r="M233" s="55">
        <v>0</v>
      </c>
    </row>
    <row r="234" spans="1:13">
      <c r="A234" s="55" t="s">
        <v>110</v>
      </c>
      <c r="B234" s="55" t="s">
        <v>111</v>
      </c>
      <c r="C234" s="55" t="s">
        <v>43</v>
      </c>
      <c r="D234" s="55">
        <v>2005</v>
      </c>
      <c r="E234" s="55" t="s">
        <v>44</v>
      </c>
      <c r="F234" s="55">
        <v>0.56999999999999995</v>
      </c>
      <c r="G234" s="55">
        <v>6.6000000000000003E-2</v>
      </c>
      <c r="H234" s="55">
        <v>0</v>
      </c>
      <c r="I234" s="55">
        <v>0</v>
      </c>
      <c r="J234" s="55">
        <v>0</v>
      </c>
      <c r="K234" s="55">
        <v>0</v>
      </c>
      <c r="L234" s="55">
        <v>0</v>
      </c>
      <c r="M234" s="55">
        <v>0</v>
      </c>
    </row>
    <row r="235" spans="1:13">
      <c r="A235" s="55" t="s">
        <v>110</v>
      </c>
      <c r="B235" s="55" t="s">
        <v>111</v>
      </c>
      <c r="C235" s="55" t="s">
        <v>43</v>
      </c>
      <c r="D235" s="55">
        <v>2010</v>
      </c>
      <c r="E235" s="55" t="s">
        <v>44</v>
      </c>
      <c r="F235" s="55">
        <v>0.55899999999999905</v>
      </c>
      <c r="G235" s="55">
        <v>4.2999999999999997E-2</v>
      </c>
      <c r="H235" s="55">
        <v>0</v>
      </c>
      <c r="I235" s="55">
        <v>0</v>
      </c>
      <c r="J235" s="55">
        <v>0</v>
      </c>
      <c r="K235" s="55">
        <v>0</v>
      </c>
      <c r="L235" s="55">
        <v>0</v>
      </c>
      <c r="M235" s="55">
        <v>0</v>
      </c>
    </row>
    <row r="236" spans="1:13">
      <c r="A236" s="55" t="s">
        <v>110</v>
      </c>
      <c r="B236" s="55" t="s">
        <v>111</v>
      </c>
      <c r="C236" s="55" t="s">
        <v>43</v>
      </c>
      <c r="D236" s="55">
        <v>2015</v>
      </c>
      <c r="E236" s="55" t="s">
        <v>44</v>
      </c>
      <c r="F236" s="55">
        <v>0</v>
      </c>
      <c r="G236" s="55">
        <v>2.1499999999999998E-2</v>
      </c>
      <c r="H236" s="55">
        <v>0</v>
      </c>
      <c r="I236" s="55">
        <v>0</v>
      </c>
      <c r="J236" s="55">
        <v>0</v>
      </c>
      <c r="K236" s="55">
        <v>0</v>
      </c>
      <c r="L236" s="55">
        <v>0</v>
      </c>
      <c r="M236" s="55">
        <v>0</v>
      </c>
    </row>
    <row r="237" spans="1:13">
      <c r="A237" s="55" t="s">
        <v>110</v>
      </c>
      <c r="B237" s="55" t="s">
        <v>111</v>
      </c>
      <c r="C237" s="55" t="s">
        <v>43</v>
      </c>
      <c r="D237" s="55">
        <v>2020</v>
      </c>
      <c r="E237" s="55" t="s">
        <v>44</v>
      </c>
      <c r="F237" s="55">
        <v>0</v>
      </c>
      <c r="G237" s="55">
        <v>1.4250000000000001E-2</v>
      </c>
      <c r="H237" s="55">
        <v>0</v>
      </c>
      <c r="I237" s="55">
        <v>0</v>
      </c>
      <c r="J237" s="55">
        <v>0</v>
      </c>
      <c r="K237" s="55">
        <v>0</v>
      </c>
      <c r="L237" s="55">
        <v>0</v>
      </c>
      <c r="M237" s="55">
        <v>0</v>
      </c>
    </row>
    <row r="238" spans="1:13">
      <c r="A238" s="55" t="s">
        <v>110</v>
      </c>
      <c r="B238" s="55" t="s">
        <v>111</v>
      </c>
      <c r="C238" s="55" t="s">
        <v>43</v>
      </c>
      <c r="D238" s="55">
        <v>2025</v>
      </c>
      <c r="E238" s="55" t="s">
        <v>44</v>
      </c>
      <c r="F238" s="55">
        <v>0</v>
      </c>
      <c r="G238" s="55">
        <v>0</v>
      </c>
      <c r="H238" s="55">
        <v>0</v>
      </c>
      <c r="I238" s="55">
        <v>0</v>
      </c>
      <c r="J238" s="55">
        <v>0</v>
      </c>
      <c r="K238" s="55">
        <v>0</v>
      </c>
      <c r="L238" s="55">
        <v>0</v>
      </c>
      <c r="M238" s="55">
        <v>0</v>
      </c>
    </row>
    <row r="239" spans="1:13">
      <c r="A239" s="55" t="s">
        <v>110</v>
      </c>
      <c r="B239" s="55" t="s">
        <v>111</v>
      </c>
      <c r="C239" s="55" t="s">
        <v>43</v>
      </c>
      <c r="D239" s="55">
        <v>2030</v>
      </c>
      <c r="E239" s="55" t="s">
        <v>44</v>
      </c>
      <c r="F239" s="55">
        <v>0</v>
      </c>
      <c r="G239" s="55">
        <v>0</v>
      </c>
      <c r="H239" s="55">
        <v>0</v>
      </c>
      <c r="I239" s="55">
        <v>0</v>
      </c>
      <c r="J239" s="55">
        <v>0</v>
      </c>
      <c r="K239" s="55">
        <v>0</v>
      </c>
      <c r="L239" s="55">
        <v>0</v>
      </c>
      <c r="M239" s="55">
        <v>0</v>
      </c>
    </row>
    <row r="240" spans="1:13">
      <c r="A240" s="55" t="s">
        <v>110</v>
      </c>
      <c r="B240" s="55" t="s">
        <v>111</v>
      </c>
      <c r="C240" s="55" t="s">
        <v>43</v>
      </c>
      <c r="D240" s="55">
        <v>2035</v>
      </c>
      <c r="E240" s="55" t="s">
        <v>44</v>
      </c>
      <c r="F240" s="55">
        <v>0</v>
      </c>
      <c r="G240" s="55">
        <v>0</v>
      </c>
      <c r="H240" s="55">
        <v>0</v>
      </c>
      <c r="I240" s="55">
        <v>0</v>
      </c>
      <c r="J240" s="55">
        <v>0</v>
      </c>
      <c r="K240" s="55">
        <v>0</v>
      </c>
      <c r="L240" s="55">
        <v>0</v>
      </c>
      <c r="M240" s="55">
        <v>0</v>
      </c>
    </row>
    <row r="241" spans="1:13">
      <c r="A241" s="55" t="s">
        <v>110</v>
      </c>
      <c r="B241" s="55" t="s">
        <v>111</v>
      </c>
      <c r="C241" s="55" t="s">
        <v>43</v>
      </c>
      <c r="D241" s="55">
        <v>2040</v>
      </c>
      <c r="E241" s="55" t="s">
        <v>44</v>
      </c>
      <c r="F241" s="55">
        <v>0</v>
      </c>
      <c r="G241" s="55">
        <v>0</v>
      </c>
      <c r="H241" s="55">
        <v>0</v>
      </c>
      <c r="I241" s="55">
        <v>0</v>
      </c>
      <c r="J241" s="55">
        <v>0</v>
      </c>
      <c r="K241" s="55">
        <v>0</v>
      </c>
      <c r="L241" s="55">
        <v>0</v>
      </c>
      <c r="M241" s="55">
        <v>0</v>
      </c>
    </row>
    <row r="242" spans="1:13">
      <c r="A242" s="55" t="s">
        <v>110</v>
      </c>
      <c r="B242" s="55" t="s">
        <v>111</v>
      </c>
      <c r="C242" s="55" t="s">
        <v>43</v>
      </c>
      <c r="D242" s="55">
        <v>2045</v>
      </c>
      <c r="E242" s="55" t="s">
        <v>44</v>
      </c>
      <c r="F242" s="55">
        <v>0</v>
      </c>
      <c r="G242" s="55">
        <v>0</v>
      </c>
      <c r="H242" s="55">
        <v>0</v>
      </c>
      <c r="I242" s="55">
        <v>0</v>
      </c>
      <c r="J242" s="55">
        <v>0</v>
      </c>
      <c r="K242" s="55">
        <v>0</v>
      </c>
      <c r="L242" s="55">
        <v>0</v>
      </c>
      <c r="M242" s="55">
        <v>0</v>
      </c>
    </row>
    <row r="243" spans="1:13">
      <c r="A243" s="55" t="s">
        <v>110</v>
      </c>
      <c r="B243" s="55" t="s">
        <v>111</v>
      </c>
      <c r="C243" s="55" t="s">
        <v>43</v>
      </c>
      <c r="D243" s="55">
        <v>2050</v>
      </c>
      <c r="E243" s="55" t="s">
        <v>44</v>
      </c>
      <c r="F243" s="55">
        <v>0</v>
      </c>
      <c r="G243" s="55">
        <v>0</v>
      </c>
      <c r="H243" s="55">
        <v>0</v>
      </c>
      <c r="I243" s="55">
        <v>0</v>
      </c>
      <c r="J243" s="55">
        <v>0</v>
      </c>
      <c r="K243" s="55">
        <v>0</v>
      </c>
      <c r="L243" s="55">
        <v>0</v>
      </c>
      <c r="M243" s="55">
        <v>0</v>
      </c>
    </row>
    <row r="244" spans="1:13">
      <c r="A244" s="55" t="s">
        <v>110</v>
      </c>
      <c r="B244" s="55" t="s">
        <v>111</v>
      </c>
      <c r="C244" s="55" t="s">
        <v>116</v>
      </c>
      <c r="D244" s="55">
        <v>2000</v>
      </c>
      <c r="E244" s="55" t="s">
        <v>44</v>
      </c>
      <c r="F244" s="55">
        <v>0</v>
      </c>
      <c r="G244" s="55">
        <v>0</v>
      </c>
      <c r="H244" s="55">
        <v>0</v>
      </c>
      <c r="I244" s="55">
        <v>0</v>
      </c>
      <c r="J244" s="55">
        <v>0</v>
      </c>
      <c r="K244" s="55">
        <v>0</v>
      </c>
      <c r="L244" s="55">
        <v>0</v>
      </c>
      <c r="M244" s="55">
        <v>0</v>
      </c>
    </row>
    <row r="245" spans="1:13">
      <c r="A245" s="55" t="s">
        <v>110</v>
      </c>
      <c r="B245" s="55" t="s">
        <v>111</v>
      </c>
      <c r="C245" s="55" t="s">
        <v>116</v>
      </c>
      <c r="D245" s="55">
        <v>2005</v>
      </c>
      <c r="E245" s="55" t="s">
        <v>44</v>
      </c>
      <c r="F245" s="55">
        <v>0</v>
      </c>
      <c r="G245" s="55">
        <v>0</v>
      </c>
      <c r="H245" s="55">
        <v>0</v>
      </c>
      <c r="I245" s="55">
        <v>0</v>
      </c>
      <c r="J245" s="55">
        <v>0</v>
      </c>
      <c r="K245" s="55">
        <v>0</v>
      </c>
      <c r="L245" s="55">
        <v>0</v>
      </c>
      <c r="M245" s="55">
        <v>0</v>
      </c>
    </row>
    <row r="246" spans="1:13">
      <c r="A246" s="55" t="s">
        <v>110</v>
      </c>
      <c r="B246" s="55" t="s">
        <v>111</v>
      </c>
      <c r="C246" s="55" t="s">
        <v>116</v>
      </c>
      <c r="D246" s="55">
        <v>2010</v>
      </c>
      <c r="E246" s="55" t="s">
        <v>44</v>
      </c>
      <c r="F246" s="55">
        <v>0</v>
      </c>
      <c r="G246" s="55">
        <v>0</v>
      </c>
      <c r="H246" s="55">
        <v>0</v>
      </c>
      <c r="I246" s="55">
        <v>0</v>
      </c>
      <c r="J246" s="55">
        <v>0</v>
      </c>
      <c r="K246" s="55">
        <v>0</v>
      </c>
      <c r="L246" s="55">
        <v>0</v>
      </c>
      <c r="M246" s="55">
        <v>0</v>
      </c>
    </row>
    <row r="247" spans="1:13">
      <c r="A247" s="55" t="s">
        <v>110</v>
      </c>
      <c r="B247" s="55" t="s">
        <v>111</v>
      </c>
      <c r="C247" s="55" t="s">
        <v>116</v>
      </c>
      <c r="D247" s="55">
        <v>2015</v>
      </c>
      <c r="E247" s="55" t="s">
        <v>44</v>
      </c>
      <c r="F247" s="55">
        <v>0</v>
      </c>
      <c r="G247" s="55">
        <v>0</v>
      </c>
      <c r="H247" s="55">
        <v>0</v>
      </c>
      <c r="I247" s="55">
        <v>0</v>
      </c>
      <c r="J247" s="55">
        <v>0</v>
      </c>
      <c r="K247" s="55">
        <v>0</v>
      </c>
      <c r="L247" s="55">
        <v>0</v>
      </c>
      <c r="M247" s="55">
        <v>0</v>
      </c>
    </row>
    <row r="248" spans="1:13">
      <c r="A248" s="55" t="s">
        <v>110</v>
      </c>
      <c r="B248" s="55" t="s">
        <v>111</v>
      </c>
      <c r="C248" s="55" t="s">
        <v>116</v>
      </c>
      <c r="D248" s="55">
        <v>2020</v>
      </c>
      <c r="E248" s="55" t="s">
        <v>44</v>
      </c>
      <c r="F248" s="55">
        <v>0</v>
      </c>
      <c r="G248" s="55">
        <v>0</v>
      </c>
      <c r="H248" s="55">
        <v>0</v>
      </c>
      <c r="I248" s="55">
        <v>0</v>
      </c>
      <c r="J248" s="55">
        <v>0</v>
      </c>
      <c r="K248" s="55">
        <v>0</v>
      </c>
      <c r="L248" s="55">
        <v>0</v>
      </c>
      <c r="M248" s="55">
        <v>0</v>
      </c>
    </row>
    <row r="249" spans="1:13">
      <c r="A249" s="55" t="s">
        <v>110</v>
      </c>
      <c r="B249" s="55" t="s">
        <v>111</v>
      </c>
      <c r="C249" s="55" t="s">
        <v>116</v>
      </c>
      <c r="D249" s="55">
        <v>2025</v>
      </c>
      <c r="E249" s="55" t="s">
        <v>44</v>
      </c>
      <c r="F249" s="55">
        <v>0</v>
      </c>
      <c r="G249" s="55">
        <v>0</v>
      </c>
      <c r="H249" s="55">
        <v>0</v>
      </c>
      <c r="I249" s="55">
        <v>0</v>
      </c>
      <c r="J249" s="55">
        <v>0</v>
      </c>
      <c r="K249" s="55">
        <v>0</v>
      </c>
      <c r="L249" s="55">
        <v>0</v>
      </c>
      <c r="M249" s="55">
        <v>0</v>
      </c>
    </row>
    <row r="250" spans="1:13">
      <c r="A250" s="55" t="s">
        <v>110</v>
      </c>
      <c r="B250" s="55" t="s">
        <v>111</v>
      </c>
      <c r="C250" s="55" t="s">
        <v>116</v>
      </c>
      <c r="D250" s="55">
        <v>2030</v>
      </c>
      <c r="E250" s="55" t="s">
        <v>44</v>
      </c>
      <c r="F250" s="55">
        <v>0</v>
      </c>
      <c r="G250" s="55">
        <v>0</v>
      </c>
      <c r="H250" s="55">
        <v>0</v>
      </c>
      <c r="I250" s="55">
        <v>0</v>
      </c>
      <c r="J250" s="55">
        <v>0</v>
      </c>
      <c r="K250" s="55">
        <v>0</v>
      </c>
      <c r="L250" s="55">
        <v>0</v>
      </c>
      <c r="M250" s="55">
        <v>0</v>
      </c>
    </row>
    <row r="251" spans="1:13">
      <c r="A251" s="55" t="s">
        <v>110</v>
      </c>
      <c r="B251" s="55" t="s">
        <v>111</v>
      </c>
      <c r="C251" s="55" t="s">
        <v>116</v>
      </c>
      <c r="D251" s="55">
        <v>2035</v>
      </c>
      <c r="E251" s="55" t="s">
        <v>44</v>
      </c>
      <c r="F251" s="55">
        <v>0</v>
      </c>
      <c r="G251" s="55">
        <v>0</v>
      </c>
      <c r="H251" s="55">
        <v>0</v>
      </c>
      <c r="I251" s="55">
        <v>0</v>
      </c>
      <c r="J251" s="55">
        <v>0</v>
      </c>
      <c r="K251" s="55">
        <v>0</v>
      </c>
      <c r="L251" s="55">
        <v>0</v>
      </c>
      <c r="M251" s="55">
        <v>0</v>
      </c>
    </row>
    <row r="252" spans="1:13">
      <c r="A252" s="55" t="s">
        <v>110</v>
      </c>
      <c r="B252" s="55" t="s">
        <v>111</v>
      </c>
      <c r="C252" s="55" t="s">
        <v>116</v>
      </c>
      <c r="D252" s="55">
        <v>2040</v>
      </c>
      <c r="E252" s="55" t="s">
        <v>44</v>
      </c>
      <c r="F252" s="55">
        <v>0</v>
      </c>
      <c r="G252" s="55">
        <v>0</v>
      </c>
      <c r="H252" s="55">
        <v>0</v>
      </c>
      <c r="I252" s="55">
        <v>0</v>
      </c>
      <c r="J252" s="55">
        <v>0</v>
      </c>
      <c r="K252" s="55">
        <v>0</v>
      </c>
      <c r="L252" s="55">
        <v>0</v>
      </c>
      <c r="M252" s="55">
        <v>0</v>
      </c>
    </row>
    <row r="253" spans="1:13">
      <c r="A253" s="55" t="s">
        <v>110</v>
      </c>
      <c r="B253" s="55" t="s">
        <v>111</v>
      </c>
      <c r="C253" s="55" t="s">
        <v>116</v>
      </c>
      <c r="D253" s="55">
        <v>2045</v>
      </c>
      <c r="E253" s="55" t="s">
        <v>44</v>
      </c>
      <c r="F253" s="55">
        <v>0</v>
      </c>
      <c r="G253" s="55">
        <v>0</v>
      </c>
      <c r="H253" s="55">
        <v>0</v>
      </c>
      <c r="I253" s="55">
        <v>0</v>
      </c>
      <c r="J253" s="55">
        <v>0</v>
      </c>
      <c r="K253" s="55">
        <v>0</v>
      </c>
      <c r="L253" s="55">
        <v>0</v>
      </c>
      <c r="M253" s="55">
        <v>0</v>
      </c>
    </row>
    <row r="254" spans="1:13">
      <c r="A254" s="55" t="s">
        <v>110</v>
      </c>
      <c r="B254" s="55" t="s">
        <v>111</v>
      </c>
      <c r="C254" s="55" t="s">
        <v>116</v>
      </c>
      <c r="D254" s="55">
        <v>2050</v>
      </c>
      <c r="E254" s="55" t="s">
        <v>44</v>
      </c>
      <c r="F254" s="55">
        <v>0</v>
      </c>
      <c r="G254" s="55">
        <v>0</v>
      </c>
      <c r="H254" s="55">
        <v>0</v>
      </c>
      <c r="I254" s="55">
        <v>0</v>
      </c>
      <c r="J254" s="55">
        <v>0</v>
      </c>
      <c r="K254" s="55">
        <v>0</v>
      </c>
      <c r="L254" s="55">
        <v>0</v>
      </c>
      <c r="M254" s="55">
        <v>0</v>
      </c>
    </row>
    <row r="255" spans="1:13">
      <c r="A255" s="55" t="s">
        <v>110</v>
      </c>
      <c r="B255" s="55" t="s">
        <v>111</v>
      </c>
      <c r="C255" s="55" t="s">
        <v>117</v>
      </c>
      <c r="D255" s="55">
        <v>2000</v>
      </c>
      <c r="E255" s="55" t="s">
        <v>44</v>
      </c>
      <c r="F255" s="55">
        <v>0</v>
      </c>
      <c r="G255" s="55">
        <v>0</v>
      </c>
      <c r="H255" s="55">
        <v>0</v>
      </c>
      <c r="I255" s="55">
        <v>0</v>
      </c>
      <c r="J255" s="55">
        <v>0</v>
      </c>
      <c r="K255" s="55">
        <v>0</v>
      </c>
      <c r="L255" s="55">
        <v>0</v>
      </c>
      <c r="M255" s="55">
        <v>0</v>
      </c>
    </row>
    <row r="256" spans="1:13">
      <c r="A256" s="55" t="s">
        <v>110</v>
      </c>
      <c r="B256" s="55" t="s">
        <v>111</v>
      </c>
      <c r="C256" s="55" t="s">
        <v>117</v>
      </c>
      <c r="D256" s="55">
        <v>2005</v>
      </c>
      <c r="E256" s="55" t="s">
        <v>44</v>
      </c>
      <c r="F256" s="55">
        <v>0</v>
      </c>
      <c r="G256" s="55">
        <v>0</v>
      </c>
      <c r="H256" s="55">
        <v>0</v>
      </c>
      <c r="I256" s="55">
        <v>0</v>
      </c>
      <c r="J256" s="55">
        <v>0</v>
      </c>
      <c r="K256" s="55">
        <v>0</v>
      </c>
      <c r="L256" s="55">
        <v>0</v>
      </c>
      <c r="M256" s="55">
        <v>0</v>
      </c>
    </row>
    <row r="257" spans="1:13">
      <c r="A257" s="55" t="s">
        <v>110</v>
      </c>
      <c r="B257" s="55" t="s">
        <v>111</v>
      </c>
      <c r="C257" s="55" t="s">
        <v>117</v>
      </c>
      <c r="D257" s="55">
        <v>2010</v>
      </c>
      <c r="E257" s="55" t="s">
        <v>44</v>
      </c>
      <c r="F257" s="55">
        <v>0</v>
      </c>
      <c r="G257" s="55">
        <v>0</v>
      </c>
      <c r="H257" s="55">
        <v>0</v>
      </c>
      <c r="I257" s="55">
        <v>0</v>
      </c>
      <c r="J257" s="55">
        <v>0</v>
      </c>
      <c r="K257" s="55">
        <v>0</v>
      </c>
      <c r="L257" s="55">
        <v>0</v>
      </c>
      <c r="M257" s="55">
        <v>0</v>
      </c>
    </row>
    <row r="258" spans="1:13">
      <c r="A258" s="55" t="s">
        <v>110</v>
      </c>
      <c r="B258" s="55" t="s">
        <v>111</v>
      </c>
      <c r="C258" s="55" t="s">
        <v>117</v>
      </c>
      <c r="D258" s="55">
        <v>2015</v>
      </c>
      <c r="E258" s="55" t="s">
        <v>44</v>
      </c>
      <c r="F258" s="55">
        <v>0</v>
      </c>
      <c r="G258" s="55">
        <v>0</v>
      </c>
      <c r="H258" s="55">
        <v>0</v>
      </c>
      <c r="I258" s="55">
        <v>0</v>
      </c>
      <c r="J258" s="55">
        <v>0</v>
      </c>
      <c r="K258" s="55">
        <v>0</v>
      </c>
      <c r="L258" s="55">
        <v>0</v>
      </c>
      <c r="M258" s="55">
        <v>0</v>
      </c>
    </row>
    <row r="259" spans="1:13">
      <c r="A259" s="55" t="s">
        <v>110</v>
      </c>
      <c r="B259" s="55" t="s">
        <v>111</v>
      </c>
      <c r="C259" s="55" t="s">
        <v>117</v>
      </c>
      <c r="D259" s="55">
        <v>2020</v>
      </c>
      <c r="E259" s="55" t="s">
        <v>44</v>
      </c>
      <c r="F259" s="55">
        <v>0</v>
      </c>
      <c r="G259" s="55">
        <v>0</v>
      </c>
      <c r="H259" s="55">
        <v>0</v>
      </c>
      <c r="I259" s="55">
        <v>0</v>
      </c>
      <c r="J259" s="55">
        <v>0</v>
      </c>
      <c r="K259" s="55">
        <v>0</v>
      </c>
      <c r="L259" s="55">
        <v>0</v>
      </c>
      <c r="M259" s="55">
        <v>0</v>
      </c>
    </row>
    <row r="260" spans="1:13">
      <c r="A260" s="55" t="s">
        <v>110</v>
      </c>
      <c r="B260" s="55" t="s">
        <v>111</v>
      </c>
      <c r="C260" s="55" t="s">
        <v>117</v>
      </c>
      <c r="D260" s="55">
        <v>2025</v>
      </c>
      <c r="E260" s="55" t="s">
        <v>44</v>
      </c>
      <c r="F260" s="55">
        <v>0</v>
      </c>
      <c r="G260" s="55">
        <v>0</v>
      </c>
      <c r="H260" s="55">
        <v>0</v>
      </c>
      <c r="I260" s="55">
        <v>0</v>
      </c>
      <c r="J260" s="55">
        <v>0</v>
      </c>
      <c r="K260" s="55">
        <v>0</v>
      </c>
      <c r="L260" s="55">
        <v>0</v>
      </c>
      <c r="M260" s="55">
        <v>0</v>
      </c>
    </row>
    <row r="261" spans="1:13">
      <c r="A261" s="55" t="s">
        <v>110</v>
      </c>
      <c r="B261" s="55" t="s">
        <v>111</v>
      </c>
      <c r="C261" s="55" t="s">
        <v>117</v>
      </c>
      <c r="D261" s="55">
        <v>2030</v>
      </c>
      <c r="E261" s="55" t="s">
        <v>44</v>
      </c>
      <c r="F261" s="55">
        <v>0</v>
      </c>
      <c r="G261" s="55">
        <v>0</v>
      </c>
      <c r="H261" s="55">
        <v>0</v>
      </c>
      <c r="I261" s="55">
        <v>0</v>
      </c>
      <c r="J261" s="55">
        <v>0</v>
      </c>
      <c r="K261" s="55">
        <v>0</v>
      </c>
      <c r="L261" s="55">
        <v>0</v>
      </c>
      <c r="M261" s="55">
        <v>0</v>
      </c>
    </row>
    <row r="262" spans="1:13">
      <c r="A262" s="55" t="s">
        <v>110</v>
      </c>
      <c r="B262" s="55" t="s">
        <v>111</v>
      </c>
      <c r="C262" s="55" t="s">
        <v>117</v>
      </c>
      <c r="D262" s="55">
        <v>2035</v>
      </c>
      <c r="E262" s="55" t="s">
        <v>44</v>
      </c>
      <c r="F262" s="55">
        <v>0</v>
      </c>
      <c r="G262" s="55">
        <v>0</v>
      </c>
      <c r="H262" s="55">
        <v>0</v>
      </c>
      <c r="I262" s="55">
        <v>0</v>
      </c>
      <c r="J262" s="55">
        <v>0</v>
      </c>
      <c r="K262" s="55">
        <v>0</v>
      </c>
      <c r="L262" s="55">
        <v>0</v>
      </c>
      <c r="M262" s="55">
        <v>0</v>
      </c>
    </row>
    <row r="263" spans="1:13">
      <c r="A263" s="55" t="s">
        <v>110</v>
      </c>
      <c r="B263" s="55" t="s">
        <v>111</v>
      </c>
      <c r="C263" s="55" t="s">
        <v>117</v>
      </c>
      <c r="D263" s="55">
        <v>2040</v>
      </c>
      <c r="E263" s="55" t="s">
        <v>44</v>
      </c>
      <c r="F263" s="55">
        <v>0</v>
      </c>
      <c r="G263" s="55">
        <v>0</v>
      </c>
      <c r="H263" s="55">
        <v>0</v>
      </c>
      <c r="I263" s="55">
        <v>0</v>
      </c>
      <c r="J263" s="55">
        <v>0</v>
      </c>
      <c r="K263" s="55">
        <v>0</v>
      </c>
      <c r="L263" s="55">
        <v>0</v>
      </c>
      <c r="M263" s="55">
        <v>0</v>
      </c>
    </row>
    <row r="264" spans="1:13">
      <c r="A264" s="55" t="s">
        <v>110</v>
      </c>
      <c r="B264" s="55" t="s">
        <v>111</v>
      </c>
      <c r="C264" s="55" t="s">
        <v>117</v>
      </c>
      <c r="D264" s="55">
        <v>2045</v>
      </c>
      <c r="E264" s="55" t="s">
        <v>44</v>
      </c>
      <c r="F264" s="55">
        <v>0</v>
      </c>
      <c r="G264" s="55">
        <v>0</v>
      </c>
      <c r="H264" s="55">
        <v>0</v>
      </c>
      <c r="I264" s="55">
        <v>0</v>
      </c>
      <c r="J264" s="55">
        <v>0</v>
      </c>
      <c r="K264" s="55">
        <v>0</v>
      </c>
      <c r="L264" s="55">
        <v>0</v>
      </c>
      <c r="M264" s="55">
        <v>0</v>
      </c>
    </row>
    <row r="265" spans="1:13">
      <c r="A265" s="55" t="s">
        <v>110</v>
      </c>
      <c r="B265" s="55" t="s">
        <v>111</v>
      </c>
      <c r="C265" s="55" t="s">
        <v>117</v>
      </c>
      <c r="D265" s="55">
        <v>2050</v>
      </c>
      <c r="E265" s="55" t="s">
        <v>44</v>
      </c>
      <c r="F265" s="55">
        <v>0</v>
      </c>
      <c r="G265" s="55">
        <v>0</v>
      </c>
      <c r="H265" s="55">
        <v>0</v>
      </c>
      <c r="I265" s="55">
        <v>0</v>
      </c>
      <c r="J265" s="55">
        <v>0</v>
      </c>
      <c r="K265" s="55">
        <v>0</v>
      </c>
      <c r="L265" s="55">
        <v>0</v>
      </c>
      <c r="M265" s="55">
        <v>0</v>
      </c>
    </row>
    <row r="266" spans="1:13">
      <c r="A266" s="55" t="s">
        <v>110</v>
      </c>
      <c r="B266" s="55" t="s">
        <v>111</v>
      </c>
      <c r="C266" s="55" t="s">
        <v>118</v>
      </c>
      <c r="D266" s="55">
        <v>2000</v>
      </c>
      <c r="E266" s="55" t="s">
        <v>44</v>
      </c>
      <c r="F266" s="55">
        <v>10.28614316</v>
      </c>
      <c r="G266" s="55">
        <v>0.82199999999999995</v>
      </c>
      <c r="H266" s="55">
        <v>226.45176000000001</v>
      </c>
      <c r="I266" s="55">
        <v>0</v>
      </c>
      <c r="J266" s="55">
        <v>340.0868534</v>
      </c>
      <c r="K266" s="55">
        <v>285.04374259999997</v>
      </c>
      <c r="L266" s="55">
        <v>20.33818389</v>
      </c>
      <c r="M266" s="55">
        <v>4.104740777</v>
      </c>
    </row>
    <row r="267" spans="1:13">
      <c r="A267" s="55" t="s">
        <v>110</v>
      </c>
      <c r="B267" s="55" t="s">
        <v>111</v>
      </c>
      <c r="C267" s="55" t="s">
        <v>118</v>
      </c>
      <c r="D267" s="55">
        <v>2005</v>
      </c>
      <c r="E267" s="55" t="s">
        <v>44</v>
      </c>
      <c r="F267" s="55">
        <v>17.656077929999999</v>
      </c>
      <c r="G267" s="55">
        <v>2.41</v>
      </c>
      <c r="H267" s="55">
        <v>348.94836749999899</v>
      </c>
      <c r="I267" s="55">
        <v>0</v>
      </c>
      <c r="J267" s="55">
        <v>497.64673489999899</v>
      </c>
      <c r="K267" s="55">
        <v>411.16272020000002</v>
      </c>
      <c r="L267" s="55">
        <v>29.676367320000001</v>
      </c>
      <c r="M267" s="55">
        <v>8.9731736350000002</v>
      </c>
    </row>
    <row r="268" spans="1:13">
      <c r="A268" s="55" t="s">
        <v>110</v>
      </c>
      <c r="B268" s="55" t="s">
        <v>111</v>
      </c>
      <c r="C268" s="55" t="s">
        <v>118</v>
      </c>
      <c r="D268" s="55">
        <v>2010</v>
      </c>
      <c r="E268" s="55" t="s">
        <v>44</v>
      </c>
      <c r="F268" s="55">
        <v>30.870915790000002</v>
      </c>
      <c r="G268" s="55">
        <v>5.5137029740000001</v>
      </c>
      <c r="H268" s="55">
        <v>571.22118169999999</v>
      </c>
      <c r="I268" s="55">
        <v>0</v>
      </c>
      <c r="J268" s="55">
        <v>790.28236329999902</v>
      </c>
      <c r="K268" s="55">
        <v>658.91425119999997</v>
      </c>
      <c r="L268" s="55">
        <v>47.62443202</v>
      </c>
      <c r="M268" s="55">
        <v>12.772399999999999</v>
      </c>
    </row>
    <row r="269" spans="1:13">
      <c r="A269" s="55" t="s">
        <v>110</v>
      </c>
      <c r="B269" s="55" t="s">
        <v>111</v>
      </c>
      <c r="C269" s="55" t="s">
        <v>118</v>
      </c>
      <c r="D269" s="55">
        <v>2015</v>
      </c>
      <c r="E269" s="55" t="s">
        <v>44</v>
      </c>
      <c r="F269" s="55">
        <v>48.872987729999998</v>
      </c>
      <c r="G269" s="55">
        <v>6.3719266640000001</v>
      </c>
      <c r="H269" s="55">
        <v>1019.2964449999999</v>
      </c>
      <c r="I269" s="55">
        <v>0</v>
      </c>
      <c r="J269" s="55">
        <v>1354.9862230000001</v>
      </c>
      <c r="K269" s="55">
        <v>1180.9539580000001</v>
      </c>
      <c r="L269" s="55">
        <v>85.374543029999998</v>
      </c>
      <c r="M269" s="55">
        <v>11.772433189999999</v>
      </c>
    </row>
    <row r="270" spans="1:13">
      <c r="A270" s="55" t="s">
        <v>110</v>
      </c>
      <c r="B270" s="55" t="s">
        <v>111</v>
      </c>
      <c r="C270" s="55" t="s">
        <v>118</v>
      </c>
      <c r="D270" s="55">
        <v>2020</v>
      </c>
      <c r="E270" s="55" t="s">
        <v>44</v>
      </c>
      <c r="F270" s="55">
        <v>42.867683470000003</v>
      </c>
      <c r="G270" s="55">
        <v>4.7243730369999897</v>
      </c>
      <c r="H270" s="55">
        <v>911.50263719999998</v>
      </c>
      <c r="I270" s="55">
        <v>0</v>
      </c>
      <c r="J270" s="55">
        <v>1247.5186080000001</v>
      </c>
      <c r="K270" s="55">
        <v>1043.678707</v>
      </c>
      <c r="L270" s="55">
        <v>75.474547220000005</v>
      </c>
      <c r="M270" s="55">
        <v>8.1839577190000004</v>
      </c>
    </row>
    <row r="271" spans="1:13">
      <c r="A271" s="55" t="s">
        <v>110</v>
      </c>
      <c r="B271" s="55" t="s">
        <v>111</v>
      </c>
      <c r="C271" s="55" t="s">
        <v>118</v>
      </c>
      <c r="D271" s="55">
        <v>2025</v>
      </c>
      <c r="E271" s="55" t="s">
        <v>44</v>
      </c>
      <c r="F271" s="55">
        <v>48.502193390000002</v>
      </c>
      <c r="G271" s="55">
        <v>6.9206717779999902</v>
      </c>
      <c r="H271" s="55">
        <v>1032.926035</v>
      </c>
      <c r="I271" s="55">
        <v>0</v>
      </c>
      <c r="J271" s="55">
        <v>1416.4654029999999</v>
      </c>
      <c r="K271" s="55">
        <v>1181.5089599999999</v>
      </c>
      <c r="L271" s="55">
        <v>85.435965519999996</v>
      </c>
      <c r="M271" s="55">
        <v>8.8890566870000001</v>
      </c>
    </row>
    <row r="272" spans="1:13">
      <c r="A272" s="55" t="s">
        <v>110</v>
      </c>
      <c r="B272" s="55" t="s">
        <v>111</v>
      </c>
      <c r="C272" s="55" t="s">
        <v>118</v>
      </c>
      <c r="D272" s="55">
        <v>2030</v>
      </c>
      <c r="E272" s="55" t="s">
        <v>44</v>
      </c>
      <c r="F272" s="55">
        <v>53.174098870000002</v>
      </c>
      <c r="G272" s="55">
        <v>6.2189773729999898</v>
      </c>
      <c r="H272" s="55">
        <v>1138.106037</v>
      </c>
      <c r="I272" s="55">
        <v>0</v>
      </c>
      <c r="J272" s="55">
        <v>1570.8887400000001</v>
      </c>
      <c r="K272" s="55">
        <v>1298.883943</v>
      </c>
      <c r="L272" s="55">
        <v>93.920344240000006</v>
      </c>
      <c r="M272" s="55">
        <v>9.8469132310000003</v>
      </c>
    </row>
    <row r="273" spans="1:13">
      <c r="A273" s="55" t="s">
        <v>110</v>
      </c>
      <c r="B273" s="55" t="s">
        <v>111</v>
      </c>
      <c r="C273" s="55" t="s">
        <v>118</v>
      </c>
      <c r="D273" s="55">
        <v>2035</v>
      </c>
      <c r="E273" s="55" t="s">
        <v>44</v>
      </c>
      <c r="F273" s="55">
        <v>56.695433819999998</v>
      </c>
      <c r="G273" s="55">
        <v>7.0145359569999997</v>
      </c>
      <c r="H273" s="55">
        <v>1223.5111359999901</v>
      </c>
      <c r="I273" s="55">
        <v>0</v>
      </c>
      <c r="J273" s="55">
        <v>1707.768939</v>
      </c>
      <c r="K273" s="55">
        <v>1391.259994</v>
      </c>
      <c r="L273" s="55">
        <v>100.602897099999</v>
      </c>
      <c r="M273" s="55">
        <v>10.888095379999999</v>
      </c>
    </row>
    <row r="274" spans="1:13">
      <c r="A274" s="55" t="s">
        <v>110</v>
      </c>
      <c r="B274" s="55" t="s">
        <v>111</v>
      </c>
      <c r="C274" s="55" t="s">
        <v>118</v>
      </c>
      <c r="D274" s="55">
        <v>2040</v>
      </c>
      <c r="E274" s="55" t="s">
        <v>44</v>
      </c>
      <c r="F274" s="55">
        <v>60.607818870000003</v>
      </c>
      <c r="G274" s="55">
        <v>7.4564206689999999</v>
      </c>
      <c r="H274" s="55">
        <v>1319.433953</v>
      </c>
      <c r="I274" s="55">
        <v>0</v>
      </c>
      <c r="J274" s="55">
        <v>1863.674573</v>
      </c>
      <c r="K274" s="55">
        <v>1494.585525</v>
      </c>
      <c r="L274" s="55">
        <v>108.07935430000001</v>
      </c>
      <c r="M274" s="55">
        <v>12.11402062</v>
      </c>
    </row>
    <row r="275" spans="1:13">
      <c r="A275" s="55" t="s">
        <v>110</v>
      </c>
      <c r="B275" s="55" t="s">
        <v>111</v>
      </c>
      <c r="C275" s="55" t="s">
        <v>118</v>
      </c>
      <c r="D275" s="55">
        <v>2045</v>
      </c>
      <c r="E275" s="55" t="s">
        <v>44</v>
      </c>
      <c r="F275" s="55">
        <v>65.050670069999995</v>
      </c>
      <c r="G275" s="55">
        <v>7.6686991079999904</v>
      </c>
      <c r="H275" s="55">
        <v>1429.04937899999</v>
      </c>
      <c r="I275" s="55">
        <v>0</v>
      </c>
      <c r="J275" s="55">
        <v>2042.98542399999</v>
      </c>
      <c r="K275" s="55">
        <v>1612.3607359999901</v>
      </c>
      <c r="L275" s="55">
        <v>116.6025247</v>
      </c>
      <c r="M275" s="55">
        <v>13.545884190000001</v>
      </c>
    </row>
    <row r="276" spans="1:13">
      <c r="A276" s="55" t="s">
        <v>110</v>
      </c>
      <c r="B276" s="55" t="s">
        <v>111</v>
      </c>
      <c r="C276" s="55" t="s">
        <v>118</v>
      </c>
      <c r="D276" s="55">
        <v>2050</v>
      </c>
      <c r="E276" s="55" t="s">
        <v>44</v>
      </c>
      <c r="F276" s="55">
        <v>69.457369319999998</v>
      </c>
      <c r="G276" s="55">
        <v>8.3662204019999997</v>
      </c>
      <c r="H276" s="55">
        <v>1541.8409609999901</v>
      </c>
      <c r="I276" s="55">
        <v>0</v>
      </c>
      <c r="J276" s="55">
        <v>2233.695256</v>
      </c>
      <c r="K276" s="55">
        <v>1731.736862</v>
      </c>
      <c r="L276" s="55">
        <v>125.2443131</v>
      </c>
      <c r="M276" s="55">
        <v>15.14760866</v>
      </c>
    </row>
    <row r="277" spans="1:13">
      <c r="A277" s="55" t="s">
        <v>110</v>
      </c>
      <c r="B277" s="55" t="s">
        <v>111</v>
      </c>
      <c r="C277" s="55" t="s">
        <v>119</v>
      </c>
      <c r="D277" s="55">
        <v>2000</v>
      </c>
      <c r="E277" s="55" t="s">
        <v>44</v>
      </c>
      <c r="F277" s="55">
        <v>2.7741431580000002</v>
      </c>
      <c r="G277" s="55">
        <v>0.13</v>
      </c>
      <c r="H277" s="55">
        <v>85.443426700000003</v>
      </c>
      <c r="I277" s="55">
        <v>0</v>
      </c>
      <c r="J277" s="55">
        <v>170.88685340000001</v>
      </c>
      <c r="K277" s="55">
        <v>100.2256797</v>
      </c>
      <c r="L277" s="55">
        <v>6.9501518239999998</v>
      </c>
      <c r="M277" s="55">
        <v>1.3047407769999999</v>
      </c>
    </row>
    <row r="278" spans="1:13">
      <c r="A278" s="55" t="s">
        <v>110</v>
      </c>
      <c r="B278" s="55" t="s">
        <v>111</v>
      </c>
      <c r="C278" s="55" t="s">
        <v>119</v>
      </c>
      <c r="D278" s="55">
        <v>2005</v>
      </c>
      <c r="E278" s="55" t="s">
        <v>44</v>
      </c>
      <c r="F278" s="55">
        <v>3.2010779299999998</v>
      </c>
      <c r="G278" s="55">
        <v>0.21</v>
      </c>
      <c r="H278" s="55">
        <v>99.873367470000005</v>
      </c>
      <c r="I278" s="55">
        <v>0</v>
      </c>
      <c r="J278" s="55">
        <v>199.74673490000001</v>
      </c>
      <c r="K278" s="55">
        <v>102.96303409999901</v>
      </c>
      <c r="L278" s="55">
        <v>7.3600014690000002</v>
      </c>
      <c r="M278" s="55">
        <v>4.0331736349999998</v>
      </c>
    </row>
    <row r="279" spans="1:13">
      <c r="A279" s="55" t="s">
        <v>110</v>
      </c>
      <c r="B279" s="55" t="s">
        <v>111</v>
      </c>
      <c r="C279" s="55" t="s">
        <v>119</v>
      </c>
      <c r="D279" s="55">
        <v>2010</v>
      </c>
      <c r="E279" s="55" t="s">
        <v>44</v>
      </c>
      <c r="F279" s="55">
        <v>4.1729157900000002</v>
      </c>
      <c r="G279" s="55">
        <v>0.39267956999999998</v>
      </c>
      <c r="H279" s="55">
        <v>131.92118170000001</v>
      </c>
      <c r="I279" s="55">
        <v>0</v>
      </c>
      <c r="J279" s="55">
        <v>263.84236329999999</v>
      </c>
      <c r="K279" s="55">
        <v>127.7279293</v>
      </c>
      <c r="L279" s="55">
        <v>9.2503352979999995</v>
      </c>
      <c r="M279" s="55">
        <v>5.1570523110000002</v>
      </c>
    </row>
    <row r="280" spans="1:13">
      <c r="A280" s="55" t="s">
        <v>110</v>
      </c>
      <c r="B280" s="55" t="s">
        <v>111</v>
      </c>
      <c r="C280" s="55" t="s">
        <v>119</v>
      </c>
      <c r="D280" s="55">
        <v>2015</v>
      </c>
      <c r="E280" s="55" t="s">
        <v>44</v>
      </c>
      <c r="F280" s="55">
        <v>5.2275293939999896</v>
      </c>
      <c r="G280" s="55">
        <v>0.52544163700000002</v>
      </c>
      <c r="H280" s="55">
        <v>165.18811169999901</v>
      </c>
      <c r="I280" s="55">
        <v>0</v>
      </c>
      <c r="J280" s="55">
        <v>330.37622339999899</v>
      </c>
      <c r="K280" s="55">
        <v>157.46491850000001</v>
      </c>
      <c r="L280" s="55">
        <v>11.451219419999999</v>
      </c>
      <c r="M280" s="55">
        <v>4.9330705439999996</v>
      </c>
    </row>
    <row r="281" spans="1:13">
      <c r="A281" s="55" t="s">
        <v>110</v>
      </c>
      <c r="B281" s="55" t="s">
        <v>111</v>
      </c>
      <c r="C281" s="55" t="s">
        <v>119</v>
      </c>
      <c r="D281" s="55">
        <v>2020</v>
      </c>
      <c r="E281" s="55" t="s">
        <v>44</v>
      </c>
      <c r="F281" s="55">
        <v>6.0449811779999996</v>
      </c>
      <c r="G281" s="55">
        <v>0.59805076299999904</v>
      </c>
      <c r="H281" s="55">
        <v>191.01930390000001</v>
      </c>
      <c r="I281" s="55">
        <v>0</v>
      </c>
      <c r="J281" s="55">
        <v>382.03860780000002</v>
      </c>
      <c r="K281" s="55">
        <v>183.31611669999899</v>
      </c>
      <c r="L281" s="55">
        <v>13.321589850000001</v>
      </c>
      <c r="M281" s="55">
        <v>4.5937218340000001</v>
      </c>
    </row>
    <row r="282" spans="1:13">
      <c r="A282" s="55" t="s">
        <v>110</v>
      </c>
      <c r="B282" s="55" t="s">
        <v>111</v>
      </c>
      <c r="C282" s="55" t="s">
        <v>119</v>
      </c>
      <c r="D282" s="55">
        <v>2025</v>
      </c>
      <c r="E282" s="55" t="s">
        <v>44</v>
      </c>
      <c r="F282" s="55">
        <v>6.9737381510000001</v>
      </c>
      <c r="G282" s="55">
        <v>0.75865614400000003</v>
      </c>
      <c r="H282" s="55">
        <v>220.36770139999999</v>
      </c>
      <c r="I282" s="55">
        <v>0</v>
      </c>
      <c r="J282" s="55">
        <v>440.73540279999997</v>
      </c>
      <c r="K282" s="55">
        <v>212.50169790000001</v>
      </c>
      <c r="L282" s="55">
        <v>15.434029969999999</v>
      </c>
      <c r="M282" s="55">
        <v>4.8448201180000003</v>
      </c>
    </row>
    <row r="283" spans="1:13">
      <c r="A283" s="55" t="s">
        <v>110</v>
      </c>
      <c r="B283" s="55" t="s">
        <v>111</v>
      </c>
      <c r="C283" s="55" t="s">
        <v>119</v>
      </c>
      <c r="D283" s="55">
        <v>2030</v>
      </c>
      <c r="E283" s="55" t="s">
        <v>44</v>
      </c>
      <c r="F283" s="55">
        <v>8.1152592099999996</v>
      </c>
      <c r="G283" s="55">
        <v>0.87268774299999996</v>
      </c>
      <c r="H283" s="55">
        <v>256.43937</v>
      </c>
      <c r="I283" s="55">
        <v>0</v>
      </c>
      <c r="J283" s="55">
        <v>512.87874009999996</v>
      </c>
      <c r="K283" s="55">
        <v>248.00830099999999</v>
      </c>
      <c r="L283" s="55">
        <v>18.006845269999999</v>
      </c>
      <c r="M283" s="55">
        <v>5.4628403270000003</v>
      </c>
    </row>
    <row r="284" spans="1:13">
      <c r="A284" s="55" t="s">
        <v>110</v>
      </c>
      <c r="B284" s="55" t="s">
        <v>111</v>
      </c>
      <c r="C284" s="55" t="s">
        <v>119</v>
      </c>
      <c r="D284" s="55">
        <v>2035</v>
      </c>
      <c r="E284" s="55" t="s">
        <v>44</v>
      </c>
      <c r="F284" s="55">
        <v>9.4856888230000003</v>
      </c>
      <c r="G284" s="55">
        <v>1.0202313409999999</v>
      </c>
      <c r="H284" s="55">
        <v>299.74446939999899</v>
      </c>
      <c r="I284" s="55">
        <v>0</v>
      </c>
      <c r="J284" s="55">
        <v>599.488938799999</v>
      </c>
      <c r="K284" s="55">
        <v>290.42533580000003</v>
      </c>
      <c r="L284" s="55">
        <v>21.081820019999999</v>
      </c>
      <c r="M284" s="55">
        <v>6.2941201579999904</v>
      </c>
    </row>
    <row r="285" spans="1:13">
      <c r="A285" s="55" t="s">
        <v>110</v>
      </c>
      <c r="B285" s="55" t="s">
        <v>111</v>
      </c>
      <c r="C285" s="55" t="s">
        <v>119</v>
      </c>
      <c r="D285" s="55">
        <v>2040</v>
      </c>
      <c r="E285" s="55" t="s">
        <v>44</v>
      </c>
      <c r="F285" s="55">
        <v>11.09402352</v>
      </c>
      <c r="G285" s="55">
        <v>1.1951305649999999</v>
      </c>
      <c r="H285" s="55">
        <v>350.56728670000001</v>
      </c>
      <c r="I285" s="55">
        <v>0</v>
      </c>
      <c r="J285" s="55">
        <v>701.13457349999999</v>
      </c>
      <c r="K285" s="55">
        <v>340.09593430000001</v>
      </c>
      <c r="L285" s="55">
        <v>24.683203049999999</v>
      </c>
      <c r="M285" s="55">
        <v>7.2951241500000004</v>
      </c>
    </row>
    <row r="286" spans="1:13">
      <c r="A286" s="55" t="s">
        <v>110</v>
      </c>
      <c r="B286" s="55" t="s">
        <v>111</v>
      </c>
      <c r="C286" s="55" t="s">
        <v>119</v>
      </c>
      <c r="D286" s="55">
        <v>2045</v>
      </c>
      <c r="E286" s="55" t="s">
        <v>44</v>
      </c>
      <c r="F286" s="55">
        <v>12.97744378</v>
      </c>
      <c r="G286" s="55">
        <v>1.2734466929999999</v>
      </c>
      <c r="H286" s="55">
        <v>410.0827122</v>
      </c>
      <c r="I286" s="55">
        <v>0</v>
      </c>
      <c r="J286" s="55">
        <v>820.16542440000001</v>
      </c>
      <c r="K286" s="55">
        <v>398.20968839999898</v>
      </c>
      <c r="L286" s="55">
        <v>28.896853109999999</v>
      </c>
      <c r="M286" s="55">
        <v>8.4770603159999993</v>
      </c>
    </row>
    <row r="287" spans="1:13">
      <c r="A287" s="55" t="s">
        <v>110</v>
      </c>
      <c r="B287" s="55" t="s">
        <v>111</v>
      </c>
      <c r="C287" s="55" t="s">
        <v>119</v>
      </c>
      <c r="D287" s="55">
        <v>2050</v>
      </c>
      <c r="E287" s="55" t="s">
        <v>44</v>
      </c>
      <c r="F287" s="55">
        <v>15.18316158</v>
      </c>
      <c r="G287" s="55">
        <v>1.597967704</v>
      </c>
      <c r="H287" s="55">
        <v>479.78262790000002</v>
      </c>
      <c r="I287" s="55">
        <v>0</v>
      </c>
      <c r="J287" s="55">
        <v>959.56525580000005</v>
      </c>
      <c r="K287" s="55">
        <v>466.25557750000002</v>
      </c>
      <c r="L287" s="55">
        <v>33.83041592</v>
      </c>
      <c r="M287" s="55">
        <v>9.8638428479999902</v>
      </c>
    </row>
    <row r="288" spans="1:13">
      <c r="A288" s="55" t="s">
        <v>110</v>
      </c>
      <c r="B288" s="55" t="s">
        <v>111</v>
      </c>
      <c r="C288" s="55" t="s">
        <v>120</v>
      </c>
      <c r="D288" s="55">
        <v>2000</v>
      </c>
      <c r="E288" s="55" t="s">
        <v>44</v>
      </c>
      <c r="F288" s="55">
        <v>0</v>
      </c>
      <c r="G288" s="55">
        <v>0</v>
      </c>
      <c r="H288" s="55">
        <v>0</v>
      </c>
      <c r="I288" s="55">
        <v>0</v>
      </c>
      <c r="J288" s="55">
        <v>0</v>
      </c>
      <c r="K288" s="55">
        <v>0</v>
      </c>
      <c r="L288" s="55">
        <v>0</v>
      </c>
      <c r="M288" s="55">
        <v>0</v>
      </c>
    </row>
    <row r="289" spans="1:13">
      <c r="A289" s="55" t="s">
        <v>110</v>
      </c>
      <c r="B289" s="55" t="s">
        <v>111</v>
      </c>
      <c r="C289" s="55" t="s">
        <v>120</v>
      </c>
      <c r="D289" s="55">
        <v>2005</v>
      </c>
      <c r="E289" s="55" t="s">
        <v>44</v>
      </c>
      <c r="F289" s="55">
        <v>0</v>
      </c>
      <c r="G289" s="55">
        <v>0</v>
      </c>
      <c r="H289" s="55">
        <v>0</v>
      </c>
      <c r="I289" s="55">
        <v>0</v>
      </c>
      <c r="J289" s="55">
        <v>0</v>
      </c>
      <c r="K289" s="55">
        <v>0</v>
      </c>
      <c r="L289" s="55">
        <v>0</v>
      </c>
      <c r="M289" s="55">
        <v>0</v>
      </c>
    </row>
    <row r="290" spans="1:13">
      <c r="A290" s="55" t="s">
        <v>110</v>
      </c>
      <c r="B290" s="55" t="s">
        <v>111</v>
      </c>
      <c r="C290" s="55" t="s">
        <v>120</v>
      </c>
      <c r="D290" s="55">
        <v>2010</v>
      </c>
      <c r="E290" s="55" t="s">
        <v>44</v>
      </c>
      <c r="F290" s="55">
        <v>0</v>
      </c>
      <c r="G290" s="55">
        <v>0</v>
      </c>
      <c r="H290" s="55">
        <v>0</v>
      </c>
      <c r="I290" s="55">
        <v>0</v>
      </c>
      <c r="J290" s="55">
        <v>0</v>
      </c>
      <c r="K290" s="55">
        <v>0</v>
      </c>
      <c r="L290" s="55">
        <v>0</v>
      </c>
      <c r="M290" s="55">
        <v>0</v>
      </c>
    </row>
    <row r="291" spans="1:13">
      <c r="A291" s="55" t="s">
        <v>110</v>
      </c>
      <c r="B291" s="55" t="s">
        <v>111</v>
      </c>
      <c r="C291" s="55" t="s">
        <v>120</v>
      </c>
      <c r="D291" s="55">
        <v>2015</v>
      </c>
      <c r="E291" s="55" t="s">
        <v>44</v>
      </c>
      <c r="F291" s="55">
        <v>0</v>
      </c>
      <c r="G291" s="55">
        <v>0</v>
      </c>
      <c r="H291" s="55">
        <v>0</v>
      </c>
      <c r="I291" s="55">
        <v>0</v>
      </c>
      <c r="J291" s="55">
        <v>0</v>
      </c>
      <c r="K291" s="55">
        <v>0</v>
      </c>
      <c r="L291" s="55">
        <v>0</v>
      </c>
      <c r="M291" s="55">
        <v>0</v>
      </c>
    </row>
    <row r="292" spans="1:13">
      <c r="A292" s="55" t="s">
        <v>110</v>
      </c>
      <c r="B292" s="55" t="s">
        <v>111</v>
      </c>
      <c r="C292" s="55" t="s">
        <v>120</v>
      </c>
      <c r="D292" s="55">
        <v>2020</v>
      </c>
      <c r="E292" s="55" t="s">
        <v>44</v>
      </c>
      <c r="F292" s="55">
        <v>0</v>
      </c>
      <c r="G292" s="55">
        <v>0</v>
      </c>
      <c r="H292" s="55">
        <v>0</v>
      </c>
      <c r="I292" s="55">
        <v>0</v>
      </c>
      <c r="J292" s="55">
        <v>0</v>
      </c>
      <c r="K292" s="55">
        <v>0</v>
      </c>
      <c r="L292" s="55">
        <v>0</v>
      </c>
      <c r="M292" s="55">
        <v>0</v>
      </c>
    </row>
    <row r="293" spans="1:13">
      <c r="A293" s="55" t="s">
        <v>110</v>
      </c>
      <c r="B293" s="55" t="s">
        <v>111</v>
      </c>
      <c r="C293" s="55" t="s">
        <v>120</v>
      </c>
      <c r="D293" s="55">
        <v>2025</v>
      </c>
      <c r="E293" s="55" t="s">
        <v>44</v>
      </c>
      <c r="F293" s="55">
        <v>0</v>
      </c>
      <c r="G293" s="55">
        <v>0</v>
      </c>
      <c r="H293" s="55">
        <v>0</v>
      </c>
      <c r="I293" s="55">
        <v>0</v>
      </c>
      <c r="J293" s="55">
        <v>0</v>
      </c>
      <c r="K293" s="55">
        <v>0</v>
      </c>
      <c r="L293" s="55">
        <v>0</v>
      </c>
      <c r="M293" s="55">
        <v>0</v>
      </c>
    </row>
    <row r="294" spans="1:13">
      <c r="A294" s="55" t="s">
        <v>110</v>
      </c>
      <c r="B294" s="55" t="s">
        <v>111</v>
      </c>
      <c r="C294" s="55" t="s">
        <v>120</v>
      </c>
      <c r="D294" s="55">
        <v>2030</v>
      </c>
      <c r="E294" s="55" t="s">
        <v>44</v>
      </c>
      <c r="F294" s="55">
        <v>0</v>
      </c>
      <c r="G294" s="55">
        <v>0</v>
      </c>
      <c r="H294" s="55">
        <v>0</v>
      </c>
      <c r="I294" s="55">
        <v>0</v>
      </c>
      <c r="J294" s="55">
        <v>0</v>
      </c>
      <c r="K294" s="55">
        <v>0</v>
      </c>
      <c r="L294" s="55">
        <v>0</v>
      </c>
      <c r="M294" s="55">
        <v>0</v>
      </c>
    </row>
    <row r="295" spans="1:13">
      <c r="A295" s="55" t="s">
        <v>110</v>
      </c>
      <c r="B295" s="55" t="s">
        <v>111</v>
      </c>
      <c r="C295" s="55" t="s">
        <v>120</v>
      </c>
      <c r="D295" s="55">
        <v>2035</v>
      </c>
      <c r="E295" s="55" t="s">
        <v>44</v>
      </c>
      <c r="F295" s="55">
        <v>0</v>
      </c>
      <c r="G295" s="55">
        <v>0</v>
      </c>
      <c r="H295" s="55">
        <v>0</v>
      </c>
      <c r="I295" s="55">
        <v>0</v>
      </c>
      <c r="J295" s="55">
        <v>0</v>
      </c>
      <c r="K295" s="55">
        <v>0</v>
      </c>
      <c r="L295" s="55">
        <v>0</v>
      </c>
      <c r="M295" s="55">
        <v>0</v>
      </c>
    </row>
    <row r="296" spans="1:13">
      <c r="A296" s="55" t="s">
        <v>110</v>
      </c>
      <c r="B296" s="55" t="s">
        <v>111</v>
      </c>
      <c r="C296" s="55" t="s">
        <v>120</v>
      </c>
      <c r="D296" s="55">
        <v>2040</v>
      </c>
      <c r="E296" s="55" t="s">
        <v>44</v>
      </c>
      <c r="F296" s="55">
        <v>0</v>
      </c>
      <c r="G296" s="55">
        <v>0</v>
      </c>
      <c r="H296" s="55">
        <v>0</v>
      </c>
      <c r="I296" s="55">
        <v>0</v>
      </c>
      <c r="J296" s="55">
        <v>0</v>
      </c>
      <c r="K296" s="55">
        <v>0</v>
      </c>
      <c r="L296" s="55">
        <v>0</v>
      </c>
      <c r="M296" s="55">
        <v>0</v>
      </c>
    </row>
    <row r="297" spans="1:13">
      <c r="A297" s="55" t="s">
        <v>110</v>
      </c>
      <c r="B297" s="55" t="s">
        <v>111</v>
      </c>
      <c r="C297" s="55" t="s">
        <v>120</v>
      </c>
      <c r="D297" s="55">
        <v>2045</v>
      </c>
      <c r="E297" s="55" t="s">
        <v>44</v>
      </c>
      <c r="F297" s="55">
        <v>0</v>
      </c>
      <c r="G297" s="55">
        <v>0</v>
      </c>
      <c r="H297" s="55">
        <v>0</v>
      </c>
      <c r="I297" s="55">
        <v>0</v>
      </c>
      <c r="J297" s="55">
        <v>0</v>
      </c>
      <c r="K297" s="55">
        <v>0</v>
      </c>
      <c r="L297" s="55">
        <v>0</v>
      </c>
      <c r="M297" s="55">
        <v>0</v>
      </c>
    </row>
    <row r="298" spans="1:13">
      <c r="A298" s="55" t="s">
        <v>110</v>
      </c>
      <c r="B298" s="55" t="s">
        <v>111</v>
      </c>
      <c r="C298" s="55" t="s">
        <v>120</v>
      </c>
      <c r="D298" s="55">
        <v>2050</v>
      </c>
      <c r="E298" s="55" t="s">
        <v>44</v>
      </c>
      <c r="F298" s="55">
        <v>0</v>
      </c>
      <c r="G298" s="55">
        <v>0</v>
      </c>
      <c r="H298" s="55">
        <v>0</v>
      </c>
      <c r="I298" s="55">
        <v>0</v>
      </c>
      <c r="J298" s="55">
        <v>0</v>
      </c>
      <c r="K298" s="55">
        <v>0</v>
      </c>
      <c r="L298" s="55">
        <v>0</v>
      </c>
      <c r="M298" s="55">
        <v>0</v>
      </c>
    </row>
    <row r="299" spans="1:13">
      <c r="A299" s="55" t="s">
        <v>110</v>
      </c>
      <c r="B299" s="55" t="s">
        <v>111</v>
      </c>
      <c r="C299" s="55" t="s">
        <v>121</v>
      </c>
      <c r="D299" s="55">
        <v>2000</v>
      </c>
      <c r="E299" s="55" t="s">
        <v>44</v>
      </c>
      <c r="F299" s="55">
        <v>0</v>
      </c>
      <c r="G299" s="55">
        <v>0</v>
      </c>
      <c r="H299" s="55">
        <v>0</v>
      </c>
      <c r="I299" s="55">
        <v>0</v>
      </c>
      <c r="J299" s="55">
        <v>0</v>
      </c>
      <c r="K299" s="55">
        <v>0</v>
      </c>
      <c r="L299" s="55">
        <v>0</v>
      </c>
      <c r="M299" s="55">
        <v>0</v>
      </c>
    </row>
    <row r="300" spans="1:13">
      <c r="A300" s="55" t="s">
        <v>110</v>
      </c>
      <c r="B300" s="55" t="s">
        <v>111</v>
      </c>
      <c r="C300" s="55" t="s">
        <v>121</v>
      </c>
      <c r="D300" s="55">
        <v>2005</v>
      </c>
      <c r="E300" s="55" t="s">
        <v>44</v>
      </c>
      <c r="F300" s="55">
        <v>0</v>
      </c>
      <c r="G300" s="55">
        <v>0</v>
      </c>
      <c r="H300" s="55">
        <v>0</v>
      </c>
      <c r="I300" s="55">
        <v>0</v>
      </c>
      <c r="J300" s="55">
        <v>0</v>
      </c>
      <c r="K300" s="55">
        <v>0</v>
      </c>
      <c r="L300" s="55">
        <v>0</v>
      </c>
      <c r="M300" s="55">
        <v>0</v>
      </c>
    </row>
    <row r="301" spans="1:13">
      <c r="A301" s="55" t="s">
        <v>110</v>
      </c>
      <c r="B301" s="55" t="s">
        <v>111</v>
      </c>
      <c r="C301" s="55" t="s">
        <v>121</v>
      </c>
      <c r="D301" s="55">
        <v>2010</v>
      </c>
      <c r="E301" s="55" t="s">
        <v>44</v>
      </c>
      <c r="F301" s="55">
        <v>0</v>
      </c>
      <c r="G301" s="55">
        <v>0</v>
      </c>
      <c r="H301" s="55">
        <v>0</v>
      </c>
      <c r="I301" s="55">
        <v>0</v>
      </c>
      <c r="J301" s="55">
        <v>0</v>
      </c>
      <c r="K301" s="55">
        <v>0</v>
      </c>
      <c r="L301" s="55">
        <v>0</v>
      </c>
      <c r="M301" s="55">
        <v>0</v>
      </c>
    </row>
    <row r="302" spans="1:13">
      <c r="A302" s="55" t="s">
        <v>110</v>
      </c>
      <c r="B302" s="55" t="s">
        <v>111</v>
      </c>
      <c r="C302" s="55" t="s">
        <v>121</v>
      </c>
      <c r="D302" s="55">
        <v>2015</v>
      </c>
      <c r="E302" s="55" t="s">
        <v>44</v>
      </c>
      <c r="F302" s="55">
        <v>0</v>
      </c>
      <c r="G302" s="55">
        <v>0</v>
      </c>
      <c r="H302" s="55">
        <v>0</v>
      </c>
      <c r="I302" s="55">
        <v>0</v>
      </c>
      <c r="J302" s="55">
        <v>0</v>
      </c>
      <c r="K302" s="55">
        <v>0</v>
      </c>
      <c r="L302" s="55">
        <v>0</v>
      </c>
      <c r="M302" s="55">
        <v>0</v>
      </c>
    </row>
    <row r="303" spans="1:13">
      <c r="A303" s="55" t="s">
        <v>110</v>
      </c>
      <c r="B303" s="55" t="s">
        <v>111</v>
      </c>
      <c r="C303" s="55" t="s">
        <v>121</v>
      </c>
      <c r="D303" s="55">
        <v>2020</v>
      </c>
      <c r="E303" s="55" t="s">
        <v>44</v>
      </c>
      <c r="F303" s="55">
        <v>0</v>
      </c>
      <c r="G303" s="55">
        <v>0</v>
      </c>
      <c r="H303" s="55">
        <v>0</v>
      </c>
      <c r="I303" s="55">
        <v>0</v>
      </c>
      <c r="J303" s="55">
        <v>0</v>
      </c>
      <c r="K303" s="55">
        <v>0</v>
      </c>
      <c r="L303" s="55">
        <v>0</v>
      </c>
      <c r="M303" s="55">
        <v>0</v>
      </c>
    </row>
    <row r="304" spans="1:13">
      <c r="A304" s="55" t="s">
        <v>110</v>
      </c>
      <c r="B304" s="55" t="s">
        <v>111</v>
      </c>
      <c r="C304" s="55" t="s">
        <v>121</v>
      </c>
      <c r="D304" s="55">
        <v>2025</v>
      </c>
      <c r="E304" s="55" t="s">
        <v>44</v>
      </c>
      <c r="F304" s="55">
        <v>0</v>
      </c>
      <c r="G304" s="55">
        <v>0</v>
      </c>
      <c r="H304" s="55">
        <v>0</v>
      </c>
      <c r="I304" s="55">
        <v>0</v>
      </c>
      <c r="J304" s="55">
        <v>0</v>
      </c>
      <c r="K304" s="55">
        <v>0</v>
      </c>
      <c r="L304" s="55">
        <v>0</v>
      </c>
      <c r="M304" s="55">
        <v>0</v>
      </c>
    </row>
    <row r="305" spans="1:13">
      <c r="A305" s="55" t="s">
        <v>110</v>
      </c>
      <c r="B305" s="55" t="s">
        <v>111</v>
      </c>
      <c r="C305" s="55" t="s">
        <v>121</v>
      </c>
      <c r="D305" s="55">
        <v>2030</v>
      </c>
      <c r="E305" s="55" t="s">
        <v>44</v>
      </c>
      <c r="F305" s="55">
        <v>0</v>
      </c>
      <c r="G305" s="55">
        <v>0</v>
      </c>
      <c r="H305" s="55">
        <v>0</v>
      </c>
      <c r="I305" s="55">
        <v>0</v>
      </c>
      <c r="J305" s="55">
        <v>0</v>
      </c>
      <c r="K305" s="55">
        <v>0</v>
      </c>
      <c r="L305" s="55">
        <v>0</v>
      </c>
      <c r="M305" s="55">
        <v>0</v>
      </c>
    </row>
    <row r="306" spans="1:13">
      <c r="A306" s="55" t="s">
        <v>110</v>
      </c>
      <c r="B306" s="55" t="s">
        <v>111</v>
      </c>
      <c r="C306" s="55" t="s">
        <v>121</v>
      </c>
      <c r="D306" s="55">
        <v>2035</v>
      </c>
      <c r="E306" s="55" t="s">
        <v>44</v>
      </c>
      <c r="F306" s="55">
        <v>0</v>
      </c>
      <c r="G306" s="55">
        <v>0</v>
      </c>
      <c r="H306" s="55">
        <v>0</v>
      </c>
      <c r="I306" s="55">
        <v>0</v>
      </c>
      <c r="J306" s="55">
        <v>0</v>
      </c>
      <c r="K306" s="55">
        <v>0</v>
      </c>
      <c r="L306" s="55">
        <v>0</v>
      </c>
      <c r="M306" s="55">
        <v>0</v>
      </c>
    </row>
    <row r="307" spans="1:13">
      <c r="A307" s="55" t="s">
        <v>110</v>
      </c>
      <c r="B307" s="55" t="s">
        <v>111</v>
      </c>
      <c r="C307" s="55" t="s">
        <v>121</v>
      </c>
      <c r="D307" s="55">
        <v>2040</v>
      </c>
      <c r="E307" s="55" t="s">
        <v>44</v>
      </c>
      <c r="F307" s="55">
        <v>0</v>
      </c>
      <c r="G307" s="55">
        <v>0</v>
      </c>
      <c r="H307" s="55">
        <v>0</v>
      </c>
      <c r="I307" s="55">
        <v>0</v>
      </c>
      <c r="J307" s="55">
        <v>0</v>
      </c>
      <c r="K307" s="55">
        <v>0</v>
      </c>
      <c r="L307" s="55">
        <v>0</v>
      </c>
      <c r="M307" s="55">
        <v>0</v>
      </c>
    </row>
    <row r="308" spans="1:13">
      <c r="A308" s="55" t="s">
        <v>110</v>
      </c>
      <c r="B308" s="55" t="s">
        <v>111</v>
      </c>
      <c r="C308" s="55" t="s">
        <v>121</v>
      </c>
      <c r="D308" s="55">
        <v>2045</v>
      </c>
      <c r="E308" s="55" t="s">
        <v>44</v>
      </c>
      <c r="F308" s="55">
        <v>0</v>
      </c>
      <c r="G308" s="55">
        <v>0</v>
      </c>
      <c r="H308" s="55">
        <v>0</v>
      </c>
      <c r="I308" s="55">
        <v>0</v>
      </c>
      <c r="J308" s="55">
        <v>0</v>
      </c>
      <c r="K308" s="55">
        <v>0</v>
      </c>
      <c r="L308" s="55">
        <v>0</v>
      </c>
      <c r="M308" s="55">
        <v>0</v>
      </c>
    </row>
    <row r="309" spans="1:13">
      <c r="A309" s="55" t="s">
        <v>110</v>
      </c>
      <c r="B309" s="55" t="s">
        <v>111</v>
      </c>
      <c r="C309" s="55" t="s">
        <v>121</v>
      </c>
      <c r="D309" s="55">
        <v>2050</v>
      </c>
      <c r="E309" s="55" t="s">
        <v>44</v>
      </c>
      <c r="F309" s="55">
        <v>0</v>
      </c>
      <c r="G309" s="55">
        <v>0</v>
      </c>
      <c r="H309" s="55">
        <v>0</v>
      </c>
      <c r="I309" s="55">
        <v>0</v>
      </c>
      <c r="J309" s="55">
        <v>0</v>
      </c>
      <c r="K309" s="55">
        <v>0</v>
      </c>
      <c r="L309" s="55">
        <v>0</v>
      </c>
      <c r="M309" s="55">
        <v>0</v>
      </c>
    </row>
    <row r="310" spans="1:13">
      <c r="A310" s="55" t="s">
        <v>110</v>
      </c>
      <c r="B310" s="55" t="s">
        <v>111</v>
      </c>
      <c r="C310" s="55" t="s">
        <v>122</v>
      </c>
      <c r="D310" s="55">
        <v>2000</v>
      </c>
      <c r="E310" s="55" t="s">
        <v>44</v>
      </c>
      <c r="F310" s="55">
        <v>0</v>
      </c>
      <c r="G310" s="55">
        <v>0</v>
      </c>
      <c r="H310" s="55">
        <v>0</v>
      </c>
      <c r="I310" s="55">
        <v>0</v>
      </c>
      <c r="J310" s="55">
        <v>0</v>
      </c>
      <c r="K310" s="55">
        <v>0</v>
      </c>
      <c r="L310" s="55">
        <v>0</v>
      </c>
      <c r="M310" s="55">
        <v>0</v>
      </c>
    </row>
    <row r="311" spans="1:13">
      <c r="A311" s="55" t="s">
        <v>110</v>
      </c>
      <c r="B311" s="55" t="s">
        <v>111</v>
      </c>
      <c r="C311" s="55" t="s">
        <v>122</v>
      </c>
      <c r="D311" s="55">
        <v>2005</v>
      </c>
      <c r="E311" s="55" t="s">
        <v>44</v>
      </c>
      <c r="F311" s="55">
        <v>0</v>
      </c>
      <c r="G311" s="55">
        <v>0</v>
      </c>
      <c r="H311" s="55">
        <v>0</v>
      </c>
      <c r="I311" s="55">
        <v>0</v>
      </c>
      <c r="J311" s="55">
        <v>0</v>
      </c>
      <c r="K311" s="55">
        <v>0</v>
      </c>
      <c r="L311" s="55">
        <v>0</v>
      </c>
      <c r="M311" s="55">
        <v>0</v>
      </c>
    </row>
    <row r="312" spans="1:13">
      <c r="A312" s="55" t="s">
        <v>110</v>
      </c>
      <c r="B312" s="55" t="s">
        <v>111</v>
      </c>
      <c r="C312" s="55" t="s">
        <v>122</v>
      </c>
      <c r="D312" s="55">
        <v>2010</v>
      </c>
      <c r="E312" s="55" t="s">
        <v>44</v>
      </c>
      <c r="F312" s="55">
        <v>0</v>
      </c>
      <c r="G312" s="55">
        <v>0</v>
      </c>
      <c r="H312" s="55">
        <v>0</v>
      </c>
      <c r="I312" s="55">
        <v>0</v>
      </c>
      <c r="J312" s="55">
        <v>0</v>
      </c>
      <c r="K312" s="55">
        <v>0</v>
      </c>
      <c r="L312" s="55">
        <v>0</v>
      </c>
      <c r="M312" s="55">
        <v>0</v>
      </c>
    </row>
    <row r="313" spans="1:13">
      <c r="A313" s="55" t="s">
        <v>110</v>
      </c>
      <c r="B313" s="55" t="s">
        <v>111</v>
      </c>
      <c r="C313" s="55" t="s">
        <v>122</v>
      </c>
      <c r="D313" s="55">
        <v>2015</v>
      </c>
      <c r="E313" s="55" t="s">
        <v>44</v>
      </c>
      <c r="F313" s="55">
        <v>0</v>
      </c>
      <c r="G313" s="55">
        <v>0</v>
      </c>
      <c r="H313" s="55">
        <v>0</v>
      </c>
      <c r="I313" s="55">
        <v>0</v>
      </c>
      <c r="J313" s="55">
        <v>0</v>
      </c>
      <c r="K313" s="55">
        <v>0</v>
      </c>
      <c r="L313" s="55">
        <v>0</v>
      </c>
      <c r="M313" s="55">
        <v>0</v>
      </c>
    </row>
    <row r="314" spans="1:13">
      <c r="A314" s="55" t="s">
        <v>110</v>
      </c>
      <c r="B314" s="55" t="s">
        <v>111</v>
      </c>
      <c r="C314" s="55" t="s">
        <v>122</v>
      </c>
      <c r="D314" s="55">
        <v>2020</v>
      </c>
      <c r="E314" s="55" t="s">
        <v>44</v>
      </c>
      <c r="F314" s="55">
        <v>0</v>
      </c>
      <c r="G314" s="55">
        <v>0</v>
      </c>
      <c r="H314" s="55">
        <v>0</v>
      </c>
      <c r="I314" s="55">
        <v>0</v>
      </c>
      <c r="J314" s="55">
        <v>0</v>
      </c>
      <c r="K314" s="55">
        <v>0</v>
      </c>
      <c r="L314" s="55">
        <v>0</v>
      </c>
      <c r="M314" s="55">
        <v>0</v>
      </c>
    </row>
    <row r="315" spans="1:13">
      <c r="A315" s="55" t="s">
        <v>110</v>
      </c>
      <c r="B315" s="55" t="s">
        <v>111</v>
      </c>
      <c r="C315" s="55" t="s">
        <v>122</v>
      </c>
      <c r="D315" s="55">
        <v>2025</v>
      </c>
      <c r="E315" s="55" t="s">
        <v>44</v>
      </c>
      <c r="F315" s="55">
        <v>0</v>
      </c>
      <c r="G315" s="55">
        <v>0</v>
      </c>
      <c r="H315" s="55">
        <v>0</v>
      </c>
      <c r="I315" s="55">
        <v>0</v>
      </c>
      <c r="J315" s="55">
        <v>0</v>
      </c>
      <c r="K315" s="55">
        <v>0</v>
      </c>
      <c r="L315" s="55">
        <v>0</v>
      </c>
      <c r="M315" s="55">
        <v>0</v>
      </c>
    </row>
    <row r="316" spans="1:13">
      <c r="A316" s="55" t="s">
        <v>110</v>
      </c>
      <c r="B316" s="55" t="s">
        <v>111</v>
      </c>
      <c r="C316" s="55" t="s">
        <v>122</v>
      </c>
      <c r="D316" s="55">
        <v>2030</v>
      </c>
      <c r="E316" s="55" t="s">
        <v>44</v>
      </c>
      <c r="F316" s="55">
        <v>0</v>
      </c>
      <c r="G316" s="55">
        <v>0</v>
      </c>
      <c r="H316" s="55">
        <v>0</v>
      </c>
      <c r="I316" s="55">
        <v>0</v>
      </c>
      <c r="J316" s="55">
        <v>0</v>
      </c>
      <c r="K316" s="55">
        <v>0</v>
      </c>
      <c r="L316" s="55">
        <v>0</v>
      </c>
      <c r="M316" s="55">
        <v>0</v>
      </c>
    </row>
    <row r="317" spans="1:13">
      <c r="A317" s="55" t="s">
        <v>110</v>
      </c>
      <c r="B317" s="55" t="s">
        <v>111</v>
      </c>
      <c r="C317" s="55" t="s">
        <v>122</v>
      </c>
      <c r="D317" s="55">
        <v>2035</v>
      </c>
      <c r="E317" s="55" t="s">
        <v>44</v>
      </c>
      <c r="F317" s="55">
        <v>0</v>
      </c>
      <c r="G317" s="55">
        <v>0</v>
      </c>
      <c r="H317" s="55">
        <v>0</v>
      </c>
      <c r="I317" s="55">
        <v>0</v>
      </c>
      <c r="J317" s="55">
        <v>0</v>
      </c>
      <c r="K317" s="55">
        <v>0</v>
      </c>
      <c r="L317" s="55">
        <v>0</v>
      </c>
      <c r="M317" s="55">
        <v>0</v>
      </c>
    </row>
    <row r="318" spans="1:13">
      <c r="A318" s="55" t="s">
        <v>110</v>
      </c>
      <c r="B318" s="55" t="s">
        <v>111</v>
      </c>
      <c r="C318" s="55" t="s">
        <v>122</v>
      </c>
      <c r="D318" s="55">
        <v>2040</v>
      </c>
      <c r="E318" s="55" t="s">
        <v>44</v>
      </c>
      <c r="F318" s="55">
        <v>0</v>
      </c>
      <c r="G318" s="55">
        <v>0</v>
      </c>
      <c r="H318" s="55">
        <v>0</v>
      </c>
      <c r="I318" s="55">
        <v>0</v>
      </c>
      <c r="J318" s="55">
        <v>0</v>
      </c>
      <c r="K318" s="55">
        <v>0</v>
      </c>
      <c r="L318" s="55">
        <v>0</v>
      </c>
      <c r="M318" s="55">
        <v>0</v>
      </c>
    </row>
    <row r="319" spans="1:13">
      <c r="A319" s="55" t="s">
        <v>110</v>
      </c>
      <c r="B319" s="55" t="s">
        <v>111</v>
      </c>
      <c r="C319" s="55" t="s">
        <v>122</v>
      </c>
      <c r="D319" s="55">
        <v>2045</v>
      </c>
      <c r="E319" s="55" t="s">
        <v>44</v>
      </c>
      <c r="F319" s="55">
        <v>0</v>
      </c>
      <c r="G319" s="55">
        <v>0</v>
      </c>
      <c r="H319" s="55">
        <v>0</v>
      </c>
      <c r="I319" s="55">
        <v>0</v>
      </c>
      <c r="J319" s="55">
        <v>0</v>
      </c>
      <c r="K319" s="55">
        <v>0</v>
      </c>
      <c r="L319" s="55">
        <v>0</v>
      </c>
      <c r="M319" s="55">
        <v>0</v>
      </c>
    </row>
    <row r="320" spans="1:13">
      <c r="A320" s="55" t="s">
        <v>110</v>
      </c>
      <c r="B320" s="55" t="s">
        <v>111</v>
      </c>
      <c r="C320" s="55" t="s">
        <v>122</v>
      </c>
      <c r="D320" s="55">
        <v>2050</v>
      </c>
      <c r="E320" s="55" t="s">
        <v>44</v>
      </c>
      <c r="F320" s="55">
        <v>0</v>
      </c>
      <c r="G320" s="55">
        <v>0</v>
      </c>
      <c r="H320" s="55">
        <v>0</v>
      </c>
      <c r="I320" s="55">
        <v>0</v>
      </c>
      <c r="J320" s="55">
        <v>0</v>
      </c>
      <c r="K320" s="55">
        <v>0</v>
      </c>
      <c r="L320" s="55">
        <v>0</v>
      </c>
      <c r="M320" s="55">
        <v>0</v>
      </c>
    </row>
    <row r="321" spans="1:13">
      <c r="A321" s="55" t="s">
        <v>110</v>
      </c>
      <c r="B321" s="55" t="s">
        <v>111</v>
      </c>
      <c r="C321" s="55" t="s">
        <v>123</v>
      </c>
      <c r="D321" s="55">
        <v>2000</v>
      </c>
      <c r="E321" s="55" t="s">
        <v>44</v>
      </c>
      <c r="F321" s="55">
        <v>0</v>
      </c>
      <c r="G321" s="55">
        <v>0</v>
      </c>
      <c r="H321" s="55">
        <v>0</v>
      </c>
      <c r="I321" s="55">
        <v>0</v>
      </c>
      <c r="J321" s="55">
        <v>0</v>
      </c>
      <c r="K321" s="55">
        <v>0</v>
      </c>
      <c r="L321" s="55">
        <v>0</v>
      </c>
      <c r="M321" s="55">
        <v>0</v>
      </c>
    </row>
    <row r="322" spans="1:13">
      <c r="A322" s="55" t="s">
        <v>110</v>
      </c>
      <c r="B322" s="55" t="s">
        <v>111</v>
      </c>
      <c r="C322" s="55" t="s">
        <v>123</v>
      </c>
      <c r="D322" s="55">
        <v>2005</v>
      </c>
      <c r="E322" s="55" t="s">
        <v>44</v>
      </c>
      <c r="F322" s="55">
        <v>0</v>
      </c>
      <c r="G322" s="55">
        <v>0</v>
      </c>
      <c r="H322" s="55">
        <v>0</v>
      </c>
      <c r="I322" s="55">
        <v>0</v>
      </c>
      <c r="J322" s="55">
        <v>0</v>
      </c>
      <c r="K322" s="55">
        <v>0</v>
      </c>
      <c r="L322" s="55">
        <v>0</v>
      </c>
      <c r="M322" s="55">
        <v>0</v>
      </c>
    </row>
    <row r="323" spans="1:13">
      <c r="A323" s="55" t="s">
        <v>110</v>
      </c>
      <c r="B323" s="55" t="s">
        <v>111</v>
      </c>
      <c r="C323" s="55" t="s">
        <v>123</v>
      </c>
      <c r="D323" s="55">
        <v>2010</v>
      </c>
      <c r="E323" s="55" t="s">
        <v>44</v>
      </c>
      <c r="F323" s="55">
        <v>0</v>
      </c>
      <c r="G323" s="55">
        <v>0</v>
      </c>
      <c r="H323" s="55">
        <v>0</v>
      </c>
      <c r="I323" s="55">
        <v>0</v>
      </c>
      <c r="J323" s="55">
        <v>0</v>
      </c>
      <c r="K323" s="55">
        <v>0</v>
      </c>
      <c r="L323" s="55">
        <v>0</v>
      </c>
      <c r="M323" s="55">
        <v>0</v>
      </c>
    </row>
    <row r="324" spans="1:13">
      <c r="A324" s="55" t="s">
        <v>110</v>
      </c>
      <c r="B324" s="55" t="s">
        <v>111</v>
      </c>
      <c r="C324" s="55" t="s">
        <v>123</v>
      </c>
      <c r="D324" s="55">
        <v>2015</v>
      </c>
      <c r="E324" s="55" t="s">
        <v>44</v>
      </c>
      <c r="F324" s="55">
        <v>0</v>
      </c>
      <c r="G324" s="55">
        <v>0</v>
      </c>
      <c r="H324" s="55">
        <v>0</v>
      </c>
      <c r="I324" s="55">
        <v>0</v>
      </c>
      <c r="J324" s="55">
        <v>0</v>
      </c>
      <c r="K324" s="55">
        <v>0</v>
      </c>
      <c r="L324" s="55">
        <v>0</v>
      </c>
      <c r="M324" s="55">
        <v>0</v>
      </c>
    </row>
    <row r="325" spans="1:13">
      <c r="A325" s="55" t="s">
        <v>110</v>
      </c>
      <c r="B325" s="55" t="s">
        <v>111</v>
      </c>
      <c r="C325" s="55" t="s">
        <v>123</v>
      </c>
      <c r="D325" s="55">
        <v>2020</v>
      </c>
      <c r="E325" s="55" t="s">
        <v>44</v>
      </c>
      <c r="F325" s="55">
        <v>0</v>
      </c>
      <c r="G325" s="55">
        <v>0</v>
      </c>
      <c r="H325" s="55">
        <v>0</v>
      </c>
      <c r="I325" s="55">
        <v>0</v>
      </c>
      <c r="J325" s="55">
        <v>0</v>
      </c>
      <c r="K325" s="55">
        <v>0</v>
      </c>
      <c r="L325" s="55">
        <v>0</v>
      </c>
      <c r="M325" s="55">
        <v>0</v>
      </c>
    </row>
    <row r="326" spans="1:13">
      <c r="A326" s="55" t="s">
        <v>110</v>
      </c>
      <c r="B326" s="55" t="s">
        <v>111</v>
      </c>
      <c r="C326" s="55" t="s">
        <v>123</v>
      </c>
      <c r="D326" s="55">
        <v>2025</v>
      </c>
      <c r="E326" s="55" t="s">
        <v>44</v>
      </c>
      <c r="F326" s="55">
        <v>0</v>
      </c>
      <c r="G326" s="55">
        <v>0</v>
      </c>
      <c r="H326" s="55">
        <v>0</v>
      </c>
      <c r="I326" s="55">
        <v>0</v>
      </c>
      <c r="J326" s="55">
        <v>0</v>
      </c>
      <c r="K326" s="55">
        <v>0</v>
      </c>
      <c r="L326" s="55">
        <v>0</v>
      </c>
      <c r="M326" s="55">
        <v>0</v>
      </c>
    </row>
    <row r="327" spans="1:13">
      <c r="A327" s="55" t="s">
        <v>110</v>
      </c>
      <c r="B327" s="55" t="s">
        <v>111</v>
      </c>
      <c r="C327" s="55" t="s">
        <v>123</v>
      </c>
      <c r="D327" s="55">
        <v>2030</v>
      </c>
      <c r="E327" s="55" t="s">
        <v>44</v>
      </c>
      <c r="F327" s="55">
        <v>0</v>
      </c>
      <c r="G327" s="55">
        <v>0</v>
      </c>
      <c r="H327" s="55">
        <v>0</v>
      </c>
      <c r="I327" s="55">
        <v>0</v>
      </c>
      <c r="J327" s="55">
        <v>0</v>
      </c>
      <c r="K327" s="55">
        <v>0</v>
      </c>
      <c r="L327" s="55">
        <v>0</v>
      </c>
      <c r="M327" s="55">
        <v>0</v>
      </c>
    </row>
    <row r="328" spans="1:13">
      <c r="A328" s="55" t="s">
        <v>110</v>
      </c>
      <c r="B328" s="55" t="s">
        <v>111</v>
      </c>
      <c r="C328" s="55" t="s">
        <v>123</v>
      </c>
      <c r="D328" s="55">
        <v>2035</v>
      </c>
      <c r="E328" s="55" t="s">
        <v>44</v>
      </c>
      <c r="F328" s="55">
        <v>0</v>
      </c>
      <c r="G328" s="55">
        <v>0</v>
      </c>
      <c r="H328" s="55">
        <v>0</v>
      </c>
      <c r="I328" s="55">
        <v>0</v>
      </c>
      <c r="J328" s="55">
        <v>0</v>
      </c>
      <c r="K328" s="55">
        <v>0</v>
      </c>
      <c r="L328" s="55">
        <v>0</v>
      </c>
      <c r="M328" s="55">
        <v>0</v>
      </c>
    </row>
    <row r="329" spans="1:13">
      <c r="A329" s="55" t="s">
        <v>110</v>
      </c>
      <c r="B329" s="55" t="s">
        <v>111</v>
      </c>
      <c r="C329" s="55" t="s">
        <v>123</v>
      </c>
      <c r="D329" s="55">
        <v>2040</v>
      </c>
      <c r="E329" s="55" t="s">
        <v>44</v>
      </c>
      <c r="F329" s="55">
        <v>0</v>
      </c>
      <c r="G329" s="55">
        <v>0</v>
      </c>
      <c r="H329" s="55">
        <v>0</v>
      </c>
      <c r="I329" s="55">
        <v>0</v>
      </c>
      <c r="J329" s="55">
        <v>0</v>
      </c>
      <c r="K329" s="55">
        <v>0</v>
      </c>
      <c r="L329" s="55">
        <v>0</v>
      </c>
      <c r="M329" s="55">
        <v>0</v>
      </c>
    </row>
    <row r="330" spans="1:13">
      <c r="A330" s="55" t="s">
        <v>110</v>
      </c>
      <c r="B330" s="55" t="s">
        <v>111</v>
      </c>
      <c r="C330" s="55" t="s">
        <v>123</v>
      </c>
      <c r="D330" s="55">
        <v>2045</v>
      </c>
      <c r="E330" s="55" t="s">
        <v>44</v>
      </c>
      <c r="F330" s="55">
        <v>0</v>
      </c>
      <c r="G330" s="55">
        <v>0</v>
      </c>
      <c r="H330" s="55">
        <v>0</v>
      </c>
      <c r="I330" s="55">
        <v>0</v>
      </c>
      <c r="J330" s="55">
        <v>0</v>
      </c>
      <c r="K330" s="55">
        <v>0</v>
      </c>
      <c r="L330" s="55">
        <v>0</v>
      </c>
      <c r="M330" s="55">
        <v>0</v>
      </c>
    </row>
    <row r="331" spans="1:13">
      <c r="A331" s="55" t="s">
        <v>110</v>
      </c>
      <c r="B331" s="55" t="s">
        <v>111</v>
      </c>
      <c r="C331" s="55" t="s">
        <v>123</v>
      </c>
      <c r="D331" s="55">
        <v>2050</v>
      </c>
      <c r="E331" s="55" t="s">
        <v>44</v>
      </c>
      <c r="F331" s="55">
        <v>0</v>
      </c>
      <c r="G331" s="55">
        <v>0</v>
      </c>
      <c r="H331" s="55">
        <v>0</v>
      </c>
      <c r="I331" s="55">
        <v>0</v>
      </c>
      <c r="J331" s="55">
        <v>0</v>
      </c>
      <c r="K331" s="55">
        <v>0</v>
      </c>
      <c r="L331" s="55">
        <v>0</v>
      </c>
      <c r="M331" s="55">
        <v>0</v>
      </c>
    </row>
    <row r="332" spans="1:13">
      <c r="A332" s="55" t="s">
        <v>110</v>
      </c>
      <c r="B332" s="55" t="s">
        <v>111</v>
      </c>
      <c r="C332" s="55" t="s">
        <v>124</v>
      </c>
      <c r="D332" s="55">
        <v>2000</v>
      </c>
      <c r="E332" s="55" t="s">
        <v>44</v>
      </c>
      <c r="F332" s="55">
        <v>0</v>
      </c>
      <c r="G332" s="55">
        <v>0</v>
      </c>
      <c r="H332" s="55">
        <v>0</v>
      </c>
      <c r="I332" s="55">
        <v>0</v>
      </c>
      <c r="J332" s="55">
        <v>0</v>
      </c>
      <c r="K332" s="55">
        <v>0</v>
      </c>
      <c r="L332" s="55">
        <v>0</v>
      </c>
      <c r="M332" s="55">
        <v>0</v>
      </c>
    </row>
    <row r="333" spans="1:13">
      <c r="A333" s="55" t="s">
        <v>110</v>
      </c>
      <c r="B333" s="55" t="s">
        <v>111</v>
      </c>
      <c r="C333" s="55" t="s">
        <v>124</v>
      </c>
      <c r="D333" s="55">
        <v>2005</v>
      </c>
      <c r="E333" s="55" t="s">
        <v>44</v>
      </c>
      <c r="F333" s="55">
        <v>0</v>
      </c>
      <c r="G333" s="55">
        <v>0</v>
      </c>
      <c r="H333" s="55">
        <v>0</v>
      </c>
      <c r="I333" s="55">
        <v>0</v>
      </c>
      <c r="J333" s="55">
        <v>0</v>
      </c>
      <c r="K333" s="55">
        <v>0</v>
      </c>
      <c r="L333" s="55">
        <v>0</v>
      </c>
      <c r="M333" s="55">
        <v>0</v>
      </c>
    </row>
    <row r="334" spans="1:13">
      <c r="A334" s="55" t="s">
        <v>110</v>
      </c>
      <c r="B334" s="55" t="s">
        <v>111</v>
      </c>
      <c r="C334" s="55" t="s">
        <v>124</v>
      </c>
      <c r="D334" s="55">
        <v>2010</v>
      </c>
      <c r="E334" s="55" t="s">
        <v>44</v>
      </c>
      <c r="F334" s="55">
        <v>0</v>
      </c>
      <c r="G334" s="55">
        <v>0</v>
      </c>
      <c r="H334" s="55">
        <v>0</v>
      </c>
      <c r="I334" s="55">
        <v>0</v>
      </c>
      <c r="J334" s="55">
        <v>0</v>
      </c>
      <c r="K334" s="55">
        <v>0</v>
      </c>
      <c r="L334" s="55">
        <v>0</v>
      </c>
      <c r="M334" s="55">
        <v>0</v>
      </c>
    </row>
    <row r="335" spans="1:13">
      <c r="A335" s="55" t="s">
        <v>110</v>
      </c>
      <c r="B335" s="55" t="s">
        <v>111</v>
      </c>
      <c r="C335" s="55" t="s">
        <v>124</v>
      </c>
      <c r="D335" s="55">
        <v>2015</v>
      </c>
      <c r="E335" s="55" t="s">
        <v>44</v>
      </c>
      <c r="F335" s="55">
        <v>0</v>
      </c>
      <c r="G335" s="55">
        <v>0</v>
      </c>
      <c r="H335" s="55">
        <v>0</v>
      </c>
      <c r="I335" s="55">
        <v>0</v>
      </c>
      <c r="J335" s="55">
        <v>0</v>
      </c>
      <c r="K335" s="55">
        <v>0</v>
      </c>
      <c r="L335" s="55">
        <v>0</v>
      </c>
      <c r="M335" s="55">
        <v>0</v>
      </c>
    </row>
    <row r="336" spans="1:13">
      <c r="A336" s="55" t="s">
        <v>110</v>
      </c>
      <c r="B336" s="55" t="s">
        <v>111</v>
      </c>
      <c r="C336" s="55" t="s">
        <v>124</v>
      </c>
      <c r="D336" s="55">
        <v>2020</v>
      </c>
      <c r="E336" s="55" t="s">
        <v>44</v>
      </c>
      <c r="F336" s="55">
        <v>0</v>
      </c>
      <c r="G336" s="55">
        <v>0</v>
      </c>
      <c r="H336" s="55">
        <v>0</v>
      </c>
      <c r="I336" s="55">
        <v>0</v>
      </c>
      <c r="J336" s="55">
        <v>0</v>
      </c>
      <c r="K336" s="55">
        <v>0</v>
      </c>
      <c r="L336" s="55">
        <v>0</v>
      </c>
      <c r="M336" s="55">
        <v>0</v>
      </c>
    </row>
    <row r="337" spans="1:13">
      <c r="A337" s="55" t="s">
        <v>110</v>
      </c>
      <c r="B337" s="55" t="s">
        <v>111</v>
      </c>
      <c r="C337" s="55" t="s">
        <v>124</v>
      </c>
      <c r="D337" s="55">
        <v>2025</v>
      </c>
      <c r="E337" s="55" t="s">
        <v>44</v>
      </c>
      <c r="F337" s="55">
        <v>0</v>
      </c>
      <c r="G337" s="55">
        <v>0</v>
      </c>
      <c r="H337" s="55">
        <v>0</v>
      </c>
      <c r="I337" s="55">
        <v>0</v>
      </c>
      <c r="J337" s="55">
        <v>0</v>
      </c>
      <c r="K337" s="55">
        <v>0</v>
      </c>
      <c r="L337" s="55">
        <v>0</v>
      </c>
      <c r="M337" s="55">
        <v>0</v>
      </c>
    </row>
    <row r="338" spans="1:13">
      <c r="A338" s="55" t="s">
        <v>110</v>
      </c>
      <c r="B338" s="55" t="s">
        <v>111</v>
      </c>
      <c r="C338" s="55" t="s">
        <v>124</v>
      </c>
      <c r="D338" s="55">
        <v>2030</v>
      </c>
      <c r="E338" s="55" t="s">
        <v>44</v>
      </c>
      <c r="F338" s="55">
        <v>0</v>
      </c>
      <c r="G338" s="55">
        <v>0</v>
      </c>
      <c r="H338" s="55">
        <v>0</v>
      </c>
      <c r="I338" s="55">
        <v>0</v>
      </c>
      <c r="J338" s="55">
        <v>0</v>
      </c>
      <c r="K338" s="55">
        <v>0</v>
      </c>
      <c r="L338" s="55">
        <v>0</v>
      </c>
      <c r="M338" s="55">
        <v>0</v>
      </c>
    </row>
    <row r="339" spans="1:13">
      <c r="A339" s="55" t="s">
        <v>110</v>
      </c>
      <c r="B339" s="55" t="s">
        <v>111</v>
      </c>
      <c r="C339" s="55" t="s">
        <v>124</v>
      </c>
      <c r="D339" s="55">
        <v>2035</v>
      </c>
      <c r="E339" s="55" t="s">
        <v>44</v>
      </c>
      <c r="F339" s="55">
        <v>0</v>
      </c>
      <c r="G339" s="55">
        <v>0</v>
      </c>
      <c r="H339" s="55">
        <v>0</v>
      </c>
      <c r="I339" s="55">
        <v>0</v>
      </c>
      <c r="J339" s="55">
        <v>0</v>
      </c>
      <c r="K339" s="55">
        <v>0</v>
      </c>
      <c r="L339" s="55">
        <v>0</v>
      </c>
      <c r="M339" s="55">
        <v>0</v>
      </c>
    </row>
    <row r="340" spans="1:13">
      <c r="A340" s="55" t="s">
        <v>110</v>
      </c>
      <c r="B340" s="55" t="s">
        <v>111</v>
      </c>
      <c r="C340" s="55" t="s">
        <v>124</v>
      </c>
      <c r="D340" s="55">
        <v>2040</v>
      </c>
      <c r="E340" s="55" t="s">
        <v>44</v>
      </c>
      <c r="F340" s="55">
        <v>0</v>
      </c>
      <c r="G340" s="55">
        <v>0</v>
      </c>
      <c r="H340" s="55">
        <v>0</v>
      </c>
      <c r="I340" s="55">
        <v>0</v>
      </c>
      <c r="J340" s="55">
        <v>0</v>
      </c>
      <c r="K340" s="55">
        <v>0</v>
      </c>
      <c r="L340" s="55">
        <v>0</v>
      </c>
      <c r="M340" s="55">
        <v>0</v>
      </c>
    </row>
    <row r="341" spans="1:13">
      <c r="A341" s="55" t="s">
        <v>110</v>
      </c>
      <c r="B341" s="55" t="s">
        <v>111</v>
      </c>
      <c r="C341" s="55" t="s">
        <v>124</v>
      </c>
      <c r="D341" s="55">
        <v>2045</v>
      </c>
      <c r="E341" s="55" t="s">
        <v>44</v>
      </c>
      <c r="F341" s="55">
        <v>0</v>
      </c>
      <c r="G341" s="55">
        <v>0</v>
      </c>
      <c r="H341" s="55">
        <v>0</v>
      </c>
      <c r="I341" s="55">
        <v>0</v>
      </c>
      <c r="J341" s="55">
        <v>0</v>
      </c>
      <c r="K341" s="55">
        <v>0</v>
      </c>
      <c r="L341" s="55">
        <v>0</v>
      </c>
      <c r="M341" s="55">
        <v>0</v>
      </c>
    </row>
    <row r="342" spans="1:13">
      <c r="A342" s="55" t="s">
        <v>110</v>
      </c>
      <c r="B342" s="55" t="s">
        <v>111</v>
      </c>
      <c r="C342" s="55" t="s">
        <v>124</v>
      </c>
      <c r="D342" s="55">
        <v>2050</v>
      </c>
      <c r="E342" s="55" t="s">
        <v>44</v>
      </c>
      <c r="F342" s="55">
        <v>0</v>
      </c>
      <c r="G342" s="55">
        <v>0</v>
      </c>
      <c r="H342" s="55">
        <v>0</v>
      </c>
      <c r="I342" s="55">
        <v>0</v>
      </c>
      <c r="J342" s="55">
        <v>0</v>
      </c>
      <c r="K342" s="55">
        <v>0</v>
      </c>
      <c r="L342" s="55">
        <v>0</v>
      </c>
      <c r="M342" s="55">
        <v>0</v>
      </c>
    </row>
    <row r="343" spans="1:13">
      <c r="A343" s="55" t="s">
        <v>110</v>
      </c>
      <c r="B343" s="55" t="s">
        <v>111</v>
      </c>
      <c r="C343" s="55" t="s">
        <v>125</v>
      </c>
      <c r="D343" s="55">
        <v>2000</v>
      </c>
      <c r="E343" s="55" t="s">
        <v>44</v>
      </c>
      <c r="F343" s="55">
        <v>0</v>
      </c>
      <c r="G343" s="55">
        <v>0</v>
      </c>
      <c r="H343" s="55">
        <v>0</v>
      </c>
      <c r="I343" s="55">
        <v>0</v>
      </c>
      <c r="J343" s="55">
        <v>0</v>
      </c>
      <c r="K343" s="55">
        <v>0</v>
      </c>
      <c r="L343" s="55">
        <v>0</v>
      </c>
      <c r="M343" s="55">
        <v>0</v>
      </c>
    </row>
    <row r="344" spans="1:13">
      <c r="A344" s="55" t="s">
        <v>110</v>
      </c>
      <c r="B344" s="55" t="s">
        <v>111</v>
      </c>
      <c r="C344" s="55" t="s">
        <v>125</v>
      </c>
      <c r="D344" s="55">
        <v>2005</v>
      </c>
      <c r="E344" s="55" t="s">
        <v>44</v>
      </c>
      <c r="F344" s="55">
        <v>0</v>
      </c>
      <c r="G344" s="55">
        <v>0</v>
      </c>
      <c r="H344" s="55">
        <v>0</v>
      </c>
      <c r="I344" s="55">
        <v>0</v>
      </c>
      <c r="J344" s="55">
        <v>0</v>
      </c>
      <c r="K344" s="55">
        <v>0</v>
      </c>
      <c r="L344" s="55">
        <v>0</v>
      </c>
      <c r="M344" s="55">
        <v>0</v>
      </c>
    </row>
    <row r="345" spans="1:13">
      <c r="A345" s="55" t="s">
        <v>110</v>
      </c>
      <c r="B345" s="55" t="s">
        <v>111</v>
      </c>
      <c r="C345" s="55" t="s">
        <v>125</v>
      </c>
      <c r="D345" s="55">
        <v>2010</v>
      </c>
      <c r="E345" s="55" t="s">
        <v>44</v>
      </c>
      <c r="F345" s="55">
        <v>0</v>
      </c>
      <c r="G345" s="55">
        <v>0</v>
      </c>
      <c r="H345" s="55">
        <v>0</v>
      </c>
      <c r="I345" s="55">
        <v>0</v>
      </c>
      <c r="J345" s="55">
        <v>0</v>
      </c>
      <c r="K345" s="55">
        <v>0</v>
      </c>
      <c r="L345" s="55">
        <v>0</v>
      </c>
      <c r="M345" s="55">
        <v>0</v>
      </c>
    </row>
    <row r="346" spans="1:13">
      <c r="A346" s="55" t="s">
        <v>110</v>
      </c>
      <c r="B346" s="55" t="s">
        <v>111</v>
      </c>
      <c r="C346" s="55" t="s">
        <v>125</v>
      </c>
      <c r="D346" s="55">
        <v>2015</v>
      </c>
      <c r="E346" s="55" t="s">
        <v>44</v>
      </c>
      <c r="F346" s="55">
        <v>0</v>
      </c>
      <c r="G346" s="55">
        <v>0</v>
      </c>
      <c r="H346" s="55">
        <v>0</v>
      </c>
      <c r="I346" s="55">
        <v>0</v>
      </c>
      <c r="J346" s="55">
        <v>0</v>
      </c>
      <c r="K346" s="55">
        <v>0</v>
      </c>
      <c r="L346" s="55">
        <v>0</v>
      </c>
      <c r="M346" s="55">
        <v>0</v>
      </c>
    </row>
    <row r="347" spans="1:13">
      <c r="A347" s="55" t="s">
        <v>110</v>
      </c>
      <c r="B347" s="55" t="s">
        <v>111</v>
      </c>
      <c r="C347" s="55" t="s">
        <v>125</v>
      </c>
      <c r="D347" s="55">
        <v>2020</v>
      </c>
      <c r="E347" s="55" t="s">
        <v>44</v>
      </c>
      <c r="F347" s="55">
        <v>0</v>
      </c>
      <c r="G347" s="55">
        <v>0</v>
      </c>
      <c r="H347" s="55">
        <v>0</v>
      </c>
      <c r="I347" s="55">
        <v>0</v>
      </c>
      <c r="J347" s="55">
        <v>0</v>
      </c>
      <c r="K347" s="55">
        <v>0</v>
      </c>
      <c r="L347" s="55">
        <v>0</v>
      </c>
      <c r="M347" s="55">
        <v>0</v>
      </c>
    </row>
    <row r="348" spans="1:13">
      <c r="A348" s="55" t="s">
        <v>110</v>
      </c>
      <c r="B348" s="55" t="s">
        <v>111</v>
      </c>
      <c r="C348" s="55" t="s">
        <v>125</v>
      </c>
      <c r="D348" s="55">
        <v>2025</v>
      </c>
      <c r="E348" s="55" t="s">
        <v>44</v>
      </c>
      <c r="F348" s="55">
        <v>0</v>
      </c>
      <c r="G348" s="55">
        <v>0</v>
      </c>
      <c r="H348" s="55">
        <v>0</v>
      </c>
      <c r="I348" s="55">
        <v>0</v>
      </c>
      <c r="J348" s="55">
        <v>0</v>
      </c>
      <c r="K348" s="55">
        <v>0</v>
      </c>
      <c r="L348" s="55">
        <v>0</v>
      </c>
      <c r="M348" s="55">
        <v>0</v>
      </c>
    </row>
    <row r="349" spans="1:13">
      <c r="A349" s="55" t="s">
        <v>110</v>
      </c>
      <c r="B349" s="55" t="s">
        <v>111</v>
      </c>
      <c r="C349" s="55" t="s">
        <v>125</v>
      </c>
      <c r="D349" s="55">
        <v>2030</v>
      </c>
      <c r="E349" s="55" t="s">
        <v>44</v>
      </c>
      <c r="F349" s="55">
        <v>0</v>
      </c>
      <c r="G349" s="55">
        <v>0</v>
      </c>
      <c r="H349" s="55">
        <v>0</v>
      </c>
      <c r="I349" s="55">
        <v>0</v>
      </c>
      <c r="J349" s="55">
        <v>0</v>
      </c>
      <c r="K349" s="55">
        <v>0</v>
      </c>
      <c r="L349" s="55">
        <v>0</v>
      </c>
      <c r="M349" s="55">
        <v>0</v>
      </c>
    </row>
    <row r="350" spans="1:13">
      <c r="A350" s="55" t="s">
        <v>110</v>
      </c>
      <c r="B350" s="55" t="s">
        <v>111</v>
      </c>
      <c r="C350" s="55" t="s">
        <v>125</v>
      </c>
      <c r="D350" s="55">
        <v>2035</v>
      </c>
      <c r="E350" s="55" t="s">
        <v>44</v>
      </c>
      <c r="F350" s="55">
        <v>0</v>
      </c>
      <c r="G350" s="55">
        <v>0</v>
      </c>
      <c r="H350" s="55">
        <v>0</v>
      </c>
      <c r="I350" s="55">
        <v>0</v>
      </c>
      <c r="J350" s="55">
        <v>0</v>
      </c>
      <c r="K350" s="55">
        <v>0</v>
      </c>
      <c r="L350" s="55">
        <v>0</v>
      </c>
      <c r="M350" s="55">
        <v>0</v>
      </c>
    </row>
    <row r="351" spans="1:13">
      <c r="A351" s="55" t="s">
        <v>110</v>
      </c>
      <c r="B351" s="55" t="s">
        <v>111</v>
      </c>
      <c r="C351" s="55" t="s">
        <v>125</v>
      </c>
      <c r="D351" s="55">
        <v>2040</v>
      </c>
      <c r="E351" s="55" t="s">
        <v>44</v>
      </c>
      <c r="F351" s="55">
        <v>0</v>
      </c>
      <c r="G351" s="55">
        <v>0</v>
      </c>
      <c r="H351" s="55">
        <v>0</v>
      </c>
      <c r="I351" s="55">
        <v>0</v>
      </c>
      <c r="J351" s="55">
        <v>0</v>
      </c>
      <c r="K351" s="55">
        <v>0</v>
      </c>
      <c r="L351" s="55">
        <v>0</v>
      </c>
      <c r="M351" s="55">
        <v>0</v>
      </c>
    </row>
    <row r="352" spans="1:13">
      <c r="A352" s="55" t="s">
        <v>110</v>
      </c>
      <c r="B352" s="55" t="s">
        <v>111</v>
      </c>
      <c r="C352" s="55" t="s">
        <v>125</v>
      </c>
      <c r="D352" s="55">
        <v>2045</v>
      </c>
      <c r="E352" s="55" t="s">
        <v>44</v>
      </c>
      <c r="F352" s="55">
        <v>0</v>
      </c>
      <c r="G352" s="55">
        <v>0</v>
      </c>
      <c r="H352" s="55">
        <v>0</v>
      </c>
      <c r="I352" s="55">
        <v>0</v>
      </c>
      <c r="J352" s="55">
        <v>0</v>
      </c>
      <c r="K352" s="55">
        <v>0</v>
      </c>
      <c r="L352" s="55">
        <v>0</v>
      </c>
      <c r="M352" s="55">
        <v>0</v>
      </c>
    </row>
    <row r="353" spans="1:13">
      <c r="A353" s="55" t="s">
        <v>110</v>
      </c>
      <c r="B353" s="55" t="s">
        <v>111</v>
      </c>
      <c r="C353" s="55" t="s">
        <v>125</v>
      </c>
      <c r="D353" s="55">
        <v>2050</v>
      </c>
      <c r="E353" s="55" t="s">
        <v>44</v>
      </c>
      <c r="F353" s="55">
        <v>0</v>
      </c>
      <c r="G353" s="55">
        <v>0</v>
      </c>
      <c r="H353" s="55">
        <v>0</v>
      </c>
      <c r="I353" s="55">
        <v>0</v>
      </c>
      <c r="J353" s="55">
        <v>0</v>
      </c>
      <c r="K353" s="55">
        <v>0</v>
      </c>
      <c r="L353" s="55">
        <v>0</v>
      </c>
      <c r="M353" s="55">
        <v>0</v>
      </c>
    </row>
    <row r="354" spans="1:13">
      <c r="A354" s="55" t="s">
        <v>110</v>
      </c>
      <c r="B354" s="55" t="s">
        <v>111</v>
      </c>
      <c r="C354" s="55" t="s">
        <v>126</v>
      </c>
      <c r="D354" s="55">
        <v>2000</v>
      </c>
      <c r="E354" s="55" t="s">
        <v>44</v>
      </c>
      <c r="F354" s="55">
        <v>0</v>
      </c>
      <c r="G354" s="55">
        <v>0</v>
      </c>
      <c r="H354" s="55">
        <v>0</v>
      </c>
      <c r="I354" s="55">
        <v>0</v>
      </c>
      <c r="J354" s="55">
        <v>0</v>
      </c>
      <c r="K354" s="55">
        <v>0</v>
      </c>
      <c r="L354" s="55">
        <v>0</v>
      </c>
      <c r="M354" s="55">
        <v>0</v>
      </c>
    </row>
    <row r="355" spans="1:13">
      <c r="A355" s="55" t="s">
        <v>110</v>
      </c>
      <c r="B355" s="55" t="s">
        <v>111</v>
      </c>
      <c r="C355" s="55" t="s">
        <v>126</v>
      </c>
      <c r="D355" s="55">
        <v>2005</v>
      </c>
      <c r="E355" s="55" t="s">
        <v>44</v>
      </c>
      <c r="F355" s="55">
        <v>0</v>
      </c>
      <c r="G355" s="55">
        <v>0</v>
      </c>
      <c r="H355" s="55">
        <v>0</v>
      </c>
      <c r="I355" s="55">
        <v>0</v>
      </c>
      <c r="J355" s="55">
        <v>0</v>
      </c>
      <c r="K355" s="55">
        <v>0</v>
      </c>
      <c r="L355" s="55">
        <v>0</v>
      </c>
      <c r="M355" s="55">
        <v>0</v>
      </c>
    </row>
    <row r="356" spans="1:13">
      <c r="A356" s="55" t="s">
        <v>110</v>
      </c>
      <c r="B356" s="55" t="s">
        <v>111</v>
      </c>
      <c r="C356" s="55" t="s">
        <v>126</v>
      </c>
      <c r="D356" s="55">
        <v>2010</v>
      </c>
      <c r="E356" s="55" t="s">
        <v>44</v>
      </c>
      <c r="F356" s="55">
        <v>0</v>
      </c>
      <c r="G356" s="55">
        <v>0</v>
      </c>
      <c r="H356" s="55">
        <v>0</v>
      </c>
      <c r="I356" s="55">
        <v>0</v>
      </c>
      <c r="J356" s="55">
        <v>0</v>
      </c>
      <c r="K356" s="55">
        <v>0</v>
      </c>
      <c r="L356" s="55">
        <v>0</v>
      </c>
      <c r="M356" s="55">
        <v>0</v>
      </c>
    </row>
    <row r="357" spans="1:13">
      <c r="A357" s="55" t="s">
        <v>110</v>
      </c>
      <c r="B357" s="55" t="s">
        <v>111</v>
      </c>
      <c r="C357" s="55" t="s">
        <v>126</v>
      </c>
      <c r="D357" s="55">
        <v>2015</v>
      </c>
      <c r="E357" s="55" t="s">
        <v>44</v>
      </c>
      <c r="F357" s="55">
        <v>0</v>
      </c>
      <c r="G357" s="55">
        <v>0</v>
      </c>
      <c r="H357" s="55">
        <v>0</v>
      </c>
      <c r="I357" s="55">
        <v>0</v>
      </c>
      <c r="J357" s="55">
        <v>0</v>
      </c>
      <c r="K357" s="55">
        <v>0</v>
      </c>
      <c r="L357" s="55">
        <v>0</v>
      </c>
      <c r="M357" s="55">
        <v>0</v>
      </c>
    </row>
    <row r="358" spans="1:13">
      <c r="A358" s="55" t="s">
        <v>110</v>
      </c>
      <c r="B358" s="55" t="s">
        <v>111</v>
      </c>
      <c r="C358" s="55" t="s">
        <v>126</v>
      </c>
      <c r="D358" s="55">
        <v>2020</v>
      </c>
      <c r="E358" s="55" t="s">
        <v>44</v>
      </c>
      <c r="F358" s="55">
        <v>0</v>
      </c>
      <c r="G358" s="55">
        <v>0</v>
      </c>
      <c r="H358" s="55">
        <v>0</v>
      </c>
      <c r="I358" s="55">
        <v>0</v>
      </c>
      <c r="J358" s="55">
        <v>0</v>
      </c>
      <c r="K358" s="55">
        <v>0</v>
      </c>
      <c r="L358" s="55">
        <v>0</v>
      </c>
      <c r="M358" s="55">
        <v>0</v>
      </c>
    </row>
    <row r="359" spans="1:13">
      <c r="A359" s="55" t="s">
        <v>110</v>
      </c>
      <c r="B359" s="55" t="s">
        <v>111</v>
      </c>
      <c r="C359" s="55" t="s">
        <v>126</v>
      </c>
      <c r="D359" s="55">
        <v>2025</v>
      </c>
      <c r="E359" s="55" t="s">
        <v>44</v>
      </c>
      <c r="F359" s="55">
        <v>0</v>
      </c>
      <c r="G359" s="55">
        <v>0</v>
      </c>
      <c r="H359" s="55">
        <v>0</v>
      </c>
      <c r="I359" s="55">
        <v>0</v>
      </c>
      <c r="J359" s="55">
        <v>0</v>
      </c>
      <c r="K359" s="55">
        <v>0</v>
      </c>
      <c r="L359" s="55">
        <v>0</v>
      </c>
      <c r="M359" s="55">
        <v>0</v>
      </c>
    </row>
    <row r="360" spans="1:13">
      <c r="A360" s="55" t="s">
        <v>110</v>
      </c>
      <c r="B360" s="55" t="s">
        <v>111</v>
      </c>
      <c r="C360" s="55" t="s">
        <v>126</v>
      </c>
      <c r="D360" s="55">
        <v>2030</v>
      </c>
      <c r="E360" s="55" t="s">
        <v>44</v>
      </c>
      <c r="F360" s="55">
        <v>0</v>
      </c>
      <c r="G360" s="55">
        <v>0</v>
      </c>
      <c r="H360" s="55">
        <v>0</v>
      </c>
      <c r="I360" s="55">
        <v>0</v>
      </c>
      <c r="J360" s="55">
        <v>0</v>
      </c>
      <c r="K360" s="55">
        <v>0</v>
      </c>
      <c r="L360" s="55">
        <v>0</v>
      </c>
      <c r="M360" s="55">
        <v>0</v>
      </c>
    </row>
    <row r="361" spans="1:13">
      <c r="A361" s="55" t="s">
        <v>110</v>
      </c>
      <c r="B361" s="55" t="s">
        <v>111</v>
      </c>
      <c r="C361" s="55" t="s">
        <v>126</v>
      </c>
      <c r="D361" s="55">
        <v>2035</v>
      </c>
      <c r="E361" s="55" t="s">
        <v>44</v>
      </c>
      <c r="F361" s="55">
        <v>0</v>
      </c>
      <c r="G361" s="55">
        <v>0</v>
      </c>
      <c r="H361" s="55">
        <v>0</v>
      </c>
      <c r="I361" s="55">
        <v>0</v>
      </c>
      <c r="J361" s="55">
        <v>0</v>
      </c>
      <c r="K361" s="55">
        <v>0</v>
      </c>
      <c r="L361" s="55">
        <v>0</v>
      </c>
      <c r="M361" s="55">
        <v>0</v>
      </c>
    </row>
    <row r="362" spans="1:13">
      <c r="A362" s="55" t="s">
        <v>110</v>
      </c>
      <c r="B362" s="55" t="s">
        <v>111</v>
      </c>
      <c r="C362" s="55" t="s">
        <v>126</v>
      </c>
      <c r="D362" s="55">
        <v>2040</v>
      </c>
      <c r="E362" s="55" t="s">
        <v>44</v>
      </c>
      <c r="F362" s="55">
        <v>0</v>
      </c>
      <c r="G362" s="55">
        <v>0</v>
      </c>
      <c r="H362" s="55">
        <v>0</v>
      </c>
      <c r="I362" s="55">
        <v>0</v>
      </c>
      <c r="J362" s="55">
        <v>0</v>
      </c>
      <c r="K362" s="55">
        <v>0</v>
      </c>
      <c r="L362" s="55">
        <v>0</v>
      </c>
      <c r="M362" s="55">
        <v>0</v>
      </c>
    </row>
    <row r="363" spans="1:13">
      <c r="A363" s="55" t="s">
        <v>110</v>
      </c>
      <c r="B363" s="55" t="s">
        <v>111</v>
      </c>
      <c r="C363" s="55" t="s">
        <v>126</v>
      </c>
      <c r="D363" s="55">
        <v>2045</v>
      </c>
      <c r="E363" s="55" t="s">
        <v>44</v>
      </c>
      <c r="F363" s="55">
        <v>0</v>
      </c>
      <c r="G363" s="55">
        <v>0</v>
      </c>
      <c r="H363" s="55">
        <v>0</v>
      </c>
      <c r="I363" s="55">
        <v>0</v>
      </c>
      <c r="J363" s="55">
        <v>0</v>
      </c>
      <c r="K363" s="55">
        <v>0</v>
      </c>
      <c r="L363" s="55">
        <v>0</v>
      </c>
      <c r="M363" s="55">
        <v>0</v>
      </c>
    </row>
    <row r="364" spans="1:13">
      <c r="A364" s="55" t="s">
        <v>110</v>
      </c>
      <c r="B364" s="55" t="s">
        <v>111</v>
      </c>
      <c r="C364" s="55" t="s">
        <v>126</v>
      </c>
      <c r="D364" s="55">
        <v>2050</v>
      </c>
      <c r="E364" s="55" t="s">
        <v>44</v>
      </c>
      <c r="F364" s="55">
        <v>0</v>
      </c>
      <c r="G364" s="55">
        <v>0</v>
      </c>
      <c r="H364" s="55">
        <v>0</v>
      </c>
      <c r="I364" s="55">
        <v>0</v>
      </c>
      <c r="J364" s="55">
        <v>0</v>
      </c>
      <c r="K364" s="55">
        <v>0</v>
      </c>
      <c r="L364" s="55">
        <v>0</v>
      </c>
      <c r="M364" s="55">
        <v>0</v>
      </c>
    </row>
    <row r="365" spans="1:13">
      <c r="A365" s="55" t="s">
        <v>110</v>
      </c>
      <c r="B365" s="55" t="s">
        <v>111</v>
      </c>
      <c r="C365" s="55" t="s">
        <v>127</v>
      </c>
      <c r="D365" s="55">
        <v>2000</v>
      </c>
      <c r="E365" s="55" t="s">
        <v>44</v>
      </c>
      <c r="F365" s="55">
        <v>0</v>
      </c>
      <c r="G365" s="55">
        <v>0</v>
      </c>
      <c r="H365" s="55">
        <v>0</v>
      </c>
      <c r="I365" s="55">
        <v>0</v>
      </c>
      <c r="J365" s="55">
        <v>0</v>
      </c>
      <c r="K365" s="55">
        <v>0</v>
      </c>
      <c r="L365" s="55">
        <v>0</v>
      </c>
      <c r="M365" s="55">
        <v>0</v>
      </c>
    </row>
    <row r="366" spans="1:13">
      <c r="A366" s="55" t="s">
        <v>110</v>
      </c>
      <c r="B366" s="55" t="s">
        <v>111</v>
      </c>
      <c r="C366" s="55" t="s">
        <v>127</v>
      </c>
      <c r="D366" s="55">
        <v>2005</v>
      </c>
      <c r="E366" s="55" t="s">
        <v>44</v>
      </c>
      <c r="F366" s="55">
        <v>0</v>
      </c>
      <c r="G366" s="55">
        <v>0</v>
      </c>
      <c r="H366" s="55">
        <v>0</v>
      </c>
      <c r="I366" s="55">
        <v>0</v>
      </c>
      <c r="J366" s="55">
        <v>0</v>
      </c>
      <c r="K366" s="55">
        <v>0</v>
      </c>
      <c r="L366" s="55">
        <v>0</v>
      </c>
      <c r="M366" s="55">
        <v>0</v>
      </c>
    </row>
    <row r="367" spans="1:13">
      <c r="A367" s="55" t="s">
        <v>110</v>
      </c>
      <c r="B367" s="55" t="s">
        <v>111</v>
      </c>
      <c r="C367" s="55" t="s">
        <v>127</v>
      </c>
      <c r="D367" s="55">
        <v>2010</v>
      </c>
      <c r="E367" s="55" t="s">
        <v>44</v>
      </c>
      <c r="F367" s="55">
        <v>0</v>
      </c>
      <c r="G367" s="55">
        <v>0</v>
      </c>
      <c r="H367" s="55">
        <v>0</v>
      </c>
      <c r="I367" s="55">
        <v>0</v>
      </c>
      <c r="J367" s="55">
        <v>0</v>
      </c>
      <c r="K367" s="55">
        <v>0</v>
      </c>
      <c r="L367" s="55">
        <v>0</v>
      </c>
      <c r="M367" s="55">
        <v>0</v>
      </c>
    </row>
    <row r="368" spans="1:13">
      <c r="A368" s="55" t="s">
        <v>110</v>
      </c>
      <c r="B368" s="55" t="s">
        <v>111</v>
      </c>
      <c r="C368" s="55" t="s">
        <v>127</v>
      </c>
      <c r="D368" s="55">
        <v>2015</v>
      </c>
      <c r="E368" s="55" t="s">
        <v>44</v>
      </c>
      <c r="F368" s="55">
        <v>0</v>
      </c>
      <c r="G368" s="55">
        <v>0</v>
      </c>
      <c r="H368" s="55">
        <v>0</v>
      </c>
      <c r="I368" s="55">
        <v>0</v>
      </c>
      <c r="J368" s="55">
        <v>0</v>
      </c>
      <c r="K368" s="55">
        <v>0</v>
      </c>
      <c r="L368" s="55">
        <v>0</v>
      </c>
      <c r="M368" s="55">
        <v>0</v>
      </c>
    </row>
    <row r="369" spans="1:13">
      <c r="A369" s="55" t="s">
        <v>110</v>
      </c>
      <c r="B369" s="55" t="s">
        <v>111</v>
      </c>
      <c r="C369" s="55" t="s">
        <v>127</v>
      </c>
      <c r="D369" s="55">
        <v>2020</v>
      </c>
      <c r="E369" s="55" t="s">
        <v>44</v>
      </c>
      <c r="F369" s="55">
        <v>0</v>
      </c>
      <c r="G369" s="55">
        <v>0</v>
      </c>
      <c r="H369" s="55">
        <v>0</v>
      </c>
      <c r="I369" s="55">
        <v>0</v>
      </c>
      <c r="J369" s="55">
        <v>0</v>
      </c>
      <c r="K369" s="55">
        <v>0</v>
      </c>
      <c r="L369" s="55">
        <v>0</v>
      </c>
      <c r="M369" s="55">
        <v>0</v>
      </c>
    </row>
    <row r="370" spans="1:13">
      <c r="A370" s="55" t="s">
        <v>110</v>
      </c>
      <c r="B370" s="55" t="s">
        <v>111</v>
      </c>
      <c r="C370" s="55" t="s">
        <v>127</v>
      </c>
      <c r="D370" s="55">
        <v>2025</v>
      </c>
      <c r="E370" s="55" t="s">
        <v>44</v>
      </c>
      <c r="F370" s="55">
        <v>0</v>
      </c>
      <c r="G370" s="55">
        <v>0</v>
      </c>
      <c r="H370" s="55">
        <v>0</v>
      </c>
      <c r="I370" s="55">
        <v>0</v>
      </c>
      <c r="J370" s="55">
        <v>0</v>
      </c>
      <c r="K370" s="55">
        <v>0</v>
      </c>
      <c r="L370" s="55">
        <v>0</v>
      </c>
      <c r="M370" s="55">
        <v>0</v>
      </c>
    </row>
    <row r="371" spans="1:13">
      <c r="A371" s="55" t="s">
        <v>110</v>
      </c>
      <c r="B371" s="55" t="s">
        <v>111</v>
      </c>
      <c r="C371" s="55" t="s">
        <v>127</v>
      </c>
      <c r="D371" s="55">
        <v>2030</v>
      </c>
      <c r="E371" s="55" t="s">
        <v>44</v>
      </c>
      <c r="F371" s="55">
        <v>0</v>
      </c>
      <c r="G371" s="55">
        <v>0</v>
      </c>
      <c r="H371" s="55">
        <v>0</v>
      </c>
      <c r="I371" s="55">
        <v>0</v>
      </c>
      <c r="J371" s="55">
        <v>0</v>
      </c>
      <c r="K371" s="55">
        <v>0</v>
      </c>
      <c r="L371" s="55">
        <v>0</v>
      </c>
      <c r="M371" s="55">
        <v>0</v>
      </c>
    </row>
    <row r="372" spans="1:13">
      <c r="A372" s="55" t="s">
        <v>110</v>
      </c>
      <c r="B372" s="55" t="s">
        <v>111</v>
      </c>
      <c r="C372" s="55" t="s">
        <v>127</v>
      </c>
      <c r="D372" s="55">
        <v>2035</v>
      </c>
      <c r="E372" s="55" t="s">
        <v>44</v>
      </c>
      <c r="F372" s="55">
        <v>0</v>
      </c>
      <c r="G372" s="55">
        <v>0</v>
      </c>
      <c r="H372" s="55">
        <v>0</v>
      </c>
      <c r="I372" s="55">
        <v>0</v>
      </c>
      <c r="J372" s="55">
        <v>0</v>
      </c>
      <c r="K372" s="55">
        <v>0</v>
      </c>
      <c r="L372" s="55">
        <v>0</v>
      </c>
      <c r="M372" s="55">
        <v>0</v>
      </c>
    </row>
    <row r="373" spans="1:13">
      <c r="A373" s="55" t="s">
        <v>110</v>
      </c>
      <c r="B373" s="55" t="s">
        <v>111</v>
      </c>
      <c r="C373" s="55" t="s">
        <v>127</v>
      </c>
      <c r="D373" s="55">
        <v>2040</v>
      </c>
      <c r="E373" s="55" t="s">
        <v>44</v>
      </c>
      <c r="F373" s="55">
        <v>0</v>
      </c>
      <c r="G373" s="55">
        <v>0</v>
      </c>
      <c r="H373" s="55">
        <v>0</v>
      </c>
      <c r="I373" s="55">
        <v>0</v>
      </c>
      <c r="J373" s="55">
        <v>0</v>
      </c>
      <c r="K373" s="55">
        <v>0</v>
      </c>
      <c r="L373" s="55">
        <v>0</v>
      </c>
      <c r="M373" s="55">
        <v>0</v>
      </c>
    </row>
    <row r="374" spans="1:13">
      <c r="A374" s="55" t="s">
        <v>110</v>
      </c>
      <c r="B374" s="55" t="s">
        <v>111</v>
      </c>
      <c r="C374" s="55" t="s">
        <v>127</v>
      </c>
      <c r="D374" s="55">
        <v>2045</v>
      </c>
      <c r="E374" s="55" t="s">
        <v>44</v>
      </c>
      <c r="F374" s="55">
        <v>0</v>
      </c>
      <c r="G374" s="55">
        <v>0</v>
      </c>
      <c r="H374" s="55">
        <v>0</v>
      </c>
      <c r="I374" s="55">
        <v>0</v>
      </c>
      <c r="J374" s="55">
        <v>0</v>
      </c>
      <c r="K374" s="55">
        <v>0</v>
      </c>
      <c r="L374" s="55">
        <v>0</v>
      </c>
      <c r="M374" s="55">
        <v>0</v>
      </c>
    </row>
    <row r="375" spans="1:13">
      <c r="A375" s="55" t="s">
        <v>110</v>
      </c>
      <c r="B375" s="55" t="s">
        <v>111</v>
      </c>
      <c r="C375" s="55" t="s">
        <v>127</v>
      </c>
      <c r="D375" s="55">
        <v>2050</v>
      </c>
      <c r="E375" s="55" t="s">
        <v>44</v>
      </c>
      <c r="F375" s="55">
        <v>0</v>
      </c>
      <c r="G375" s="55">
        <v>0</v>
      </c>
      <c r="H375" s="55">
        <v>0</v>
      </c>
      <c r="I375" s="55">
        <v>0</v>
      </c>
      <c r="J375" s="55">
        <v>0</v>
      </c>
      <c r="K375" s="55">
        <v>0</v>
      </c>
      <c r="L375" s="55">
        <v>0</v>
      </c>
      <c r="M375" s="55">
        <v>0</v>
      </c>
    </row>
    <row r="376" spans="1:13">
      <c r="A376" s="55" t="s">
        <v>110</v>
      </c>
      <c r="B376" s="55" t="s">
        <v>111</v>
      </c>
      <c r="C376" s="55" t="s">
        <v>112</v>
      </c>
      <c r="D376" s="55">
        <v>2000</v>
      </c>
      <c r="E376" s="55" t="s">
        <v>45</v>
      </c>
      <c r="F376" s="55">
        <v>0</v>
      </c>
      <c r="G376" s="55">
        <v>0</v>
      </c>
      <c r="H376" s="55">
        <v>0</v>
      </c>
      <c r="I376" s="55">
        <v>0</v>
      </c>
      <c r="J376" s="55">
        <v>69.28022541</v>
      </c>
      <c r="K376" s="55">
        <v>178.81792609999999</v>
      </c>
      <c r="L376" s="55">
        <v>12.99217331</v>
      </c>
      <c r="M376" s="55">
        <v>0</v>
      </c>
    </row>
    <row r="377" spans="1:13">
      <c r="A377" s="55" t="s">
        <v>110</v>
      </c>
      <c r="B377" s="55" t="s">
        <v>111</v>
      </c>
      <c r="C377" s="55" t="s">
        <v>112</v>
      </c>
      <c r="D377" s="55">
        <v>2005</v>
      </c>
      <c r="E377" s="55" t="s">
        <v>45</v>
      </c>
      <c r="F377" s="55">
        <v>0</v>
      </c>
      <c r="G377" s="55">
        <v>0</v>
      </c>
      <c r="H377" s="55">
        <v>0</v>
      </c>
      <c r="I377" s="55">
        <v>0</v>
      </c>
      <c r="J377" s="55">
        <v>101</v>
      </c>
      <c r="K377" s="55">
        <v>227.27363159999999</v>
      </c>
      <c r="L377" s="55">
        <v>16.51276511</v>
      </c>
      <c r="M377" s="55">
        <v>0</v>
      </c>
    </row>
    <row r="378" spans="1:13">
      <c r="A378" s="55" t="s">
        <v>110</v>
      </c>
      <c r="B378" s="55" t="s">
        <v>111</v>
      </c>
      <c r="C378" s="55" t="s">
        <v>112</v>
      </c>
      <c r="D378" s="55">
        <v>2010</v>
      </c>
      <c r="E378" s="55" t="s">
        <v>45</v>
      </c>
      <c r="F378" s="55">
        <v>0</v>
      </c>
      <c r="G378" s="55">
        <v>0</v>
      </c>
      <c r="H378" s="55">
        <v>0</v>
      </c>
      <c r="I378" s="55">
        <v>0</v>
      </c>
      <c r="J378" s="55">
        <v>120.3988442</v>
      </c>
      <c r="K378" s="55">
        <v>270.925569899999</v>
      </c>
      <c r="L378" s="55">
        <v>19.68433499</v>
      </c>
      <c r="M378" s="55">
        <v>0</v>
      </c>
    </row>
    <row r="379" spans="1:13">
      <c r="A379" s="55" t="s">
        <v>110</v>
      </c>
      <c r="B379" s="55" t="s">
        <v>111</v>
      </c>
      <c r="C379" s="55" t="s">
        <v>112</v>
      </c>
      <c r="D379" s="55">
        <v>2015</v>
      </c>
      <c r="E379" s="55" t="s">
        <v>45</v>
      </c>
      <c r="F379" s="55">
        <v>0</v>
      </c>
      <c r="G379" s="55">
        <v>0</v>
      </c>
      <c r="H379" s="55">
        <v>0</v>
      </c>
      <c r="I379" s="55">
        <v>0</v>
      </c>
      <c r="J379" s="55">
        <v>147.2904948</v>
      </c>
      <c r="K379" s="55">
        <v>337.39166289999997</v>
      </c>
      <c r="L379" s="55">
        <v>24.51348729</v>
      </c>
      <c r="M379" s="55">
        <v>0</v>
      </c>
    </row>
    <row r="380" spans="1:13">
      <c r="A380" s="55" t="s">
        <v>110</v>
      </c>
      <c r="B380" s="55" t="s">
        <v>111</v>
      </c>
      <c r="C380" s="55" t="s">
        <v>112</v>
      </c>
      <c r="D380" s="55">
        <v>2020</v>
      </c>
      <c r="E380" s="55" t="s">
        <v>45</v>
      </c>
      <c r="F380" s="55">
        <v>0</v>
      </c>
      <c r="G380" s="55">
        <v>0</v>
      </c>
      <c r="H380" s="55">
        <v>0</v>
      </c>
      <c r="I380" s="55">
        <v>0</v>
      </c>
      <c r="J380" s="55">
        <v>180.9689084</v>
      </c>
      <c r="K380" s="55">
        <v>416.79482789999997</v>
      </c>
      <c r="L380" s="55">
        <v>30.282593909999999</v>
      </c>
      <c r="M380" s="55">
        <v>0</v>
      </c>
    </row>
    <row r="381" spans="1:13">
      <c r="A381" s="55" t="s">
        <v>110</v>
      </c>
      <c r="B381" s="55" t="s">
        <v>111</v>
      </c>
      <c r="C381" s="55" t="s">
        <v>112</v>
      </c>
      <c r="D381" s="55">
        <v>2025</v>
      </c>
      <c r="E381" s="55" t="s">
        <v>45</v>
      </c>
      <c r="F381" s="55">
        <v>0</v>
      </c>
      <c r="G381" s="55">
        <v>0</v>
      </c>
      <c r="H381" s="55">
        <v>0</v>
      </c>
      <c r="I381" s="55">
        <v>0</v>
      </c>
      <c r="J381" s="55">
        <v>226.85477220000001</v>
      </c>
      <c r="K381" s="55">
        <v>524.53959399999997</v>
      </c>
      <c r="L381" s="55">
        <v>38.110884429999999</v>
      </c>
      <c r="M381" s="55">
        <v>0</v>
      </c>
    </row>
    <row r="382" spans="1:13">
      <c r="A382" s="55" t="s">
        <v>110</v>
      </c>
      <c r="B382" s="55" t="s">
        <v>111</v>
      </c>
      <c r="C382" s="55" t="s">
        <v>112</v>
      </c>
      <c r="D382" s="55">
        <v>2030</v>
      </c>
      <c r="E382" s="55" t="s">
        <v>45</v>
      </c>
      <c r="F382" s="55">
        <v>0</v>
      </c>
      <c r="G382" s="55">
        <v>0</v>
      </c>
      <c r="H382" s="55">
        <v>0</v>
      </c>
      <c r="I382" s="55">
        <v>0</v>
      </c>
      <c r="J382" s="55">
        <v>299.03228419999999</v>
      </c>
      <c r="K382" s="55">
        <v>524.74328370000001</v>
      </c>
      <c r="L382" s="55">
        <v>38.125683680000002</v>
      </c>
      <c r="M382" s="55">
        <v>0</v>
      </c>
    </row>
    <row r="383" spans="1:13">
      <c r="A383" s="55" t="s">
        <v>110</v>
      </c>
      <c r="B383" s="55" t="s">
        <v>111</v>
      </c>
      <c r="C383" s="55" t="s">
        <v>112</v>
      </c>
      <c r="D383" s="55">
        <v>2035</v>
      </c>
      <c r="E383" s="55" t="s">
        <v>45</v>
      </c>
      <c r="F383" s="55">
        <v>0</v>
      </c>
      <c r="G383" s="55">
        <v>0</v>
      </c>
      <c r="H383" s="55">
        <v>0</v>
      </c>
      <c r="I383" s="55">
        <v>0</v>
      </c>
      <c r="J383" s="55">
        <v>379.93274480000002</v>
      </c>
      <c r="K383" s="55">
        <v>470.37393609999998</v>
      </c>
      <c r="L383" s="55">
        <v>34.175431029999999</v>
      </c>
      <c r="M383" s="55">
        <v>0</v>
      </c>
    </row>
    <row r="384" spans="1:13">
      <c r="A384" s="55" t="s">
        <v>110</v>
      </c>
      <c r="B384" s="55" t="s">
        <v>111</v>
      </c>
      <c r="C384" s="55" t="s">
        <v>112</v>
      </c>
      <c r="D384" s="55">
        <v>2040</v>
      </c>
      <c r="E384" s="55" t="s">
        <v>45</v>
      </c>
      <c r="F384" s="55">
        <v>0</v>
      </c>
      <c r="G384" s="55">
        <v>0</v>
      </c>
      <c r="H384" s="55">
        <v>0</v>
      </c>
      <c r="I384" s="55">
        <v>0</v>
      </c>
      <c r="J384" s="55">
        <v>503.5754857</v>
      </c>
      <c r="K384" s="55">
        <v>514.0829334</v>
      </c>
      <c r="L384" s="55">
        <v>37.351146579999998</v>
      </c>
      <c r="M384" s="55">
        <v>0</v>
      </c>
    </row>
    <row r="385" spans="1:13">
      <c r="A385" s="55" t="s">
        <v>110</v>
      </c>
      <c r="B385" s="55" t="s">
        <v>111</v>
      </c>
      <c r="C385" s="55" t="s">
        <v>112</v>
      </c>
      <c r="D385" s="55">
        <v>2045</v>
      </c>
      <c r="E385" s="55" t="s">
        <v>45</v>
      </c>
      <c r="F385" s="55">
        <v>0</v>
      </c>
      <c r="G385" s="55">
        <v>0</v>
      </c>
      <c r="H385" s="55">
        <v>0</v>
      </c>
      <c r="I385" s="55">
        <v>0</v>
      </c>
      <c r="J385" s="55">
        <v>645.81138320000002</v>
      </c>
      <c r="K385" s="55">
        <v>585.13374920000001</v>
      </c>
      <c r="L385" s="55">
        <v>42.513405939999998</v>
      </c>
      <c r="M385" s="55">
        <v>0</v>
      </c>
    </row>
    <row r="386" spans="1:13">
      <c r="A386" s="55" t="s">
        <v>110</v>
      </c>
      <c r="B386" s="55" t="s">
        <v>111</v>
      </c>
      <c r="C386" s="55" t="s">
        <v>112</v>
      </c>
      <c r="D386" s="55">
        <v>2050</v>
      </c>
      <c r="E386" s="55" t="s">
        <v>45</v>
      </c>
      <c r="F386" s="55">
        <v>0</v>
      </c>
      <c r="G386" s="55">
        <v>0</v>
      </c>
      <c r="H386" s="55">
        <v>0</v>
      </c>
      <c r="I386" s="55">
        <v>0</v>
      </c>
      <c r="J386" s="55">
        <v>799.10817799999995</v>
      </c>
      <c r="K386" s="55">
        <v>669.61828149999997</v>
      </c>
      <c r="L386" s="55">
        <v>48.651703759999997</v>
      </c>
      <c r="M386" s="55">
        <v>0</v>
      </c>
    </row>
    <row r="387" spans="1:13">
      <c r="A387" s="55" t="s">
        <v>110</v>
      </c>
      <c r="B387" s="55" t="s">
        <v>111</v>
      </c>
      <c r="C387" s="55" t="s">
        <v>113</v>
      </c>
      <c r="D387" s="55">
        <v>2000</v>
      </c>
      <c r="E387" s="55" t="s">
        <v>45</v>
      </c>
      <c r="F387" s="55">
        <v>0</v>
      </c>
      <c r="G387" s="55">
        <v>0</v>
      </c>
      <c r="H387" s="55">
        <v>0</v>
      </c>
      <c r="I387" s="55">
        <v>0</v>
      </c>
      <c r="J387" s="55">
        <v>177.24940789999999</v>
      </c>
      <c r="K387" s="55">
        <v>457.49521339999899</v>
      </c>
      <c r="L387" s="55">
        <v>33.239716129999998</v>
      </c>
      <c r="M387" s="55">
        <v>0</v>
      </c>
    </row>
    <row r="388" spans="1:13">
      <c r="A388" s="55" t="s">
        <v>110</v>
      </c>
      <c r="B388" s="55" t="s">
        <v>111</v>
      </c>
      <c r="C388" s="55" t="s">
        <v>113</v>
      </c>
      <c r="D388" s="55">
        <v>2005</v>
      </c>
      <c r="E388" s="55" t="s">
        <v>45</v>
      </c>
      <c r="F388" s="55">
        <v>0</v>
      </c>
      <c r="G388" s="55">
        <v>0</v>
      </c>
      <c r="H388" s="55">
        <v>0</v>
      </c>
      <c r="I388" s="55">
        <v>0</v>
      </c>
      <c r="J388" s="55">
        <v>298.91899999999998</v>
      </c>
      <c r="K388" s="55">
        <v>672.63769000000002</v>
      </c>
      <c r="L388" s="55">
        <v>48.871081539999999</v>
      </c>
      <c r="M388" s="55">
        <v>0</v>
      </c>
    </row>
    <row r="389" spans="1:13">
      <c r="A389" s="55" t="s">
        <v>110</v>
      </c>
      <c r="B389" s="55" t="s">
        <v>111</v>
      </c>
      <c r="C389" s="55" t="s">
        <v>113</v>
      </c>
      <c r="D389" s="55">
        <v>2010</v>
      </c>
      <c r="E389" s="55" t="s">
        <v>45</v>
      </c>
      <c r="F389" s="55">
        <v>0</v>
      </c>
      <c r="G389" s="55">
        <v>0</v>
      </c>
      <c r="H389" s="55">
        <v>0</v>
      </c>
      <c r="I389" s="55">
        <v>0</v>
      </c>
      <c r="J389" s="55">
        <v>239.10379839999999</v>
      </c>
      <c r="K389" s="55">
        <v>538.03949109999996</v>
      </c>
      <c r="L389" s="55">
        <v>39.091731299999999</v>
      </c>
      <c r="M389" s="55">
        <v>0</v>
      </c>
    </row>
    <row r="390" spans="1:13">
      <c r="A390" s="55" t="s">
        <v>110</v>
      </c>
      <c r="B390" s="55" t="s">
        <v>111</v>
      </c>
      <c r="C390" s="55" t="s">
        <v>113</v>
      </c>
      <c r="D390" s="55">
        <v>2015</v>
      </c>
      <c r="E390" s="55" t="s">
        <v>45</v>
      </c>
      <c r="F390" s="55">
        <v>0</v>
      </c>
      <c r="G390" s="55">
        <v>0</v>
      </c>
      <c r="H390" s="55">
        <v>0</v>
      </c>
      <c r="I390" s="55">
        <v>0</v>
      </c>
      <c r="J390" s="55">
        <v>265.70697139999999</v>
      </c>
      <c r="K390" s="55">
        <v>592.28551839999898</v>
      </c>
      <c r="L390" s="55">
        <v>43.033023999999997</v>
      </c>
      <c r="M390" s="55">
        <v>0</v>
      </c>
    </row>
    <row r="391" spans="1:13">
      <c r="A391" s="55" t="s">
        <v>110</v>
      </c>
      <c r="B391" s="55" t="s">
        <v>111</v>
      </c>
      <c r="C391" s="55" t="s">
        <v>113</v>
      </c>
      <c r="D391" s="55">
        <v>2020</v>
      </c>
      <c r="E391" s="55" t="s">
        <v>45</v>
      </c>
      <c r="F391" s="55">
        <v>0</v>
      </c>
      <c r="G391" s="55">
        <v>0</v>
      </c>
      <c r="H391" s="55">
        <v>0</v>
      </c>
      <c r="I391" s="55">
        <v>0</v>
      </c>
      <c r="J391" s="55">
        <v>332.08031689999899</v>
      </c>
      <c r="K391" s="55">
        <v>729.36145999999997</v>
      </c>
      <c r="L391" s="55">
        <v>52.992396810000002</v>
      </c>
      <c r="M391" s="55">
        <v>0</v>
      </c>
    </row>
    <row r="392" spans="1:13">
      <c r="A392" s="55" t="s">
        <v>110</v>
      </c>
      <c r="B392" s="55" t="s">
        <v>111</v>
      </c>
      <c r="C392" s="55" t="s">
        <v>113</v>
      </c>
      <c r="D392" s="55">
        <v>2025</v>
      </c>
      <c r="E392" s="55" t="s">
        <v>45</v>
      </c>
      <c r="F392" s="55">
        <v>0</v>
      </c>
      <c r="G392" s="55">
        <v>0</v>
      </c>
      <c r="H392" s="55">
        <v>0</v>
      </c>
      <c r="I392" s="55">
        <v>0</v>
      </c>
      <c r="J392" s="55">
        <v>430.1499177</v>
      </c>
      <c r="K392" s="55">
        <v>934.83279210000001</v>
      </c>
      <c r="L392" s="55">
        <v>67.921096719999994</v>
      </c>
      <c r="M392" s="55">
        <v>0</v>
      </c>
    </row>
    <row r="393" spans="1:13">
      <c r="A393" s="55" t="s">
        <v>110</v>
      </c>
      <c r="B393" s="55" t="s">
        <v>111</v>
      </c>
      <c r="C393" s="55" t="s">
        <v>113</v>
      </c>
      <c r="D393" s="55">
        <v>2030</v>
      </c>
      <c r="E393" s="55" t="s">
        <v>45</v>
      </c>
      <c r="F393" s="55">
        <v>0</v>
      </c>
      <c r="G393" s="55">
        <v>0</v>
      </c>
      <c r="H393" s="55">
        <v>0</v>
      </c>
      <c r="I393" s="55">
        <v>0</v>
      </c>
      <c r="J393" s="55">
        <v>589.80753689999995</v>
      </c>
      <c r="K393" s="55">
        <v>956.37876689999996</v>
      </c>
      <c r="L393" s="55">
        <v>69.486538429999996</v>
      </c>
      <c r="M393" s="55">
        <v>0</v>
      </c>
    </row>
    <row r="394" spans="1:13">
      <c r="A394" s="55" t="s">
        <v>110</v>
      </c>
      <c r="B394" s="55" t="s">
        <v>111</v>
      </c>
      <c r="C394" s="55" t="s">
        <v>113</v>
      </c>
      <c r="D394" s="55">
        <v>2035</v>
      </c>
      <c r="E394" s="55" t="s">
        <v>45</v>
      </c>
      <c r="F394" s="55">
        <v>0</v>
      </c>
      <c r="G394" s="55">
        <v>0</v>
      </c>
      <c r="H394" s="55">
        <v>0</v>
      </c>
      <c r="I394" s="55">
        <v>0</v>
      </c>
      <c r="J394" s="55">
        <v>785.56285860000003</v>
      </c>
      <c r="K394" s="55">
        <v>889.74958879999997</v>
      </c>
      <c r="L394" s="55">
        <v>64.64553703</v>
      </c>
      <c r="M394" s="55">
        <v>0</v>
      </c>
    </row>
    <row r="395" spans="1:13">
      <c r="A395" s="55" t="s">
        <v>110</v>
      </c>
      <c r="B395" s="55" t="s">
        <v>111</v>
      </c>
      <c r="C395" s="55" t="s">
        <v>113</v>
      </c>
      <c r="D395" s="55">
        <v>2040</v>
      </c>
      <c r="E395" s="55" t="s">
        <v>45</v>
      </c>
      <c r="F395" s="55">
        <v>0</v>
      </c>
      <c r="G395" s="55">
        <v>0</v>
      </c>
      <c r="H395" s="55">
        <v>0</v>
      </c>
      <c r="I395" s="55">
        <v>0</v>
      </c>
      <c r="J395" s="55">
        <v>1130.655068</v>
      </c>
      <c r="K395" s="55">
        <v>1051.5689669999999</v>
      </c>
      <c r="L395" s="55">
        <v>76.402665900000002</v>
      </c>
      <c r="M395" s="55">
        <v>0</v>
      </c>
    </row>
    <row r="396" spans="1:13">
      <c r="A396" s="55" t="s">
        <v>110</v>
      </c>
      <c r="B396" s="55" t="s">
        <v>111</v>
      </c>
      <c r="C396" s="55" t="s">
        <v>113</v>
      </c>
      <c r="D396" s="55">
        <v>2045</v>
      </c>
      <c r="E396" s="55" t="s">
        <v>45</v>
      </c>
      <c r="F396" s="55">
        <v>0</v>
      </c>
      <c r="G396" s="55">
        <v>0</v>
      </c>
      <c r="H396" s="55">
        <v>0</v>
      </c>
      <c r="I396" s="55">
        <v>0</v>
      </c>
      <c r="J396" s="55">
        <v>1561.3489500000001</v>
      </c>
      <c r="K396" s="55">
        <v>1285.9789699999999</v>
      </c>
      <c r="L396" s="55">
        <v>93.433930380000007</v>
      </c>
      <c r="M396" s="55">
        <v>0</v>
      </c>
    </row>
    <row r="397" spans="1:13">
      <c r="A397" s="55" t="s">
        <v>110</v>
      </c>
      <c r="B397" s="55" t="s">
        <v>111</v>
      </c>
      <c r="C397" s="55" t="s">
        <v>113</v>
      </c>
      <c r="D397" s="55">
        <v>2050</v>
      </c>
      <c r="E397" s="55" t="s">
        <v>45</v>
      </c>
      <c r="F397" s="55">
        <v>0</v>
      </c>
      <c r="G397" s="55">
        <v>0</v>
      </c>
      <c r="H397" s="55">
        <v>0</v>
      </c>
      <c r="I397" s="55">
        <v>0</v>
      </c>
      <c r="J397" s="55">
        <v>2064.7697399999902</v>
      </c>
      <c r="K397" s="55">
        <v>1570.770471</v>
      </c>
      <c r="L397" s="55">
        <v>114.12570669999999</v>
      </c>
      <c r="M397" s="55">
        <v>0</v>
      </c>
    </row>
    <row r="398" spans="1:13">
      <c r="A398" s="55" t="s">
        <v>110</v>
      </c>
      <c r="B398" s="55" t="s">
        <v>111</v>
      </c>
      <c r="C398" s="55" t="s">
        <v>114</v>
      </c>
      <c r="D398" s="55">
        <v>2000</v>
      </c>
      <c r="E398" s="55" t="s">
        <v>45</v>
      </c>
      <c r="F398" s="55">
        <v>0</v>
      </c>
      <c r="G398" s="55">
        <v>0</v>
      </c>
      <c r="H398" s="55">
        <v>0</v>
      </c>
      <c r="I398" s="55">
        <v>0</v>
      </c>
      <c r="J398" s="55">
        <v>29.691525179999999</v>
      </c>
      <c r="K398" s="55">
        <v>76.636254019999996</v>
      </c>
      <c r="L398" s="55">
        <v>5.5680742759999999</v>
      </c>
      <c r="M398" s="55">
        <v>0</v>
      </c>
    </row>
    <row r="399" spans="1:13">
      <c r="A399" s="55" t="s">
        <v>110</v>
      </c>
      <c r="B399" s="55" t="s">
        <v>111</v>
      </c>
      <c r="C399" s="55" t="s">
        <v>114</v>
      </c>
      <c r="D399" s="55">
        <v>2005</v>
      </c>
      <c r="E399" s="55" t="s">
        <v>45</v>
      </c>
      <c r="F399" s="55">
        <v>0</v>
      </c>
      <c r="G399" s="55">
        <v>0</v>
      </c>
      <c r="H399" s="55">
        <v>0</v>
      </c>
      <c r="I399" s="55">
        <v>0</v>
      </c>
      <c r="J399" s="55">
        <v>40</v>
      </c>
      <c r="K399" s="55">
        <v>90.009359059999994</v>
      </c>
      <c r="L399" s="55">
        <v>6.5397089560000001</v>
      </c>
      <c r="M399" s="55">
        <v>0</v>
      </c>
    </row>
    <row r="400" spans="1:13">
      <c r="A400" s="55" t="s">
        <v>110</v>
      </c>
      <c r="B400" s="55" t="s">
        <v>111</v>
      </c>
      <c r="C400" s="55" t="s">
        <v>114</v>
      </c>
      <c r="D400" s="55">
        <v>2010</v>
      </c>
      <c r="E400" s="55" t="s">
        <v>45</v>
      </c>
      <c r="F400" s="55">
        <v>0</v>
      </c>
      <c r="G400" s="55">
        <v>0</v>
      </c>
      <c r="H400" s="55">
        <v>0</v>
      </c>
      <c r="I400" s="55">
        <v>0</v>
      </c>
      <c r="J400" s="55">
        <v>39.777395079999998</v>
      </c>
      <c r="K400" s="55">
        <v>89.508445910000006</v>
      </c>
      <c r="L400" s="55">
        <v>6.503314671</v>
      </c>
      <c r="M400" s="55">
        <v>0</v>
      </c>
    </row>
    <row r="401" spans="1:13">
      <c r="A401" s="55" t="s">
        <v>110</v>
      </c>
      <c r="B401" s="55" t="s">
        <v>111</v>
      </c>
      <c r="C401" s="55" t="s">
        <v>114</v>
      </c>
      <c r="D401" s="55">
        <v>2015</v>
      </c>
      <c r="E401" s="55" t="s">
        <v>45</v>
      </c>
      <c r="F401" s="55">
        <v>0</v>
      </c>
      <c r="G401" s="55">
        <v>0</v>
      </c>
      <c r="H401" s="55">
        <v>0</v>
      </c>
      <c r="I401" s="55">
        <v>0</v>
      </c>
      <c r="J401" s="55">
        <v>47.374759249999997</v>
      </c>
      <c r="K401" s="55">
        <v>105.6027386</v>
      </c>
      <c r="L401" s="55">
        <v>7.6726596269999998</v>
      </c>
      <c r="M401" s="55">
        <v>0</v>
      </c>
    </row>
    <row r="402" spans="1:13">
      <c r="A402" s="55" t="s">
        <v>110</v>
      </c>
      <c r="B402" s="55" t="s">
        <v>111</v>
      </c>
      <c r="C402" s="55" t="s">
        <v>114</v>
      </c>
      <c r="D402" s="55">
        <v>2020</v>
      </c>
      <c r="E402" s="55" t="s">
        <v>45</v>
      </c>
      <c r="F402" s="55">
        <v>0</v>
      </c>
      <c r="G402" s="55">
        <v>0</v>
      </c>
      <c r="H402" s="55">
        <v>0</v>
      </c>
      <c r="I402" s="55">
        <v>0</v>
      </c>
      <c r="J402" s="55">
        <v>53.125709200000003</v>
      </c>
      <c r="K402" s="55">
        <v>116.6821484</v>
      </c>
      <c r="L402" s="55">
        <v>8.4776438709999997</v>
      </c>
      <c r="M402" s="55">
        <v>0</v>
      </c>
    </row>
    <row r="403" spans="1:13">
      <c r="A403" s="55" t="s">
        <v>110</v>
      </c>
      <c r="B403" s="55" t="s">
        <v>111</v>
      </c>
      <c r="C403" s="55" t="s">
        <v>114</v>
      </c>
      <c r="D403" s="55">
        <v>2025</v>
      </c>
      <c r="E403" s="55" t="s">
        <v>45</v>
      </c>
      <c r="F403" s="55">
        <v>0</v>
      </c>
      <c r="G403" s="55">
        <v>0</v>
      </c>
      <c r="H403" s="55">
        <v>0</v>
      </c>
      <c r="I403" s="55">
        <v>0</v>
      </c>
      <c r="J403" s="55">
        <v>61.184208640000001</v>
      </c>
      <c r="K403" s="55">
        <v>132.96993040000001</v>
      </c>
      <c r="L403" s="55">
        <v>9.6610469559999999</v>
      </c>
      <c r="M403" s="55">
        <v>0</v>
      </c>
    </row>
    <row r="404" spans="1:13">
      <c r="A404" s="55" t="s">
        <v>110</v>
      </c>
      <c r="B404" s="55" t="s">
        <v>111</v>
      </c>
      <c r="C404" s="55" t="s">
        <v>114</v>
      </c>
      <c r="D404" s="55">
        <v>2030</v>
      </c>
      <c r="E404" s="55" t="s">
        <v>45</v>
      </c>
      <c r="F404" s="55">
        <v>0</v>
      </c>
      <c r="G404" s="55">
        <v>0</v>
      </c>
      <c r="H404" s="55">
        <v>0</v>
      </c>
      <c r="I404" s="55">
        <v>0</v>
      </c>
      <c r="J404" s="55">
        <v>75.451109829999993</v>
      </c>
      <c r="K404" s="55">
        <v>122.34472239999999</v>
      </c>
      <c r="L404" s="55">
        <v>8.8890631510000002</v>
      </c>
      <c r="M404" s="55">
        <v>0</v>
      </c>
    </row>
    <row r="405" spans="1:13">
      <c r="A405" s="55" t="s">
        <v>110</v>
      </c>
      <c r="B405" s="55" t="s">
        <v>111</v>
      </c>
      <c r="C405" s="55" t="s">
        <v>114</v>
      </c>
      <c r="D405" s="55">
        <v>2035</v>
      </c>
      <c r="E405" s="55" t="s">
        <v>45</v>
      </c>
      <c r="F405" s="55">
        <v>0</v>
      </c>
      <c r="G405" s="55">
        <v>0</v>
      </c>
      <c r="H405" s="55">
        <v>0</v>
      </c>
      <c r="I405" s="55">
        <v>0</v>
      </c>
      <c r="J405" s="55">
        <v>91.590459249999995</v>
      </c>
      <c r="K405" s="55">
        <v>103.7378137</v>
      </c>
      <c r="L405" s="55">
        <v>7.5371618710000003</v>
      </c>
      <c r="M405" s="55">
        <v>0</v>
      </c>
    </row>
    <row r="406" spans="1:13">
      <c r="A406" s="55" t="s">
        <v>110</v>
      </c>
      <c r="B406" s="55" t="s">
        <v>111</v>
      </c>
      <c r="C406" s="55" t="s">
        <v>114</v>
      </c>
      <c r="D406" s="55">
        <v>2040</v>
      </c>
      <c r="E406" s="55" t="s">
        <v>45</v>
      </c>
      <c r="F406" s="55">
        <v>0</v>
      </c>
      <c r="G406" s="55">
        <v>0</v>
      </c>
      <c r="H406" s="55">
        <v>0</v>
      </c>
      <c r="I406" s="55">
        <v>0</v>
      </c>
      <c r="J406" s="55">
        <v>121.2643485</v>
      </c>
      <c r="K406" s="55">
        <v>112.7822527</v>
      </c>
      <c r="L406" s="55">
        <v>8.1942935239999901</v>
      </c>
      <c r="M406" s="55">
        <v>0</v>
      </c>
    </row>
    <row r="407" spans="1:13">
      <c r="A407" s="55" t="s">
        <v>110</v>
      </c>
      <c r="B407" s="55" t="s">
        <v>111</v>
      </c>
      <c r="C407" s="55" t="s">
        <v>114</v>
      </c>
      <c r="D407" s="55">
        <v>2045</v>
      </c>
      <c r="E407" s="55" t="s">
        <v>45</v>
      </c>
      <c r="F407" s="55">
        <v>0</v>
      </c>
      <c r="G407" s="55">
        <v>0</v>
      </c>
      <c r="H407" s="55">
        <v>0</v>
      </c>
      <c r="I407" s="55">
        <v>0</v>
      </c>
      <c r="J407" s="55">
        <v>155.942890099999</v>
      </c>
      <c r="K407" s="55">
        <v>128.4397553</v>
      </c>
      <c r="L407" s="55">
        <v>9.3319031139999993</v>
      </c>
      <c r="M407" s="55">
        <v>0</v>
      </c>
    </row>
    <row r="408" spans="1:13">
      <c r="A408" s="55" t="s">
        <v>110</v>
      </c>
      <c r="B408" s="55" t="s">
        <v>111</v>
      </c>
      <c r="C408" s="55" t="s">
        <v>114</v>
      </c>
      <c r="D408" s="55">
        <v>2050</v>
      </c>
      <c r="E408" s="55" t="s">
        <v>45</v>
      </c>
      <c r="F408" s="55">
        <v>0</v>
      </c>
      <c r="G408" s="55">
        <v>0</v>
      </c>
      <c r="H408" s="55">
        <v>0</v>
      </c>
      <c r="I408" s="55">
        <v>0</v>
      </c>
      <c r="J408" s="55">
        <v>193.13534659999999</v>
      </c>
      <c r="K408" s="55">
        <v>146.9274241</v>
      </c>
      <c r="L408" s="55">
        <v>10.67514091</v>
      </c>
      <c r="M408" s="55">
        <v>0</v>
      </c>
    </row>
    <row r="409" spans="1:13">
      <c r="A409" s="55" t="s">
        <v>110</v>
      </c>
      <c r="B409" s="55" t="s">
        <v>111</v>
      </c>
      <c r="C409" s="55" t="s">
        <v>115</v>
      </c>
      <c r="D409" s="55">
        <v>2000</v>
      </c>
      <c r="E409" s="55" t="s">
        <v>45</v>
      </c>
      <c r="F409" s="55">
        <v>0</v>
      </c>
      <c r="G409" s="55">
        <v>0</v>
      </c>
      <c r="H409" s="55">
        <v>0</v>
      </c>
      <c r="I409" s="55">
        <v>0</v>
      </c>
      <c r="J409" s="55">
        <v>89.974318719999999</v>
      </c>
      <c r="K409" s="55">
        <v>232.23107279999999</v>
      </c>
      <c r="L409" s="55">
        <v>16.872952349999998</v>
      </c>
      <c r="M409" s="55">
        <v>0</v>
      </c>
    </row>
    <row r="410" spans="1:13">
      <c r="A410" s="55" t="s">
        <v>110</v>
      </c>
      <c r="B410" s="55" t="s">
        <v>111</v>
      </c>
      <c r="C410" s="55" t="s">
        <v>115</v>
      </c>
      <c r="D410" s="55">
        <v>2005</v>
      </c>
      <c r="E410" s="55" t="s">
        <v>45</v>
      </c>
      <c r="F410" s="55">
        <v>0</v>
      </c>
      <c r="G410" s="55">
        <v>0</v>
      </c>
      <c r="H410" s="55">
        <v>0</v>
      </c>
      <c r="I410" s="55">
        <v>0</v>
      </c>
      <c r="J410" s="55">
        <v>92.146915590000006</v>
      </c>
      <c r="K410" s="55">
        <v>207.3521203</v>
      </c>
      <c r="L410" s="55">
        <v>15.06535023</v>
      </c>
      <c r="M410" s="55">
        <v>0</v>
      </c>
    </row>
    <row r="411" spans="1:13">
      <c r="A411" s="55" t="s">
        <v>110</v>
      </c>
      <c r="B411" s="55" t="s">
        <v>111</v>
      </c>
      <c r="C411" s="55" t="s">
        <v>115</v>
      </c>
      <c r="D411" s="55">
        <v>2010</v>
      </c>
      <c r="E411" s="55" t="s">
        <v>45</v>
      </c>
      <c r="F411" s="55">
        <v>0</v>
      </c>
      <c r="G411" s="55">
        <v>0</v>
      </c>
      <c r="H411" s="55">
        <v>0</v>
      </c>
      <c r="I411" s="55">
        <v>0</v>
      </c>
      <c r="J411" s="55">
        <v>94.319512459999999</v>
      </c>
      <c r="K411" s="55">
        <v>212.24097159999999</v>
      </c>
      <c r="L411" s="55">
        <v>15.42055401</v>
      </c>
      <c r="M411" s="55">
        <v>0</v>
      </c>
    </row>
    <row r="412" spans="1:13">
      <c r="A412" s="55" t="s">
        <v>110</v>
      </c>
      <c r="B412" s="55" t="s">
        <v>111</v>
      </c>
      <c r="C412" s="55" t="s">
        <v>115</v>
      </c>
      <c r="D412" s="55">
        <v>2015</v>
      </c>
      <c r="E412" s="55" t="s">
        <v>45</v>
      </c>
      <c r="F412" s="55">
        <v>0</v>
      </c>
      <c r="G412" s="55">
        <v>0</v>
      </c>
      <c r="H412" s="55">
        <v>0</v>
      </c>
      <c r="I412" s="55">
        <v>0</v>
      </c>
      <c r="J412" s="55">
        <v>110.13285819999901</v>
      </c>
      <c r="K412" s="55">
        <v>256.9129537</v>
      </c>
      <c r="L412" s="55">
        <v>18.666236059999999</v>
      </c>
      <c r="M412" s="55">
        <v>0</v>
      </c>
    </row>
    <row r="413" spans="1:13">
      <c r="A413" s="55" t="s">
        <v>110</v>
      </c>
      <c r="B413" s="55" t="s">
        <v>111</v>
      </c>
      <c r="C413" s="55" t="s">
        <v>115</v>
      </c>
      <c r="D413" s="55">
        <v>2020</v>
      </c>
      <c r="E413" s="55" t="s">
        <v>45</v>
      </c>
      <c r="F413" s="55">
        <v>0</v>
      </c>
      <c r="G413" s="55">
        <v>0</v>
      </c>
      <c r="H413" s="55">
        <v>0</v>
      </c>
      <c r="I413" s="55">
        <v>0</v>
      </c>
      <c r="J413" s="55">
        <v>137.1226303</v>
      </c>
      <c r="K413" s="55">
        <v>326.17470459999998</v>
      </c>
      <c r="L413" s="55">
        <v>23.698509340000001</v>
      </c>
      <c r="M413" s="55">
        <v>0</v>
      </c>
    </row>
    <row r="414" spans="1:13">
      <c r="A414" s="55" t="s">
        <v>110</v>
      </c>
      <c r="B414" s="55" t="s">
        <v>111</v>
      </c>
      <c r="C414" s="55" t="s">
        <v>115</v>
      </c>
      <c r="D414" s="55">
        <v>2025</v>
      </c>
      <c r="E414" s="55" t="s">
        <v>45</v>
      </c>
      <c r="F414" s="55">
        <v>0</v>
      </c>
      <c r="G414" s="55">
        <v>0</v>
      </c>
      <c r="H414" s="55">
        <v>0</v>
      </c>
      <c r="I414" s="55">
        <v>0</v>
      </c>
      <c r="J414" s="55">
        <v>171.76306259999899</v>
      </c>
      <c r="K414" s="55">
        <v>414.47257169999898</v>
      </c>
      <c r="L414" s="55">
        <v>30.113868350000001</v>
      </c>
      <c r="M414" s="55">
        <v>0</v>
      </c>
    </row>
    <row r="415" spans="1:13">
      <c r="A415" s="55" t="s">
        <v>110</v>
      </c>
      <c r="B415" s="55" t="s">
        <v>111</v>
      </c>
      <c r="C415" s="55" t="s">
        <v>115</v>
      </c>
      <c r="D415" s="55">
        <v>2030</v>
      </c>
      <c r="E415" s="55" t="s">
        <v>45</v>
      </c>
      <c r="F415" s="55">
        <v>0</v>
      </c>
      <c r="G415" s="55">
        <v>0</v>
      </c>
      <c r="H415" s="55">
        <v>0</v>
      </c>
      <c r="I415" s="55">
        <v>0</v>
      </c>
      <c r="J415" s="55">
        <v>219.9529086</v>
      </c>
      <c r="K415" s="55">
        <v>407.88545570000002</v>
      </c>
      <c r="L415" s="55">
        <v>29.635275660000001</v>
      </c>
      <c r="M415" s="55">
        <v>0</v>
      </c>
    </row>
    <row r="416" spans="1:13">
      <c r="A416" s="55" t="s">
        <v>110</v>
      </c>
      <c r="B416" s="55" t="s">
        <v>111</v>
      </c>
      <c r="C416" s="55" t="s">
        <v>115</v>
      </c>
      <c r="D416" s="55">
        <v>2035</v>
      </c>
      <c r="E416" s="55" t="s">
        <v>45</v>
      </c>
      <c r="F416" s="55">
        <v>0</v>
      </c>
      <c r="G416" s="55">
        <v>0</v>
      </c>
      <c r="H416" s="55">
        <v>0</v>
      </c>
      <c r="I416" s="55">
        <v>0</v>
      </c>
      <c r="J416" s="55">
        <v>270.60266250000001</v>
      </c>
      <c r="K416" s="55">
        <v>356.71442100000002</v>
      </c>
      <c r="L416" s="55">
        <v>25.917399240000002</v>
      </c>
      <c r="M416" s="55">
        <v>0</v>
      </c>
    </row>
    <row r="417" spans="1:13">
      <c r="A417" s="55" t="s">
        <v>110</v>
      </c>
      <c r="B417" s="55" t="s">
        <v>111</v>
      </c>
      <c r="C417" s="55" t="s">
        <v>115</v>
      </c>
      <c r="D417" s="55">
        <v>2040</v>
      </c>
      <c r="E417" s="55" t="s">
        <v>45</v>
      </c>
      <c r="F417" s="55">
        <v>0</v>
      </c>
      <c r="G417" s="55">
        <v>0</v>
      </c>
      <c r="H417" s="55">
        <v>0</v>
      </c>
      <c r="I417" s="55">
        <v>0</v>
      </c>
      <c r="J417" s="55">
        <v>349.13240569999999</v>
      </c>
      <c r="K417" s="55">
        <v>380.70933600000001</v>
      </c>
      <c r="L417" s="55">
        <v>27.660770840000001</v>
      </c>
      <c r="M417" s="55">
        <v>0</v>
      </c>
    </row>
    <row r="418" spans="1:13">
      <c r="A418" s="55" t="s">
        <v>110</v>
      </c>
      <c r="B418" s="55" t="s">
        <v>111</v>
      </c>
      <c r="C418" s="55" t="s">
        <v>115</v>
      </c>
      <c r="D418" s="55">
        <v>2045</v>
      </c>
      <c r="E418" s="55" t="s">
        <v>45</v>
      </c>
      <c r="F418" s="55">
        <v>0</v>
      </c>
      <c r="G418" s="55">
        <v>0</v>
      </c>
      <c r="H418" s="55">
        <v>0</v>
      </c>
      <c r="I418" s="55">
        <v>0</v>
      </c>
      <c r="J418" s="55">
        <v>436.37623760000002</v>
      </c>
      <c r="K418" s="55">
        <v>423.036755999999</v>
      </c>
      <c r="L418" s="55">
        <v>30.736106679999999</v>
      </c>
      <c r="M418" s="55">
        <v>0</v>
      </c>
    </row>
    <row r="419" spans="1:13">
      <c r="A419" s="55" t="s">
        <v>110</v>
      </c>
      <c r="B419" s="55" t="s">
        <v>111</v>
      </c>
      <c r="C419" s="55" t="s">
        <v>115</v>
      </c>
      <c r="D419" s="55">
        <v>2050</v>
      </c>
      <c r="E419" s="55" t="s">
        <v>45</v>
      </c>
      <c r="F419" s="55">
        <v>0</v>
      </c>
      <c r="G419" s="55">
        <v>0</v>
      </c>
      <c r="H419" s="55">
        <v>0</v>
      </c>
      <c r="I419" s="55">
        <v>0</v>
      </c>
      <c r="J419" s="55">
        <v>525.84203920000004</v>
      </c>
      <c r="K419" s="55">
        <v>471.9323086</v>
      </c>
      <c r="L419" s="55">
        <v>34.288655949999999</v>
      </c>
      <c r="M419" s="55">
        <v>0</v>
      </c>
    </row>
    <row r="420" spans="1:13">
      <c r="A420" s="55" t="s">
        <v>110</v>
      </c>
      <c r="B420" s="55" t="s">
        <v>111</v>
      </c>
      <c r="C420" s="55" t="s">
        <v>43</v>
      </c>
      <c r="D420" s="55">
        <v>2000</v>
      </c>
      <c r="E420" s="55" t="s">
        <v>45</v>
      </c>
      <c r="F420" s="55">
        <v>0</v>
      </c>
      <c r="G420" s="55">
        <v>0</v>
      </c>
      <c r="H420" s="55">
        <v>0</v>
      </c>
      <c r="I420" s="55">
        <v>0</v>
      </c>
      <c r="J420" s="55">
        <v>85.475602780000003</v>
      </c>
      <c r="K420" s="55">
        <v>220.61951919999899</v>
      </c>
      <c r="L420" s="55">
        <v>16.02930473</v>
      </c>
      <c r="M420" s="55">
        <v>0</v>
      </c>
    </row>
    <row r="421" spans="1:13">
      <c r="A421" s="55" t="s">
        <v>110</v>
      </c>
      <c r="B421" s="55" t="s">
        <v>111</v>
      </c>
      <c r="C421" s="55" t="s">
        <v>43</v>
      </c>
      <c r="D421" s="55">
        <v>2005</v>
      </c>
      <c r="E421" s="55" t="s">
        <v>45</v>
      </c>
      <c r="F421" s="55">
        <v>0</v>
      </c>
      <c r="G421" s="55">
        <v>0</v>
      </c>
      <c r="H421" s="55">
        <v>0</v>
      </c>
      <c r="I421" s="55">
        <v>0</v>
      </c>
      <c r="J421" s="55">
        <v>99.68</v>
      </c>
      <c r="K421" s="55">
        <v>224.30332279999999</v>
      </c>
      <c r="L421" s="55">
        <v>16.296954719999999</v>
      </c>
      <c r="M421" s="55">
        <v>0</v>
      </c>
    </row>
    <row r="422" spans="1:13">
      <c r="A422" s="55" t="s">
        <v>110</v>
      </c>
      <c r="B422" s="55" t="s">
        <v>111</v>
      </c>
      <c r="C422" s="55" t="s">
        <v>43</v>
      </c>
      <c r="D422" s="55">
        <v>2010</v>
      </c>
      <c r="E422" s="55" t="s">
        <v>45</v>
      </c>
      <c r="F422" s="55">
        <v>0</v>
      </c>
      <c r="G422" s="55">
        <v>0</v>
      </c>
      <c r="H422" s="55">
        <v>0</v>
      </c>
      <c r="I422" s="55">
        <v>0</v>
      </c>
      <c r="J422" s="55">
        <v>118.378165</v>
      </c>
      <c r="K422" s="55">
        <v>266.378568999999</v>
      </c>
      <c r="L422" s="55">
        <v>19.353968649999999</v>
      </c>
      <c r="M422" s="55">
        <v>0</v>
      </c>
    </row>
    <row r="423" spans="1:13">
      <c r="A423" s="55" t="s">
        <v>110</v>
      </c>
      <c r="B423" s="55" t="s">
        <v>111</v>
      </c>
      <c r="C423" s="55" t="s">
        <v>43</v>
      </c>
      <c r="D423" s="55">
        <v>2015</v>
      </c>
      <c r="E423" s="55" t="s">
        <v>45</v>
      </c>
      <c r="F423" s="55">
        <v>0</v>
      </c>
      <c r="G423" s="55">
        <v>0</v>
      </c>
      <c r="H423" s="55">
        <v>0</v>
      </c>
      <c r="I423" s="55">
        <v>0</v>
      </c>
      <c r="J423" s="55">
        <v>137.6794917</v>
      </c>
      <c r="K423" s="55">
        <v>299.11547159999998</v>
      </c>
      <c r="L423" s="55">
        <v>21.732497030000001</v>
      </c>
      <c r="M423" s="55">
        <v>0</v>
      </c>
    </row>
    <row r="424" spans="1:13">
      <c r="A424" s="55" t="s">
        <v>110</v>
      </c>
      <c r="B424" s="55" t="s">
        <v>111</v>
      </c>
      <c r="C424" s="55" t="s">
        <v>43</v>
      </c>
      <c r="D424" s="55">
        <v>2020</v>
      </c>
      <c r="E424" s="55" t="s">
        <v>45</v>
      </c>
      <c r="F424" s="55">
        <v>0</v>
      </c>
      <c r="G424" s="55">
        <v>0</v>
      </c>
      <c r="H424" s="55">
        <v>0</v>
      </c>
      <c r="I424" s="55">
        <v>0</v>
      </c>
      <c r="J424" s="55">
        <v>156.98416519999901</v>
      </c>
      <c r="K424" s="55">
        <v>329.9740261</v>
      </c>
      <c r="L424" s="55">
        <v>23.974552379999999</v>
      </c>
      <c r="M424" s="55">
        <v>0</v>
      </c>
    </row>
    <row r="425" spans="1:13">
      <c r="A425" s="55" t="s">
        <v>110</v>
      </c>
      <c r="B425" s="55" t="s">
        <v>111</v>
      </c>
      <c r="C425" s="55" t="s">
        <v>43</v>
      </c>
      <c r="D425" s="55">
        <v>2025</v>
      </c>
      <c r="E425" s="55" t="s">
        <v>45</v>
      </c>
      <c r="F425" s="55">
        <v>0</v>
      </c>
      <c r="G425" s="55">
        <v>0</v>
      </c>
      <c r="H425" s="55">
        <v>0</v>
      </c>
      <c r="I425" s="55">
        <v>0</v>
      </c>
      <c r="J425" s="55">
        <v>180.793327699999</v>
      </c>
      <c r="K425" s="55">
        <v>371.3041111</v>
      </c>
      <c r="L425" s="55">
        <v>26.977425969999999</v>
      </c>
      <c r="M425" s="55">
        <v>0</v>
      </c>
    </row>
    <row r="426" spans="1:13">
      <c r="A426" s="55" t="s">
        <v>110</v>
      </c>
      <c r="B426" s="55" t="s">
        <v>111</v>
      </c>
      <c r="C426" s="55" t="s">
        <v>43</v>
      </c>
      <c r="D426" s="55">
        <v>2030</v>
      </c>
      <c r="E426" s="55" t="s">
        <v>45</v>
      </c>
      <c r="F426" s="55">
        <v>0</v>
      </c>
      <c r="G426" s="55">
        <v>0</v>
      </c>
      <c r="H426" s="55">
        <v>0</v>
      </c>
      <c r="I426" s="55">
        <v>0</v>
      </c>
      <c r="J426" s="55">
        <v>214.07920469999999</v>
      </c>
      <c r="K426" s="55">
        <v>323.34592470000001</v>
      </c>
      <c r="L426" s="55">
        <v>23.49298186</v>
      </c>
      <c r="M426" s="55">
        <v>0</v>
      </c>
    </row>
    <row r="427" spans="1:13">
      <c r="A427" s="55" t="s">
        <v>110</v>
      </c>
      <c r="B427" s="55" t="s">
        <v>111</v>
      </c>
      <c r="C427" s="55" t="s">
        <v>43</v>
      </c>
      <c r="D427" s="55">
        <v>2035</v>
      </c>
      <c r="E427" s="55" t="s">
        <v>45</v>
      </c>
      <c r="F427" s="55">
        <v>0</v>
      </c>
      <c r="G427" s="55">
        <v>0</v>
      </c>
      <c r="H427" s="55">
        <v>0</v>
      </c>
      <c r="I427" s="55">
        <v>0</v>
      </c>
      <c r="J427" s="55">
        <v>253.88987209999999</v>
      </c>
      <c r="K427" s="55">
        <v>265.65649300000001</v>
      </c>
      <c r="L427" s="55">
        <v>19.301505580000001</v>
      </c>
      <c r="M427" s="55">
        <v>0</v>
      </c>
    </row>
    <row r="428" spans="1:13">
      <c r="A428" s="55" t="s">
        <v>110</v>
      </c>
      <c r="B428" s="55" t="s">
        <v>111</v>
      </c>
      <c r="C428" s="55" t="s">
        <v>43</v>
      </c>
      <c r="D428" s="55">
        <v>2040</v>
      </c>
      <c r="E428" s="55" t="s">
        <v>45</v>
      </c>
      <c r="F428" s="55">
        <v>0</v>
      </c>
      <c r="G428" s="55">
        <v>0</v>
      </c>
      <c r="H428" s="55">
        <v>0</v>
      </c>
      <c r="I428" s="55">
        <v>0</v>
      </c>
      <c r="J428" s="55">
        <v>310.9136747</v>
      </c>
      <c r="K428" s="55">
        <v>266.23108359999998</v>
      </c>
      <c r="L428" s="55">
        <v>19.343252970000002</v>
      </c>
      <c r="M428" s="55">
        <v>0</v>
      </c>
    </row>
    <row r="429" spans="1:13">
      <c r="A429" s="55" t="s">
        <v>110</v>
      </c>
      <c r="B429" s="55" t="s">
        <v>111</v>
      </c>
      <c r="C429" s="55" t="s">
        <v>43</v>
      </c>
      <c r="D429" s="55">
        <v>2045</v>
      </c>
      <c r="E429" s="55" t="s">
        <v>45</v>
      </c>
      <c r="F429" s="55">
        <v>0</v>
      </c>
      <c r="G429" s="55">
        <v>0</v>
      </c>
      <c r="H429" s="55">
        <v>0</v>
      </c>
      <c r="I429" s="55">
        <v>0</v>
      </c>
      <c r="J429" s="55">
        <v>377.15439550000002</v>
      </c>
      <c r="K429" s="55">
        <v>285.48974570000001</v>
      </c>
      <c r="L429" s="55">
        <v>20.742507960000001</v>
      </c>
      <c r="M429" s="55">
        <v>0</v>
      </c>
    </row>
    <row r="430" spans="1:13">
      <c r="A430" s="55" t="s">
        <v>110</v>
      </c>
      <c r="B430" s="55" t="s">
        <v>111</v>
      </c>
      <c r="C430" s="55" t="s">
        <v>43</v>
      </c>
      <c r="D430" s="55">
        <v>2050</v>
      </c>
      <c r="E430" s="55" t="s">
        <v>45</v>
      </c>
      <c r="F430" s="55">
        <v>0</v>
      </c>
      <c r="G430" s="55">
        <v>0</v>
      </c>
      <c r="H430" s="55">
        <v>0</v>
      </c>
      <c r="I430" s="55">
        <v>0</v>
      </c>
      <c r="J430" s="55">
        <v>449.97148559999999</v>
      </c>
      <c r="K430" s="55">
        <v>314.27288139999899</v>
      </c>
      <c r="L430" s="55">
        <v>22.833771939999998</v>
      </c>
      <c r="M430" s="55">
        <v>0</v>
      </c>
    </row>
    <row r="431" spans="1:13">
      <c r="A431" s="55" t="s">
        <v>110</v>
      </c>
      <c r="B431" s="55" t="s">
        <v>111</v>
      </c>
      <c r="C431" s="55" t="s">
        <v>116</v>
      </c>
      <c r="D431" s="55">
        <v>2000</v>
      </c>
      <c r="E431" s="55" t="s">
        <v>45</v>
      </c>
      <c r="F431" s="55">
        <v>0</v>
      </c>
      <c r="G431" s="55">
        <v>0</v>
      </c>
      <c r="H431" s="55">
        <v>0</v>
      </c>
      <c r="I431" s="55">
        <v>0</v>
      </c>
      <c r="J431" s="55">
        <v>126.8637894</v>
      </c>
      <c r="K431" s="55">
        <v>327.44581260000001</v>
      </c>
      <c r="L431" s="55">
        <v>23.790862820000001</v>
      </c>
      <c r="M431" s="55">
        <v>0</v>
      </c>
    </row>
    <row r="432" spans="1:13">
      <c r="A432" s="55" t="s">
        <v>110</v>
      </c>
      <c r="B432" s="55" t="s">
        <v>111</v>
      </c>
      <c r="C432" s="55" t="s">
        <v>116</v>
      </c>
      <c r="D432" s="55">
        <v>2005</v>
      </c>
      <c r="E432" s="55" t="s">
        <v>45</v>
      </c>
      <c r="F432" s="55">
        <v>0</v>
      </c>
      <c r="G432" s="55">
        <v>0</v>
      </c>
      <c r="H432" s="55">
        <v>0</v>
      </c>
      <c r="I432" s="55">
        <v>0</v>
      </c>
      <c r="J432" s="55">
        <v>275</v>
      </c>
      <c r="K432" s="55">
        <v>618.81434360000003</v>
      </c>
      <c r="L432" s="55">
        <v>44.960499069999997</v>
      </c>
      <c r="M432" s="55">
        <v>0</v>
      </c>
    </row>
    <row r="433" spans="1:13">
      <c r="A433" s="55" t="s">
        <v>110</v>
      </c>
      <c r="B433" s="55" t="s">
        <v>111</v>
      </c>
      <c r="C433" s="55" t="s">
        <v>116</v>
      </c>
      <c r="D433" s="55">
        <v>2010</v>
      </c>
      <c r="E433" s="55" t="s">
        <v>45</v>
      </c>
      <c r="F433" s="55">
        <v>0</v>
      </c>
      <c r="G433" s="55">
        <v>0</v>
      </c>
      <c r="H433" s="55">
        <v>0</v>
      </c>
      <c r="I433" s="55">
        <v>0</v>
      </c>
      <c r="J433" s="55">
        <v>469.37085509999901</v>
      </c>
      <c r="K433" s="55">
        <v>1056.194246</v>
      </c>
      <c r="L433" s="55">
        <v>76.738719630000006</v>
      </c>
      <c r="M433" s="55">
        <v>0</v>
      </c>
    </row>
    <row r="434" spans="1:13">
      <c r="A434" s="55" t="s">
        <v>110</v>
      </c>
      <c r="B434" s="55" t="s">
        <v>111</v>
      </c>
      <c r="C434" s="55" t="s">
        <v>116</v>
      </c>
      <c r="D434" s="55">
        <v>2015</v>
      </c>
      <c r="E434" s="55" t="s">
        <v>45</v>
      </c>
      <c r="F434" s="55">
        <v>0</v>
      </c>
      <c r="G434" s="55">
        <v>0</v>
      </c>
      <c r="H434" s="55">
        <v>0</v>
      </c>
      <c r="I434" s="55">
        <v>0</v>
      </c>
      <c r="J434" s="55">
        <v>699.13932739999996</v>
      </c>
      <c r="K434" s="55">
        <v>1558.446498</v>
      </c>
      <c r="L434" s="55">
        <v>113.2302976</v>
      </c>
      <c r="M434" s="55">
        <v>0</v>
      </c>
    </row>
    <row r="435" spans="1:13">
      <c r="A435" s="55" t="s">
        <v>110</v>
      </c>
      <c r="B435" s="55" t="s">
        <v>111</v>
      </c>
      <c r="C435" s="55" t="s">
        <v>116</v>
      </c>
      <c r="D435" s="55">
        <v>2020</v>
      </c>
      <c r="E435" s="55" t="s">
        <v>45</v>
      </c>
      <c r="F435" s="55">
        <v>0</v>
      </c>
      <c r="G435" s="55">
        <v>0</v>
      </c>
      <c r="H435" s="55">
        <v>0</v>
      </c>
      <c r="I435" s="55">
        <v>0</v>
      </c>
      <c r="J435" s="55">
        <v>975.60327719999998</v>
      </c>
      <c r="K435" s="55">
        <v>2142.7570209999999</v>
      </c>
      <c r="L435" s="55">
        <v>155.68389139999999</v>
      </c>
      <c r="M435" s="55">
        <v>0</v>
      </c>
    </row>
    <row r="436" spans="1:13">
      <c r="A436" s="55" t="s">
        <v>110</v>
      </c>
      <c r="B436" s="55" t="s">
        <v>111</v>
      </c>
      <c r="C436" s="55" t="s">
        <v>116</v>
      </c>
      <c r="D436" s="55">
        <v>2025</v>
      </c>
      <c r="E436" s="55" t="s">
        <v>45</v>
      </c>
      <c r="F436" s="55">
        <v>0</v>
      </c>
      <c r="G436" s="55">
        <v>0</v>
      </c>
      <c r="H436" s="55">
        <v>0</v>
      </c>
      <c r="I436" s="55">
        <v>0</v>
      </c>
      <c r="J436" s="55">
        <v>1308.156794</v>
      </c>
      <c r="K436" s="55">
        <v>2842.9805940000001</v>
      </c>
      <c r="L436" s="55">
        <v>206.5592494</v>
      </c>
      <c r="M436" s="55">
        <v>0</v>
      </c>
    </row>
    <row r="437" spans="1:13">
      <c r="A437" s="55" t="s">
        <v>110</v>
      </c>
      <c r="B437" s="55" t="s">
        <v>111</v>
      </c>
      <c r="C437" s="55" t="s">
        <v>116</v>
      </c>
      <c r="D437" s="55">
        <v>2030</v>
      </c>
      <c r="E437" s="55" t="s">
        <v>45</v>
      </c>
      <c r="F437" s="55">
        <v>0</v>
      </c>
      <c r="G437" s="55">
        <v>0</v>
      </c>
      <c r="H437" s="55">
        <v>0</v>
      </c>
      <c r="I437" s="55">
        <v>0</v>
      </c>
      <c r="J437" s="55">
        <v>1765.6833340000001</v>
      </c>
      <c r="K437" s="55">
        <v>2863.0730269999999</v>
      </c>
      <c r="L437" s="55">
        <v>208.01908280000001</v>
      </c>
      <c r="M437" s="55">
        <v>0</v>
      </c>
    </row>
    <row r="438" spans="1:13">
      <c r="A438" s="55" t="s">
        <v>110</v>
      </c>
      <c r="B438" s="55" t="s">
        <v>111</v>
      </c>
      <c r="C438" s="55" t="s">
        <v>116</v>
      </c>
      <c r="D438" s="55">
        <v>2035</v>
      </c>
      <c r="E438" s="55" t="s">
        <v>45</v>
      </c>
      <c r="F438" s="55">
        <v>0</v>
      </c>
      <c r="G438" s="55">
        <v>0</v>
      </c>
      <c r="H438" s="55">
        <v>0</v>
      </c>
      <c r="I438" s="55">
        <v>0</v>
      </c>
      <c r="J438" s="55">
        <v>2231.7803549999999</v>
      </c>
      <c r="K438" s="55">
        <v>2527.7743609999902</v>
      </c>
      <c r="L438" s="55">
        <v>183.65766409999901</v>
      </c>
      <c r="M438" s="55">
        <v>0</v>
      </c>
    </row>
    <row r="439" spans="1:13">
      <c r="A439" s="55" t="s">
        <v>110</v>
      </c>
      <c r="B439" s="55" t="s">
        <v>111</v>
      </c>
      <c r="C439" s="55" t="s">
        <v>116</v>
      </c>
      <c r="D439" s="55">
        <v>2040</v>
      </c>
      <c r="E439" s="55" t="s">
        <v>45</v>
      </c>
      <c r="F439" s="55">
        <v>0</v>
      </c>
      <c r="G439" s="55">
        <v>0</v>
      </c>
      <c r="H439" s="55">
        <v>0</v>
      </c>
      <c r="I439" s="55">
        <v>0</v>
      </c>
      <c r="J439" s="55">
        <v>2992.7819059999902</v>
      </c>
      <c r="K439" s="55">
        <v>2783.4453370000001</v>
      </c>
      <c r="L439" s="55">
        <v>202.2336631</v>
      </c>
      <c r="M439" s="55">
        <v>0</v>
      </c>
    </row>
    <row r="440" spans="1:13">
      <c r="A440" s="55" t="s">
        <v>110</v>
      </c>
      <c r="B440" s="55" t="s">
        <v>111</v>
      </c>
      <c r="C440" s="55" t="s">
        <v>116</v>
      </c>
      <c r="D440" s="55">
        <v>2045</v>
      </c>
      <c r="E440" s="55" t="s">
        <v>45</v>
      </c>
      <c r="F440" s="55">
        <v>0</v>
      </c>
      <c r="G440" s="55">
        <v>0</v>
      </c>
      <c r="H440" s="55">
        <v>0</v>
      </c>
      <c r="I440" s="55">
        <v>0</v>
      </c>
      <c r="J440" s="55">
        <v>3819.4537529999998</v>
      </c>
      <c r="K440" s="55">
        <v>3145.8292529999999</v>
      </c>
      <c r="L440" s="55">
        <v>228.5629845</v>
      </c>
      <c r="M440" s="55">
        <v>0</v>
      </c>
    </row>
    <row r="441" spans="1:13">
      <c r="A441" s="55" t="s">
        <v>110</v>
      </c>
      <c r="B441" s="55" t="s">
        <v>111</v>
      </c>
      <c r="C441" s="55" t="s">
        <v>116</v>
      </c>
      <c r="D441" s="55">
        <v>2050</v>
      </c>
      <c r="E441" s="55" t="s">
        <v>45</v>
      </c>
      <c r="F441" s="55">
        <v>0</v>
      </c>
      <c r="G441" s="55">
        <v>0</v>
      </c>
      <c r="H441" s="55">
        <v>0</v>
      </c>
      <c r="I441" s="55">
        <v>0</v>
      </c>
      <c r="J441" s="55">
        <v>4618.5254880000002</v>
      </c>
      <c r="K441" s="55">
        <v>3513.5363109999998</v>
      </c>
      <c r="L441" s="55">
        <v>255.27906340000001</v>
      </c>
      <c r="M441" s="55">
        <v>0</v>
      </c>
    </row>
    <row r="442" spans="1:13">
      <c r="A442" s="55" t="s">
        <v>110</v>
      </c>
      <c r="B442" s="55" t="s">
        <v>111</v>
      </c>
      <c r="C442" s="55" t="s">
        <v>117</v>
      </c>
      <c r="D442" s="55">
        <v>2000</v>
      </c>
      <c r="E442" s="55" t="s">
        <v>45</v>
      </c>
      <c r="F442" s="55">
        <v>0</v>
      </c>
      <c r="G442" s="55">
        <v>0</v>
      </c>
      <c r="H442" s="55">
        <v>0</v>
      </c>
      <c r="I442" s="55">
        <v>0</v>
      </c>
      <c r="J442" s="55">
        <v>783.67631610000001</v>
      </c>
      <c r="K442" s="55">
        <v>2022.7326439999999</v>
      </c>
      <c r="L442" s="55">
        <v>146.963415</v>
      </c>
      <c r="M442" s="55">
        <v>0</v>
      </c>
    </row>
    <row r="443" spans="1:13">
      <c r="A443" s="55" t="s">
        <v>110</v>
      </c>
      <c r="B443" s="55" t="s">
        <v>111</v>
      </c>
      <c r="C443" s="55" t="s">
        <v>117</v>
      </c>
      <c r="D443" s="55">
        <v>2005</v>
      </c>
      <c r="E443" s="55" t="s">
        <v>45</v>
      </c>
      <c r="F443" s="55">
        <v>0</v>
      </c>
      <c r="G443" s="55">
        <v>0</v>
      </c>
      <c r="H443" s="55">
        <v>0</v>
      </c>
      <c r="I443" s="55">
        <v>0</v>
      </c>
      <c r="J443" s="55">
        <v>885.88099999999997</v>
      </c>
      <c r="K443" s="55">
        <v>1993.439525</v>
      </c>
      <c r="L443" s="55">
        <v>144.83509770000001</v>
      </c>
      <c r="M443" s="55">
        <v>0</v>
      </c>
    </row>
    <row r="444" spans="1:13">
      <c r="A444" s="55" t="s">
        <v>110</v>
      </c>
      <c r="B444" s="55" t="s">
        <v>111</v>
      </c>
      <c r="C444" s="55" t="s">
        <v>117</v>
      </c>
      <c r="D444" s="55">
        <v>2010</v>
      </c>
      <c r="E444" s="55" t="s">
        <v>45</v>
      </c>
      <c r="F444" s="55">
        <v>0</v>
      </c>
      <c r="G444" s="55">
        <v>0</v>
      </c>
      <c r="H444" s="55">
        <v>0</v>
      </c>
      <c r="I444" s="55">
        <v>0</v>
      </c>
      <c r="J444" s="55">
        <v>1079.1586029999901</v>
      </c>
      <c r="K444" s="55">
        <v>2428.3593539999902</v>
      </c>
      <c r="L444" s="55">
        <v>176.43457949999899</v>
      </c>
      <c r="M444" s="55">
        <v>0</v>
      </c>
    </row>
    <row r="445" spans="1:13">
      <c r="A445" s="55" t="s">
        <v>110</v>
      </c>
      <c r="B445" s="55" t="s">
        <v>111</v>
      </c>
      <c r="C445" s="55" t="s">
        <v>117</v>
      </c>
      <c r="D445" s="55">
        <v>2015</v>
      </c>
      <c r="E445" s="55" t="s">
        <v>45</v>
      </c>
      <c r="F445" s="55">
        <v>0</v>
      </c>
      <c r="G445" s="55">
        <v>0</v>
      </c>
      <c r="H445" s="55">
        <v>0</v>
      </c>
      <c r="I445" s="55">
        <v>0</v>
      </c>
      <c r="J445" s="55">
        <v>1295.8173340000001</v>
      </c>
      <c r="K445" s="55">
        <v>2747.3704680000001</v>
      </c>
      <c r="L445" s="55">
        <v>199.61261189999999</v>
      </c>
      <c r="M445" s="55">
        <v>0</v>
      </c>
    </row>
    <row r="446" spans="1:13">
      <c r="A446" s="55" t="s">
        <v>110</v>
      </c>
      <c r="B446" s="55" t="s">
        <v>111</v>
      </c>
      <c r="C446" s="55" t="s">
        <v>117</v>
      </c>
      <c r="D446" s="55">
        <v>2020</v>
      </c>
      <c r="E446" s="55" t="s">
        <v>45</v>
      </c>
      <c r="F446" s="55">
        <v>0</v>
      </c>
      <c r="G446" s="55">
        <v>0</v>
      </c>
      <c r="H446" s="55">
        <v>0</v>
      </c>
      <c r="I446" s="55">
        <v>0</v>
      </c>
      <c r="J446" s="55">
        <v>1546.881539</v>
      </c>
      <c r="K446" s="55">
        <v>3120.8944569999999</v>
      </c>
      <c r="L446" s="55">
        <v>226.75132500000001</v>
      </c>
      <c r="M446" s="55">
        <v>0</v>
      </c>
    </row>
    <row r="447" spans="1:13">
      <c r="A447" s="55" t="s">
        <v>110</v>
      </c>
      <c r="B447" s="55" t="s">
        <v>111</v>
      </c>
      <c r="C447" s="55" t="s">
        <v>117</v>
      </c>
      <c r="D447" s="55">
        <v>2025</v>
      </c>
      <c r="E447" s="55" t="s">
        <v>45</v>
      </c>
      <c r="F447" s="55">
        <v>0</v>
      </c>
      <c r="G447" s="55">
        <v>0</v>
      </c>
      <c r="H447" s="55">
        <v>0</v>
      </c>
      <c r="I447" s="55">
        <v>0</v>
      </c>
      <c r="J447" s="55">
        <v>1853.6089260000001</v>
      </c>
      <c r="K447" s="55">
        <v>3613.353936</v>
      </c>
      <c r="L447" s="55">
        <v>262.53140059999998</v>
      </c>
      <c r="M447" s="55">
        <v>0</v>
      </c>
    </row>
    <row r="448" spans="1:13">
      <c r="A448" s="55" t="s">
        <v>110</v>
      </c>
      <c r="B448" s="55" t="s">
        <v>111</v>
      </c>
      <c r="C448" s="55" t="s">
        <v>117</v>
      </c>
      <c r="D448" s="55">
        <v>2030</v>
      </c>
      <c r="E448" s="55" t="s">
        <v>45</v>
      </c>
      <c r="F448" s="55">
        <v>0</v>
      </c>
      <c r="G448" s="55">
        <v>0</v>
      </c>
      <c r="H448" s="55">
        <v>0</v>
      </c>
      <c r="I448" s="55">
        <v>0</v>
      </c>
      <c r="J448" s="55">
        <v>2277.9069869999998</v>
      </c>
      <c r="K448" s="55">
        <v>3225.369991</v>
      </c>
      <c r="L448" s="55">
        <v>234.34208659999999</v>
      </c>
      <c r="M448" s="55">
        <v>0</v>
      </c>
    </row>
    <row r="449" spans="1:13">
      <c r="A449" s="55" t="s">
        <v>110</v>
      </c>
      <c r="B449" s="55" t="s">
        <v>111</v>
      </c>
      <c r="C449" s="55" t="s">
        <v>117</v>
      </c>
      <c r="D449" s="55">
        <v>2035</v>
      </c>
      <c r="E449" s="55" t="s">
        <v>45</v>
      </c>
      <c r="F449" s="55">
        <v>0</v>
      </c>
      <c r="G449" s="55">
        <v>0</v>
      </c>
      <c r="H449" s="55">
        <v>0</v>
      </c>
      <c r="I449" s="55">
        <v>0</v>
      </c>
      <c r="J449" s="55">
        <v>2748.318831</v>
      </c>
      <c r="K449" s="55">
        <v>2677.1193109999999</v>
      </c>
      <c r="L449" s="55">
        <v>194.50845240000001</v>
      </c>
      <c r="M449" s="55">
        <v>0</v>
      </c>
    </row>
    <row r="450" spans="1:13">
      <c r="A450" s="55" t="s">
        <v>110</v>
      </c>
      <c r="B450" s="55" t="s">
        <v>111</v>
      </c>
      <c r="C450" s="55" t="s">
        <v>117</v>
      </c>
      <c r="D450" s="55">
        <v>2040</v>
      </c>
      <c r="E450" s="55" t="s">
        <v>45</v>
      </c>
      <c r="F450" s="55">
        <v>0</v>
      </c>
      <c r="G450" s="55">
        <v>0</v>
      </c>
      <c r="H450" s="55">
        <v>0</v>
      </c>
      <c r="I450" s="55">
        <v>0</v>
      </c>
      <c r="J450" s="55">
        <v>3477.750051</v>
      </c>
      <c r="K450" s="55">
        <v>2764.4577669999999</v>
      </c>
      <c r="L450" s="55">
        <v>200.8541046</v>
      </c>
      <c r="M450" s="55">
        <v>0</v>
      </c>
    </row>
    <row r="451" spans="1:13">
      <c r="A451" s="55" t="s">
        <v>110</v>
      </c>
      <c r="B451" s="55" t="s">
        <v>111</v>
      </c>
      <c r="C451" s="55" t="s">
        <v>117</v>
      </c>
      <c r="D451" s="55">
        <v>2045</v>
      </c>
      <c r="E451" s="55" t="s">
        <v>45</v>
      </c>
      <c r="F451" s="55">
        <v>0</v>
      </c>
      <c r="G451" s="55">
        <v>0</v>
      </c>
      <c r="H451" s="55">
        <v>0</v>
      </c>
      <c r="I451" s="55">
        <v>0</v>
      </c>
      <c r="J451" s="55">
        <v>4327.6544329999997</v>
      </c>
      <c r="K451" s="55">
        <v>3036.502371</v>
      </c>
      <c r="L451" s="55">
        <v>220.6197439</v>
      </c>
      <c r="M451" s="55">
        <v>0</v>
      </c>
    </row>
    <row r="452" spans="1:13">
      <c r="A452" s="55" t="s">
        <v>110</v>
      </c>
      <c r="B452" s="55" t="s">
        <v>111</v>
      </c>
      <c r="C452" s="55" t="s">
        <v>117</v>
      </c>
      <c r="D452" s="55">
        <v>2050</v>
      </c>
      <c r="E452" s="55" t="s">
        <v>45</v>
      </c>
      <c r="F452" s="55">
        <v>0</v>
      </c>
      <c r="G452" s="55">
        <v>0</v>
      </c>
      <c r="H452" s="55">
        <v>0</v>
      </c>
      <c r="I452" s="55">
        <v>0</v>
      </c>
      <c r="J452" s="55">
        <v>5254.6392829999904</v>
      </c>
      <c r="K452" s="55">
        <v>3398.8822919999998</v>
      </c>
      <c r="L452" s="55">
        <v>246.94877510000001</v>
      </c>
      <c r="M452" s="55">
        <v>0</v>
      </c>
    </row>
    <row r="453" spans="1:13">
      <c r="A453" s="55" t="s">
        <v>110</v>
      </c>
      <c r="B453" s="55" t="s">
        <v>111</v>
      </c>
      <c r="C453" s="55" t="s">
        <v>118</v>
      </c>
      <c r="D453" s="55">
        <v>2000</v>
      </c>
      <c r="E453" s="55" t="s">
        <v>45</v>
      </c>
      <c r="F453" s="55">
        <v>0</v>
      </c>
      <c r="G453" s="55">
        <v>0</v>
      </c>
      <c r="H453" s="55">
        <v>0</v>
      </c>
      <c r="I453" s="55">
        <v>0</v>
      </c>
      <c r="J453" s="55">
        <v>3036.633257</v>
      </c>
      <c r="K453" s="55">
        <v>7837.7987069999899</v>
      </c>
      <c r="L453" s="55">
        <v>569.46214190000001</v>
      </c>
      <c r="M453" s="55">
        <v>0</v>
      </c>
    </row>
    <row r="454" spans="1:13">
      <c r="A454" s="55" t="s">
        <v>110</v>
      </c>
      <c r="B454" s="55" t="s">
        <v>111</v>
      </c>
      <c r="C454" s="55" t="s">
        <v>118</v>
      </c>
      <c r="D454" s="55">
        <v>2005</v>
      </c>
      <c r="E454" s="55" t="s">
        <v>45</v>
      </c>
      <c r="F454" s="55">
        <v>0</v>
      </c>
      <c r="G454" s="55">
        <v>0</v>
      </c>
      <c r="H454" s="55">
        <v>0</v>
      </c>
      <c r="I454" s="55">
        <v>0</v>
      </c>
      <c r="J454" s="55">
        <v>3923.5947659999902</v>
      </c>
      <c r="K454" s="55">
        <v>8829.0062529999996</v>
      </c>
      <c r="L454" s="55">
        <v>641.47919579999996</v>
      </c>
      <c r="M454" s="55">
        <v>0</v>
      </c>
    </row>
    <row r="455" spans="1:13">
      <c r="A455" s="55" t="s">
        <v>110</v>
      </c>
      <c r="B455" s="55" t="s">
        <v>111</v>
      </c>
      <c r="C455" s="55" t="s">
        <v>118</v>
      </c>
      <c r="D455" s="55">
        <v>2010</v>
      </c>
      <c r="E455" s="55" t="s">
        <v>45</v>
      </c>
      <c r="F455" s="55">
        <v>0</v>
      </c>
      <c r="G455" s="55">
        <v>0</v>
      </c>
      <c r="H455" s="55">
        <v>0</v>
      </c>
      <c r="I455" s="55">
        <v>0</v>
      </c>
      <c r="J455" s="55">
        <v>4602.3432290000001</v>
      </c>
      <c r="K455" s="55">
        <v>10356.349109999999</v>
      </c>
      <c r="L455" s="55">
        <v>752.44963089999999</v>
      </c>
      <c r="M455" s="55">
        <v>0</v>
      </c>
    </row>
    <row r="456" spans="1:13">
      <c r="A456" s="55" t="s">
        <v>110</v>
      </c>
      <c r="B456" s="55" t="s">
        <v>111</v>
      </c>
      <c r="C456" s="55" t="s">
        <v>118</v>
      </c>
      <c r="D456" s="55">
        <v>2015</v>
      </c>
      <c r="E456" s="55" t="s">
        <v>45</v>
      </c>
      <c r="F456" s="55">
        <v>0</v>
      </c>
      <c r="G456" s="55">
        <v>0</v>
      </c>
      <c r="H456" s="55">
        <v>0</v>
      </c>
      <c r="I456" s="55">
        <v>0</v>
      </c>
      <c r="J456" s="55">
        <v>5637.6040299999904</v>
      </c>
      <c r="K456" s="55">
        <v>12322.71271</v>
      </c>
      <c r="L456" s="55">
        <v>895.31750409999995</v>
      </c>
      <c r="M456" s="55">
        <v>0</v>
      </c>
    </row>
    <row r="457" spans="1:13">
      <c r="A457" s="55" t="s">
        <v>110</v>
      </c>
      <c r="B457" s="55" t="s">
        <v>111</v>
      </c>
      <c r="C457" s="55" t="s">
        <v>118</v>
      </c>
      <c r="D457" s="55">
        <v>2020</v>
      </c>
      <c r="E457" s="55" t="s">
        <v>45</v>
      </c>
      <c r="F457" s="55">
        <v>0</v>
      </c>
      <c r="G457" s="55">
        <v>0</v>
      </c>
      <c r="H457" s="55">
        <v>0</v>
      </c>
      <c r="I457" s="55">
        <v>0</v>
      </c>
      <c r="J457" s="55">
        <v>6885.6018269999904</v>
      </c>
      <c r="K457" s="55">
        <v>14648.99706</v>
      </c>
      <c r="L457" s="55">
        <v>1064.335734</v>
      </c>
      <c r="M457" s="55">
        <v>0</v>
      </c>
    </row>
    <row r="458" spans="1:13">
      <c r="A458" s="55" t="s">
        <v>110</v>
      </c>
      <c r="B458" s="55" t="s">
        <v>111</v>
      </c>
      <c r="C458" s="55" t="s">
        <v>118</v>
      </c>
      <c r="D458" s="55">
        <v>2025</v>
      </c>
      <c r="E458" s="55" t="s">
        <v>45</v>
      </c>
      <c r="F458" s="55">
        <v>0</v>
      </c>
      <c r="G458" s="55">
        <v>0</v>
      </c>
      <c r="H458" s="55">
        <v>0</v>
      </c>
      <c r="I458" s="55">
        <v>0</v>
      </c>
      <c r="J458" s="55">
        <v>8473.1421250000003</v>
      </c>
      <c r="K458" s="55">
        <v>17710.832350000001</v>
      </c>
      <c r="L458" s="55">
        <v>1286.7960639999999</v>
      </c>
      <c r="M458" s="55">
        <v>0</v>
      </c>
    </row>
    <row r="459" spans="1:13">
      <c r="A459" s="55" t="s">
        <v>110</v>
      </c>
      <c r="B459" s="55" t="s">
        <v>111</v>
      </c>
      <c r="C459" s="55" t="s">
        <v>118</v>
      </c>
      <c r="D459" s="55">
        <v>2030</v>
      </c>
      <c r="E459" s="55" t="s">
        <v>45</v>
      </c>
      <c r="F459" s="55">
        <v>0</v>
      </c>
      <c r="G459" s="55">
        <v>0</v>
      </c>
      <c r="H459" s="55">
        <v>0</v>
      </c>
      <c r="I459" s="55">
        <v>0</v>
      </c>
      <c r="J459" s="55">
        <v>10730.113670000001</v>
      </c>
      <c r="K459" s="55">
        <v>16621.433559999899</v>
      </c>
      <c r="L459" s="55">
        <v>1207.6448379999999</v>
      </c>
      <c r="M459" s="55">
        <v>0</v>
      </c>
    </row>
    <row r="460" spans="1:13">
      <c r="A460" s="55" t="s">
        <v>110</v>
      </c>
      <c r="B460" s="55" t="s">
        <v>111</v>
      </c>
      <c r="C460" s="55" t="s">
        <v>118</v>
      </c>
      <c r="D460" s="55">
        <v>2035</v>
      </c>
      <c r="E460" s="55" t="s">
        <v>45</v>
      </c>
      <c r="F460" s="55">
        <v>0</v>
      </c>
      <c r="G460" s="55">
        <v>0</v>
      </c>
      <c r="H460" s="55">
        <v>0</v>
      </c>
      <c r="I460" s="55">
        <v>0</v>
      </c>
      <c r="J460" s="55">
        <v>13231.015950000001</v>
      </c>
      <c r="K460" s="55">
        <v>14274.597319999901</v>
      </c>
      <c r="L460" s="55">
        <v>1037.1333930000001</v>
      </c>
      <c r="M460" s="55">
        <v>0</v>
      </c>
    </row>
    <row r="461" spans="1:13">
      <c r="A461" s="55" t="s">
        <v>110</v>
      </c>
      <c r="B461" s="55" t="s">
        <v>111</v>
      </c>
      <c r="C461" s="55" t="s">
        <v>118</v>
      </c>
      <c r="D461" s="55">
        <v>2040</v>
      </c>
      <c r="E461" s="55" t="s">
        <v>45</v>
      </c>
      <c r="F461" s="55">
        <v>0</v>
      </c>
      <c r="G461" s="55">
        <v>0</v>
      </c>
      <c r="H461" s="55">
        <v>0</v>
      </c>
      <c r="I461" s="55">
        <v>0</v>
      </c>
      <c r="J461" s="55">
        <v>17176.103439999999</v>
      </c>
      <c r="K461" s="55">
        <v>15228.7358699999</v>
      </c>
      <c r="L461" s="55">
        <v>1106.4571659999999</v>
      </c>
      <c r="M461" s="55">
        <v>0</v>
      </c>
    </row>
    <row r="462" spans="1:13">
      <c r="A462" s="55" t="s">
        <v>110</v>
      </c>
      <c r="B462" s="55" t="s">
        <v>111</v>
      </c>
      <c r="C462" s="55" t="s">
        <v>118</v>
      </c>
      <c r="D462" s="55">
        <v>2045</v>
      </c>
      <c r="E462" s="55" t="s">
        <v>45</v>
      </c>
      <c r="F462" s="55">
        <v>0</v>
      </c>
      <c r="G462" s="55">
        <v>0</v>
      </c>
      <c r="H462" s="55">
        <v>0</v>
      </c>
      <c r="I462" s="55">
        <v>0</v>
      </c>
      <c r="J462" s="55">
        <v>21738.14083</v>
      </c>
      <c r="K462" s="55">
        <v>17086.788359999999</v>
      </c>
      <c r="L462" s="55">
        <v>1241.4556</v>
      </c>
      <c r="M462" s="55">
        <v>0</v>
      </c>
    </row>
    <row r="463" spans="1:13">
      <c r="A463" s="55" t="s">
        <v>110</v>
      </c>
      <c r="B463" s="55" t="s">
        <v>111</v>
      </c>
      <c r="C463" s="55" t="s">
        <v>118</v>
      </c>
      <c r="D463" s="55">
        <v>2050</v>
      </c>
      <c r="E463" s="55" t="s">
        <v>45</v>
      </c>
      <c r="F463" s="55">
        <v>0</v>
      </c>
      <c r="G463" s="55">
        <v>0</v>
      </c>
      <c r="H463" s="55">
        <v>0</v>
      </c>
      <c r="I463" s="55">
        <v>0</v>
      </c>
      <c r="J463" s="55">
        <v>26656.767029999999</v>
      </c>
      <c r="K463" s="55">
        <v>19370.229930000001</v>
      </c>
      <c r="L463" s="55">
        <v>1407.3610510000001</v>
      </c>
      <c r="M463" s="55">
        <v>0</v>
      </c>
    </row>
    <row r="464" spans="1:13">
      <c r="A464" s="55" t="s">
        <v>110</v>
      </c>
      <c r="B464" s="55" t="s">
        <v>111</v>
      </c>
      <c r="C464" s="55" t="s">
        <v>119</v>
      </c>
      <c r="D464" s="55">
        <v>2000</v>
      </c>
      <c r="E464" s="55" t="s">
        <v>45</v>
      </c>
      <c r="F464" s="55">
        <v>0</v>
      </c>
      <c r="G464" s="55">
        <v>0</v>
      </c>
      <c r="H464" s="55">
        <v>0</v>
      </c>
      <c r="I464" s="55">
        <v>0</v>
      </c>
      <c r="J464" s="55">
        <v>44.98715936</v>
      </c>
      <c r="K464" s="55">
        <v>116.1155364</v>
      </c>
      <c r="L464" s="55">
        <v>8.4364761759999993</v>
      </c>
      <c r="M464" s="55">
        <v>0</v>
      </c>
    </row>
    <row r="465" spans="1:13">
      <c r="A465" s="55" t="s">
        <v>110</v>
      </c>
      <c r="B465" s="55" t="s">
        <v>111</v>
      </c>
      <c r="C465" s="55" t="s">
        <v>119</v>
      </c>
      <c r="D465" s="55">
        <v>2005</v>
      </c>
      <c r="E465" s="55" t="s">
        <v>45</v>
      </c>
      <c r="F465" s="55">
        <v>0</v>
      </c>
      <c r="G465" s="55">
        <v>0</v>
      </c>
      <c r="H465" s="55">
        <v>0</v>
      </c>
      <c r="I465" s="55">
        <v>0</v>
      </c>
      <c r="J465" s="55">
        <v>46.302</v>
      </c>
      <c r="K465" s="55">
        <v>104.19033359999899</v>
      </c>
      <c r="L465" s="55">
        <v>7.5700401020000001</v>
      </c>
      <c r="M465" s="55">
        <v>0</v>
      </c>
    </row>
    <row r="466" spans="1:13">
      <c r="A466" s="55" t="s">
        <v>110</v>
      </c>
      <c r="B466" s="55" t="s">
        <v>111</v>
      </c>
      <c r="C466" s="55" t="s">
        <v>119</v>
      </c>
      <c r="D466" s="55">
        <v>2010</v>
      </c>
      <c r="E466" s="55" t="s">
        <v>45</v>
      </c>
      <c r="F466" s="55">
        <v>0</v>
      </c>
      <c r="G466" s="55">
        <v>0</v>
      </c>
      <c r="H466" s="55">
        <v>0</v>
      </c>
      <c r="I466" s="55">
        <v>0</v>
      </c>
      <c r="J466" s="55">
        <v>179.22139989999999</v>
      </c>
      <c r="K466" s="55">
        <v>403.29008329999999</v>
      </c>
      <c r="L466" s="55">
        <v>29.301394850000001</v>
      </c>
      <c r="M466" s="55">
        <v>0</v>
      </c>
    </row>
    <row r="467" spans="1:13">
      <c r="A467" s="55" t="s">
        <v>110</v>
      </c>
      <c r="B467" s="55" t="s">
        <v>111</v>
      </c>
      <c r="C467" s="55" t="s">
        <v>119</v>
      </c>
      <c r="D467" s="55">
        <v>2015</v>
      </c>
      <c r="E467" s="55" t="s">
        <v>45</v>
      </c>
      <c r="F467" s="55">
        <v>0</v>
      </c>
      <c r="G467" s="55">
        <v>0</v>
      </c>
      <c r="H467" s="55">
        <v>0</v>
      </c>
      <c r="I467" s="55">
        <v>0</v>
      </c>
      <c r="J467" s="55">
        <v>252.6677497</v>
      </c>
      <c r="K467" s="55">
        <v>563.21988220000003</v>
      </c>
      <c r="L467" s="55">
        <v>40.921234699999999</v>
      </c>
      <c r="M467" s="55">
        <v>0</v>
      </c>
    </row>
    <row r="468" spans="1:13">
      <c r="A468" s="55" t="s">
        <v>110</v>
      </c>
      <c r="B468" s="55" t="s">
        <v>111</v>
      </c>
      <c r="C468" s="55" t="s">
        <v>119</v>
      </c>
      <c r="D468" s="55">
        <v>2020</v>
      </c>
      <c r="E468" s="55" t="s">
        <v>45</v>
      </c>
      <c r="F468" s="55">
        <v>0</v>
      </c>
      <c r="G468" s="55">
        <v>0</v>
      </c>
      <c r="H468" s="55">
        <v>0</v>
      </c>
      <c r="I468" s="55">
        <v>0</v>
      </c>
      <c r="J468" s="55">
        <v>333.79315680000002</v>
      </c>
      <c r="K468" s="55">
        <v>733.12343959999998</v>
      </c>
      <c r="L468" s="55">
        <v>53.265726739999998</v>
      </c>
      <c r="M468" s="55">
        <v>0</v>
      </c>
    </row>
    <row r="469" spans="1:13">
      <c r="A469" s="55" t="s">
        <v>110</v>
      </c>
      <c r="B469" s="55" t="s">
        <v>111</v>
      </c>
      <c r="C469" s="55" t="s">
        <v>119</v>
      </c>
      <c r="D469" s="55">
        <v>2025</v>
      </c>
      <c r="E469" s="55" t="s">
        <v>45</v>
      </c>
      <c r="F469" s="55">
        <v>0</v>
      </c>
      <c r="G469" s="55">
        <v>0</v>
      </c>
      <c r="H469" s="55">
        <v>0</v>
      </c>
      <c r="I469" s="55">
        <v>0</v>
      </c>
      <c r="J469" s="55">
        <v>451.51415819999897</v>
      </c>
      <c r="K469" s="55">
        <v>981.2630987</v>
      </c>
      <c r="L469" s="55">
        <v>71.294531390000003</v>
      </c>
      <c r="M469" s="55">
        <v>0</v>
      </c>
    </row>
    <row r="470" spans="1:13">
      <c r="A470" s="55" t="s">
        <v>110</v>
      </c>
      <c r="B470" s="55" t="s">
        <v>111</v>
      </c>
      <c r="C470" s="55" t="s">
        <v>119</v>
      </c>
      <c r="D470" s="55">
        <v>2030</v>
      </c>
      <c r="E470" s="55" t="s">
        <v>45</v>
      </c>
      <c r="F470" s="55">
        <v>0</v>
      </c>
      <c r="G470" s="55">
        <v>0</v>
      </c>
      <c r="H470" s="55">
        <v>0</v>
      </c>
      <c r="I470" s="55">
        <v>0</v>
      </c>
      <c r="J470" s="55">
        <v>641.85229800000002</v>
      </c>
      <c r="K470" s="55">
        <v>1040.769863</v>
      </c>
      <c r="L470" s="55">
        <v>75.61804755</v>
      </c>
      <c r="M470" s="55">
        <v>0</v>
      </c>
    </row>
    <row r="471" spans="1:13">
      <c r="A471" s="55" t="s">
        <v>110</v>
      </c>
      <c r="B471" s="55" t="s">
        <v>111</v>
      </c>
      <c r="C471" s="55" t="s">
        <v>119</v>
      </c>
      <c r="D471" s="55">
        <v>2035</v>
      </c>
      <c r="E471" s="55" t="s">
        <v>45</v>
      </c>
      <c r="F471" s="55">
        <v>0</v>
      </c>
      <c r="G471" s="55">
        <v>0</v>
      </c>
      <c r="H471" s="55">
        <v>0</v>
      </c>
      <c r="I471" s="55">
        <v>0</v>
      </c>
      <c r="J471" s="55">
        <v>883.28251899999998</v>
      </c>
      <c r="K471" s="55">
        <v>1000.4295</v>
      </c>
      <c r="L471" s="55">
        <v>72.687083099999995</v>
      </c>
      <c r="M471" s="55">
        <v>0</v>
      </c>
    </row>
    <row r="472" spans="1:13">
      <c r="A472" s="55" t="s">
        <v>110</v>
      </c>
      <c r="B472" s="55" t="s">
        <v>111</v>
      </c>
      <c r="C472" s="55" t="s">
        <v>119</v>
      </c>
      <c r="D472" s="55">
        <v>2040</v>
      </c>
      <c r="E472" s="55" t="s">
        <v>45</v>
      </c>
      <c r="F472" s="55">
        <v>0</v>
      </c>
      <c r="G472" s="55">
        <v>0</v>
      </c>
      <c r="H472" s="55">
        <v>0</v>
      </c>
      <c r="I472" s="55">
        <v>0</v>
      </c>
      <c r="J472" s="55">
        <v>1307.3072789999901</v>
      </c>
      <c r="K472" s="55">
        <v>1215.864859</v>
      </c>
      <c r="L472" s="55">
        <v>88.33972808</v>
      </c>
      <c r="M472" s="55">
        <v>0</v>
      </c>
    </row>
    <row r="473" spans="1:13">
      <c r="A473" s="55" t="s">
        <v>110</v>
      </c>
      <c r="B473" s="55" t="s">
        <v>111</v>
      </c>
      <c r="C473" s="55" t="s">
        <v>119</v>
      </c>
      <c r="D473" s="55">
        <v>2045</v>
      </c>
      <c r="E473" s="55" t="s">
        <v>45</v>
      </c>
      <c r="F473" s="55">
        <v>0</v>
      </c>
      <c r="G473" s="55">
        <v>0</v>
      </c>
      <c r="H473" s="55">
        <v>0</v>
      </c>
      <c r="I473" s="55">
        <v>0</v>
      </c>
      <c r="J473" s="55">
        <v>1848.9086070000001</v>
      </c>
      <c r="K473" s="55">
        <v>1522.8226749999999</v>
      </c>
      <c r="L473" s="55">
        <v>110.6420176</v>
      </c>
      <c r="M473" s="55">
        <v>0</v>
      </c>
    </row>
    <row r="474" spans="1:13">
      <c r="A474" s="55" t="s">
        <v>110</v>
      </c>
      <c r="B474" s="55" t="s">
        <v>111</v>
      </c>
      <c r="C474" s="55" t="s">
        <v>119</v>
      </c>
      <c r="D474" s="55">
        <v>2050</v>
      </c>
      <c r="E474" s="55" t="s">
        <v>45</v>
      </c>
      <c r="F474" s="55">
        <v>0</v>
      </c>
      <c r="G474" s="55">
        <v>0</v>
      </c>
      <c r="H474" s="55">
        <v>0</v>
      </c>
      <c r="I474" s="55">
        <v>0</v>
      </c>
      <c r="J474" s="55">
        <v>2495.4554659999999</v>
      </c>
      <c r="K474" s="55">
        <v>1898.4139889999999</v>
      </c>
      <c r="L474" s="55">
        <v>137.93093400000001</v>
      </c>
      <c r="M474" s="55">
        <v>0</v>
      </c>
    </row>
    <row r="475" spans="1:13">
      <c r="A475" s="55" t="s">
        <v>110</v>
      </c>
      <c r="B475" s="55" t="s">
        <v>111</v>
      </c>
      <c r="C475" s="55" t="s">
        <v>120</v>
      </c>
      <c r="D475" s="55">
        <v>2000</v>
      </c>
      <c r="E475" s="55" t="s">
        <v>45</v>
      </c>
      <c r="F475" s="55">
        <v>0</v>
      </c>
      <c r="G475" s="55">
        <v>0</v>
      </c>
      <c r="H475" s="55">
        <v>0</v>
      </c>
      <c r="I475" s="55">
        <v>0</v>
      </c>
      <c r="J475" s="55">
        <v>197.043758</v>
      </c>
      <c r="K475" s="55">
        <v>508.58604939999998</v>
      </c>
      <c r="L475" s="55">
        <v>36.951765649999999</v>
      </c>
      <c r="M475" s="55">
        <v>0</v>
      </c>
    </row>
    <row r="476" spans="1:13">
      <c r="A476" s="55" t="s">
        <v>110</v>
      </c>
      <c r="B476" s="55" t="s">
        <v>111</v>
      </c>
      <c r="C476" s="55" t="s">
        <v>120</v>
      </c>
      <c r="D476" s="55">
        <v>2005</v>
      </c>
      <c r="E476" s="55" t="s">
        <v>45</v>
      </c>
      <c r="F476" s="55">
        <v>0</v>
      </c>
      <c r="G476" s="55">
        <v>0</v>
      </c>
      <c r="H476" s="55">
        <v>0</v>
      </c>
      <c r="I476" s="55">
        <v>0</v>
      </c>
      <c r="J476" s="55">
        <v>153.28899999999999</v>
      </c>
      <c r="K476" s="55">
        <v>344.93611600000003</v>
      </c>
      <c r="L476" s="55">
        <v>25.061636149999998</v>
      </c>
      <c r="M476" s="55">
        <v>0</v>
      </c>
    </row>
    <row r="477" spans="1:13">
      <c r="A477" s="55" t="s">
        <v>110</v>
      </c>
      <c r="B477" s="55" t="s">
        <v>111</v>
      </c>
      <c r="C477" s="55" t="s">
        <v>120</v>
      </c>
      <c r="D477" s="55">
        <v>2010</v>
      </c>
      <c r="E477" s="55" t="s">
        <v>45</v>
      </c>
      <c r="F477" s="55">
        <v>0</v>
      </c>
      <c r="G477" s="55">
        <v>0</v>
      </c>
      <c r="H477" s="55">
        <v>0</v>
      </c>
      <c r="I477" s="55">
        <v>0</v>
      </c>
      <c r="J477" s="55">
        <v>203.1644877</v>
      </c>
      <c r="K477" s="55">
        <v>457.16763300000002</v>
      </c>
      <c r="L477" s="55">
        <v>33.21591549</v>
      </c>
      <c r="M477" s="55">
        <v>0</v>
      </c>
    </row>
    <row r="478" spans="1:13">
      <c r="A478" s="55" t="s">
        <v>110</v>
      </c>
      <c r="B478" s="55" t="s">
        <v>111</v>
      </c>
      <c r="C478" s="55" t="s">
        <v>120</v>
      </c>
      <c r="D478" s="55">
        <v>2015</v>
      </c>
      <c r="E478" s="55" t="s">
        <v>45</v>
      </c>
      <c r="F478" s="55">
        <v>0</v>
      </c>
      <c r="G478" s="55">
        <v>0</v>
      </c>
      <c r="H478" s="55">
        <v>0</v>
      </c>
      <c r="I478" s="55">
        <v>0</v>
      </c>
      <c r="J478" s="55">
        <v>207.63777089999999</v>
      </c>
      <c r="K478" s="55">
        <v>462.84387709999999</v>
      </c>
      <c r="L478" s="55">
        <v>33.628327980000002</v>
      </c>
      <c r="M478" s="55">
        <v>0</v>
      </c>
    </row>
    <row r="479" spans="1:13">
      <c r="A479" s="55" t="s">
        <v>110</v>
      </c>
      <c r="B479" s="55" t="s">
        <v>111</v>
      </c>
      <c r="C479" s="55" t="s">
        <v>120</v>
      </c>
      <c r="D479" s="55">
        <v>2020</v>
      </c>
      <c r="E479" s="55" t="s">
        <v>45</v>
      </c>
      <c r="F479" s="55">
        <v>0</v>
      </c>
      <c r="G479" s="55">
        <v>0</v>
      </c>
      <c r="H479" s="55">
        <v>0</v>
      </c>
      <c r="I479" s="55">
        <v>0</v>
      </c>
      <c r="J479" s="55">
        <v>206.87380590000001</v>
      </c>
      <c r="K479" s="55">
        <v>454.365324899999</v>
      </c>
      <c r="L479" s="55">
        <v>33.012311339999997</v>
      </c>
      <c r="M479" s="55">
        <v>0</v>
      </c>
    </row>
    <row r="480" spans="1:13">
      <c r="A480" s="55" t="s">
        <v>110</v>
      </c>
      <c r="B480" s="55" t="s">
        <v>111</v>
      </c>
      <c r="C480" s="55" t="s">
        <v>120</v>
      </c>
      <c r="D480" s="55">
        <v>2025</v>
      </c>
      <c r="E480" s="55" t="s">
        <v>45</v>
      </c>
      <c r="F480" s="55">
        <v>0</v>
      </c>
      <c r="G480" s="55">
        <v>0</v>
      </c>
      <c r="H480" s="55">
        <v>0</v>
      </c>
      <c r="I480" s="55">
        <v>0</v>
      </c>
      <c r="J480" s="55">
        <v>218.52444849999901</v>
      </c>
      <c r="K480" s="55">
        <v>474.91307549999999</v>
      </c>
      <c r="L480" s="55">
        <v>34.505226190000002</v>
      </c>
      <c r="M480" s="55">
        <v>0</v>
      </c>
    </row>
    <row r="481" spans="1:13">
      <c r="A481" s="55" t="s">
        <v>110</v>
      </c>
      <c r="B481" s="55" t="s">
        <v>111</v>
      </c>
      <c r="C481" s="55" t="s">
        <v>120</v>
      </c>
      <c r="D481" s="55">
        <v>2030</v>
      </c>
      <c r="E481" s="55" t="s">
        <v>45</v>
      </c>
      <c r="F481" s="55">
        <v>0</v>
      </c>
      <c r="G481" s="55">
        <v>0</v>
      </c>
      <c r="H481" s="55">
        <v>0</v>
      </c>
      <c r="I481" s="55">
        <v>0</v>
      </c>
      <c r="J481" s="55">
        <v>250.50307489999901</v>
      </c>
      <c r="K481" s="55">
        <v>406.19321880000001</v>
      </c>
      <c r="L481" s="55">
        <v>29.512324699999901</v>
      </c>
      <c r="M481" s="55">
        <v>0</v>
      </c>
    </row>
    <row r="482" spans="1:13">
      <c r="A482" s="55" t="s">
        <v>110</v>
      </c>
      <c r="B482" s="55" t="s">
        <v>111</v>
      </c>
      <c r="C482" s="55" t="s">
        <v>120</v>
      </c>
      <c r="D482" s="55">
        <v>2035</v>
      </c>
      <c r="E482" s="55" t="s">
        <v>45</v>
      </c>
      <c r="F482" s="55">
        <v>0</v>
      </c>
      <c r="G482" s="55">
        <v>0</v>
      </c>
      <c r="H482" s="55">
        <v>0</v>
      </c>
      <c r="I482" s="55">
        <v>0</v>
      </c>
      <c r="J482" s="55">
        <v>282.417807199999</v>
      </c>
      <c r="K482" s="55">
        <v>319.873992399999</v>
      </c>
      <c r="L482" s="55">
        <v>23.240725569999999</v>
      </c>
      <c r="M482" s="55">
        <v>0</v>
      </c>
    </row>
    <row r="483" spans="1:13">
      <c r="A483" s="55" t="s">
        <v>110</v>
      </c>
      <c r="B483" s="55" t="s">
        <v>111</v>
      </c>
      <c r="C483" s="55" t="s">
        <v>120</v>
      </c>
      <c r="D483" s="55">
        <v>2040</v>
      </c>
      <c r="E483" s="55" t="s">
        <v>45</v>
      </c>
      <c r="F483" s="55">
        <v>0</v>
      </c>
      <c r="G483" s="55">
        <v>0</v>
      </c>
      <c r="H483" s="55">
        <v>0</v>
      </c>
      <c r="I483" s="55">
        <v>0</v>
      </c>
      <c r="J483" s="55">
        <v>346.49293749999998</v>
      </c>
      <c r="K483" s="55">
        <v>322.25674350000003</v>
      </c>
      <c r="L483" s="55">
        <v>23.41384644</v>
      </c>
      <c r="M483" s="55">
        <v>0</v>
      </c>
    </row>
    <row r="484" spans="1:13">
      <c r="A484" s="55" t="s">
        <v>110</v>
      </c>
      <c r="B484" s="55" t="s">
        <v>111</v>
      </c>
      <c r="C484" s="55" t="s">
        <v>120</v>
      </c>
      <c r="D484" s="55">
        <v>2045</v>
      </c>
      <c r="E484" s="55" t="s">
        <v>45</v>
      </c>
      <c r="F484" s="55">
        <v>0</v>
      </c>
      <c r="G484" s="55">
        <v>0</v>
      </c>
      <c r="H484" s="55">
        <v>0</v>
      </c>
      <c r="I484" s="55">
        <v>0</v>
      </c>
      <c r="J484" s="55">
        <v>414.891708399999</v>
      </c>
      <c r="K484" s="55">
        <v>341.71862199999998</v>
      </c>
      <c r="L484" s="55">
        <v>24.8278663</v>
      </c>
      <c r="M484" s="55">
        <v>0</v>
      </c>
    </row>
    <row r="485" spans="1:13">
      <c r="A485" s="55" t="s">
        <v>110</v>
      </c>
      <c r="B485" s="55" t="s">
        <v>111</v>
      </c>
      <c r="C485" s="55" t="s">
        <v>120</v>
      </c>
      <c r="D485" s="55">
        <v>2050</v>
      </c>
      <c r="E485" s="55" t="s">
        <v>45</v>
      </c>
      <c r="F485" s="55">
        <v>0</v>
      </c>
      <c r="G485" s="55">
        <v>0</v>
      </c>
      <c r="H485" s="55">
        <v>0</v>
      </c>
      <c r="I485" s="55">
        <v>0</v>
      </c>
      <c r="J485" s="55">
        <v>482.01266399999997</v>
      </c>
      <c r="K485" s="55">
        <v>366.690408399999</v>
      </c>
      <c r="L485" s="55">
        <v>26.642213349999999</v>
      </c>
      <c r="M485" s="55">
        <v>0</v>
      </c>
    </row>
    <row r="486" spans="1:13">
      <c r="A486" s="55" t="s">
        <v>110</v>
      </c>
      <c r="B486" s="55" t="s">
        <v>111</v>
      </c>
      <c r="C486" s="55" t="s">
        <v>121</v>
      </c>
      <c r="D486" s="55">
        <v>2000</v>
      </c>
      <c r="E486" s="55" t="s">
        <v>45</v>
      </c>
      <c r="F486" s="55">
        <v>0</v>
      </c>
      <c r="G486" s="55">
        <v>0</v>
      </c>
      <c r="H486" s="55">
        <v>0</v>
      </c>
      <c r="I486" s="55">
        <v>0</v>
      </c>
      <c r="J486" s="55">
        <v>104.3702097</v>
      </c>
      <c r="K486" s="55">
        <v>269.38804439999899</v>
      </c>
      <c r="L486" s="55">
        <v>19.572624730000001</v>
      </c>
      <c r="M486" s="55">
        <v>0</v>
      </c>
    </row>
    <row r="487" spans="1:13">
      <c r="A487" s="55" t="s">
        <v>110</v>
      </c>
      <c r="B487" s="55" t="s">
        <v>111</v>
      </c>
      <c r="C487" s="55" t="s">
        <v>121</v>
      </c>
      <c r="D487" s="55">
        <v>2005</v>
      </c>
      <c r="E487" s="55" t="s">
        <v>45</v>
      </c>
      <c r="F487" s="55">
        <v>0</v>
      </c>
      <c r="G487" s="55">
        <v>0</v>
      </c>
      <c r="H487" s="55">
        <v>0</v>
      </c>
      <c r="I487" s="55">
        <v>0</v>
      </c>
      <c r="J487" s="55">
        <v>128.88888889999899</v>
      </c>
      <c r="K487" s="55">
        <v>290.03015699999997</v>
      </c>
      <c r="L487" s="55">
        <v>21.072395530000001</v>
      </c>
      <c r="M487" s="55">
        <v>0</v>
      </c>
    </row>
    <row r="488" spans="1:13">
      <c r="A488" s="55" t="s">
        <v>110</v>
      </c>
      <c r="B488" s="55" t="s">
        <v>111</v>
      </c>
      <c r="C488" s="55" t="s">
        <v>121</v>
      </c>
      <c r="D488" s="55">
        <v>2010</v>
      </c>
      <c r="E488" s="55" t="s">
        <v>45</v>
      </c>
      <c r="F488" s="55">
        <v>0</v>
      </c>
      <c r="G488" s="55">
        <v>0</v>
      </c>
      <c r="H488" s="55">
        <v>0</v>
      </c>
      <c r="I488" s="55">
        <v>0</v>
      </c>
      <c r="J488" s="55">
        <v>115.0636367</v>
      </c>
      <c r="K488" s="55">
        <v>258.92010479999999</v>
      </c>
      <c r="L488" s="55">
        <v>18.812067389999999</v>
      </c>
      <c r="M488" s="55">
        <v>0</v>
      </c>
    </row>
    <row r="489" spans="1:13">
      <c r="A489" s="55" t="s">
        <v>110</v>
      </c>
      <c r="B489" s="55" t="s">
        <v>111</v>
      </c>
      <c r="C489" s="55" t="s">
        <v>121</v>
      </c>
      <c r="D489" s="55">
        <v>2015</v>
      </c>
      <c r="E489" s="55" t="s">
        <v>45</v>
      </c>
      <c r="F489" s="55">
        <v>0</v>
      </c>
      <c r="G489" s="55">
        <v>0</v>
      </c>
      <c r="H489" s="55">
        <v>0</v>
      </c>
      <c r="I489" s="55">
        <v>0</v>
      </c>
      <c r="J489" s="55">
        <v>145.37797409999999</v>
      </c>
      <c r="K489" s="55">
        <v>339.13116689999998</v>
      </c>
      <c r="L489" s="55">
        <v>24.639872480000001</v>
      </c>
      <c r="M489" s="55">
        <v>0</v>
      </c>
    </row>
    <row r="490" spans="1:13">
      <c r="A490" s="55" t="s">
        <v>110</v>
      </c>
      <c r="B490" s="55" t="s">
        <v>111</v>
      </c>
      <c r="C490" s="55" t="s">
        <v>121</v>
      </c>
      <c r="D490" s="55">
        <v>2020</v>
      </c>
      <c r="E490" s="55" t="s">
        <v>45</v>
      </c>
      <c r="F490" s="55">
        <v>0</v>
      </c>
      <c r="G490" s="55">
        <v>0</v>
      </c>
      <c r="H490" s="55">
        <v>0</v>
      </c>
      <c r="I490" s="55">
        <v>0</v>
      </c>
      <c r="J490" s="55">
        <v>181.20992319999999</v>
      </c>
      <c r="K490" s="55">
        <v>431.04550289999997</v>
      </c>
      <c r="L490" s="55">
        <v>31.31798921</v>
      </c>
      <c r="M490" s="55">
        <v>0</v>
      </c>
    </row>
    <row r="491" spans="1:13">
      <c r="A491" s="55" t="s">
        <v>110</v>
      </c>
      <c r="B491" s="55" t="s">
        <v>111</v>
      </c>
      <c r="C491" s="55" t="s">
        <v>121</v>
      </c>
      <c r="D491" s="55">
        <v>2025</v>
      </c>
      <c r="E491" s="55" t="s">
        <v>45</v>
      </c>
      <c r="F491" s="55">
        <v>0</v>
      </c>
      <c r="G491" s="55">
        <v>0</v>
      </c>
      <c r="H491" s="55">
        <v>0</v>
      </c>
      <c r="I491" s="55">
        <v>0</v>
      </c>
      <c r="J491" s="55">
        <v>231.11589669999901</v>
      </c>
      <c r="K491" s="55">
        <v>557.69382900000005</v>
      </c>
      <c r="L491" s="55">
        <v>40.519734460000002</v>
      </c>
      <c r="M491" s="55">
        <v>0</v>
      </c>
    </row>
    <row r="492" spans="1:13">
      <c r="A492" s="55" t="s">
        <v>110</v>
      </c>
      <c r="B492" s="55" t="s">
        <v>111</v>
      </c>
      <c r="C492" s="55" t="s">
        <v>121</v>
      </c>
      <c r="D492" s="55">
        <v>2030</v>
      </c>
      <c r="E492" s="55" t="s">
        <v>45</v>
      </c>
      <c r="F492" s="55">
        <v>0</v>
      </c>
      <c r="G492" s="55">
        <v>0</v>
      </c>
      <c r="H492" s="55">
        <v>0</v>
      </c>
      <c r="I492" s="55">
        <v>0</v>
      </c>
      <c r="J492" s="55">
        <v>305.82983139999999</v>
      </c>
      <c r="K492" s="55">
        <v>567.13748820000001</v>
      </c>
      <c r="L492" s="55">
        <v>41.205871809999998</v>
      </c>
      <c r="M492" s="55">
        <v>0</v>
      </c>
    </row>
    <row r="493" spans="1:13">
      <c r="A493" s="55" t="s">
        <v>110</v>
      </c>
      <c r="B493" s="55" t="s">
        <v>111</v>
      </c>
      <c r="C493" s="55" t="s">
        <v>121</v>
      </c>
      <c r="D493" s="55">
        <v>2035</v>
      </c>
      <c r="E493" s="55" t="s">
        <v>45</v>
      </c>
      <c r="F493" s="55">
        <v>0</v>
      </c>
      <c r="G493" s="55">
        <v>0</v>
      </c>
      <c r="H493" s="55">
        <v>0</v>
      </c>
      <c r="I493" s="55">
        <v>0</v>
      </c>
      <c r="J493" s="55">
        <v>391.23938049999998</v>
      </c>
      <c r="K493" s="55">
        <v>515.74041380000006</v>
      </c>
      <c r="L493" s="55">
        <v>37.471572270000003</v>
      </c>
      <c r="M493" s="55">
        <v>0</v>
      </c>
    </row>
    <row r="494" spans="1:13">
      <c r="A494" s="55" t="s">
        <v>110</v>
      </c>
      <c r="B494" s="55" t="s">
        <v>111</v>
      </c>
      <c r="C494" s="55" t="s">
        <v>121</v>
      </c>
      <c r="D494" s="55">
        <v>2040</v>
      </c>
      <c r="E494" s="55" t="s">
        <v>45</v>
      </c>
      <c r="F494" s="55">
        <v>0</v>
      </c>
      <c r="G494" s="55">
        <v>0</v>
      </c>
      <c r="H494" s="55">
        <v>0</v>
      </c>
      <c r="I494" s="55">
        <v>0</v>
      </c>
      <c r="J494" s="55">
        <v>524.55588699999998</v>
      </c>
      <c r="K494" s="55">
        <v>571.99881819999996</v>
      </c>
      <c r="L494" s="55">
        <v>41.559075999999997</v>
      </c>
      <c r="M494" s="55">
        <v>0</v>
      </c>
    </row>
    <row r="495" spans="1:13">
      <c r="A495" s="55" t="s">
        <v>110</v>
      </c>
      <c r="B495" s="55" t="s">
        <v>111</v>
      </c>
      <c r="C495" s="55" t="s">
        <v>121</v>
      </c>
      <c r="D495" s="55">
        <v>2045</v>
      </c>
      <c r="E495" s="55" t="s">
        <v>45</v>
      </c>
      <c r="F495" s="55">
        <v>0</v>
      </c>
      <c r="G495" s="55">
        <v>0</v>
      </c>
      <c r="H495" s="55">
        <v>0</v>
      </c>
      <c r="I495" s="55">
        <v>0</v>
      </c>
      <c r="J495" s="55">
        <v>681.72871959999998</v>
      </c>
      <c r="K495" s="55">
        <v>660.88911619999999</v>
      </c>
      <c r="L495" s="55">
        <v>48.017478599999997</v>
      </c>
      <c r="M495" s="55">
        <v>0</v>
      </c>
    </row>
    <row r="496" spans="1:13">
      <c r="A496" s="55" t="s">
        <v>110</v>
      </c>
      <c r="B496" s="55" t="s">
        <v>111</v>
      </c>
      <c r="C496" s="55" t="s">
        <v>121</v>
      </c>
      <c r="D496" s="55">
        <v>2050</v>
      </c>
      <c r="E496" s="55" t="s">
        <v>45</v>
      </c>
      <c r="F496" s="55">
        <v>0</v>
      </c>
      <c r="G496" s="55">
        <v>0</v>
      </c>
      <c r="H496" s="55">
        <v>0</v>
      </c>
      <c r="I496" s="55">
        <v>0</v>
      </c>
      <c r="J496" s="55">
        <v>855.70137980000004</v>
      </c>
      <c r="K496" s="55">
        <v>767.97421569999995</v>
      </c>
      <c r="L496" s="55">
        <v>55.797840450000002</v>
      </c>
      <c r="M496" s="55">
        <v>0</v>
      </c>
    </row>
    <row r="497" spans="1:13">
      <c r="A497" s="55" t="s">
        <v>110</v>
      </c>
      <c r="B497" s="55" t="s">
        <v>111</v>
      </c>
      <c r="C497" s="55" t="s">
        <v>122</v>
      </c>
      <c r="D497" s="55">
        <v>2000</v>
      </c>
      <c r="E497" s="55" t="s">
        <v>45</v>
      </c>
      <c r="F497" s="55">
        <v>0</v>
      </c>
      <c r="G497" s="55">
        <v>0</v>
      </c>
      <c r="H497" s="55">
        <v>0</v>
      </c>
      <c r="I497" s="55">
        <v>0</v>
      </c>
      <c r="J497" s="55">
        <v>100.771237</v>
      </c>
      <c r="K497" s="55">
        <v>260.09880149999998</v>
      </c>
      <c r="L497" s="55">
        <v>18.897706629999998</v>
      </c>
      <c r="M497" s="55">
        <v>0</v>
      </c>
    </row>
    <row r="498" spans="1:13">
      <c r="A498" s="55" t="s">
        <v>110</v>
      </c>
      <c r="B498" s="55" t="s">
        <v>111</v>
      </c>
      <c r="C498" s="55" t="s">
        <v>122</v>
      </c>
      <c r="D498" s="55">
        <v>2005</v>
      </c>
      <c r="E498" s="55" t="s">
        <v>45</v>
      </c>
      <c r="F498" s="55">
        <v>0</v>
      </c>
      <c r="G498" s="55">
        <v>0</v>
      </c>
      <c r="H498" s="55">
        <v>0</v>
      </c>
      <c r="I498" s="55">
        <v>0</v>
      </c>
      <c r="J498" s="55">
        <v>118.1849617</v>
      </c>
      <c r="K498" s="55">
        <v>265.9438164</v>
      </c>
      <c r="L498" s="55">
        <v>19.322381320000002</v>
      </c>
      <c r="M498" s="55">
        <v>0</v>
      </c>
    </row>
    <row r="499" spans="1:13">
      <c r="A499" s="55" t="s">
        <v>110</v>
      </c>
      <c r="B499" s="55" t="s">
        <v>111</v>
      </c>
      <c r="C499" s="55" t="s">
        <v>122</v>
      </c>
      <c r="D499" s="55">
        <v>2010</v>
      </c>
      <c r="E499" s="55" t="s">
        <v>45</v>
      </c>
      <c r="F499" s="55">
        <v>0</v>
      </c>
      <c r="G499" s="55">
        <v>0</v>
      </c>
      <c r="H499" s="55">
        <v>0</v>
      </c>
      <c r="I499" s="55">
        <v>0</v>
      </c>
      <c r="J499" s="55">
        <v>135.59868649999899</v>
      </c>
      <c r="K499" s="55">
        <v>305.128771499999</v>
      </c>
      <c r="L499" s="55">
        <v>22.169398609999998</v>
      </c>
      <c r="M499" s="55">
        <v>0</v>
      </c>
    </row>
    <row r="500" spans="1:13">
      <c r="A500" s="55" t="s">
        <v>110</v>
      </c>
      <c r="B500" s="55" t="s">
        <v>111</v>
      </c>
      <c r="C500" s="55" t="s">
        <v>122</v>
      </c>
      <c r="D500" s="55">
        <v>2015</v>
      </c>
      <c r="E500" s="55" t="s">
        <v>45</v>
      </c>
      <c r="F500" s="55">
        <v>0</v>
      </c>
      <c r="G500" s="55">
        <v>0</v>
      </c>
      <c r="H500" s="55">
        <v>0</v>
      </c>
      <c r="I500" s="55">
        <v>0</v>
      </c>
      <c r="J500" s="55">
        <v>170.3246862</v>
      </c>
      <c r="K500" s="55">
        <v>370.03876319999898</v>
      </c>
      <c r="L500" s="55">
        <v>26.885491009999999</v>
      </c>
      <c r="M500" s="55">
        <v>0</v>
      </c>
    </row>
    <row r="501" spans="1:13">
      <c r="A501" s="55" t="s">
        <v>110</v>
      </c>
      <c r="B501" s="55" t="s">
        <v>111</v>
      </c>
      <c r="C501" s="55" t="s">
        <v>122</v>
      </c>
      <c r="D501" s="55">
        <v>2020</v>
      </c>
      <c r="E501" s="55" t="s">
        <v>45</v>
      </c>
      <c r="F501" s="55">
        <v>0</v>
      </c>
      <c r="G501" s="55">
        <v>0</v>
      </c>
      <c r="H501" s="55">
        <v>0</v>
      </c>
      <c r="I501" s="55">
        <v>0</v>
      </c>
      <c r="J501" s="55">
        <v>202.02723760000001</v>
      </c>
      <c r="K501" s="55">
        <v>424.65264489999998</v>
      </c>
      <c r="L501" s="55">
        <v>30.853510499999999</v>
      </c>
      <c r="M501" s="55">
        <v>0</v>
      </c>
    </row>
    <row r="502" spans="1:13">
      <c r="A502" s="55" t="s">
        <v>110</v>
      </c>
      <c r="B502" s="55" t="s">
        <v>111</v>
      </c>
      <c r="C502" s="55" t="s">
        <v>122</v>
      </c>
      <c r="D502" s="55">
        <v>2025</v>
      </c>
      <c r="E502" s="55" t="s">
        <v>45</v>
      </c>
      <c r="F502" s="55">
        <v>0</v>
      </c>
      <c r="G502" s="55">
        <v>0</v>
      </c>
      <c r="H502" s="55">
        <v>0</v>
      </c>
      <c r="I502" s="55">
        <v>0</v>
      </c>
      <c r="J502" s="55">
        <v>245.8401188</v>
      </c>
      <c r="K502" s="55">
        <v>504.8938915</v>
      </c>
      <c r="L502" s="55">
        <v>36.683508680000003</v>
      </c>
      <c r="M502" s="55">
        <v>0</v>
      </c>
    </row>
    <row r="503" spans="1:13">
      <c r="A503" s="55" t="s">
        <v>110</v>
      </c>
      <c r="B503" s="55" t="s">
        <v>111</v>
      </c>
      <c r="C503" s="55" t="s">
        <v>122</v>
      </c>
      <c r="D503" s="55">
        <v>2030</v>
      </c>
      <c r="E503" s="55" t="s">
        <v>45</v>
      </c>
      <c r="F503" s="55">
        <v>0</v>
      </c>
      <c r="G503" s="55">
        <v>0</v>
      </c>
      <c r="H503" s="55">
        <v>0</v>
      </c>
      <c r="I503" s="55">
        <v>0</v>
      </c>
      <c r="J503" s="55">
        <v>306.8424862</v>
      </c>
      <c r="K503" s="55">
        <v>463.4558859</v>
      </c>
      <c r="L503" s="55">
        <v>33.672794019999998</v>
      </c>
      <c r="M503" s="55">
        <v>0</v>
      </c>
    </row>
    <row r="504" spans="1:13">
      <c r="A504" s="55" t="s">
        <v>110</v>
      </c>
      <c r="B504" s="55" t="s">
        <v>111</v>
      </c>
      <c r="C504" s="55" t="s">
        <v>122</v>
      </c>
      <c r="D504" s="55">
        <v>2035</v>
      </c>
      <c r="E504" s="55" t="s">
        <v>45</v>
      </c>
      <c r="F504" s="55">
        <v>0</v>
      </c>
      <c r="G504" s="55">
        <v>0</v>
      </c>
      <c r="H504" s="55">
        <v>0</v>
      </c>
      <c r="I504" s="55">
        <v>0</v>
      </c>
      <c r="J504" s="55">
        <v>379.526638399999</v>
      </c>
      <c r="K504" s="55">
        <v>397.11594209999998</v>
      </c>
      <c r="L504" s="55">
        <v>28.852807199999901</v>
      </c>
      <c r="M504" s="55">
        <v>0</v>
      </c>
    </row>
    <row r="505" spans="1:13">
      <c r="A505" s="55" t="s">
        <v>110</v>
      </c>
      <c r="B505" s="55" t="s">
        <v>111</v>
      </c>
      <c r="C505" s="55" t="s">
        <v>122</v>
      </c>
      <c r="D505" s="55">
        <v>2040</v>
      </c>
      <c r="E505" s="55" t="s">
        <v>45</v>
      </c>
      <c r="F505" s="55">
        <v>0</v>
      </c>
      <c r="G505" s="55">
        <v>0</v>
      </c>
      <c r="H505" s="55">
        <v>0</v>
      </c>
      <c r="I505" s="55">
        <v>0</v>
      </c>
      <c r="J505" s="55">
        <v>481.05213509999999</v>
      </c>
      <c r="K505" s="55">
        <v>411.91829639999997</v>
      </c>
      <c r="L505" s="55">
        <v>29.928285240000001</v>
      </c>
      <c r="M505" s="55">
        <v>0</v>
      </c>
    </row>
    <row r="506" spans="1:13">
      <c r="A506" s="55" t="s">
        <v>110</v>
      </c>
      <c r="B506" s="55" t="s">
        <v>111</v>
      </c>
      <c r="C506" s="55" t="s">
        <v>122</v>
      </c>
      <c r="D506" s="55">
        <v>2045</v>
      </c>
      <c r="E506" s="55" t="s">
        <v>45</v>
      </c>
      <c r="F506" s="55">
        <v>0</v>
      </c>
      <c r="G506" s="55">
        <v>0</v>
      </c>
      <c r="H506" s="55">
        <v>0</v>
      </c>
      <c r="I506" s="55">
        <v>0</v>
      </c>
      <c r="J506" s="55">
        <v>604.52481539999997</v>
      </c>
      <c r="K506" s="55">
        <v>457.59942840000002</v>
      </c>
      <c r="L506" s="55">
        <v>33.247287960000001</v>
      </c>
      <c r="M506" s="55">
        <v>0</v>
      </c>
    </row>
    <row r="507" spans="1:13">
      <c r="A507" s="55" t="s">
        <v>110</v>
      </c>
      <c r="B507" s="55" t="s">
        <v>111</v>
      </c>
      <c r="C507" s="55" t="s">
        <v>122</v>
      </c>
      <c r="D507" s="55">
        <v>2050</v>
      </c>
      <c r="E507" s="55" t="s">
        <v>45</v>
      </c>
      <c r="F507" s="55">
        <v>0</v>
      </c>
      <c r="G507" s="55">
        <v>0</v>
      </c>
      <c r="H507" s="55">
        <v>0</v>
      </c>
      <c r="I507" s="55">
        <v>0</v>
      </c>
      <c r="J507" s="55">
        <v>750.73705099999995</v>
      </c>
      <c r="K507" s="55">
        <v>524.33610520000002</v>
      </c>
      <c r="L507" s="55">
        <v>38.096099770000002</v>
      </c>
      <c r="M507" s="55">
        <v>0</v>
      </c>
    </row>
    <row r="508" spans="1:13">
      <c r="A508" s="55" t="s">
        <v>110</v>
      </c>
      <c r="B508" s="55" t="s">
        <v>111</v>
      </c>
      <c r="C508" s="55" t="s">
        <v>123</v>
      </c>
      <c r="D508" s="55">
        <v>2000</v>
      </c>
      <c r="E508" s="55" t="s">
        <v>45</v>
      </c>
      <c r="F508" s="55">
        <v>0</v>
      </c>
      <c r="G508" s="55">
        <v>0</v>
      </c>
      <c r="H508" s="55">
        <v>0</v>
      </c>
      <c r="I508" s="55">
        <v>0</v>
      </c>
      <c r="J508" s="55">
        <v>91.773805089999996</v>
      </c>
      <c r="K508" s="55">
        <v>236.87569429999999</v>
      </c>
      <c r="L508" s="55">
        <v>17.210411399999899</v>
      </c>
      <c r="M508" s="55">
        <v>0</v>
      </c>
    </row>
    <row r="509" spans="1:13">
      <c r="A509" s="55" t="s">
        <v>110</v>
      </c>
      <c r="B509" s="55" t="s">
        <v>111</v>
      </c>
      <c r="C509" s="55" t="s">
        <v>123</v>
      </c>
      <c r="D509" s="55">
        <v>2005</v>
      </c>
      <c r="E509" s="55" t="s">
        <v>45</v>
      </c>
      <c r="F509" s="55">
        <v>0</v>
      </c>
      <c r="G509" s="55">
        <v>0</v>
      </c>
      <c r="H509" s="55">
        <v>0</v>
      </c>
      <c r="I509" s="55">
        <v>0</v>
      </c>
      <c r="J509" s="55">
        <v>141.5</v>
      </c>
      <c r="K509" s="55">
        <v>318.40810770000002</v>
      </c>
      <c r="L509" s="55">
        <v>23.134220429999999</v>
      </c>
      <c r="M509" s="55">
        <v>0</v>
      </c>
    </row>
    <row r="510" spans="1:13">
      <c r="A510" s="55" t="s">
        <v>110</v>
      </c>
      <c r="B510" s="55" t="s">
        <v>111</v>
      </c>
      <c r="C510" s="55" t="s">
        <v>123</v>
      </c>
      <c r="D510" s="55">
        <v>2010</v>
      </c>
      <c r="E510" s="55" t="s">
        <v>45</v>
      </c>
      <c r="F510" s="55">
        <v>0</v>
      </c>
      <c r="G510" s="55">
        <v>0</v>
      </c>
      <c r="H510" s="55">
        <v>0</v>
      </c>
      <c r="I510" s="55">
        <v>0</v>
      </c>
      <c r="J510" s="55">
        <v>182.75295729999999</v>
      </c>
      <c r="K510" s="55">
        <v>411.23691389999999</v>
      </c>
      <c r="L510" s="55">
        <v>29.878778799999999</v>
      </c>
      <c r="M510" s="55">
        <v>0</v>
      </c>
    </row>
    <row r="511" spans="1:13">
      <c r="A511" s="55" t="s">
        <v>110</v>
      </c>
      <c r="B511" s="55" t="s">
        <v>111</v>
      </c>
      <c r="C511" s="55" t="s">
        <v>123</v>
      </c>
      <c r="D511" s="55">
        <v>2015</v>
      </c>
      <c r="E511" s="55" t="s">
        <v>45</v>
      </c>
      <c r="F511" s="55">
        <v>0</v>
      </c>
      <c r="G511" s="55">
        <v>0</v>
      </c>
      <c r="H511" s="55">
        <v>0</v>
      </c>
      <c r="I511" s="55">
        <v>0</v>
      </c>
      <c r="J511" s="55">
        <v>239.4334934</v>
      </c>
      <c r="K511" s="55">
        <v>534.34534929999995</v>
      </c>
      <c r="L511" s="55">
        <v>38.823330179999999</v>
      </c>
      <c r="M511" s="55">
        <v>0</v>
      </c>
    </row>
    <row r="512" spans="1:13">
      <c r="A512" s="55" t="s">
        <v>110</v>
      </c>
      <c r="B512" s="55" t="s">
        <v>111</v>
      </c>
      <c r="C512" s="55" t="s">
        <v>123</v>
      </c>
      <c r="D512" s="55">
        <v>2020</v>
      </c>
      <c r="E512" s="55" t="s">
        <v>45</v>
      </c>
      <c r="F512" s="55">
        <v>0</v>
      </c>
      <c r="G512" s="55">
        <v>0</v>
      </c>
      <c r="H512" s="55">
        <v>0</v>
      </c>
      <c r="I512" s="55">
        <v>0</v>
      </c>
      <c r="J512" s="55">
        <v>307.19215509999998</v>
      </c>
      <c r="K512" s="55">
        <v>676.06472159999998</v>
      </c>
      <c r="L512" s="55">
        <v>49.12007552</v>
      </c>
      <c r="M512" s="55">
        <v>0</v>
      </c>
    </row>
    <row r="513" spans="1:13">
      <c r="A513" s="55" t="s">
        <v>110</v>
      </c>
      <c r="B513" s="55" t="s">
        <v>111</v>
      </c>
      <c r="C513" s="55" t="s">
        <v>123</v>
      </c>
      <c r="D513" s="55">
        <v>2025</v>
      </c>
      <c r="E513" s="55" t="s">
        <v>45</v>
      </c>
      <c r="F513" s="55">
        <v>0</v>
      </c>
      <c r="G513" s="55">
        <v>0</v>
      </c>
      <c r="H513" s="55">
        <v>0</v>
      </c>
      <c r="I513" s="55">
        <v>0</v>
      </c>
      <c r="J513" s="55">
        <v>393.08659419999998</v>
      </c>
      <c r="K513" s="55">
        <v>856.52737979999995</v>
      </c>
      <c r="L513" s="55">
        <v>62.231748289999999</v>
      </c>
      <c r="M513" s="55">
        <v>0</v>
      </c>
    </row>
    <row r="514" spans="1:13">
      <c r="A514" s="55" t="s">
        <v>110</v>
      </c>
      <c r="B514" s="55" t="s">
        <v>111</v>
      </c>
      <c r="C514" s="55" t="s">
        <v>123</v>
      </c>
      <c r="D514" s="55">
        <v>2030</v>
      </c>
      <c r="E514" s="55" t="s">
        <v>45</v>
      </c>
      <c r="F514" s="55">
        <v>0</v>
      </c>
      <c r="G514" s="55">
        <v>0</v>
      </c>
      <c r="H514" s="55">
        <v>0</v>
      </c>
      <c r="I514" s="55">
        <v>0</v>
      </c>
      <c r="J514" s="55">
        <v>515.53349319999995</v>
      </c>
      <c r="K514" s="55">
        <v>838.7191851</v>
      </c>
      <c r="L514" s="55">
        <v>60.937878269999999</v>
      </c>
      <c r="M514" s="55">
        <v>0</v>
      </c>
    </row>
    <row r="515" spans="1:13">
      <c r="A515" s="55" t="s">
        <v>110</v>
      </c>
      <c r="B515" s="55" t="s">
        <v>111</v>
      </c>
      <c r="C515" s="55" t="s">
        <v>123</v>
      </c>
      <c r="D515" s="55">
        <v>2035</v>
      </c>
      <c r="E515" s="55" t="s">
        <v>45</v>
      </c>
      <c r="F515" s="55">
        <v>0</v>
      </c>
      <c r="G515" s="55">
        <v>0</v>
      </c>
      <c r="H515" s="55">
        <v>0</v>
      </c>
      <c r="I515" s="55">
        <v>0</v>
      </c>
      <c r="J515" s="55">
        <v>651.05889720000005</v>
      </c>
      <c r="K515" s="55">
        <v>740.15342350000003</v>
      </c>
      <c r="L515" s="55">
        <v>53.776496389999998</v>
      </c>
      <c r="M515" s="55">
        <v>0</v>
      </c>
    </row>
    <row r="516" spans="1:13">
      <c r="A516" s="55" t="s">
        <v>110</v>
      </c>
      <c r="B516" s="55" t="s">
        <v>111</v>
      </c>
      <c r="C516" s="55" t="s">
        <v>123</v>
      </c>
      <c r="D516" s="55">
        <v>2040</v>
      </c>
      <c r="E516" s="55" t="s">
        <v>45</v>
      </c>
      <c r="F516" s="55">
        <v>0</v>
      </c>
      <c r="G516" s="55">
        <v>0</v>
      </c>
      <c r="H516" s="55">
        <v>0</v>
      </c>
      <c r="I516" s="55">
        <v>0</v>
      </c>
      <c r="J516" s="55">
        <v>884.17222200000003</v>
      </c>
      <c r="K516" s="55">
        <v>825.52732909999997</v>
      </c>
      <c r="L516" s="55">
        <v>59.979412410000002</v>
      </c>
      <c r="M516" s="55">
        <v>0</v>
      </c>
    </row>
    <row r="517" spans="1:13">
      <c r="A517" s="55" t="s">
        <v>110</v>
      </c>
      <c r="B517" s="55" t="s">
        <v>111</v>
      </c>
      <c r="C517" s="55" t="s">
        <v>123</v>
      </c>
      <c r="D517" s="55">
        <v>2045</v>
      </c>
      <c r="E517" s="55" t="s">
        <v>45</v>
      </c>
      <c r="F517" s="55">
        <v>0</v>
      </c>
      <c r="G517" s="55">
        <v>0</v>
      </c>
      <c r="H517" s="55">
        <v>0</v>
      </c>
      <c r="I517" s="55">
        <v>0</v>
      </c>
      <c r="J517" s="55">
        <v>1156.869342</v>
      </c>
      <c r="K517" s="55">
        <v>956.628185999999</v>
      </c>
      <c r="L517" s="55">
        <v>69.504660189999996</v>
      </c>
      <c r="M517" s="55">
        <v>0</v>
      </c>
    </row>
    <row r="518" spans="1:13">
      <c r="A518" s="55" t="s">
        <v>110</v>
      </c>
      <c r="B518" s="55" t="s">
        <v>111</v>
      </c>
      <c r="C518" s="55" t="s">
        <v>123</v>
      </c>
      <c r="D518" s="55">
        <v>2050</v>
      </c>
      <c r="E518" s="55" t="s">
        <v>45</v>
      </c>
      <c r="F518" s="55">
        <v>0</v>
      </c>
      <c r="G518" s="55">
        <v>0</v>
      </c>
      <c r="H518" s="55">
        <v>0</v>
      </c>
      <c r="I518" s="55">
        <v>0</v>
      </c>
      <c r="J518" s="55">
        <v>1450.627847</v>
      </c>
      <c r="K518" s="55">
        <v>1108.0122019999999</v>
      </c>
      <c r="L518" s="55">
        <v>80.503598659999994</v>
      </c>
      <c r="M518" s="55">
        <v>0</v>
      </c>
    </row>
    <row r="519" spans="1:13">
      <c r="A519" s="55" t="s">
        <v>110</v>
      </c>
      <c r="B519" s="55" t="s">
        <v>111</v>
      </c>
      <c r="C519" s="55" t="s">
        <v>124</v>
      </c>
      <c r="D519" s="55">
        <v>2000</v>
      </c>
      <c r="E519" s="55" t="s">
        <v>45</v>
      </c>
      <c r="F519" s="55">
        <v>0</v>
      </c>
      <c r="G519" s="55">
        <v>0</v>
      </c>
      <c r="H519" s="55">
        <v>0</v>
      </c>
      <c r="I519" s="55">
        <v>0</v>
      </c>
      <c r="J519" s="55">
        <v>44.087416169999997</v>
      </c>
      <c r="K519" s="55">
        <v>113.79322569999999</v>
      </c>
      <c r="L519" s="55">
        <v>8.2677466519999996</v>
      </c>
      <c r="M519" s="55">
        <v>0</v>
      </c>
    </row>
    <row r="520" spans="1:13">
      <c r="A520" s="55" t="s">
        <v>110</v>
      </c>
      <c r="B520" s="55" t="s">
        <v>111</v>
      </c>
      <c r="C520" s="55" t="s">
        <v>124</v>
      </c>
      <c r="D520" s="55">
        <v>2005</v>
      </c>
      <c r="E520" s="55" t="s">
        <v>45</v>
      </c>
      <c r="F520" s="55">
        <v>0</v>
      </c>
      <c r="G520" s="55">
        <v>0</v>
      </c>
      <c r="H520" s="55">
        <v>0</v>
      </c>
      <c r="I520" s="55">
        <v>0</v>
      </c>
      <c r="J520" s="55">
        <v>165.619</v>
      </c>
      <c r="K520" s="55">
        <v>372.681500999999</v>
      </c>
      <c r="L520" s="55">
        <v>27.077501439999999</v>
      </c>
      <c r="M520" s="55">
        <v>0</v>
      </c>
    </row>
    <row r="521" spans="1:13">
      <c r="A521" s="55" t="s">
        <v>110</v>
      </c>
      <c r="B521" s="55" t="s">
        <v>111</v>
      </c>
      <c r="C521" s="55" t="s">
        <v>124</v>
      </c>
      <c r="D521" s="55">
        <v>2010</v>
      </c>
      <c r="E521" s="55" t="s">
        <v>45</v>
      </c>
      <c r="F521" s="55">
        <v>0</v>
      </c>
      <c r="G521" s="55">
        <v>0</v>
      </c>
      <c r="H521" s="55">
        <v>0</v>
      </c>
      <c r="I521" s="55">
        <v>0</v>
      </c>
      <c r="J521" s="55">
        <v>99.606462629999996</v>
      </c>
      <c r="K521" s="55">
        <v>224.13784649999999</v>
      </c>
      <c r="L521" s="55">
        <v>16.284931889999999</v>
      </c>
      <c r="M521" s="55">
        <v>0</v>
      </c>
    </row>
    <row r="522" spans="1:13">
      <c r="A522" s="55" t="s">
        <v>110</v>
      </c>
      <c r="B522" s="55" t="s">
        <v>111</v>
      </c>
      <c r="C522" s="55" t="s">
        <v>124</v>
      </c>
      <c r="D522" s="55">
        <v>2015</v>
      </c>
      <c r="E522" s="55" t="s">
        <v>45</v>
      </c>
      <c r="F522" s="55">
        <v>0</v>
      </c>
      <c r="G522" s="55">
        <v>0</v>
      </c>
      <c r="H522" s="55">
        <v>0</v>
      </c>
      <c r="I522" s="55">
        <v>0</v>
      </c>
      <c r="J522" s="55">
        <v>125.934079099999</v>
      </c>
      <c r="K522" s="55">
        <v>267.00335050000001</v>
      </c>
      <c r="L522" s="55">
        <v>19.399362699999902</v>
      </c>
      <c r="M522" s="55">
        <v>0</v>
      </c>
    </row>
    <row r="523" spans="1:13">
      <c r="A523" s="55" t="s">
        <v>110</v>
      </c>
      <c r="B523" s="55" t="s">
        <v>111</v>
      </c>
      <c r="C523" s="55" t="s">
        <v>124</v>
      </c>
      <c r="D523" s="55">
        <v>2020</v>
      </c>
      <c r="E523" s="55" t="s">
        <v>45</v>
      </c>
      <c r="F523" s="55">
        <v>0</v>
      </c>
      <c r="G523" s="55">
        <v>0</v>
      </c>
      <c r="H523" s="55">
        <v>0</v>
      </c>
      <c r="I523" s="55">
        <v>0</v>
      </c>
      <c r="J523" s="55">
        <v>157.98642229999999</v>
      </c>
      <c r="K523" s="55">
        <v>318.74383210000002</v>
      </c>
      <c r="L523" s="55">
        <v>23.158612779999999</v>
      </c>
      <c r="M523" s="55">
        <v>0</v>
      </c>
    </row>
    <row r="524" spans="1:13">
      <c r="A524" s="55" t="s">
        <v>110</v>
      </c>
      <c r="B524" s="55" t="s">
        <v>111</v>
      </c>
      <c r="C524" s="55" t="s">
        <v>124</v>
      </c>
      <c r="D524" s="55">
        <v>2025</v>
      </c>
      <c r="E524" s="55" t="s">
        <v>45</v>
      </c>
      <c r="F524" s="55">
        <v>0</v>
      </c>
      <c r="G524" s="55">
        <v>0</v>
      </c>
      <c r="H524" s="55">
        <v>0</v>
      </c>
      <c r="I524" s="55">
        <v>0</v>
      </c>
      <c r="J524" s="55">
        <v>197.780043199999</v>
      </c>
      <c r="K524" s="55">
        <v>385.54480819999998</v>
      </c>
      <c r="L524" s="55">
        <v>28.01209631</v>
      </c>
      <c r="M524" s="55">
        <v>0</v>
      </c>
    </row>
    <row r="525" spans="1:13">
      <c r="A525" s="55" t="s">
        <v>110</v>
      </c>
      <c r="B525" s="55" t="s">
        <v>111</v>
      </c>
      <c r="C525" s="55" t="s">
        <v>124</v>
      </c>
      <c r="D525" s="55">
        <v>2030</v>
      </c>
      <c r="E525" s="55" t="s">
        <v>45</v>
      </c>
      <c r="F525" s="55">
        <v>0</v>
      </c>
      <c r="G525" s="55">
        <v>0</v>
      </c>
      <c r="H525" s="55">
        <v>0</v>
      </c>
      <c r="I525" s="55">
        <v>0</v>
      </c>
      <c r="J525" s="55">
        <v>252.7846466</v>
      </c>
      <c r="K525" s="55">
        <v>357.92682409999998</v>
      </c>
      <c r="L525" s="55">
        <v>26.00548745</v>
      </c>
      <c r="M525" s="55">
        <v>0</v>
      </c>
    </row>
    <row r="526" spans="1:13">
      <c r="A526" s="55" t="s">
        <v>110</v>
      </c>
      <c r="B526" s="55" t="s">
        <v>111</v>
      </c>
      <c r="C526" s="55" t="s">
        <v>124</v>
      </c>
      <c r="D526" s="55">
        <v>2035</v>
      </c>
      <c r="E526" s="55" t="s">
        <v>45</v>
      </c>
      <c r="F526" s="55">
        <v>0</v>
      </c>
      <c r="G526" s="55">
        <v>0</v>
      </c>
      <c r="H526" s="55">
        <v>0</v>
      </c>
      <c r="I526" s="55">
        <v>0</v>
      </c>
      <c r="J526" s="55">
        <v>314.02647330000002</v>
      </c>
      <c r="K526" s="55">
        <v>305.8911238</v>
      </c>
      <c r="L526" s="55">
        <v>22.224787989999999</v>
      </c>
      <c r="M526" s="55">
        <v>0</v>
      </c>
    </row>
    <row r="527" spans="1:13">
      <c r="A527" s="55" t="s">
        <v>110</v>
      </c>
      <c r="B527" s="55" t="s">
        <v>111</v>
      </c>
      <c r="C527" s="55" t="s">
        <v>124</v>
      </c>
      <c r="D527" s="55">
        <v>2040</v>
      </c>
      <c r="E527" s="55" t="s">
        <v>45</v>
      </c>
      <c r="F527" s="55">
        <v>0</v>
      </c>
      <c r="G527" s="55">
        <v>0</v>
      </c>
      <c r="H527" s="55">
        <v>0</v>
      </c>
      <c r="I527" s="55">
        <v>0</v>
      </c>
      <c r="J527" s="55">
        <v>406.39183739999999</v>
      </c>
      <c r="K527" s="55">
        <v>323.04019979999998</v>
      </c>
      <c r="L527" s="55">
        <v>23.470769149999999</v>
      </c>
      <c r="M527" s="55">
        <v>0</v>
      </c>
    </row>
    <row r="528" spans="1:13">
      <c r="A528" s="55" t="s">
        <v>110</v>
      </c>
      <c r="B528" s="55" t="s">
        <v>111</v>
      </c>
      <c r="C528" s="55" t="s">
        <v>124</v>
      </c>
      <c r="D528" s="55">
        <v>2045</v>
      </c>
      <c r="E528" s="55" t="s">
        <v>45</v>
      </c>
      <c r="F528" s="55">
        <v>0</v>
      </c>
      <c r="G528" s="55">
        <v>0</v>
      </c>
      <c r="H528" s="55">
        <v>0</v>
      </c>
      <c r="I528" s="55">
        <v>0</v>
      </c>
      <c r="J528" s="55">
        <v>514.89996450000001</v>
      </c>
      <c r="K528" s="55">
        <v>361.279992899999</v>
      </c>
      <c r="L528" s="55">
        <v>26.24911487</v>
      </c>
      <c r="M528" s="55">
        <v>0</v>
      </c>
    </row>
    <row r="529" spans="1:13">
      <c r="A529" s="55" t="s">
        <v>110</v>
      </c>
      <c r="B529" s="55" t="s">
        <v>111</v>
      </c>
      <c r="C529" s="55" t="s">
        <v>124</v>
      </c>
      <c r="D529" s="55">
        <v>2050</v>
      </c>
      <c r="E529" s="55" t="s">
        <v>45</v>
      </c>
      <c r="F529" s="55">
        <v>0</v>
      </c>
      <c r="G529" s="55">
        <v>0</v>
      </c>
      <c r="H529" s="55">
        <v>0</v>
      </c>
      <c r="I529" s="55">
        <v>0</v>
      </c>
      <c r="J529" s="55">
        <v>635.20970509999995</v>
      </c>
      <c r="K529" s="55">
        <v>410.87559049999999</v>
      </c>
      <c r="L529" s="55">
        <v>29.852526529999999</v>
      </c>
      <c r="M529" s="55">
        <v>0</v>
      </c>
    </row>
    <row r="530" spans="1:13">
      <c r="A530" s="55" t="s">
        <v>110</v>
      </c>
      <c r="B530" s="55" t="s">
        <v>111</v>
      </c>
      <c r="C530" s="55" t="s">
        <v>125</v>
      </c>
      <c r="D530" s="55">
        <v>2000</v>
      </c>
      <c r="E530" s="55" t="s">
        <v>45</v>
      </c>
      <c r="F530" s="55">
        <v>0</v>
      </c>
      <c r="G530" s="55">
        <v>0</v>
      </c>
      <c r="H530" s="55">
        <v>0</v>
      </c>
      <c r="I530" s="55">
        <v>0</v>
      </c>
      <c r="J530" s="55">
        <v>56.683820789999999</v>
      </c>
      <c r="K530" s="55">
        <v>146.30557590000001</v>
      </c>
      <c r="L530" s="55">
        <v>10.629959980000001</v>
      </c>
      <c r="M530" s="55">
        <v>0</v>
      </c>
    </row>
    <row r="531" spans="1:13">
      <c r="A531" s="55" t="s">
        <v>110</v>
      </c>
      <c r="B531" s="55" t="s">
        <v>111</v>
      </c>
      <c r="C531" s="55" t="s">
        <v>125</v>
      </c>
      <c r="D531" s="55">
        <v>2005</v>
      </c>
      <c r="E531" s="55" t="s">
        <v>45</v>
      </c>
      <c r="F531" s="55">
        <v>0</v>
      </c>
      <c r="G531" s="55">
        <v>0</v>
      </c>
      <c r="H531" s="55">
        <v>0</v>
      </c>
      <c r="I531" s="55">
        <v>0</v>
      </c>
      <c r="J531" s="55">
        <v>63.192</v>
      </c>
      <c r="K531" s="55">
        <v>142.19678540000001</v>
      </c>
      <c r="L531" s="55">
        <v>10.331432209999999</v>
      </c>
      <c r="M531" s="55">
        <v>0</v>
      </c>
    </row>
    <row r="532" spans="1:13">
      <c r="A532" s="55" t="s">
        <v>110</v>
      </c>
      <c r="B532" s="55" t="s">
        <v>111</v>
      </c>
      <c r="C532" s="55" t="s">
        <v>125</v>
      </c>
      <c r="D532" s="55">
        <v>2010</v>
      </c>
      <c r="E532" s="55" t="s">
        <v>45</v>
      </c>
      <c r="F532" s="55">
        <v>0</v>
      </c>
      <c r="G532" s="55">
        <v>0</v>
      </c>
      <c r="H532" s="55">
        <v>0</v>
      </c>
      <c r="I532" s="55">
        <v>0</v>
      </c>
      <c r="J532" s="55">
        <v>156.1687235</v>
      </c>
      <c r="K532" s="55">
        <v>351.41616769999899</v>
      </c>
      <c r="L532" s="55">
        <v>25.53244999</v>
      </c>
      <c r="M532" s="55">
        <v>0</v>
      </c>
    </row>
    <row r="533" spans="1:13">
      <c r="A533" s="55" t="s">
        <v>110</v>
      </c>
      <c r="B533" s="55" t="s">
        <v>111</v>
      </c>
      <c r="C533" s="55" t="s">
        <v>125</v>
      </c>
      <c r="D533" s="55">
        <v>2015</v>
      </c>
      <c r="E533" s="55" t="s">
        <v>45</v>
      </c>
      <c r="F533" s="55">
        <v>0</v>
      </c>
      <c r="G533" s="55">
        <v>0</v>
      </c>
      <c r="H533" s="55">
        <v>0</v>
      </c>
      <c r="I533" s="55">
        <v>0</v>
      </c>
      <c r="J533" s="55">
        <v>212.13299799999999</v>
      </c>
      <c r="K533" s="55">
        <v>449.76087199999898</v>
      </c>
      <c r="L533" s="55">
        <v>32.677770770000002</v>
      </c>
      <c r="M533" s="55">
        <v>0</v>
      </c>
    </row>
    <row r="534" spans="1:13">
      <c r="A534" s="55" t="s">
        <v>110</v>
      </c>
      <c r="B534" s="55" t="s">
        <v>111</v>
      </c>
      <c r="C534" s="55" t="s">
        <v>125</v>
      </c>
      <c r="D534" s="55">
        <v>2020</v>
      </c>
      <c r="E534" s="55" t="s">
        <v>45</v>
      </c>
      <c r="F534" s="55">
        <v>0</v>
      </c>
      <c r="G534" s="55">
        <v>0</v>
      </c>
      <c r="H534" s="55">
        <v>0</v>
      </c>
      <c r="I534" s="55">
        <v>0</v>
      </c>
      <c r="J534" s="55">
        <v>276.27178739999999</v>
      </c>
      <c r="K534" s="55">
        <v>557.3892171</v>
      </c>
      <c r="L534" s="55">
        <v>40.497602620000002</v>
      </c>
      <c r="M534" s="55">
        <v>0</v>
      </c>
    </row>
    <row r="535" spans="1:13">
      <c r="A535" s="55" t="s">
        <v>110</v>
      </c>
      <c r="B535" s="55" t="s">
        <v>111</v>
      </c>
      <c r="C535" s="55" t="s">
        <v>125</v>
      </c>
      <c r="D535" s="55">
        <v>2025</v>
      </c>
      <c r="E535" s="55" t="s">
        <v>45</v>
      </c>
      <c r="F535" s="55">
        <v>0</v>
      </c>
      <c r="G535" s="55">
        <v>0</v>
      </c>
      <c r="H535" s="55">
        <v>0</v>
      </c>
      <c r="I535" s="55">
        <v>0</v>
      </c>
      <c r="J535" s="55">
        <v>358.1783188</v>
      </c>
      <c r="K535" s="55">
        <v>698.21903650000002</v>
      </c>
      <c r="L535" s="55">
        <v>50.729716709999998</v>
      </c>
      <c r="M535" s="55">
        <v>0</v>
      </c>
    </row>
    <row r="536" spans="1:13">
      <c r="A536" s="55" t="s">
        <v>110</v>
      </c>
      <c r="B536" s="55" t="s">
        <v>111</v>
      </c>
      <c r="C536" s="55" t="s">
        <v>125</v>
      </c>
      <c r="D536" s="55">
        <v>2030</v>
      </c>
      <c r="E536" s="55" t="s">
        <v>45</v>
      </c>
      <c r="F536" s="55">
        <v>0</v>
      </c>
      <c r="G536" s="55">
        <v>0</v>
      </c>
      <c r="H536" s="55">
        <v>0</v>
      </c>
      <c r="I536" s="55">
        <v>0</v>
      </c>
      <c r="J536" s="55">
        <v>470.10062850000003</v>
      </c>
      <c r="K536" s="55">
        <v>665.63229679999995</v>
      </c>
      <c r="L536" s="55">
        <v>48.362098549999999</v>
      </c>
      <c r="M536" s="55">
        <v>0</v>
      </c>
    </row>
    <row r="537" spans="1:13">
      <c r="A537" s="55" t="s">
        <v>110</v>
      </c>
      <c r="B537" s="55" t="s">
        <v>111</v>
      </c>
      <c r="C537" s="55" t="s">
        <v>125</v>
      </c>
      <c r="D537" s="55">
        <v>2035</v>
      </c>
      <c r="E537" s="55" t="s">
        <v>45</v>
      </c>
      <c r="F537" s="55">
        <v>0</v>
      </c>
      <c r="G537" s="55">
        <v>0</v>
      </c>
      <c r="H537" s="55">
        <v>0</v>
      </c>
      <c r="I537" s="55">
        <v>0</v>
      </c>
      <c r="J537" s="55">
        <v>592.06215379999901</v>
      </c>
      <c r="K537" s="55">
        <v>576.72385280000003</v>
      </c>
      <c r="L537" s="55">
        <v>41.902377540000003</v>
      </c>
      <c r="M537" s="55">
        <v>0</v>
      </c>
    </row>
    <row r="538" spans="1:13">
      <c r="A538" s="55" t="s">
        <v>110</v>
      </c>
      <c r="B538" s="55" t="s">
        <v>111</v>
      </c>
      <c r="C538" s="55" t="s">
        <v>125</v>
      </c>
      <c r="D538" s="55">
        <v>2040</v>
      </c>
      <c r="E538" s="55" t="s">
        <v>45</v>
      </c>
      <c r="F538" s="55">
        <v>0</v>
      </c>
      <c r="G538" s="55">
        <v>0</v>
      </c>
      <c r="H538" s="55">
        <v>0</v>
      </c>
      <c r="I538" s="55">
        <v>0</v>
      </c>
      <c r="J538" s="55">
        <v>763.78913899999998</v>
      </c>
      <c r="K538" s="55">
        <v>607.13472409999997</v>
      </c>
      <c r="L538" s="55">
        <v>44.111906070000003</v>
      </c>
      <c r="M538" s="55">
        <v>0</v>
      </c>
    </row>
    <row r="539" spans="1:13">
      <c r="A539" s="55" t="s">
        <v>110</v>
      </c>
      <c r="B539" s="55" t="s">
        <v>111</v>
      </c>
      <c r="C539" s="55" t="s">
        <v>125</v>
      </c>
      <c r="D539" s="55">
        <v>2045</v>
      </c>
      <c r="E539" s="55" t="s">
        <v>45</v>
      </c>
      <c r="F539" s="55">
        <v>0</v>
      </c>
      <c r="G539" s="55">
        <v>0</v>
      </c>
      <c r="H539" s="55">
        <v>0</v>
      </c>
      <c r="I539" s="55">
        <v>0</v>
      </c>
      <c r="J539" s="55">
        <v>948.30628349999995</v>
      </c>
      <c r="K539" s="55">
        <v>665.37990079999997</v>
      </c>
      <c r="L539" s="55">
        <v>48.343760490000001</v>
      </c>
      <c r="M539" s="55">
        <v>0</v>
      </c>
    </row>
    <row r="540" spans="1:13">
      <c r="A540" s="55" t="s">
        <v>110</v>
      </c>
      <c r="B540" s="55" t="s">
        <v>111</v>
      </c>
      <c r="C540" s="55" t="s">
        <v>125</v>
      </c>
      <c r="D540" s="55">
        <v>2050</v>
      </c>
      <c r="E540" s="55" t="s">
        <v>45</v>
      </c>
      <c r="F540" s="55">
        <v>0</v>
      </c>
      <c r="G540" s="55">
        <v>0</v>
      </c>
      <c r="H540" s="55">
        <v>0</v>
      </c>
      <c r="I540" s="55">
        <v>0</v>
      </c>
      <c r="J540" s="55">
        <v>1133.8917119999901</v>
      </c>
      <c r="K540" s="55">
        <v>733.44034739999995</v>
      </c>
      <c r="L540" s="55">
        <v>53.288751959999999</v>
      </c>
      <c r="M540" s="55">
        <v>0</v>
      </c>
    </row>
    <row r="541" spans="1:13">
      <c r="A541" s="55" t="s">
        <v>110</v>
      </c>
      <c r="B541" s="55" t="s">
        <v>111</v>
      </c>
      <c r="C541" s="55" t="s">
        <v>126</v>
      </c>
      <c r="D541" s="55">
        <v>2000</v>
      </c>
      <c r="E541" s="55" t="s">
        <v>45</v>
      </c>
      <c r="F541" s="55">
        <v>0</v>
      </c>
      <c r="G541" s="55">
        <v>0</v>
      </c>
      <c r="H541" s="55">
        <v>0</v>
      </c>
      <c r="I541" s="55">
        <v>0</v>
      </c>
      <c r="J541" s="55">
        <v>72.879198160000001</v>
      </c>
      <c r="K541" s="55">
        <v>188.107169</v>
      </c>
      <c r="L541" s="55">
        <v>13.667091399999901</v>
      </c>
      <c r="M541" s="55">
        <v>0</v>
      </c>
    </row>
    <row r="542" spans="1:13">
      <c r="A542" s="55" t="s">
        <v>110</v>
      </c>
      <c r="B542" s="55" t="s">
        <v>111</v>
      </c>
      <c r="C542" s="55" t="s">
        <v>126</v>
      </c>
      <c r="D542" s="55">
        <v>2005</v>
      </c>
      <c r="E542" s="55" t="s">
        <v>45</v>
      </c>
      <c r="F542" s="55">
        <v>0</v>
      </c>
      <c r="G542" s="55">
        <v>0</v>
      </c>
      <c r="H542" s="55">
        <v>0</v>
      </c>
      <c r="I542" s="55">
        <v>0</v>
      </c>
      <c r="J542" s="55">
        <v>69.292000000000002</v>
      </c>
      <c r="K542" s="55">
        <v>155.92321269999999</v>
      </c>
      <c r="L542" s="55">
        <v>11.328737820000001</v>
      </c>
      <c r="M542" s="55">
        <v>0</v>
      </c>
    </row>
    <row r="543" spans="1:13">
      <c r="A543" s="55" t="s">
        <v>110</v>
      </c>
      <c r="B543" s="55" t="s">
        <v>111</v>
      </c>
      <c r="C543" s="55" t="s">
        <v>126</v>
      </c>
      <c r="D543" s="55">
        <v>2010</v>
      </c>
      <c r="E543" s="55" t="s">
        <v>45</v>
      </c>
      <c r="F543" s="55">
        <v>0</v>
      </c>
      <c r="G543" s="55">
        <v>0</v>
      </c>
      <c r="H543" s="55">
        <v>0</v>
      </c>
      <c r="I543" s="55">
        <v>0</v>
      </c>
      <c r="J543" s="55">
        <v>66.819512230000001</v>
      </c>
      <c r="K543" s="55">
        <v>150.35953669999901</v>
      </c>
      <c r="L543" s="55">
        <v>10.92450406</v>
      </c>
      <c r="M543" s="55">
        <v>0</v>
      </c>
    </row>
    <row r="544" spans="1:13">
      <c r="A544" s="55" t="s">
        <v>110</v>
      </c>
      <c r="B544" s="55" t="s">
        <v>111</v>
      </c>
      <c r="C544" s="55" t="s">
        <v>126</v>
      </c>
      <c r="D544" s="55">
        <v>2015</v>
      </c>
      <c r="E544" s="55" t="s">
        <v>45</v>
      </c>
      <c r="F544" s="55">
        <v>0</v>
      </c>
      <c r="G544" s="55">
        <v>0</v>
      </c>
      <c r="H544" s="55">
        <v>0</v>
      </c>
      <c r="I544" s="55">
        <v>0</v>
      </c>
      <c r="J544" s="55">
        <v>80.357004250000003</v>
      </c>
      <c r="K544" s="55">
        <v>179.12322609999899</v>
      </c>
      <c r="L544" s="55">
        <v>13.014355159999999</v>
      </c>
      <c r="M544" s="55">
        <v>0</v>
      </c>
    </row>
    <row r="545" spans="1:13">
      <c r="A545" s="55" t="s">
        <v>110</v>
      </c>
      <c r="B545" s="55" t="s">
        <v>111</v>
      </c>
      <c r="C545" s="55" t="s">
        <v>126</v>
      </c>
      <c r="D545" s="55">
        <v>2020</v>
      </c>
      <c r="E545" s="55" t="s">
        <v>45</v>
      </c>
      <c r="F545" s="55">
        <v>0</v>
      </c>
      <c r="G545" s="55">
        <v>0</v>
      </c>
      <c r="H545" s="55">
        <v>0</v>
      </c>
      <c r="I545" s="55">
        <v>0</v>
      </c>
      <c r="J545" s="55">
        <v>91.832059779999994</v>
      </c>
      <c r="K545" s="55">
        <v>201.69447510000001</v>
      </c>
      <c r="L545" s="55">
        <v>14.654289049999999</v>
      </c>
      <c r="M545" s="55">
        <v>0</v>
      </c>
    </row>
    <row r="546" spans="1:13">
      <c r="A546" s="55" t="s">
        <v>110</v>
      </c>
      <c r="B546" s="55" t="s">
        <v>111</v>
      </c>
      <c r="C546" s="55" t="s">
        <v>126</v>
      </c>
      <c r="D546" s="55">
        <v>2025</v>
      </c>
      <c r="E546" s="55" t="s">
        <v>45</v>
      </c>
      <c r="F546" s="55">
        <v>0</v>
      </c>
      <c r="G546" s="55">
        <v>0</v>
      </c>
      <c r="H546" s="55">
        <v>0</v>
      </c>
      <c r="I546" s="55">
        <v>0</v>
      </c>
      <c r="J546" s="55">
        <v>107.68661179999999</v>
      </c>
      <c r="K546" s="55">
        <v>234.03230319999901</v>
      </c>
      <c r="L546" s="55">
        <v>17.003822320000001</v>
      </c>
      <c r="M546" s="55">
        <v>0</v>
      </c>
    </row>
    <row r="547" spans="1:13">
      <c r="A547" s="55" t="s">
        <v>110</v>
      </c>
      <c r="B547" s="55" t="s">
        <v>111</v>
      </c>
      <c r="C547" s="55" t="s">
        <v>126</v>
      </c>
      <c r="D547" s="55">
        <v>2030</v>
      </c>
      <c r="E547" s="55" t="s">
        <v>45</v>
      </c>
      <c r="F547" s="55">
        <v>0</v>
      </c>
      <c r="G547" s="55">
        <v>0</v>
      </c>
      <c r="H547" s="55">
        <v>0</v>
      </c>
      <c r="I547" s="55">
        <v>0</v>
      </c>
      <c r="J547" s="55">
        <v>133.68385049999901</v>
      </c>
      <c r="K547" s="55">
        <v>216.76968859999999</v>
      </c>
      <c r="L547" s="55">
        <v>15.74959192</v>
      </c>
      <c r="M547" s="55">
        <v>0</v>
      </c>
    </row>
    <row r="548" spans="1:13">
      <c r="A548" s="55" t="s">
        <v>110</v>
      </c>
      <c r="B548" s="55" t="s">
        <v>111</v>
      </c>
      <c r="C548" s="55" t="s">
        <v>126</v>
      </c>
      <c r="D548" s="55">
        <v>2035</v>
      </c>
      <c r="E548" s="55" t="s">
        <v>45</v>
      </c>
      <c r="F548" s="55">
        <v>0</v>
      </c>
      <c r="G548" s="55">
        <v>0</v>
      </c>
      <c r="H548" s="55">
        <v>0</v>
      </c>
      <c r="I548" s="55">
        <v>0</v>
      </c>
      <c r="J548" s="55">
        <v>161.19097339999999</v>
      </c>
      <c r="K548" s="55">
        <v>182.56922499999999</v>
      </c>
      <c r="L548" s="55">
        <v>13.26472723</v>
      </c>
      <c r="M548" s="55">
        <v>0</v>
      </c>
    </row>
    <row r="549" spans="1:13">
      <c r="A549" s="55" t="s">
        <v>110</v>
      </c>
      <c r="B549" s="55" t="s">
        <v>111</v>
      </c>
      <c r="C549" s="55" t="s">
        <v>126</v>
      </c>
      <c r="D549" s="55">
        <v>2040</v>
      </c>
      <c r="E549" s="55" t="s">
        <v>45</v>
      </c>
      <c r="F549" s="55">
        <v>0</v>
      </c>
      <c r="G549" s="55">
        <v>0</v>
      </c>
      <c r="H549" s="55">
        <v>0</v>
      </c>
      <c r="I549" s="55">
        <v>0</v>
      </c>
      <c r="J549" s="55">
        <v>208.86715149999901</v>
      </c>
      <c r="K549" s="55">
        <v>194.25748909999999</v>
      </c>
      <c r="L549" s="55">
        <v>14.11394831</v>
      </c>
      <c r="M549" s="55">
        <v>0</v>
      </c>
    </row>
    <row r="550" spans="1:13">
      <c r="A550" s="55" t="s">
        <v>110</v>
      </c>
      <c r="B550" s="55" t="s">
        <v>111</v>
      </c>
      <c r="C550" s="55" t="s">
        <v>126</v>
      </c>
      <c r="D550" s="55">
        <v>2045</v>
      </c>
      <c r="E550" s="55" t="s">
        <v>45</v>
      </c>
      <c r="F550" s="55">
        <v>0</v>
      </c>
      <c r="G550" s="55">
        <v>0</v>
      </c>
      <c r="H550" s="55">
        <v>0</v>
      </c>
      <c r="I550" s="55">
        <v>0</v>
      </c>
      <c r="J550" s="55">
        <v>259.90556340000001</v>
      </c>
      <c r="K550" s="55">
        <v>214.0668738</v>
      </c>
      <c r="L550" s="55">
        <v>15.553216539999999</v>
      </c>
      <c r="M550" s="55">
        <v>0</v>
      </c>
    </row>
    <row r="551" spans="1:13">
      <c r="A551" s="55" t="s">
        <v>110</v>
      </c>
      <c r="B551" s="55" t="s">
        <v>111</v>
      </c>
      <c r="C551" s="55" t="s">
        <v>126</v>
      </c>
      <c r="D551" s="55">
        <v>2050</v>
      </c>
      <c r="E551" s="55" t="s">
        <v>45</v>
      </c>
      <c r="F551" s="55">
        <v>0</v>
      </c>
      <c r="G551" s="55">
        <v>0</v>
      </c>
      <c r="H551" s="55">
        <v>0</v>
      </c>
      <c r="I551" s="55">
        <v>0</v>
      </c>
      <c r="J551" s="55">
        <v>310.07825989999998</v>
      </c>
      <c r="K551" s="55">
        <v>235.89156929999999</v>
      </c>
      <c r="L551" s="55">
        <v>17.13890894</v>
      </c>
      <c r="M551" s="55">
        <v>0</v>
      </c>
    </row>
    <row r="552" spans="1:13">
      <c r="A552" s="55" t="s">
        <v>110</v>
      </c>
      <c r="B552" s="55" t="s">
        <v>111</v>
      </c>
      <c r="C552" s="55" t="s">
        <v>127</v>
      </c>
      <c r="D552" s="55">
        <v>2000</v>
      </c>
      <c r="E552" s="55" t="s">
        <v>45</v>
      </c>
      <c r="F552" s="55">
        <v>0</v>
      </c>
      <c r="G552" s="55">
        <v>0</v>
      </c>
      <c r="H552" s="55">
        <v>0</v>
      </c>
      <c r="I552" s="55">
        <v>0</v>
      </c>
      <c r="J552" s="55">
        <v>961.82546709999997</v>
      </c>
      <c r="K552" s="55">
        <v>2482.5501679999902</v>
      </c>
      <c r="L552" s="55">
        <v>180.37186059999999</v>
      </c>
      <c r="M552" s="55">
        <v>0</v>
      </c>
    </row>
    <row r="553" spans="1:13">
      <c r="A553" s="55" t="s">
        <v>110</v>
      </c>
      <c r="B553" s="55" t="s">
        <v>111</v>
      </c>
      <c r="C553" s="55" t="s">
        <v>127</v>
      </c>
      <c r="D553" s="55">
        <v>2005</v>
      </c>
      <c r="E553" s="55" t="s">
        <v>45</v>
      </c>
      <c r="F553" s="55">
        <v>0</v>
      </c>
      <c r="G553" s="55">
        <v>0</v>
      </c>
      <c r="H553" s="55">
        <v>0</v>
      </c>
      <c r="I553" s="55">
        <v>0</v>
      </c>
      <c r="J553" s="55">
        <v>1244.7</v>
      </c>
      <c r="K553" s="55">
        <v>2800.866231</v>
      </c>
      <c r="L553" s="55">
        <v>203.4993934</v>
      </c>
      <c r="M553" s="55">
        <v>0</v>
      </c>
    </row>
    <row r="554" spans="1:13">
      <c r="A554" s="55" t="s">
        <v>110</v>
      </c>
      <c r="B554" s="55" t="s">
        <v>111</v>
      </c>
      <c r="C554" s="55" t="s">
        <v>127</v>
      </c>
      <c r="D554" s="55">
        <v>2010</v>
      </c>
      <c r="E554" s="55" t="s">
        <v>45</v>
      </c>
      <c r="F554" s="55">
        <v>0</v>
      </c>
      <c r="G554" s="55">
        <v>0</v>
      </c>
      <c r="H554" s="55">
        <v>0</v>
      </c>
      <c r="I554" s="55">
        <v>0</v>
      </c>
      <c r="J554" s="55">
        <v>1303.44019</v>
      </c>
      <c r="K554" s="55">
        <v>2933.0454009999999</v>
      </c>
      <c r="L554" s="55">
        <v>213.10298709999901</v>
      </c>
      <c r="M554" s="55">
        <v>0</v>
      </c>
    </row>
    <row r="555" spans="1:13">
      <c r="A555" s="55" t="s">
        <v>110</v>
      </c>
      <c r="B555" s="55" t="s">
        <v>111</v>
      </c>
      <c r="C555" s="55" t="s">
        <v>127</v>
      </c>
      <c r="D555" s="55">
        <v>2015</v>
      </c>
      <c r="E555" s="55" t="s">
        <v>45</v>
      </c>
      <c r="F555" s="55">
        <v>0</v>
      </c>
      <c r="G555" s="55">
        <v>0</v>
      </c>
      <c r="H555" s="55">
        <v>0</v>
      </c>
      <c r="I555" s="55">
        <v>0</v>
      </c>
      <c r="J555" s="55">
        <v>1500.5970380000001</v>
      </c>
      <c r="K555" s="55">
        <v>3260.1209170000002</v>
      </c>
      <c r="L555" s="55">
        <v>236.86694559999901</v>
      </c>
      <c r="M555" s="55">
        <v>0</v>
      </c>
    </row>
    <row r="556" spans="1:13">
      <c r="A556" s="55" t="s">
        <v>110</v>
      </c>
      <c r="B556" s="55" t="s">
        <v>111</v>
      </c>
      <c r="C556" s="55" t="s">
        <v>127</v>
      </c>
      <c r="D556" s="55">
        <v>2020</v>
      </c>
      <c r="E556" s="55" t="s">
        <v>45</v>
      </c>
      <c r="F556" s="55">
        <v>0</v>
      </c>
      <c r="G556" s="55">
        <v>0</v>
      </c>
      <c r="H556" s="55">
        <v>0</v>
      </c>
      <c r="I556" s="55">
        <v>0</v>
      </c>
      <c r="J556" s="55">
        <v>1745.64873299999</v>
      </c>
      <c r="K556" s="55">
        <v>3669.2792519999998</v>
      </c>
      <c r="L556" s="55">
        <v>266.59470349999998</v>
      </c>
      <c r="M556" s="55">
        <v>0</v>
      </c>
    </row>
    <row r="557" spans="1:13">
      <c r="A557" s="55" t="s">
        <v>110</v>
      </c>
      <c r="B557" s="55" t="s">
        <v>111</v>
      </c>
      <c r="C557" s="55" t="s">
        <v>127</v>
      </c>
      <c r="D557" s="55">
        <v>2025</v>
      </c>
      <c r="E557" s="55" t="s">
        <v>45</v>
      </c>
      <c r="F557" s="55">
        <v>0</v>
      </c>
      <c r="G557" s="55">
        <v>0</v>
      </c>
      <c r="H557" s="55">
        <v>0</v>
      </c>
      <c r="I557" s="55">
        <v>0</v>
      </c>
      <c r="J557" s="55">
        <v>2036.904927</v>
      </c>
      <c r="K557" s="55">
        <v>4183.2914019999998</v>
      </c>
      <c r="L557" s="55">
        <v>303.940707199999</v>
      </c>
      <c r="M557" s="55">
        <v>0</v>
      </c>
    </row>
    <row r="558" spans="1:13">
      <c r="A558" s="55" t="s">
        <v>110</v>
      </c>
      <c r="B558" s="55" t="s">
        <v>111</v>
      </c>
      <c r="C558" s="55" t="s">
        <v>127</v>
      </c>
      <c r="D558" s="55">
        <v>2030</v>
      </c>
      <c r="E558" s="55" t="s">
        <v>45</v>
      </c>
      <c r="F558" s="55">
        <v>0</v>
      </c>
      <c r="G558" s="55">
        <v>0</v>
      </c>
      <c r="H558" s="55">
        <v>0</v>
      </c>
      <c r="I558" s="55">
        <v>0</v>
      </c>
      <c r="J558" s="55">
        <v>2411.069994</v>
      </c>
      <c r="K558" s="55">
        <v>3641.6879349999999</v>
      </c>
      <c r="L558" s="55">
        <v>264.59003209999997</v>
      </c>
      <c r="M558" s="55">
        <v>0</v>
      </c>
    </row>
    <row r="559" spans="1:13">
      <c r="A559" s="55" t="s">
        <v>110</v>
      </c>
      <c r="B559" s="55" t="s">
        <v>111</v>
      </c>
      <c r="C559" s="55" t="s">
        <v>127</v>
      </c>
      <c r="D559" s="55">
        <v>2035</v>
      </c>
      <c r="E559" s="55" t="s">
        <v>45</v>
      </c>
      <c r="F559" s="55">
        <v>0</v>
      </c>
      <c r="G559" s="55">
        <v>0</v>
      </c>
      <c r="H559" s="55">
        <v>0</v>
      </c>
      <c r="I559" s="55">
        <v>0</v>
      </c>
      <c r="J559" s="55">
        <v>2814.5333249999999</v>
      </c>
      <c r="K559" s="55">
        <v>2944.9739219999901</v>
      </c>
      <c r="L559" s="55">
        <v>213.96966420000001</v>
      </c>
      <c r="M559" s="55">
        <v>0</v>
      </c>
    </row>
    <row r="560" spans="1:13">
      <c r="A560" s="55" t="s">
        <v>110</v>
      </c>
      <c r="B560" s="55" t="s">
        <v>111</v>
      </c>
      <c r="C560" s="55" t="s">
        <v>127</v>
      </c>
      <c r="D560" s="55">
        <v>2040</v>
      </c>
      <c r="E560" s="55" t="s">
        <v>45</v>
      </c>
      <c r="F560" s="55">
        <v>0</v>
      </c>
      <c r="G560" s="55">
        <v>0</v>
      </c>
      <c r="H560" s="55">
        <v>0</v>
      </c>
      <c r="I560" s="55">
        <v>0</v>
      </c>
      <c r="J560" s="55">
        <v>3367.4019149999999</v>
      </c>
      <c r="K560" s="55">
        <v>2883.4597309999999</v>
      </c>
      <c r="L560" s="55">
        <v>209.50029670000001</v>
      </c>
      <c r="M560" s="55">
        <v>0</v>
      </c>
    </row>
    <row r="561" spans="1:13">
      <c r="A561" s="55" t="s">
        <v>110</v>
      </c>
      <c r="B561" s="55" t="s">
        <v>111</v>
      </c>
      <c r="C561" s="55" t="s">
        <v>127</v>
      </c>
      <c r="D561" s="55">
        <v>2045</v>
      </c>
      <c r="E561" s="55" t="s">
        <v>45</v>
      </c>
      <c r="F561" s="55">
        <v>0</v>
      </c>
      <c r="G561" s="55">
        <v>0</v>
      </c>
      <c r="H561" s="55">
        <v>0</v>
      </c>
      <c r="I561" s="55">
        <v>0</v>
      </c>
      <c r="J561" s="55">
        <v>3984.3637869999998</v>
      </c>
      <c r="K561" s="55">
        <v>3015.9929670000001</v>
      </c>
      <c r="L561" s="55">
        <v>219.12961519999999</v>
      </c>
      <c r="M561" s="55">
        <v>0</v>
      </c>
    </row>
    <row r="562" spans="1:13">
      <c r="A562" s="55" t="s">
        <v>110</v>
      </c>
      <c r="B562" s="55" t="s">
        <v>111</v>
      </c>
      <c r="C562" s="55" t="s">
        <v>127</v>
      </c>
      <c r="D562" s="55">
        <v>2050</v>
      </c>
      <c r="E562" s="55" t="s">
        <v>45</v>
      </c>
      <c r="F562" s="55">
        <v>0</v>
      </c>
      <c r="G562" s="55">
        <v>0</v>
      </c>
      <c r="H562" s="55">
        <v>0</v>
      </c>
      <c r="I562" s="55">
        <v>0</v>
      </c>
      <c r="J562" s="55">
        <v>4637.0613860000003</v>
      </c>
      <c r="K562" s="55">
        <v>3238.6555370000001</v>
      </c>
      <c r="L562" s="55">
        <v>235.30735959999899</v>
      </c>
      <c r="M562" s="55">
        <v>0</v>
      </c>
    </row>
    <row r="563" spans="1:13">
      <c r="A563" s="55" t="s">
        <v>110</v>
      </c>
      <c r="B563" s="55" t="s">
        <v>111</v>
      </c>
      <c r="C563" s="55" t="s">
        <v>112</v>
      </c>
      <c r="D563" s="55">
        <v>2000</v>
      </c>
      <c r="E563" s="55" t="s">
        <v>46</v>
      </c>
      <c r="F563" s="55">
        <v>2.0960000000000001</v>
      </c>
      <c r="G563" s="55">
        <v>5.2999999999999999E-2</v>
      </c>
      <c r="H563" s="55">
        <v>39</v>
      </c>
      <c r="I563" s="55">
        <v>0</v>
      </c>
      <c r="J563" s="55">
        <v>836</v>
      </c>
      <c r="K563" s="55">
        <v>237.174306999999</v>
      </c>
      <c r="L563" s="55">
        <v>17.488316180000002</v>
      </c>
      <c r="M563" s="55">
        <v>31.93118089</v>
      </c>
    </row>
    <row r="564" spans="1:13">
      <c r="A564" s="55" t="s">
        <v>110</v>
      </c>
      <c r="B564" s="55" t="s">
        <v>111</v>
      </c>
      <c r="C564" s="55" t="s">
        <v>112</v>
      </c>
      <c r="D564" s="55">
        <v>2005</v>
      </c>
      <c r="E564" s="55" t="s">
        <v>46</v>
      </c>
      <c r="F564" s="55">
        <v>2.6760000000000002</v>
      </c>
      <c r="G564" s="55">
        <v>9.7500000000000003E-2</v>
      </c>
      <c r="H564" s="55">
        <v>48</v>
      </c>
      <c r="I564" s="55">
        <v>0</v>
      </c>
      <c r="J564" s="55">
        <v>1009</v>
      </c>
      <c r="K564" s="55">
        <v>270.3008835</v>
      </c>
      <c r="L564" s="55">
        <v>19.814547510000001</v>
      </c>
      <c r="M564" s="55">
        <v>21.060290819999999</v>
      </c>
    </row>
    <row r="565" spans="1:13">
      <c r="A565" s="55" t="s">
        <v>110</v>
      </c>
      <c r="B565" s="55" t="s">
        <v>111</v>
      </c>
      <c r="C565" s="55" t="s">
        <v>112</v>
      </c>
      <c r="D565" s="55">
        <v>2010</v>
      </c>
      <c r="E565" s="55" t="s">
        <v>46</v>
      </c>
      <c r="F565" s="55">
        <v>3.7360000000000002</v>
      </c>
      <c r="G565" s="55">
        <v>0.27607161199999902</v>
      </c>
      <c r="H565" s="55">
        <v>67</v>
      </c>
      <c r="I565" s="55">
        <v>0</v>
      </c>
      <c r="J565" s="55">
        <v>1371</v>
      </c>
      <c r="K565" s="55">
        <v>360.21005960000002</v>
      </c>
      <c r="L565" s="55">
        <v>26.378332579999999</v>
      </c>
      <c r="M565" s="55">
        <v>20.342441659999999</v>
      </c>
    </row>
    <row r="566" spans="1:13">
      <c r="A566" s="55" t="s">
        <v>110</v>
      </c>
      <c r="B566" s="55" t="s">
        <v>111</v>
      </c>
      <c r="C566" s="55" t="s">
        <v>112</v>
      </c>
      <c r="D566" s="55">
        <v>2015</v>
      </c>
      <c r="E566" s="55" t="s">
        <v>46</v>
      </c>
      <c r="F566" s="55">
        <v>4.8979999999999997</v>
      </c>
      <c r="G566" s="55">
        <v>0.40351040700000002</v>
      </c>
      <c r="H566" s="55">
        <v>89</v>
      </c>
      <c r="I566" s="55">
        <v>0</v>
      </c>
      <c r="J566" s="55">
        <v>1795</v>
      </c>
      <c r="K566" s="55">
        <v>468.314146399999</v>
      </c>
      <c r="L566" s="55">
        <v>34.291921739999999</v>
      </c>
      <c r="M566" s="55">
        <v>23.169428280000002</v>
      </c>
    </row>
    <row r="567" spans="1:13">
      <c r="A567" s="55" t="s">
        <v>110</v>
      </c>
      <c r="B567" s="55" t="s">
        <v>111</v>
      </c>
      <c r="C567" s="55" t="s">
        <v>112</v>
      </c>
      <c r="D567" s="55">
        <v>2020</v>
      </c>
      <c r="E567" s="55" t="s">
        <v>46</v>
      </c>
      <c r="F567" s="55">
        <v>6.2738426970000001</v>
      </c>
      <c r="G567" s="55">
        <v>0.49404310799999901</v>
      </c>
      <c r="H567" s="55">
        <v>114</v>
      </c>
      <c r="I567" s="55">
        <v>0</v>
      </c>
      <c r="J567" s="55">
        <v>2291</v>
      </c>
      <c r="K567" s="55">
        <v>596.68036689999997</v>
      </c>
      <c r="L567" s="55">
        <v>43.674873550000001</v>
      </c>
      <c r="M567" s="55">
        <v>25.461906209999999</v>
      </c>
    </row>
    <row r="568" spans="1:13">
      <c r="A568" s="55" t="s">
        <v>110</v>
      </c>
      <c r="B568" s="55" t="s">
        <v>111</v>
      </c>
      <c r="C568" s="55" t="s">
        <v>112</v>
      </c>
      <c r="D568" s="55">
        <v>2025</v>
      </c>
      <c r="E568" s="55" t="s">
        <v>46</v>
      </c>
      <c r="F568" s="55">
        <v>7.5396179779999999</v>
      </c>
      <c r="G568" s="55">
        <v>0.62034211799999905</v>
      </c>
      <c r="H568" s="55">
        <v>137</v>
      </c>
      <c r="I568" s="55">
        <v>0</v>
      </c>
      <c r="J568" s="55">
        <v>2742</v>
      </c>
      <c r="K568" s="55">
        <v>715.58055339999999</v>
      </c>
      <c r="L568" s="55">
        <v>52.370302070000001</v>
      </c>
      <c r="M568" s="55">
        <v>21.754587170000001</v>
      </c>
    </row>
    <row r="569" spans="1:13">
      <c r="A569" s="55" t="s">
        <v>110</v>
      </c>
      <c r="B569" s="55" t="s">
        <v>111</v>
      </c>
      <c r="C569" s="55" t="s">
        <v>112</v>
      </c>
      <c r="D569" s="55">
        <v>2030</v>
      </c>
      <c r="E569" s="55" t="s">
        <v>46</v>
      </c>
      <c r="F569" s="55">
        <v>8.970494382</v>
      </c>
      <c r="G569" s="55">
        <v>0.73111707099999901</v>
      </c>
      <c r="H569" s="55">
        <v>163</v>
      </c>
      <c r="I569" s="55">
        <v>0</v>
      </c>
      <c r="J569" s="55">
        <v>3247</v>
      </c>
      <c r="K569" s="55">
        <v>850.70349509999903</v>
      </c>
      <c r="L569" s="55">
        <v>62.255881590000001</v>
      </c>
      <c r="M569" s="55">
        <v>16.06758241</v>
      </c>
    </row>
    <row r="570" spans="1:13">
      <c r="A570" s="55" t="s">
        <v>110</v>
      </c>
      <c r="B570" s="55" t="s">
        <v>111</v>
      </c>
      <c r="C570" s="55" t="s">
        <v>112</v>
      </c>
      <c r="D570" s="55">
        <v>2035</v>
      </c>
      <c r="E570" s="55" t="s">
        <v>46</v>
      </c>
      <c r="F570" s="55">
        <v>10.511438200000001</v>
      </c>
      <c r="G570" s="55">
        <v>0.81862075899999998</v>
      </c>
      <c r="H570" s="55">
        <v>191</v>
      </c>
      <c r="I570" s="55">
        <v>0</v>
      </c>
      <c r="J570" s="55">
        <v>3806</v>
      </c>
      <c r="K570" s="55">
        <v>996.52940460000002</v>
      </c>
      <c r="L570" s="55">
        <v>72.926086549999994</v>
      </c>
      <c r="M570" s="55">
        <v>14.454077099999999</v>
      </c>
    </row>
    <row r="571" spans="1:13">
      <c r="A571" s="55" t="s">
        <v>110</v>
      </c>
      <c r="B571" s="55" t="s">
        <v>111</v>
      </c>
      <c r="C571" s="55" t="s">
        <v>112</v>
      </c>
      <c r="D571" s="55">
        <v>2040</v>
      </c>
      <c r="E571" s="55" t="s">
        <v>46</v>
      </c>
      <c r="F571" s="55">
        <v>12.272516850000001</v>
      </c>
      <c r="G571" s="55">
        <v>0.938826359</v>
      </c>
      <c r="H571" s="55">
        <v>223</v>
      </c>
      <c r="I571" s="55">
        <v>0</v>
      </c>
      <c r="J571" s="55">
        <v>4400</v>
      </c>
      <c r="K571" s="55">
        <v>1163.3491550000001</v>
      </c>
      <c r="L571" s="55">
        <v>85.13325931</v>
      </c>
      <c r="M571" s="55">
        <v>15.11682528</v>
      </c>
    </row>
    <row r="572" spans="1:13">
      <c r="A572" s="55" t="s">
        <v>110</v>
      </c>
      <c r="B572" s="55" t="s">
        <v>111</v>
      </c>
      <c r="C572" s="55" t="s">
        <v>112</v>
      </c>
      <c r="D572" s="55">
        <v>2045</v>
      </c>
      <c r="E572" s="55" t="s">
        <v>46</v>
      </c>
      <c r="F572" s="55">
        <v>14.088629210000001</v>
      </c>
      <c r="G572" s="55">
        <v>0.98590227900000005</v>
      </c>
      <c r="H572" s="55">
        <v>256</v>
      </c>
      <c r="I572" s="55">
        <v>0</v>
      </c>
      <c r="J572" s="55">
        <v>5018</v>
      </c>
      <c r="K572" s="55">
        <v>1335.4429749999999</v>
      </c>
      <c r="L572" s="55">
        <v>97.726679160000003</v>
      </c>
      <c r="M572" s="55">
        <v>16.723412379999999</v>
      </c>
    </row>
    <row r="573" spans="1:13">
      <c r="A573" s="55" t="s">
        <v>110</v>
      </c>
      <c r="B573" s="55" t="s">
        <v>111</v>
      </c>
      <c r="C573" s="55" t="s">
        <v>112</v>
      </c>
      <c r="D573" s="55">
        <v>2050</v>
      </c>
      <c r="E573" s="55" t="s">
        <v>46</v>
      </c>
      <c r="F573" s="55">
        <v>16.014808989999999</v>
      </c>
      <c r="G573" s="55">
        <v>1.1636050959999999</v>
      </c>
      <c r="H573" s="55">
        <v>291</v>
      </c>
      <c r="I573" s="55">
        <v>0</v>
      </c>
      <c r="J573" s="55">
        <v>5663</v>
      </c>
      <c r="K573" s="55">
        <v>1517.9964009999901</v>
      </c>
      <c r="L573" s="55">
        <v>111.08566039999999</v>
      </c>
      <c r="M573" s="55">
        <v>18.807421250000001</v>
      </c>
    </row>
    <row r="574" spans="1:13">
      <c r="A574" s="55" t="s">
        <v>110</v>
      </c>
      <c r="B574" s="55" t="s">
        <v>111</v>
      </c>
      <c r="C574" s="55" t="s">
        <v>113</v>
      </c>
      <c r="D574" s="55">
        <v>2000</v>
      </c>
      <c r="E574" s="55" t="s">
        <v>46</v>
      </c>
      <c r="F574" s="55">
        <v>0.96</v>
      </c>
      <c r="G574" s="55">
        <v>7.4999999999999997E-2</v>
      </c>
      <c r="H574" s="55">
        <v>27</v>
      </c>
      <c r="I574" s="55">
        <v>0</v>
      </c>
      <c r="J574" s="55">
        <v>646</v>
      </c>
      <c r="K574" s="55">
        <v>216.37723080000001</v>
      </c>
      <c r="L574" s="55">
        <v>15.919781459999999</v>
      </c>
      <c r="M574" s="55">
        <v>19.65882689</v>
      </c>
    </row>
    <row r="575" spans="1:13">
      <c r="A575" s="55" t="s">
        <v>110</v>
      </c>
      <c r="B575" s="55" t="s">
        <v>111</v>
      </c>
      <c r="C575" s="55" t="s">
        <v>113</v>
      </c>
      <c r="D575" s="55">
        <v>2005</v>
      </c>
      <c r="E575" s="55" t="s">
        <v>46</v>
      </c>
      <c r="F575" s="55">
        <v>1.1859999999999999</v>
      </c>
      <c r="G575" s="55">
        <v>8.5500000000000007E-2</v>
      </c>
      <c r="H575" s="55">
        <v>35</v>
      </c>
      <c r="I575" s="55">
        <v>0</v>
      </c>
      <c r="J575" s="55">
        <v>793</v>
      </c>
      <c r="K575" s="55">
        <v>252.8357613</v>
      </c>
      <c r="L575" s="55">
        <v>18.512895629999999</v>
      </c>
      <c r="M575" s="55">
        <v>16.076464680000001</v>
      </c>
    </row>
    <row r="576" spans="1:13">
      <c r="A576" s="55" t="s">
        <v>110</v>
      </c>
      <c r="B576" s="55" t="s">
        <v>111</v>
      </c>
      <c r="C576" s="55" t="s">
        <v>113</v>
      </c>
      <c r="D576" s="55">
        <v>2010</v>
      </c>
      <c r="E576" s="55" t="s">
        <v>46</v>
      </c>
      <c r="F576" s="55">
        <v>1.3779999999999999</v>
      </c>
      <c r="G576" s="55">
        <v>0.101593788</v>
      </c>
      <c r="H576" s="55">
        <v>42</v>
      </c>
      <c r="I576" s="55">
        <v>0</v>
      </c>
      <c r="J576" s="55">
        <v>914</v>
      </c>
      <c r="K576" s="55">
        <v>290.5308268</v>
      </c>
      <c r="L576" s="55">
        <v>21.11507035</v>
      </c>
      <c r="M576" s="55">
        <v>13.102092799999999</v>
      </c>
    </row>
    <row r="577" spans="1:13">
      <c r="A577" s="55" t="s">
        <v>110</v>
      </c>
      <c r="B577" s="55" t="s">
        <v>111</v>
      </c>
      <c r="C577" s="55" t="s">
        <v>113</v>
      </c>
      <c r="D577" s="55">
        <v>2015</v>
      </c>
      <c r="E577" s="55" t="s">
        <v>46</v>
      </c>
      <c r="F577" s="55">
        <v>1.4690000000000001</v>
      </c>
      <c r="G577" s="55">
        <v>0.113233309</v>
      </c>
      <c r="H577" s="55">
        <v>47</v>
      </c>
      <c r="I577" s="55">
        <v>0</v>
      </c>
      <c r="J577" s="55">
        <v>995</v>
      </c>
      <c r="K577" s="55">
        <v>316.48984280000002</v>
      </c>
      <c r="L577" s="55">
        <v>22.979498169999999</v>
      </c>
      <c r="M577" s="55">
        <v>10.04240751</v>
      </c>
    </row>
    <row r="578" spans="1:13">
      <c r="A578" s="55" t="s">
        <v>110</v>
      </c>
      <c r="B578" s="55" t="s">
        <v>111</v>
      </c>
      <c r="C578" s="55" t="s">
        <v>113</v>
      </c>
      <c r="D578" s="55">
        <v>2020</v>
      </c>
      <c r="E578" s="55" t="s">
        <v>46</v>
      </c>
      <c r="F578" s="55">
        <v>2.2191276599999998</v>
      </c>
      <c r="G578" s="55">
        <v>0.18921211299999999</v>
      </c>
      <c r="H578" s="55">
        <v>71</v>
      </c>
      <c r="I578" s="55">
        <v>0</v>
      </c>
      <c r="J578" s="55">
        <v>1507</v>
      </c>
      <c r="K578" s="55">
        <v>470.70916089999997</v>
      </c>
      <c r="L578" s="55">
        <v>34.238281890000003</v>
      </c>
      <c r="M578" s="55">
        <v>11.11768517</v>
      </c>
    </row>
    <row r="579" spans="1:13">
      <c r="A579" s="55" t="s">
        <v>110</v>
      </c>
      <c r="B579" s="55" t="s">
        <v>111</v>
      </c>
      <c r="C579" s="55" t="s">
        <v>113</v>
      </c>
      <c r="D579" s="55">
        <v>2025</v>
      </c>
      <c r="E579" s="55" t="s">
        <v>46</v>
      </c>
      <c r="F579" s="55">
        <v>2.4066595739999999</v>
      </c>
      <c r="G579" s="55">
        <v>0.15346095000000001</v>
      </c>
      <c r="H579" s="55">
        <v>77</v>
      </c>
      <c r="I579" s="55">
        <v>0</v>
      </c>
      <c r="J579" s="55">
        <v>1653</v>
      </c>
      <c r="K579" s="55">
        <v>507.42448130000002</v>
      </c>
      <c r="L579" s="55">
        <v>36.93430171</v>
      </c>
      <c r="M579" s="55">
        <v>8.9986778619999992</v>
      </c>
    </row>
    <row r="580" spans="1:13">
      <c r="A580" s="55" t="s">
        <v>110</v>
      </c>
      <c r="B580" s="55" t="s">
        <v>111</v>
      </c>
      <c r="C580" s="55" t="s">
        <v>113</v>
      </c>
      <c r="D580" s="55">
        <v>2030</v>
      </c>
      <c r="E580" s="55" t="s">
        <v>46</v>
      </c>
      <c r="F580" s="55">
        <v>2.625446809</v>
      </c>
      <c r="G580" s="55">
        <v>0.20194817000000001</v>
      </c>
      <c r="H580" s="55">
        <v>84</v>
      </c>
      <c r="I580" s="55">
        <v>0</v>
      </c>
      <c r="J580" s="55">
        <v>1808</v>
      </c>
      <c r="K580" s="55">
        <v>552.27191619999996</v>
      </c>
      <c r="L580" s="55">
        <v>40.209296889999997</v>
      </c>
      <c r="M580" s="55">
        <v>4.900582344</v>
      </c>
    </row>
    <row r="581" spans="1:13">
      <c r="A581" s="55" t="s">
        <v>110</v>
      </c>
      <c r="B581" s="55" t="s">
        <v>111</v>
      </c>
      <c r="C581" s="55" t="s">
        <v>113</v>
      </c>
      <c r="D581" s="55">
        <v>2035</v>
      </c>
      <c r="E581" s="55" t="s">
        <v>46</v>
      </c>
      <c r="F581" s="55">
        <v>2.9380000000000002</v>
      </c>
      <c r="G581" s="55">
        <v>0.19337604999999999</v>
      </c>
      <c r="H581" s="55">
        <v>94</v>
      </c>
      <c r="I581" s="55">
        <v>0</v>
      </c>
      <c r="J581" s="55">
        <v>2005</v>
      </c>
      <c r="K581" s="55">
        <v>617.46717579999995</v>
      </c>
      <c r="L581" s="55">
        <v>44.960553439999998</v>
      </c>
      <c r="M581" s="55">
        <v>3.341335623</v>
      </c>
    </row>
    <row r="582" spans="1:13">
      <c r="A582" s="55" t="s">
        <v>110</v>
      </c>
      <c r="B582" s="55" t="s">
        <v>111</v>
      </c>
      <c r="C582" s="55" t="s">
        <v>113</v>
      </c>
      <c r="D582" s="55">
        <v>2040</v>
      </c>
      <c r="E582" s="55" t="s">
        <v>46</v>
      </c>
      <c r="F582" s="55">
        <v>3.2192978719999998</v>
      </c>
      <c r="G582" s="55">
        <v>0.204294851</v>
      </c>
      <c r="H582" s="55">
        <v>103</v>
      </c>
      <c r="I582" s="55">
        <v>0</v>
      </c>
      <c r="J582" s="55">
        <v>2160</v>
      </c>
      <c r="K582" s="55">
        <v>676.35401609999997</v>
      </c>
      <c r="L582" s="55">
        <v>49.250298890000003</v>
      </c>
      <c r="M582" s="55">
        <v>2.8420876000000002</v>
      </c>
    </row>
    <row r="583" spans="1:13">
      <c r="A583" s="55" t="s">
        <v>110</v>
      </c>
      <c r="B583" s="55" t="s">
        <v>111</v>
      </c>
      <c r="C583" s="55" t="s">
        <v>113</v>
      </c>
      <c r="D583" s="55">
        <v>2045</v>
      </c>
      <c r="E583" s="55" t="s">
        <v>46</v>
      </c>
      <c r="F583" s="55">
        <v>3.3755744679999999</v>
      </c>
      <c r="G583" s="55">
        <v>0.203784521</v>
      </c>
      <c r="H583" s="55">
        <v>108</v>
      </c>
      <c r="I583" s="55">
        <v>0</v>
      </c>
      <c r="J583" s="55">
        <v>2253</v>
      </c>
      <c r="K583" s="55">
        <v>709.09302160000004</v>
      </c>
      <c r="L583" s="55">
        <v>51.635044829999998</v>
      </c>
      <c r="M583" s="55">
        <v>2.7095353800000002</v>
      </c>
    </row>
    <row r="584" spans="1:13">
      <c r="A584" s="55" t="s">
        <v>110</v>
      </c>
      <c r="B584" s="55" t="s">
        <v>111</v>
      </c>
      <c r="C584" s="55" t="s">
        <v>113</v>
      </c>
      <c r="D584" s="55">
        <v>2050</v>
      </c>
      <c r="E584" s="55" t="s">
        <v>46</v>
      </c>
      <c r="F584" s="55">
        <v>3.5318510639999898</v>
      </c>
      <c r="G584" s="55">
        <v>0.211029617</v>
      </c>
      <c r="H584" s="55">
        <v>113</v>
      </c>
      <c r="I584" s="55">
        <v>0</v>
      </c>
      <c r="J584" s="55">
        <v>2322</v>
      </c>
      <c r="K584" s="55">
        <v>741.8836761</v>
      </c>
      <c r="L584" s="55">
        <v>54.023122469999997</v>
      </c>
      <c r="M584" s="55">
        <v>2.7523988259999999</v>
      </c>
    </row>
    <row r="585" spans="1:13">
      <c r="A585" s="55" t="s">
        <v>110</v>
      </c>
      <c r="B585" s="55" t="s">
        <v>111</v>
      </c>
      <c r="C585" s="55" t="s">
        <v>114</v>
      </c>
      <c r="D585" s="55">
        <v>2000</v>
      </c>
      <c r="E585" s="55" t="s">
        <v>46</v>
      </c>
      <c r="F585" s="55">
        <v>7.0000000000000007E-2</v>
      </c>
      <c r="G585" s="55">
        <v>6.9999999999999897E-3</v>
      </c>
      <c r="H585" s="55">
        <v>4</v>
      </c>
      <c r="I585" s="55">
        <v>0</v>
      </c>
      <c r="J585" s="55">
        <v>63</v>
      </c>
      <c r="K585" s="55">
        <v>42.033037219999997</v>
      </c>
      <c r="L585" s="55">
        <v>3.102756893</v>
      </c>
      <c r="M585" s="55">
        <v>2.079352391</v>
      </c>
    </row>
    <row r="586" spans="1:13">
      <c r="A586" s="55" t="s">
        <v>110</v>
      </c>
      <c r="B586" s="55" t="s">
        <v>111</v>
      </c>
      <c r="C586" s="55" t="s">
        <v>114</v>
      </c>
      <c r="D586" s="55">
        <v>2005</v>
      </c>
      <c r="E586" s="55" t="s">
        <v>46</v>
      </c>
      <c r="F586" s="55">
        <v>0.09</v>
      </c>
      <c r="G586" s="55">
        <v>6.4999999999999997E-3</v>
      </c>
      <c r="H586" s="55">
        <v>5</v>
      </c>
      <c r="I586" s="55">
        <v>0</v>
      </c>
      <c r="J586" s="55">
        <v>78</v>
      </c>
      <c r="K586" s="55">
        <v>53.745483299999997</v>
      </c>
      <c r="L586" s="55">
        <v>3.9560655699999998</v>
      </c>
      <c r="M586" s="55">
        <v>1.6751442999999999</v>
      </c>
    </row>
    <row r="587" spans="1:13">
      <c r="A587" s="55" t="s">
        <v>110</v>
      </c>
      <c r="B587" s="55" t="s">
        <v>111</v>
      </c>
      <c r="C587" s="55" t="s">
        <v>114</v>
      </c>
      <c r="D587" s="55">
        <v>2010</v>
      </c>
      <c r="E587" s="55" t="s">
        <v>46</v>
      </c>
      <c r="F587" s="55">
        <v>0.1</v>
      </c>
      <c r="G587" s="55">
        <v>3.8917600000000002E-3</v>
      </c>
      <c r="H587" s="55">
        <v>6</v>
      </c>
      <c r="I587" s="55">
        <v>0</v>
      </c>
      <c r="J587" s="55">
        <v>92</v>
      </c>
      <c r="K587" s="55">
        <v>64.493149540000005</v>
      </c>
      <c r="L587" s="55">
        <v>4.7700346549999999</v>
      </c>
      <c r="M587" s="55">
        <v>0.994180917</v>
      </c>
    </row>
    <row r="588" spans="1:13">
      <c r="A588" s="55" t="s">
        <v>110</v>
      </c>
      <c r="B588" s="55" t="s">
        <v>111</v>
      </c>
      <c r="C588" s="55" t="s">
        <v>114</v>
      </c>
      <c r="D588" s="55">
        <v>2015</v>
      </c>
      <c r="E588" s="55" t="s">
        <v>46</v>
      </c>
      <c r="F588" s="55">
        <v>0.08</v>
      </c>
      <c r="G588" s="55">
        <v>3.1865229999999902E-3</v>
      </c>
      <c r="H588" s="55">
        <v>5</v>
      </c>
      <c r="I588" s="55">
        <v>0</v>
      </c>
      <c r="J588" s="55">
        <v>75</v>
      </c>
      <c r="K588" s="55">
        <v>53.192320770000002</v>
      </c>
      <c r="L588" s="55">
        <v>3.9058406939999899</v>
      </c>
      <c r="M588" s="55">
        <v>0.44290267</v>
      </c>
    </row>
    <row r="589" spans="1:13">
      <c r="A589" s="55" t="s">
        <v>110</v>
      </c>
      <c r="B589" s="55" t="s">
        <v>111</v>
      </c>
      <c r="C589" s="55" t="s">
        <v>114</v>
      </c>
      <c r="D589" s="55">
        <v>2020</v>
      </c>
      <c r="E589" s="55" t="s">
        <v>46</v>
      </c>
      <c r="F589" s="55">
        <v>0.08</v>
      </c>
      <c r="G589" s="55">
        <v>5.522351E-3</v>
      </c>
      <c r="H589" s="55">
        <v>5</v>
      </c>
      <c r="I589" s="55">
        <v>0</v>
      </c>
      <c r="J589" s="55">
        <v>77</v>
      </c>
      <c r="K589" s="55">
        <v>52.719013670000002</v>
      </c>
      <c r="L589" s="55">
        <v>3.8776029599999999</v>
      </c>
      <c r="M589" s="55">
        <v>0.28755356999999998</v>
      </c>
    </row>
    <row r="590" spans="1:13">
      <c r="A590" s="55" t="s">
        <v>110</v>
      </c>
      <c r="B590" s="55" t="s">
        <v>111</v>
      </c>
      <c r="C590" s="55" t="s">
        <v>114</v>
      </c>
      <c r="D590" s="55">
        <v>2025</v>
      </c>
      <c r="E590" s="55" t="s">
        <v>46</v>
      </c>
      <c r="F590" s="55">
        <v>0.08</v>
      </c>
      <c r="G590" s="55">
        <v>3.5391239999999998E-3</v>
      </c>
      <c r="H590" s="55">
        <v>5</v>
      </c>
      <c r="I590" s="55">
        <v>0</v>
      </c>
      <c r="J590" s="55">
        <v>81</v>
      </c>
      <c r="K590" s="55">
        <v>52.536858870000003</v>
      </c>
      <c r="L590" s="55">
        <v>3.8667035489999999</v>
      </c>
      <c r="M590" s="55">
        <v>0.23033987</v>
      </c>
    </row>
    <row r="591" spans="1:13">
      <c r="A591" s="55" t="s">
        <v>110</v>
      </c>
      <c r="B591" s="55" t="s">
        <v>111</v>
      </c>
      <c r="C591" s="55" t="s">
        <v>114</v>
      </c>
      <c r="D591" s="55">
        <v>2030</v>
      </c>
      <c r="E591" s="55" t="s">
        <v>46</v>
      </c>
      <c r="F591" s="55">
        <v>9.6000000000000002E-2</v>
      </c>
      <c r="G591" s="55">
        <v>6.1641269999999897E-3</v>
      </c>
      <c r="H591" s="55">
        <v>6</v>
      </c>
      <c r="I591" s="55">
        <v>0</v>
      </c>
      <c r="J591" s="55">
        <v>85</v>
      </c>
      <c r="K591" s="55">
        <v>62.960122980000001</v>
      </c>
      <c r="L591" s="55">
        <v>4.6350059159999999</v>
      </c>
      <c r="M591" s="55">
        <v>0.25418045699999903</v>
      </c>
    </row>
    <row r="592" spans="1:13">
      <c r="A592" s="55" t="s">
        <v>110</v>
      </c>
      <c r="B592" s="55" t="s">
        <v>111</v>
      </c>
      <c r="C592" s="55" t="s">
        <v>114</v>
      </c>
      <c r="D592" s="55">
        <v>2035</v>
      </c>
      <c r="E592" s="55" t="s">
        <v>46</v>
      </c>
      <c r="F592" s="55">
        <v>9.6000000000000002E-2</v>
      </c>
      <c r="G592" s="55">
        <v>4.8059130000000002E-3</v>
      </c>
      <c r="H592" s="55">
        <v>6</v>
      </c>
      <c r="I592" s="55">
        <v>0</v>
      </c>
      <c r="J592" s="55">
        <v>88</v>
      </c>
      <c r="K592" s="55">
        <v>62.927762360000003</v>
      </c>
      <c r="L592" s="55">
        <v>4.6330665609999997</v>
      </c>
      <c r="M592" s="55">
        <v>0.247596177</v>
      </c>
    </row>
    <row r="593" spans="1:13">
      <c r="A593" s="55" t="s">
        <v>110</v>
      </c>
      <c r="B593" s="55" t="s">
        <v>111</v>
      </c>
      <c r="C593" s="55" t="s">
        <v>114</v>
      </c>
      <c r="D593" s="55">
        <v>2040</v>
      </c>
      <c r="E593" s="55" t="s">
        <v>46</v>
      </c>
      <c r="F593" s="55">
        <v>9.6000000000000002E-2</v>
      </c>
      <c r="G593" s="55">
        <v>5.6939729999999997E-3</v>
      </c>
      <c r="H593" s="55">
        <v>6</v>
      </c>
      <c r="I593" s="55">
        <v>0</v>
      </c>
      <c r="J593" s="55">
        <v>91</v>
      </c>
      <c r="K593" s="55">
        <v>62.915311879999997</v>
      </c>
      <c r="L593" s="55">
        <v>4.6323202859999997</v>
      </c>
      <c r="M593" s="55">
        <v>0.24584171199999999</v>
      </c>
    </row>
    <row r="594" spans="1:13">
      <c r="A594" s="55" t="s">
        <v>110</v>
      </c>
      <c r="B594" s="55" t="s">
        <v>111</v>
      </c>
      <c r="C594" s="55" t="s">
        <v>114</v>
      </c>
      <c r="D594" s="55">
        <v>2045</v>
      </c>
      <c r="E594" s="55" t="s">
        <v>46</v>
      </c>
      <c r="F594" s="55">
        <v>9.6000000000000002E-2</v>
      </c>
      <c r="G594" s="55">
        <v>5.0148659999999998E-3</v>
      </c>
      <c r="H594" s="55">
        <v>6</v>
      </c>
      <c r="I594" s="55">
        <v>0</v>
      </c>
      <c r="J594" s="55">
        <v>86</v>
      </c>
      <c r="K594" s="55">
        <v>62.910521719999998</v>
      </c>
      <c r="L594" s="55">
        <v>4.6320331479999997</v>
      </c>
      <c r="M594" s="55">
        <v>0.24536270800000001</v>
      </c>
    </row>
    <row r="595" spans="1:13">
      <c r="A595" s="55" t="s">
        <v>110</v>
      </c>
      <c r="B595" s="55" t="s">
        <v>111</v>
      </c>
      <c r="C595" s="55" t="s">
        <v>114</v>
      </c>
      <c r="D595" s="55">
        <v>2050</v>
      </c>
      <c r="E595" s="55" t="s">
        <v>46</v>
      </c>
      <c r="F595" s="55">
        <v>9.6000000000000002E-2</v>
      </c>
      <c r="G595" s="55">
        <v>5.0148659999999998E-3</v>
      </c>
      <c r="H595" s="55">
        <v>6</v>
      </c>
      <c r="I595" s="55">
        <v>0</v>
      </c>
      <c r="J595" s="55">
        <v>96</v>
      </c>
      <c r="K595" s="55">
        <v>62.908678780000002</v>
      </c>
      <c r="L595" s="55">
        <v>4.631922673</v>
      </c>
      <c r="M595" s="55">
        <v>0.245213073999999</v>
      </c>
    </row>
    <row r="596" spans="1:13">
      <c r="A596" s="55" t="s">
        <v>110</v>
      </c>
      <c r="B596" s="55" t="s">
        <v>111</v>
      </c>
      <c r="C596" s="55" t="s">
        <v>115</v>
      </c>
      <c r="D596" s="55">
        <v>2000</v>
      </c>
      <c r="E596" s="55" t="s">
        <v>46</v>
      </c>
      <c r="F596" s="55">
        <v>0.20513413999999999</v>
      </c>
      <c r="G596" s="55">
        <v>1.6628E-2</v>
      </c>
      <c r="H596" s="55">
        <v>12.6998298</v>
      </c>
      <c r="I596" s="55">
        <v>0</v>
      </c>
      <c r="J596" s="55">
        <v>290.16056559999998</v>
      </c>
      <c r="K596" s="55">
        <v>197.3643194</v>
      </c>
      <c r="L596" s="55">
        <v>13.42865349</v>
      </c>
      <c r="M596" s="55">
        <v>7.882402226</v>
      </c>
    </row>
    <row r="597" spans="1:13">
      <c r="A597" s="55" t="s">
        <v>110</v>
      </c>
      <c r="B597" s="55" t="s">
        <v>111</v>
      </c>
      <c r="C597" s="55" t="s">
        <v>115</v>
      </c>
      <c r="D597" s="55">
        <v>2005</v>
      </c>
      <c r="E597" s="55" t="s">
        <v>46</v>
      </c>
      <c r="F597" s="55">
        <v>0.24020069699999999</v>
      </c>
      <c r="G597" s="55">
        <v>2.2478000000000001E-2</v>
      </c>
      <c r="H597" s="55">
        <v>14.818984970000001</v>
      </c>
      <c r="I597" s="55">
        <v>0</v>
      </c>
      <c r="J597" s="55">
        <v>328.13424439999898</v>
      </c>
      <c r="K597" s="55">
        <v>209.13376099999999</v>
      </c>
      <c r="L597" s="55">
        <v>14.638935480000001</v>
      </c>
      <c r="M597" s="55">
        <v>7.956626204</v>
      </c>
    </row>
    <row r="598" spans="1:13">
      <c r="A598" s="55" t="s">
        <v>110</v>
      </c>
      <c r="B598" s="55" t="s">
        <v>111</v>
      </c>
      <c r="C598" s="55" t="s">
        <v>115</v>
      </c>
      <c r="D598" s="55">
        <v>2010</v>
      </c>
      <c r="E598" s="55" t="s">
        <v>46</v>
      </c>
      <c r="F598" s="55">
        <v>0.299120565</v>
      </c>
      <c r="G598" s="55">
        <v>2.0872827E-2</v>
      </c>
      <c r="H598" s="55">
        <v>18.065798709999999</v>
      </c>
      <c r="I598" s="55">
        <v>0</v>
      </c>
      <c r="J598" s="55">
        <v>396.43300539999899</v>
      </c>
      <c r="K598" s="55">
        <v>239.4294538</v>
      </c>
      <c r="L598" s="55">
        <v>16.207883199999898</v>
      </c>
      <c r="M598" s="55">
        <v>6.0025602119999997</v>
      </c>
    </row>
    <row r="599" spans="1:13">
      <c r="A599" s="55" t="s">
        <v>110</v>
      </c>
      <c r="B599" s="55" t="s">
        <v>111</v>
      </c>
      <c r="C599" s="55" t="s">
        <v>115</v>
      </c>
      <c r="D599" s="55">
        <v>2015</v>
      </c>
      <c r="E599" s="55" t="s">
        <v>46</v>
      </c>
      <c r="F599" s="55">
        <v>0.36468969000000001</v>
      </c>
      <c r="G599" s="55">
        <v>1.9604046999999999E-2</v>
      </c>
      <c r="H599" s="55">
        <v>19.55393917</v>
      </c>
      <c r="I599" s="55">
        <v>0</v>
      </c>
      <c r="J599" s="55">
        <v>431.1442055</v>
      </c>
      <c r="K599" s="55">
        <v>248.95653680000001</v>
      </c>
      <c r="L599" s="55">
        <v>16.7563569</v>
      </c>
      <c r="M599" s="55">
        <v>3.849106388</v>
      </c>
    </row>
    <row r="600" spans="1:13">
      <c r="A600" s="55" t="s">
        <v>110</v>
      </c>
      <c r="B600" s="55" t="s">
        <v>111</v>
      </c>
      <c r="C600" s="55" t="s">
        <v>115</v>
      </c>
      <c r="D600" s="55">
        <v>2020</v>
      </c>
      <c r="E600" s="55" t="s">
        <v>46</v>
      </c>
      <c r="F600" s="55">
        <v>0.34257427299999998</v>
      </c>
      <c r="G600" s="55">
        <v>1.6476332E-2</v>
      </c>
      <c r="H600" s="55">
        <v>18.368154310000001</v>
      </c>
      <c r="I600" s="55">
        <v>0</v>
      </c>
      <c r="J600" s="55">
        <v>407.04525949999999</v>
      </c>
      <c r="K600" s="55">
        <v>228.01803859999899</v>
      </c>
      <c r="L600" s="55">
        <v>15.484767570000001</v>
      </c>
      <c r="M600" s="55">
        <v>2.6109143210000001</v>
      </c>
    </row>
    <row r="601" spans="1:13">
      <c r="A601" s="55" t="s">
        <v>110</v>
      </c>
      <c r="B601" s="55" t="s">
        <v>111</v>
      </c>
      <c r="C601" s="55" t="s">
        <v>115</v>
      </c>
      <c r="D601" s="55">
        <v>2025</v>
      </c>
      <c r="E601" s="55" t="s">
        <v>46</v>
      </c>
      <c r="F601" s="55">
        <v>0.32493265100000002</v>
      </c>
      <c r="G601" s="55">
        <v>1.6024340000000001E-2</v>
      </c>
      <c r="H601" s="55">
        <v>17.422245419999999</v>
      </c>
      <c r="I601" s="55">
        <v>0</v>
      </c>
      <c r="J601" s="55">
        <v>387.907790699999</v>
      </c>
      <c r="K601" s="55">
        <v>212.88537719999999</v>
      </c>
      <c r="L601" s="55">
        <v>14.536198280000001</v>
      </c>
      <c r="M601" s="55">
        <v>1.856536449</v>
      </c>
    </row>
    <row r="602" spans="1:13">
      <c r="A602" s="55" t="s">
        <v>110</v>
      </c>
      <c r="B602" s="55" t="s">
        <v>111</v>
      </c>
      <c r="C602" s="55" t="s">
        <v>115</v>
      </c>
      <c r="D602" s="55">
        <v>2030</v>
      </c>
      <c r="E602" s="55" t="s">
        <v>46</v>
      </c>
      <c r="F602" s="55">
        <v>0.34345381200000002</v>
      </c>
      <c r="G602" s="55">
        <v>1.5491774999999999E-2</v>
      </c>
      <c r="H602" s="55">
        <v>18.41531341</v>
      </c>
      <c r="I602" s="55">
        <v>0</v>
      </c>
      <c r="J602" s="55">
        <v>410.01853469999998</v>
      </c>
      <c r="K602" s="55">
        <v>222.82245349999999</v>
      </c>
      <c r="L602" s="55">
        <v>15.26564975</v>
      </c>
      <c r="M602" s="55">
        <v>1.632817366</v>
      </c>
    </row>
    <row r="603" spans="1:13">
      <c r="A603" s="55" t="s">
        <v>110</v>
      </c>
      <c r="B603" s="55" t="s">
        <v>111</v>
      </c>
      <c r="C603" s="55" t="s">
        <v>115</v>
      </c>
      <c r="D603" s="55">
        <v>2035</v>
      </c>
      <c r="E603" s="55" t="s">
        <v>46</v>
      </c>
      <c r="F603" s="55">
        <v>0.35807578099999998</v>
      </c>
      <c r="G603" s="55">
        <v>1.5530936E-2</v>
      </c>
      <c r="H603" s="55">
        <v>19.19931446</v>
      </c>
      <c r="I603" s="55">
        <v>0</v>
      </c>
      <c r="J603" s="55">
        <v>427.47438529999999</v>
      </c>
      <c r="K603" s="55">
        <v>230.90222749999899</v>
      </c>
      <c r="L603" s="55">
        <v>15.851666440000001</v>
      </c>
      <c r="M603" s="55">
        <v>1.54734450699999</v>
      </c>
    </row>
    <row r="604" spans="1:13">
      <c r="A604" s="55" t="s">
        <v>110</v>
      </c>
      <c r="B604" s="55" t="s">
        <v>111</v>
      </c>
      <c r="C604" s="55" t="s">
        <v>115</v>
      </c>
      <c r="D604" s="55">
        <v>2040</v>
      </c>
      <c r="E604" s="55" t="s">
        <v>46</v>
      </c>
      <c r="F604" s="55">
        <v>0.369773356</v>
      </c>
      <c r="G604" s="55">
        <v>1.7245684000000001E-2</v>
      </c>
      <c r="H604" s="55">
        <v>19.82651529</v>
      </c>
      <c r="I604" s="55">
        <v>0</v>
      </c>
      <c r="J604" s="55">
        <v>441.43906579999998</v>
      </c>
      <c r="K604" s="55">
        <v>237.55287909999899</v>
      </c>
      <c r="L604" s="55">
        <v>16.328790179999999</v>
      </c>
      <c r="M604" s="55">
        <v>1.538318938</v>
      </c>
    </row>
    <row r="605" spans="1:13">
      <c r="A605" s="55" t="s">
        <v>110</v>
      </c>
      <c r="B605" s="55" t="s">
        <v>111</v>
      </c>
      <c r="C605" s="55" t="s">
        <v>115</v>
      </c>
      <c r="D605" s="55">
        <v>2045</v>
      </c>
      <c r="E605" s="55" t="s">
        <v>46</v>
      </c>
      <c r="F605" s="55">
        <v>0.38049613399999999</v>
      </c>
      <c r="G605" s="55">
        <v>1.7406216999999901E-2</v>
      </c>
      <c r="H605" s="55">
        <v>20.40144939</v>
      </c>
      <c r="I605" s="55">
        <v>0</v>
      </c>
      <c r="J605" s="55">
        <v>454.24002289999902</v>
      </c>
      <c r="K605" s="55">
        <v>243.8769776</v>
      </c>
      <c r="L605" s="55">
        <v>16.77647176</v>
      </c>
      <c r="M605" s="55">
        <v>1.566722733</v>
      </c>
    </row>
    <row r="606" spans="1:13">
      <c r="A606" s="55" t="s">
        <v>110</v>
      </c>
      <c r="B606" s="55" t="s">
        <v>111</v>
      </c>
      <c r="C606" s="55" t="s">
        <v>115</v>
      </c>
      <c r="D606" s="55">
        <v>2050</v>
      </c>
      <c r="E606" s="55" t="s">
        <v>46</v>
      </c>
      <c r="F606" s="55">
        <v>0.38829451700000001</v>
      </c>
      <c r="G606" s="55">
        <v>1.7268144999999999E-2</v>
      </c>
      <c r="H606" s="55">
        <v>20.81958328</v>
      </c>
      <c r="I606" s="55">
        <v>0</v>
      </c>
      <c r="J606" s="55">
        <v>463.54980979999999</v>
      </c>
      <c r="K606" s="55">
        <v>248.52106659999899</v>
      </c>
      <c r="L606" s="55">
        <v>17.10407863</v>
      </c>
      <c r="M606" s="55">
        <v>1.5967585909999999</v>
      </c>
    </row>
    <row r="607" spans="1:13">
      <c r="A607" s="55" t="s">
        <v>110</v>
      </c>
      <c r="B607" s="55" t="s">
        <v>111</v>
      </c>
      <c r="C607" s="55" t="s">
        <v>43</v>
      </c>
      <c r="D607" s="55">
        <v>2000</v>
      </c>
      <c r="E607" s="55" t="s">
        <v>46</v>
      </c>
      <c r="F607" s="55">
        <v>7.7299999999999994E-2</v>
      </c>
      <c r="G607" s="55">
        <v>0.01</v>
      </c>
      <c r="H607" s="55">
        <v>4</v>
      </c>
      <c r="I607" s="55">
        <v>0</v>
      </c>
      <c r="J607" s="55">
        <v>34</v>
      </c>
      <c r="K607" s="55">
        <v>65.189635120000005</v>
      </c>
      <c r="L607" s="55">
        <v>4.6029693949999997</v>
      </c>
      <c r="M607" s="55">
        <v>1.0475731109999999</v>
      </c>
    </row>
    <row r="608" spans="1:13">
      <c r="A608" s="55" t="s">
        <v>110</v>
      </c>
      <c r="B608" s="55" t="s">
        <v>111</v>
      </c>
      <c r="C608" s="55" t="s">
        <v>43</v>
      </c>
      <c r="D608" s="55">
        <v>2005</v>
      </c>
      <c r="E608" s="55" t="s">
        <v>46</v>
      </c>
      <c r="F608" s="55">
        <v>7.9000000000000001E-2</v>
      </c>
      <c r="G608" s="55">
        <v>0.01</v>
      </c>
      <c r="H608" s="55">
        <v>4</v>
      </c>
      <c r="I608" s="55">
        <v>0</v>
      </c>
      <c r="J608" s="55">
        <v>32</v>
      </c>
      <c r="K608" s="55">
        <v>67.767604969999994</v>
      </c>
      <c r="L608" s="55">
        <v>4.8768115999999901</v>
      </c>
      <c r="M608" s="55">
        <v>0.65212641799999904</v>
      </c>
    </row>
    <row r="609" spans="1:13">
      <c r="A609" s="55" t="s">
        <v>110</v>
      </c>
      <c r="B609" s="55" t="s">
        <v>111</v>
      </c>
      <c r="C609" s="55" t="s">
        <v>43</v>
      </c>
      <c r="D609" s="55">
        <v>2010</v>
      </c>
      <c r="E609" s="55" t="s">
        <v>46</v>
      </c>
      <c r="F609" s="55">
        <v>8.7400000000000005E-2</v>
      </c>
      <c r="G609" s="55">
        <v>7.5714279999999998E-3</v>
      </c>
      <c r="H609" s="55">
        <v>4</v>
      </c>
      <c r="I609" s="55">
        <v>0</v>
      </c>
      <c r="J609" s="55">
        <v>37</v>
      </c>
      <c r="K609" s="55">
        <v>67.057371160000002</v>
      </c>
      <c r="L609" s="55">
        <v>4.7692166589999996</v>
      </c>
      <c r="M609" s="55">
        <v>0.24431788300000001</v>
      </c>
    </row>
    <row r="610" spans="1:13">
      <c r="A610" s="55" t="s">
        <v>110</v>
      </c>
      <c r="B610" s="55" t="s">
        <v>111</v>
      </c>
      <c r="C610" s="55" t="s">
        <v>43</v>
      </c>
      <c r="D610" s="55">
        <v>2015</v>
      </c>
      <c r="E610" s="55" t="s">
        <v>46</v>
      </c>
      <c r="F610" s="55">
        <v>0.09</v>
      </c>
      <c r="G610" s="55">
        <v>6.2467869999999898E-3</v>
      </c>
      <c r="H610" s="55">
        <v>4</v>
      </c>
      <c r="I610" s="55">
        <v>0</v>
      </c>
      <c r="J610" s="55">
        <v>37</v>
      </c>
      <c r="K610" s="55">
        <v>64.988265190000007</v>
      </c>
      <c r="L610" s="55">
        <v>4.6399834760000003</v>
      </c>
      <c r="M610" s="55">
        <v>9.9879526999999996E-2</v>
      </c>
    </row>
    <row r="611" spans="1:13">
      <c r="A611" s="55" t="s">
        <v>110</v>
      </c>
      <c r="B611" s="55" t="s">
        <v>111</v>
      </c>
      <c r="C611" s="55" t="s">
        <v>43</v>
      </c>
      <c r="D611" s="55">
        <v>2020</v>
      </c>
      <c r="E611" s="55" t="s">
        <v>46</v>
      </c>
      <c r="F611" s="55">
        <v>0.09</v>
      </c>
      <c r="G611" s="55">
        <v>7.2749109999999898E-3</v>
      </c>
      <c r="H611" s="55">
        <v>4</v>
      </c>
      <c r="I611" s="55">
        <v>0</v>
      </c>
      <c r="J611" s="55">
        <v>41</v>
      </c>
      <c r="K611" s="55">
        <v>61.862402160000002</v>
      </c>
      <c r="L611" s="55">
        <v>4.3933723430000002</v>
      </c>
      <c r="M611" s="55">
        <v>4.6947279000000001E-2</v>
      </c>
    </row>
    <row r="612" spans="1:13">
      <c r="A612" s="55" t="s">
        <v>110</v>
      </c>
      <c r="B612" s="55" t="s">
        <v>111</v>
      </c>
      <c r="C612" s="55" t="s">
        <v>43</v>
      </c>
      <c r="D612" s="55">
        <v>2025</v>
      </c>
      <c r="E612" s="55" t="s">
        <v>46</v>
      </c>
      <c r="F612" s="55">
        <v>0.09</v>
      </c>
      <c r="G612" s="55">
        <v>5.1056309999999898E-3</v>
      </c>
      <c r="H612" s="55">
        <v>4</v>
      </c>
      <c r="I612" s="55">
        <v>0</v>
      </c>
      <c r="J612" s="55">
        <v>42</v>
      </c>
      <c r="K612" s="55">
        <v>59.69440255</v>
      </c>
      <c r="L612" s="55">
        <v>4.1991182169999997</v>
      </c>
      <c r="M612" s="55">
        <v>2.88133379999999E-2</v>
      </c>
    </row>
    <row r="613" spans="1:13">
      <c r="A613" s="55" t="s">
        <v>110</v>
      </c>
      <c r="B613" s="55" t="s">
        <v>111</v>
      </c>
      <c r="C613" s="55" t="s">
        <v>43</v>
      </c>
      <c r="D613" s="55">
        <v>2030</v>
      </c>
      <c r="E613" s="55" t="s">
        <v>46</v>
      </c>
      <c r="F613" s="55">
        <v>0.1125</v>
      </c>
      <c r="G613" s="55">
        <v>7.4929439999999996E-3</v>
      </c>
      <c r="H613" s="55">
        <v>5</v>
      </c>
      <c r="I613" s="55">
        <v>0</v>
      </c>
      <c r="J613" s="55">
        <v>43</v>
      </c>
      <c r="K613" s="55">
        <v>73.591362989999993</v>
      </c>
      <c r="L613" s="55">
        <v>5.1569547179999997</v>
      </c>
      <c r="M613" s="55">
        <v>2.8800181000000001E-2</v>
      </c>
    </row>
    <row r="614" spans="1:13">
      <c r="A614" s="55" t="s">
        <v>110</v>
      </c>
      <c r="B614" s="55" t="s">
        <v>111</v>
      </c>
      <c r="C614" s="55" t="s">
        <v>43</v>
      </c>
      <c r="D614" s="55">
        <v>2035</v>
      </c>
      <c r="E614" s="55" t="s">
        <v>46</v>
      </c>
      <c r="F614" s="55">
        <v>0.1125</v>
      </c>
      <c r="G614" s="55">
        <v>5.582956E-3</v>
      </c>
      <c r="H614" s="55">
        <v>5</v>
      </c>
      <c r="I614" s="55">
        <v>0</v>
      </c>
      <c r="J614" s="55">
        <v>44</v>
      </c>
      <c r="K614" s="55">
        <v>73.19874591</v>
      </c>
      <c r="L614" s="55">
        <v>5.1217997549999996</v>
      </c>
      <c r="M614" s="55">
        <v>2.6923078999999999E-2</v>
      </c>
    </row>
    <row r="615" spans="1:13">
      <c r="A615" s="55" t="s">
        <v>110</v>
      </c>
      <c r="B615" s="55" t="s">
        <v>111</v>
      </c>
      <c r="C615" s="55" t="s">
        <v>43</v>
      </c>
      <c r="D615" s="55">
        <v>2040</v>
      </c>
      <c r="E615" s="55" t="s">
        <v>46</v>
      </c>
      <c r="F615" s="55">
        <v>0.1125</v>
      </c>
      <c r="G615" s="55">
        <v>6.8317899999999999E-3</v>
      </c>
      <c r="H615" s="55">
        <v>5</v>
      </c>
      <c r="I615" s="55">
        <v>0</v>
      </c>
      <c r="J615" s="55">
        <v>45</v>
      </c>
      <c r="K615" s="55">
        <v>73.048042899999999</v>
      </c>
      <c r="L615" s="55">
        <v>5.1083068019999898</v>
      </c>
      <c r="M615" s="55">
        <v>2.6365986000000001E-2</v>
      </c>
    </row>
    <row r="616" spans="1:13">
      <c r="A616" s="55" t="s">
        <v>110</v>
      </c>
      <c r="B616" s="55" t="s">
        <v>111</v>
      </c>
      <c r="C616" s="55" t="s">
        <v>43</v>
      </c>
      <c r="D616" s="55">
        <v>2045</v>
      </c>
      <c r="E616" s="55" t="s">
        <v>46</v>
      </c>
      <c r="F616" s="55">
        <v>0.1125</v>
      </c>
      <c r="G616" s="55">
        <v>5.8767960000000001E-3</v>
      </c>
      <c r="H616" s="55">
        <v>5</v>
      </c>
      <c r="I616" s="55">
        <v>0</v>
      </c>
      <c r="J616" s="55">
        <v>46</v>
      </c>
      <c r="K616" s="55">
        <v>72.9901141</v>
      </c>
      <c r="L616" s="55">
        <v>5.1031203889999999</v>
      </c>
      <c r="M616" s="55">
        <v>2.6137031000000002E-2</v>
      </c>
    </row>
    <row r="617" spans="1:13">
      <c r="A617" s="55" t="s">
        <v>110</v>
      </c>
      <c r="B617" s="55" t="s">
        <v>111</v>
      </c>
      <c r="C617" s="55" t="s">
        <v>43</v>
      </c>
      <c r="D617" s="55">
        <v>2050</v>
      </c>
      <c r="E617" s="55" t="s">
        <v>46</v>
      </c>
      <c r="F617" s="55">
        <v>0.1125</v>
      </c>
      <c r="G617" s="55">
        <v>5.8767960000000001E-3</v>
      </c>
      <c r="H617" s="55">
        <v>5</v>
      </c>
      <c r="I617" s="55">
        <v>0</v>
      </c>
      <c r="J617" s="55">
        <v>46</v>
      </c>
      <c r="K617" s="55">
        <v>72.967834569999994</v>
      </c>
      <c r="L617" s="55">
        <v>5.1011257060000004</v>
      </c>
      <c r="M617" s="55">
        <v>2.6130937999999999E-2</v>
      </c>
    </row>
    <row r="618" spans="1:13">
      <c r="A618" s="55" t="s">
        <v>110</v>
      </c>
      <c r="B618" s="55" t="s">
        <v>111</v>
      </c>
      <c r="C618" s="55" t="s">
        <v>116</v>
      </c>
      <c r="D618" s="55">
        <v>2000</v>
      </c>
      <c r="E618" s="55" t="s">
        <v>46</v>
      </c>
      <c r="F618" s="55">
        <v>1.76</v>
      </c>
      <c r="G618" s="55">
        <v>0.23135656399999999</v>
      </c>
      <c r="H618" s="55">
        <v>55.201501010000001</v>
      </c>
      <c r="I618" s="55">
        <v>0</v>
      </c>
      <c r="J618" s="55">
        <v>1380.037525</v>
      </c>
      <c r="K618" s="55">
        <v>529.45802389999994</v>
      </c>
      <c r="L618" s="55">
        <v>38.555831619999999</v>
      </c>
      <c r="M618" s="55">
        <v>25.825083150000001</v>
      </c>
    </row>
    <row r="619" spans="1:13">
      <c r="A619" s="55" t="s">
        <v>110</v>
      </c>
      <c r="B619" s="55" t="s">
        <v>111</v>
      </c>
      <c r="C619" s="55" t="s">
        <v>116</v>
      </c>
      <c r="D619" s="55">
        <v>2005</v>
      </c>
      <c r="E619" s="55" t="s">
        <v>46</v>
      </c>
      <c r="F619" s="55">
        <v>2.1379000000000001</v>
      </c>
      <c r="G619" s="55">
        <v>0.19332254199999899</v>
      </c>
      <c r="H619" s="55">
        <v>82.07802375</v>
      </c>
      <c r="I619" s="55">
        <v>0</v>
      </c>
      <c r="J619" s="55">
        <v>2001.0622189999999</v>
      </c>
      <c r="K619" s="55">
        <v>786.22908710000002</v>
      </c>
      <c r="L619" s="55">
        <v>57.250599559999998</v>
      </c>
      <c r="M619" s="55">
        <v>25.63966885</v>
      </c>
    </row>
    <row r="620" spans="1:13">
      <c r="A620" s="55" t="s">
        <v>110</v>
      </c>
      <c r="B620" s="55" t="s">
        <v>111</v>
      </c>
      <c r="C620" s="55" t="s">
        <v>116</v>
      </c>
      <c r="D620" s="55">
        <v>2010</v>
      </c>
      <c r="E620" s="55" t="s">
        <v>46</v>
      </c>
      <c r="F620" s="55">
        <v>2.63</v>
      </c>
      <c r="G620" s="55">
        <v>0.16650562599999999</v>
      </c>
      <c r="H620" s="55">
        <v>96.055451039999994</v>
      </c>
      <c r="I620" s="55">
        <v>0</v>
      </c>
      <c r="J620" s="55">
        <v>2341.8318960000001</v>
      </c>
      <c r="K620" s="55">
        <v>910.62106359999996</v>
      </c>
      <c r="L620" s="55">
        <v>65.676470420000001</v>
      </c>
      <c r="M620" s="55">
        <v>19.989334490000001</v>
      </c>
    </row>
    <row r="621" spans="1:13">
      <c r="A621" s="55" t="s">
        <v>110</v>
      </c>
      <c r="B621" s="55" t="s">
        <v>111</v>
      </c>
      <c r="C621" s="55" t="s">
        <v>116</v>
      </c>
      <c r="D621" s="55">
        <v>2015</v>
      </c>
      <c r="E621" s="55" t="s">
        <v>46</v>
      </c>
      <c r="F621" s="55">
        <v>2.2972364249999999</v>
      </c>
      <c r="G621" s="55">
        <v>0.20046683399999901</v>
      </c>
      <c r="H621" s="55">
        <v>83.01123776</v>
      </c>
      <c r="I621" s="55">
        <v>0</v>
      </c>
      <c r="J621" s="55">
        <v>2023.813977</v>
      </c>
      <c r="K621" s="55">
        <v>765.54823209999995</v>
      </c>
      <c r="L621" s="55">
        <v>55.13608009</v>
      </c>
      <c r="M621" s="55">
        <v>8.4394201979999899</v>
      </c>
    </row>
    <row r="622" spans="1:13">
      <c r="A622" s="55" t="s">
        <v>110</v>
      </c>
      <c r="B622" s="55" t="s">
        <v>111</v>
      </c>
      <c r="C622" s="55" t="s">
        <v>116</v>
      </c>
      <c r="D622" s="55">
        <v>2020</v>
      </c>
      <c r="E622" s="55" t="s">
        <v>46</v>
      </c>
      <c r="F622" s="55">
        <v>3.1537968670000001</v>
      </c>
      <c r="G622" s="55">
        <v>0.32566756600000002</v>
      </c>
      <c r="H622" s="55">
        <v>113.96327290000001</v>
      </c>
      <c r="I622" s="55">
        <v>0</v>
      </c>
      <c r="J622" s="55">
        <v>2778.4245930000002</v>
      </c>
      <c r="K622" s="55">
        <v>1025.5587619999999</v>
      </c>
      <c r="L622" s="55">
        <v>73.337351819999995</v>
      </c>
      <c r="M622" s="55">
        <v>6.6381893300000003</v>
      </c>
    </row>
    <row r="623" spans="1:13">
      <c r="A623" s="55" t="s">
        <v>110</v>
      </c>
      <c r="B623" s="55" t="s">
        <v>111</v>
      </c>
      <c r="C623" s="55" t="s">
        <v>116</v>
      </c>
      <c r="D623" s="55">
        <v>2025</v>
      </c>
      <c r="E623" s="55" t="s">
        <v>46</v>
      </c>
      <c r="F623" s="55">
        <v>3.791759554</v>
      </c>
      <c r="G623" s="55">
        <v>0.31909433599999998</v>
      </c>
      <c r="H623" s="55">
        <v>137.0162211</v>
      </c>
      <c r="I623" s="55">
        <v>0</v>
      </c>
      <c r="J623" s="55">
        <v>3340.4554699999999</v>
      </c>
      <c r="K623" s="55">
        <v>1221.56745</v>
      </c>
      <c r="L623" s="55">
        <v>87.630561729999997</v>
      </c>
      <c r="M623" s="55">
        <v>5.3023898799999998</v>
      </c>
    </row>
    <row r="624" spans="1:13">
      <c r="A624" s="55" t="s">
        <v>110</v>
      </c>
      <c r="B624" s="55" t="s">
        <v>111</v>
      </c>
      <c r="C624" s="55" t="s">
        <v>116</v>
      </c>
      <c r="D624" s="55">
        <v>2030</v>
      </c>
      <c r="E624" s="55" t="s">
        <v>46</v>
      </c>
      <c r="F624" s="55">
        <v>4.5580598630000004</v>
      </c>
      <c r="G624" s="55">
        <v>0.42977498600000003</v>
      </c>
      <c r="H624" s="55">
        <v>164.70668269999999</v>
      </c>
      <c r="I624" s="55">
        <v>0</v>
      </c>
      <c r="J624" s="55">
        <v>4015.5489250000001</v>
      </c>
      <c r="K624" s="55">
        <v>1463.292328</v>
      </c>
      <c r="L624" s="55">
        <v>105.2707214</v>
      </c>
      <c r="M624" s="55">
        <v>5.2332479039999997</v>
      </c>
    </row>
    <row r="625" spans="1:13">
      <c r="A625" s="55" t="s">
        <v>110</v>
      </c>
      <c r="B625" s="55" t="s">
        <v>111</v>
      </c>
      <c r="C625" s="55" t="s">
        <v>116</v>
      </c>
      <c r="D625" s="55">
        <v>2035</v>
      </c>
      <c r="E625" s="55" t="s">
        <v>46</v>
      </c>
      <c r="F625" s="55">
        <v>5.1215132969999999</v>
      </c>
      <c r="G625" s="55">
        <v>0.443781221</v>
      </c>
      <c r="H625" s="55">
        <v>185.06721959999999</v>
      </c>
      <c r="I625" s="55">
        <v>0</v>
      </c>
      <c r="J625" s="55">
        <v>4511.9388149999904</v>
      </c>
      <c r="K625" s="55">
        <v>1642.0146359999901</v>
      </c>
      <c r="L625" s="55">
        <v>118.40775009999901</v>
      </c>
      <c r="M625" s="55">
        <v>5.6782246429999903</v>
      </c>
    </row>
    <row r="626" spans="1:13">
      <c r="A626" s="55" t="s">
        <v>110</v>
      </c>
      <c r="B626" s="55" t="s">
        <v>111</v>
      </c>
      <c r="C626" s="55" t="s">
        <v>116</v>
      </c>
      <c r="D626" s="55">
        <v>2040</v>
      </c>
      <c r="E626" s="55" t="s">
        <v>46</v>
      </c>
      <c r="F626" s="55">
        <v>5.7150951329999904</v>
      </c>
      <c r="G626" s="55">
        <v>0.48929962999999999</v>
      </c>
      <c r="H626" s="55">
        <v>206.5164542</v>
      </c>
      <c r="I626" s="55">
        <v>0</v>
      </c>
      <c r="J626" s="55">
        <v>5034.871153</v>
      </c>
      <c r="K626" s="55">
        <v>1831.419271</v>
      </c>
      <c r="L626" s="55">
        <v>132.30921190000001</v>
      </c>
      <c r="M626" s="55">
        <v>6.3321654970000001</v>
      </c>
    </row>
    <row r="627" spans="1:13">
      <c r="A627" s="55" t="s">
        <v>110</v>
      </c>
      <c r="B627" s="55" t="s">
        <v>111</v>
      </c>
      <c r="C627" s="55" t="s">
        <v>116</v>
      </c>
      <c r="D627" s="55">
        <v>2045</v>
      </c>
      <c r="E627" s="55" t="s">
        <v>46</v>
      </c>
      <c r="F627" s="55">
        <v>6.2810821560000001</v>
      </c>
      <c r="G627" s="55">
        <v>0.503891898</v>
      </c>
      <c r="H627" s="55">
        <v>226.96854300000001</v>
      </c>
      <c r="I627" s="55">
        <v>0</v>
      </c>
      <c r="J627" s="55">
        <v>5533.4930780000004</v>
      </c>
      <c r="K627" s="55">
        <v>2012.4195119999999</v>
      </c>
      <c r="L627" s="55">
        <v>145.58058359999899</v>
      </c>
      <c r="M627" s="55">
        <v>6.9592626910000002</v>
      </c>
    </row>
    <row r="628" spans="1:13">
      <c r="A628" s="55" t="s">
        <v>110</v>
      </c>
      <c r="B628" s="55" t="s">
        <v>111</v>
      </c>
      <c r="C628" s="55" t="s">
        <v>116</v>
      </c>
      <c r="D628" s="55">
        <v>2050</v>
      </c>
      <c r="E628" s="55" t="s">
        <v>46</v>
      </c>
      <c r="F628" s="55">
        <v>6.7515221129999903</v>
      </c>
      <c r="G628" s="55">
        <v>0.54107487099999996</v>
      </c>
      <c r="H628" s="55">
        <v>243.96801360000001</v>
      </c>
      <c r="I628" s="55">
        <v>0</v>
      </c>
      <c r="J628" s="55">
        <v>5947.9401719999996</v>
      </c>
      <c r="K628" s="55">
        <v>2162.9958889999998</v>
      </c>
      <c r="L628" s="55">
        <v>156.59942759999899</v>
      </c>
      <c r="M628" s="55">
        <v>7.4804969739999896</v>
      </c>
    </row>
    <row r="629" spans="1:13">
      <c r="A629" s="55" t="s">
        <v>110</v>
      </c>
      <c r="B629" s="55" t="s">
        <v>111</v>
      </c>
      <c r="C629" s="55" t="s">
        <v>117</v>
      </c>
      <c r="D629" s="55">
        <v>2000</v>
      </c>
      <c r="E629" s="55" t="s">
        <v>46</v>
      </c>
      <c r="F629" s="55">
        <v>0.95</v>
      </c>
      <c r="G629" s="55">
        <v>7.0000000000000007E-2</v>
      </c>
      <c r="H629" s="55">
        <v>21.367903439999999</v>
      </c>
      <c r="I629" s="55">
        <v>0</v>
      </c>
      <c r="J629" s="55">
        <v>478</v>
      </c>
      <c r="K629" s="55">
        <v>368.456171699999</v>
      </c>
      <c r="L629" s="55">
        <v>27.19836591</v>
      </c>
      <c r="M629" s="55">
        <v>6.020547455</v>
      </c>
    </row>
    <row r="630" spans="1:13">
      <c r="A630" s="55" t="s">
        <v>110</v>
      </c>
      <c r="B630" s="55" t="s">
        <v>111</v>
      </c>
      <c r="C630" s="55" t="s">
        <v>117</v>
      </c>
      <c r="D630" s="55">
        <v>2005</v>
      </c>
      <c r="E630" s="55" t="s">
        <v>46</v>
      </c>
      <c r="F630" s="55">
        <v>0.89</v>
      </c>
      <c r="G630" s="55">
        <v>0.06</v>
      </c>
      <c r="H630" s="55">
        <v>23.879040669999998</v>
      </c>
      <c r="I630" s="55">
        <v>0</v>
      </c>
      <c r="J630" s="55">
        <v>458</v>
      </c>
      <c r="K630" s="55">
        <v>363.9541155</v>
      </c>
      <c r="L630" s="55">
        <v>27.127273290000002</v>
      </c>
      <c r="M630" s="55">
        <v>4.7914280969999998</v>
      </c>
    </row>
    <row r="631" spans="1:13">
      <c r="A631" s="55" t="s">
        <v>110</v>
      </c>
      <c r="B631" s="55" t="s">
        <v>111</v>
      </c>
      <c r="C631" s="55" t="s">
        <v>117</v>
      </c>
      <c r="D631" s="55">
        <v>2010</v>
      </c>
      <c r="E631" s="55" t="s">
        <v>46</v>
      </c>
      <c r="F631" s="55">
        <v>0.82</v>
      </c>
      <c r="G631" s="55">
        <v>4.3647131999999998E-2</v>
      </c>
      <c r="H631" s="55">
        <v>25.642523359999998</v>
      </c>
      <c r="I631" s="55">
        <v>0</v>
      </c>
      <c r="J631" s="55">
        <v>439</v>
      </c>
      <c r="K631" s="55">
        <v>371.13118309999999</v>
      </c>
      <c r="L631" s="55">
        <v>26.209973139999999</v>
      </c>
      <c r="M631" s="55">
        <v>3.5059499980000002</v>
      </c>
    </row>
    <row r="632" spans="1:13">
      <c r="A632" s="55" t="s">
        <v>110</v>
      </c>
      <c r="B632" s="55" t="s">
        <v>111</v>
      </c>
      <c r="C632" s="55" t="s">
        <v>117</v>
      </c>
      <c r="D632" s="55">
        <v>2015</v>
      </c>
      <c r="E632" s="55" t="s">
        <v>46</v>
      </c>
      <c r="F632" s="55">
        <v>0.75</v>
      </c>
      <c r="G632" s="55">
        <v>4.1348766000000002E-2</v>
      </c>
      <c r="H632" s="55">
        <v>26.666666670000001</v>
      </c>
      <c r="I632" s="55">
        <v>0</v>
      </c>
      <c r="J632" s="55">
        <v>424</v>
      </c>
      <c r="K632" s="55">
        <v>377.75232579999999</v>
      </c>
      <c r="L632" s="55">
        <v>26.66276504</v>
      </c>
      <c r="M632" s="55">
        <v>1.7515006849999999</v>
      </c>
    </row>
    <row r="633" spans="1:13">
      <c r="A633" s="55" t="s">
        <v>110</v>
      </c>
      <c r="B633" s="55" t="s">
        <v>111</v>
      </c>
      <c r="C633" s="55" t="s">
        <v>117</v>
      </c>
      <c r="D633" s="55">
        <v>2020</v>
      </c>
      <c r="E633" s="55" t="s">
        <v>46</v>
      </c>
      <c r="F633" s="55">
        <v>0.81070266800000002</v>
      </c>
      <c r="G633" s="55">
        <v>4.9924979000000001E-2</v>
      </c>
      <c r="H633" s="55">
        <v>28.82498373</v>
      </c>
      <c r="I633" s="55">
        <v>0</v>
      </c>
      <c r="J633" s="55">
        <v>443.04</v>
      </c>
      <c r="K633" s="55">
        <v>404.62480489999899</v>
      </c>
      <c r="L633" s="55">
        <v>28.55439668</v>
      </c>
      <c r="M633" s="55">
        <v>0.75959088699999999</v>
      </c>
    </row>
    <row r="634" spans="1:13">
      <c r="A634" s="55" t="s">
        <v>110</v>
      </c>
      <c r="B634" s="55" t="s">
        <v>111</v>
      </c>
      <c r="C634" s="55" t="s">
        <v>117</v>
      </c>
      <c r="D634" s="55">
        <v>2025</v>
      </c>
      <c r="E634" s="55" t="s">
        <v>46</v>
      </c>
      <c r="F634" s="55">
        <v>0.84879425900000005</v>
      </c>
      <c r="G634" s="55">
        <v>4.5195364000000002E-2</v>
      </c>
      <c r="H634" s="55">
        <v>30.17935142</v>
      </c>
      <c r="I634" s="55">
        <v>0</v>
      </c>
      <c r="J634" s="55">
        <v>456.01</v>
      </c>
      <c r="K634" s="55">
        <v>422.21974</v>
      </c>
      <c r="L634" s="55">
        <v>29.80118938</v>
      </c>
      <c r="M634" s="55">
        <v>0.36287735799999998</v>
      </c>
    </row>
    <row r="635" spans="1:13">
      <c r="A635" s="55" t="s">
        <v>110</v>
      </c>
      <c r="B635" s="55" t="s">
        <v>111</v>
      </c>
      <c r="C635" s="55" t="s">
        <v>117</v>
      </c>
      <c r="D635" s="55">
        <v>2030</v>
      </c>
      <c r="E635" s="55" t="s">
        <v>46</v>
      </c>
      <c r="F635" s="55">
        <v>0.84901665099999901</v>
      </c>
      <c r="G635" s="55">
        <v>4.8522297999999998E-2</v>
      </c>
      <c r="H635" s="55">
        <v>30.18725869</v>
      </c>
      <c r="I635" s="55">
        <v>0</v>
      </c>
      <c r="J635" s="55">
        <v>469.11</v>
      </c>
      <c r="K635" s="55">
        <v>421.79616549999997</v>
      </c>
      <c r="L635" s="55">
        <v>29.773259299999999</v>
      </c>
      <c r="M635" s="55">
        <v>0.219289388</v>
      </c>
    </row>
    <row r="636" spans="1:13">
      <c r="A636" s="55" t="s">
        <v>110</v>
      </c>
      <c r="B636" s="55" t="s">
        <v>111</v>
      </c>
      <c r="C636" s="55" t="s">
        <v>117</v>
      </c>
      <c r="D636" s="55">
        <v>2035</v>
      </c>
      <c r="E636" s="55" t="s">
        <v>46</v>
      </c>
      <c r="F636" s="55">
        <v>0.88290190199999996</v>
      </c>
      <c r="G636" s="55">
        <v>5.0630207999999899E-2</v>
      </c>
      <c r="H636" s="55">
        <v>31.392067619999999</v>
      </c>
      <c r="I636" s="55">
        <v>0</v>
      </c>
      <c r="J636" s="55">
        <v>482.81</v>
      </c>
      <c r="K636" s="55">
        <v>438.41851169999899</v>
      </c>
      <c r="L636" s="55">
        <v>30.94736473</v>
      </c>
      <c r="M636" s="55">
        <v>0.183689291</v>
      </c>
    </row>
    <row r="637" spans="1:13">
      <c r="A637" s="55" t="s">
        <v>110</v>
      </c>
      <c r="B637" s="55" t="s">
        <v>111</v>
      </c>
      <c r="C637" s="55" t="s">
        <v>117</v>
      </c>
      <c r="D637" s="55">
        <v>2040</v>
      </c>
      <c r="E637" s="55" t="s">
        <v>46</v>
      </c>
      <c r="F637" s="55">
        <v>0.91233584999999995</v>
      </c>
      <c r="G637" s="55">
        <v>5.0866419000000003E-2</v>
      </c>
      <c r="H637" s="55">
        <v>32.438608010000003</v>
      </c>
      <c r="I637" s="55">
        <v>0</v>
      </c>
      <c r="J637" s="55">
        <v>494.04</v>
      </c>
      <c r="K637" s="55">
        <v>452.95035410000003</v>
      </c>
      <c r="L637" s="55">
        <v>31.973460280000001</v>
      </c>
      <c r="M637" s="55">
        <v>0.177610766</v>
      </c>
    </row>
    <row r="638" spans="1:13">
      <c r="A638" s="55" t="s">
        <v>110</v>
      </c>
      <c r="B638" s="55" t="s">
        <v>111</v>
      </c>
      <c r="C638" s="55" t="s">
        <v>117</v>
      </c>
      <c r="D638" s="55">
        <v>2045</v>
      </c>
      <c r="E638" s="55" t="s">
        <v>46</v>
      </c>
      <c r="F638" s="55">
        <v>0.913719952</v>
      </c>
      <c r="G638" s="55">
        <v>4.8943072999999997E-2</v>
      </c>
      <c r="H638" s="55">
        <v>32.487820509999999</v>
      </c>
      <c r="I638" s="55">
        <v>0</v>
      </c>
      <c r="J638" s="55">
        <v>506.81</v>
      </c>
      <c r="K638" s="55">
        <v>453.60518080000003</v>
      </c>
      <c r="L638" s="55">
        <v>32.01980451</v>
      </c>
      <c r="M638" s="55">
        <v>0.173894823999999</v>
      </c>
    </row>
    <row r="639" spans="1:13">
      <c r="A639" s="55" t="s">
        <v>110</v>
      </c>
      <c r="B639" s="55" t="s">
        <v>111</v>
      </c>
      <c r="C639" s="55" t="s">
        <v>117</v>
      </c>
      <c r="D639" s="55">
        <v>2050</v>
      </c>
      <c r="E639" s="55" t="s">
        <v>46</v>
      </c>
      <c r="F639" s="55">
        <v>0.94089752900000001</v>
      </c>
      <c r="G639" s="55">
        <v>5.3764897999999998E-2</v>
      </c>
      <c r="H639" s="55">
        <v>33.454134369999998</v>
      </c>
      <c r="I639" s="55">
        <v>0</v>
      </c>
      <c r="J639" s="55">
        <v>517.87</v>
      </c>
      <c r="K639" s="55">
        <v>467.08435159999999</v>
      </c>
      <c r="L639" s="55">
        <v>32.971341379999998</v>
      </c>
      <c r="M639" s="55">
        <v>0.17788056099999999</v>
      </c>
    </row>
    <row r="640" spans="1:13">
      <c r="A640" s="55" t="s">
        <v>110</v>
      </c>
      <c r="B640" s="55" t="s">
        <v>111</v>
      </c>
      <c r="C640" s="55" t="s">
        <v>118</v>
      </c>
      <c r="D640" s="55">
        <v>2000</v>
      </c>
      <c r="E640" s="55" t="s">
        <v>46</v>
      </c>
      <c r="F640" s="55">
        <v>11.60066673</v>
      </c>
      <c r="G640" s="55">
        <v>0.91067233400000003</v>
      </c>
      <c r="H640" s="55">
        <v>419.77609569999902</v>
      </c>
      <c r="I640" s="55">
        <v>0</v>
      </c>
      <c r="J640" s="55">
        <v>7310.9746640000003</v>
      </c>
      <c r="K640" s="55">
        <v>3976.5140939999901</v>
      </c>
      <c r="L640" s="55">
        <v>291.35993339999999</v>
      </c>
      <c r="M640" s="55">
        <v>215.16024429999999</v>
      </c>
    </row>
    <row r="641" spans="1:13">
      <c r="A641" s="55" t="s">
        <v>110</v>
      </c>
      <c r="B641" s="55" t="s">
        <v>111</v>
      </c>
      <c r="C641" s="55" t="s">
        <v>118</v>
      </c>
      <c r="D641" s="55">
        <v>2005</v>
      </c>
      <c r="E641" s="55" t="s">
        <v>46</v>
      </c>
      <c r="F641" s="55">
        <v>13.5289603999999</v>
      </c>
      <c r="G641" s="55">
        <v>0.97877895199999998</v>
      </c>
      <c r="H641" s="55">
        <v>507.55529969999998</v>
      </c>
      <c r="I641" s="55">
        <v>0</v>
      </c>
      <c r="J641" s="55">
        <v>8804.4961599999897</v>
      </c>
      <c r="K641" s="55">
        <v>4439.4266349999998</v>
      </c>
      <c r="L641" s="55">
        <v>324.0029159</v>
      </c>
      <c r="M641" s="55">
        <v>166.68669840000001</v>
      </c>
    </row>
    <row r="642" spans="1:13">
      <c r="A642" s="55" t="s">
        <v>110</v>
      </c>
      <c r="B642" s="55" t="s">
        <v>111</v>
      </c>
      <c r="C642" s="55" t="s">
        <v>118</v>
      </c>
      <c r="D642" s="55">
        <v>2010</v>
      </c>
      <c r="E642" s="55" t="s">
        <v>46</v>
      </c>
      <c r="F642" s="55">
        <v>15.93956968</v>
      </c>
      <c r="G642" s="55">
        <v>1.204615837</v>
      </c>
      <c r="H642" s="55">
        <v>583.26831149999998</v>
      </c>
      <c r="I642" s="55">
        <v>0</v>
      </c>
      <c r="J642" s="55">
        <v>10526.773069999999</v>
      </c>
      <c r="K642" s="55">
        <v>4851.4345030000004</v>
      </c>
      <c r="L642" s="55">
        <v>349.68991939999898</v>
      </c>
      <c r="M642" s="55">
        <v>128.67436240000001</v>
      </c>
    </row>
    <row r="643" spans="1:13">
      <c r="A643" s="55" t="s">
        <v>110</v>
      </c>
      <c r="B643" s="55" t="s">
        <v>111</v>
      </c>
      <c r="C643" s="55" t="s">
        <v>118</v>
      </c>
      <c r="D643" s="55">
        <v>2015</v>
      </c>
      <c r="E643" s="55" t="s">
        <v>46</v>
      </c>
      <c r="F643" s="55">
        <v>18.277190650000001</v>
      </c>
      <c r="G643" s="55">
        <v>1.4110683819999901</v>
      </c>
      <c r="H643" s="55">
        <v>635.84683789999997</v>
      </c>
      <c r="I643" s="55">
        <v>0</v>
      </c>
      <c r="J643" s="55">
        <v>11839.624239999999</v>
      </c>
      <c r="K643" s="55">
        <v>5049.6214950000003</v>
      </c>
      <c r="L643" s="55">
        <v>361.29624769999998</v>
      </c>
      <c r="M643" s="55">
        <v>101.521342</v>
      </c>
    </row>
    <row r="644" spans="1:13">
      <c r="A644" s="55" t="s">
        <v>110</v>
      </c>
      <c r="B644" s="55" t="s">
        <v>111</v>
      </c>
      <c r="C644" s="55" t="s">
        <v>118</v>
      </c>
      <c r="D644" s="55">
        <v>2020</v>
      </c>
      <c r="E644" s="55" t="s">
        <v>46</v>
      </c>
      <c r="F644" s="55">
        <v>22.343918590000001</v>
      </c>
      <c r="G644" s="55">
        <v>1.7258495109999901</v>
      </c>
      <c r="H644" s="55">
        <v>769.47705970000004</v>
      </c>
      <c r="I644" s="55">
        <v>0</v>
      </c>
      <c r="J644" s="55">
        <v>14867.981750000001</v>
      </c>
      <c r="K644" s="55">
        <v>5932.4811250000002</v>
      </c>
      <c r="L644" s="55">
        <v>422.02081320000002</v>
      </c>
      <c r="M644" s="55">
        <v>97.882982339999998</v>
      </c>
    </row>
    <row r="645" spans="1:13">
      <c r="A645" s="55" t="s">
        <v>110</v>
      </c>
      <c r="B645" s="55" t="s">
        <v>111</v>
      </c>
      <c r="C645" s="55" t="s">
        <v>118</v>
      </c>
      <c r="D645" s="55">
        <v>2025</v>
      </c>
      <c r="E645" s="55" t="s">
        <v>46</v>
      </c>
      <c r="F645" s="55">
        <v>25.040032610000001</v>
      </c>
      <c r="G645" s="55">
        <v>1.815848141</v>
      </c>
      <c r="H645" s="55">
        <v>865.2134992</v>
      </c>
      <c r="I645" s="55">
        <v>0</v>
      </c>
      <c r="J645" s="55">
        <v>17374.197499999998</v>
      </c>
      <c r="K645" s="55">
        <v>6547.265472</v>
      </c>
      <c r="L645" s="55">
        <v>465.39278819999998</v>
      </c>
      <c r="M645" s="55">
        <v>87.558548720000005</v>
      </c>
    </row>
    <row r="646" spans="1:13">
      <c r="A646" s="55" t="s">
        <v>110</v>
      </c>
      <c r="B646" s="55" t="s">
        <v>111</v>
      </c>
      <c r="C646" s="55" t="s">
        <v>118</v>
      </c>
      <c r="D646" s="55">
        <v>2030</v>
      </c>
      <c r="E646" s="55" t="s">
        <v>46</v>
      </c>
      <c r="F646" s="55">
        <v>28.130553620000001</v>
      </c>
      <c r="G646" s="55">
        <v>2.11497015</v>
      </c>
      <c r="H646" s="55">
        <v>977.33495089999997</v>
      </c>
      <c r="I646" s="55">
        <v>0</v>
      </c>
      <c r="J646" s="55">
        <v>20250.594700000001</v>
      </c>
      <c r="K646" s="55">
        <v>7311.6030909999999</v>
      </c>
      <c r="L646" s="55">
        <v>520.79124289999902</v>
      </c>
      <c r="M646" s="55">
        <v>74.312942820000004</v>
      </c>
    </row>
    <row r="647" spans="1:13">
      <c r="A647" s="55" t="s">
        <v>110</v>
      </c>
      <c r="B647" s="55" t="s">
        <v>111</v>
      </c>
      <c r="C647" s="55" t="s">
        <v>118</v>
      </c>
      <c r="D647" s="55">
        <v>2035</v>
      </c>
      <c r="E647" s="55" t="s">
        <v>46</v>
      </c>
      <c r="F647" s="55">
        <v>31.116309600000001</v>
      </c>
      <c r="G647" s="55">
        <v>2.22038861099999</v>
      </c>
      <c r="H647" s="55">
        <v>1085.5621880000001</v>
      </c>
      <c r="I647" s="55">
        <v>0</v>
      </c>
      <c r="J647" s="55">
        <v>23117.179240000001</v>
      </c>
      <c r="K647" s="55">
        <v>8046.8056209999904</v>
      </c>
      <c r="L647" s="55">
        <v>574.33047710000005</v>
      </c>
      <c r="M647" s="55">
        <v>74.823560599999993</v>
      </c>
    </row>
    <row r="648" spans="1:13">
      <c r="A648" s="55" t="s">
        <v>110</v>
      </c>
      <c r="B648" s="55" t="s">
        <v>111</v>
      </c>
      <c r="C648" s="55" t="s">
        <v>118</v>
      </c>
      <c r="D648" s="55">
        <v>2040</v>
      </c>
      <c r="E648" s="55" t="s">
        <v>46</v>
      </c>
      <c r="F648" s="55">
        <v>34.408235070000003</v>
      </c>
      <c r="G648" s="55">
        <v>2.44864762</v>
      </c>
      <c r="H648" s="55">
        <v>1202.7954949999901</v>
      </c>
      <c r="I648" s="55">
        <v>0</v>
      </c>
      <c r="J648" s="55">
        <v>26164.389930000001</v>
      </c>
      <c r="K648" s="55">
        <v>8863.8306909999992</v>
      </c>
      <c r="L648" s="55">
        <v>633.58668620000003</v>
      </c>
      <c r="M648" s="55">
        <v>82.050903860000005</v>
      </c>
    </row>
    <row r="649" spans="1:13">
      <c r="A649" s="55" t="s">
        <v>110</v>
      </c>
      <c r="B649" s="55" t="s">
        <v>111</v>
      </c>
      <c r="C649" s="55" t="s">
        <v>118</v>
      </c>
      <c r="D649" s="55">
        <v>2045</v>
      </c>
      <c r="E649" s="55" t="s">
        <v>46</v>
      </c>
      <c r="F649" s="55">
        <v>37.792675019999997</v>
      </c>
      <c r="G649" s="55">
        <v>2.5354835489999998</v>
      </c>
      <c r="H649" s="55">
        <v>1323.534449</v>
      </c>
      <c r="I649" s="55">
        <v>0</v>
      </c>
      <c r="J649" s="55">
        <v>29345.469580000001</v>
      </c>
      <c r="K649" s="55">
        <v>9695.6999529999994</v>
      </c>
      <c r="L649" s="55">
        <v>694.11021410000001</v>
      </c>
      <c r="M649" s="55">
        <v>92.859575269999993</v>
      </c>
    </row>
    <row r="650" spans="1:13">
      <c r="A650" s="55" t="s">
        <v>110</v>
      </c>
      <c r="B650" s="55" t="s">
        <v>111</v>
      </c>
      <c r="C650" s="55" t="s">
        <v>118</v>
      </c>
      <c r="D650" s="55">
        <v>2050</v>
      </c>
      <c r="E650" s="55" t="s">
        <v>46</v>
      </c>
      <c r="F650" s="55">
        <v>41.270250480000001</v>
      </c>
      <c r="G650" s="55">
        <v>2.8504726219999998</v>
      </c>
      <c r="H650" s="55">
        <v>1453.51035</v>
      </c>
      <c r="I650" s="55">
        <v>0</v>
      </c>
      <c r="J650" s="55">
        <v>32801.905859999999</v>
      </c>
      <c r="K650" s="55">
        <v>10605.33208</v>
      </c>
      <c r="L650" s="55">
        <v>759.93665189999899</v>
      </c>
      <c r="M650" s="55">
        <v>105.6963059</v>
      </c>
    </row>
    <row r="651" spans="1:13">
      <c r="A651" s="55" t="s">
        <v>110</v>
      </c>
      <c r="B651" s="55" t="s">
        <v>111</v>
      </c>
      <c r="C651" s="55" t="s">
        <v>119</v>
      </c>
      <c r="D651" s="55">
        <v>2000</v>
      </c>
      <c r="E651" s="55" t="s">
        <v>46</v>
      </c>
      <c r="F651" s="55">
        <v>0.46353259299999999</v>
      </c>
      <c r="G651" s="55">
        <v>2.9352668999999901E-2</v>
      </c>
      <c r="H651" s="55">
        <v>38.506861440000002</v>
      </c>
      <c r="I651" s="55">
        <v>0</v>
      </c>
      <c r="J651" s="55">
        <v>1299.6065739999999</v>
      </c>
      <c r="K651" s="55">
        <v>346.62343839999897</v>
      </c>
      <c r="L651" s="55">
        <v>25.627719939999999</v>
      </c>
      <c r="M651" s="55">
        <v>28.816812809999998</v>
      </c>
    </row>
    <row r="652" spans="1:13">
      <c r="A652" s="55" t="s">
        <v>110</v>
      </c>
      <c r="B652" s="55" t="s">
        <v>111</v>
      </c>
      <c r="C652" s="55" t="s">
        <v>119</v>
      </c>
      <c r="D652" s="55">
        <v>2005</v>
      </c>
      <c r="E652" s="55" t="s">
        <v>46</v>
      </c>
      <c r="F652" s="55">
        <v>0.54755970399999998</v>
      </c>
      <c r="G652" s="55">
        <v>5.4676334E-2</v>
      </c>
      <c r="H652" s="55">
        <v>46.779250279999999</v>
      </c>
      <c r="I652" s="55">
        <v>0</v>
      </c>
      <c r="J652" s="55">
        <v>1578.7996969999999</v>
      </c>
      <c r="K652" s="55">
        <v>367.19763619999998</v>
      </c>
      <c r="L652" s="55">
        <v>27.159049939999999</v>
      </c>
      <c r="M652" s="55">
        <v>20.124615970000001</v>
      </c>
    </row>
    <row r="653" spans="1:13">
      <c r="A653" s="55" t="s">
        <v>110</v>
      </c>
      <c r="B653" s="55" t="s">
        <v>111</v>
      </c>
      <c r="C653" s="55" t="s">
        <v>119</v>
      </c>
      <c r="D653" s="55">
        <v>2010</v>
      </c>
      <c r="E653" s="55" t="s">
        <v>46</v>
      </c>
      <c r="F653" s="55">
        <v>0.72484911500000004</v>
      </c>
      <c r="G653" s="55">
        <v>7.5393630000000003E-2</v>
      </c>
      <c r="H653" s="55">
        <v>64.504538370000006</v>
      </c>
      <c r="I653" s="55">
        <v>0</v>
      </c>
      <c r="J653" s="55">
        <v>2177.02817</v>
      </c>
      <c r="K653" s="55">
        <v>478.92835070000001</v>
      </c>
      <c r="L653" s="55">
        <v>35.376365399999997</v>
      </c>
      <c r="M653" s="55">
        <v>17.22598533</v>
      </c>
    </row>
    <row r="654" spans="1:13">
      <c r="A654" s="55" t="s">
        <v>110</v>
      </c>
      <c r="B654" s="55" t="s">
        <v>111</v>
      </c>
      <c r="C654" s="55" t="s">
        <v>119</v>
      </c>
      <c r="D654" s="55">
        <v>2015</v>
      </c>
      <c r="E654" s="55" t="s">
        <v>46</v>
      </c>
      <c r="F654" s="55">
        <v>1.008264534</v>
      </c>
      <c r="G654" s="55">
        <v>0.102956084</v>
      </c>
      <c r="H654" s="55">
        <v>91.614994299999907</v>
      </c>
      <c r="I654" s="55">
        <v>0</v>
      </c>
      <c r="J654" s="55">
        <v>3092.0060579999999</v>
      </c>
      <c r="K654" s="55">
        <v>674.97274149999998</v>
      </c>
      <c r="L654" s="55">
        <v>49.32539809</v>
      </c>
      <c r="M654" s="55">
        <v>18.076274980000001</v>
      </c>
    </row>
    <row r="655" spans="1:13">
      <c r="A655" s="55" t="s">
        <v>110</v>
      </c>
      <c r="B655" s="55" t="s">
        <v>111</v>
      </c>
      <c r="C655" s="55" t="s">
        <v>119</v>
      </c>
      <c r="D655" s="55">
        <v>2020</v>
      </c>
      <c r="E655" s="55" t="s">
        <v>46</v>
      </c>
      <c r="F655" s="55">
        <v>1.3241832709999899</v>
      </c>
      <c r="G655" s="55">
        <v>0.13058388099999901</v>
      </c>
      <c r="H655" s="55">
        <v>120.32064879999901</v>
      </c>
      <c r="I655" s="55">
        <v>0</v>
      </c>
      <c r="J655" s="55">
        <v>4060.8218969999998</v>
      </c>
      <c r="K655" s="55">
        <v>894.64972239999997</v>
      </c>
      <c r="L655" s="55">
        <v>64.50877045</v>
      </c>
      <c r="M655" s="55">
        <v>19.699943409999999</v>
      </c>
    </row>
    <row r="656" spans="1:13">
      <c r="A656" s="55" t="s">
        <v>110</v>
      </c>
      <c r="B656" s="55" t="s">
        <v>111</v>
      </c>
      <c r="C656" s="55" t="s">
        <v>119</v>
      </c>
      <c r="D656" s="55">
        <v>2025</v>
      </c>
      <c r="E656" s="55" t="s">
        <v>46</v>
      </c>
      <c r="F656" s="55">
        <v>1.734411897</v>
      </c>
      <c r="G656" s="55">
        <v>0.162849455</v>
      </c>
      <c r="H656" s="55">
        <v>157.5956813</v>
      </c>
      <c r="I656" s="55">
        <v>0</v>
      </c>
      <c r="J656" s="55">
        <v>5318.8542420000003</v>
      </c>
      <c r="K656" s="55">
        <v>1174.1250580000001</v>
      </c>
      <c r="L656" s="55">
        <v>84.306121439999998</v>
      </c>
      <c r="M656" s="55">
        <v>24.27934539</v>
      </c>
    </row>
    <row r="657" spans="1:13">
      <c r="A657" s="55" t="s">
        <v>110</v>
      </c>
      <c r="B657" s="55" t="s">
        <v>111</v>
      </c>
      <c r="C657" s="55" t="s">
        <v>119</v>
      </c>
      <c r="D657" s="55">
        <v>2030</v>
      </c>
      <c r="E657" s="55" t="s">
        <v>46</v>
      </c>
      <c r="F657" s="55">
        <v>2.2123788929999999</v>
      </c>
      <c r="G657" s="55">
        <v>0.19591199300000001</v>
      </c>
      <c r="H657" s="55">
        <v>201.02569599999899</v>
      </c>
      <c r="I657" s="55">
        <v>0</v>
      </c>
      <c r="J657" s="55">
        <v>6784.6172409999999</v>
      </c>
      <c r="K657" s="55">
        <v>1497.3626279999901</v>
      </c>
      <c r="L657" s="55">
        <v>107.41906179999999</v>
      </c>
      <c r="M657" s="55">
        <v>30.500725939999999</v>
      </c>
    </row>
    <row r="658" spans="1:13">
      <c r="A658" s="55" t="s">
        <v>110</v>
      </c>
      <c r="B658" s="55" t="s">
        <v>111</v>
      </c>
      <c r="C658" s="55" t="s">
        <v>119</v>
      </c>
      <c r="D658" s="55">
        <v>2035</v>
      </c>
      <c r="E658" s="55" t="s">
        <v>46</v>
      </c>
      <c r="F658" s="55">
        <v>2.728291322</v>
      </c>
      <c r="G658" s="55">
        <v>0.23331697000000001</v>
      </c>
      <c r="H658" s="55">
        <v>247.90358639999999</v>
      </c>
      <c r="I658" s="55">
        <v>0</v>
      </c>
      <c r="J658" s="55">
        <v>8366.7460389999997</v>
      </c>
      <c r="K658" s="55">
        <v>1846.067391</v>
      </c>
      <c r="L658" s="55">
        <v>132.40581829999999</v>
      </c>
      <c r="M658" s="55">
        <v>37.454076720000003</v>
      </c>
    </row>
    <row r="659" spans="1:13">
      <c r="A659" s="55" t="s">
        <v>110</v>
      </c>
      <c r="B659" s="55" t="s">
        <v>111</v>
      </c>
      <c r="C659" s="55" t="s">
        <v>119</v>
      </c>
      <c r="D659" s="55">
        <v>2040</v>
      </c>
      <c r="E659" s="55" t="s">
        <v>46</v>
      </c>
      <c r="F659" s="55">
        <v>3.2907836779999999</v>
      </c>
      <c r="G659" s="55">
        <v>0.27421117299999997</v>
      </c>
      <c r="H659" s="55">
        <v>299.013917399999</v>
      </c>
      <c r="I659" s="55">
        <v>0</v>
      </c>
      <c r="J659" s="55">
        <v>10091.719709999999</v>
      </c>
      <c r="K659" s="55">
        <v>2226.2872429999902</v>
      </c>
      <c r="L659" s="55">
        <v>159.67194079999999</v>
      </c>
      <c r="M659" s="55">
        <v>45.126945460000002</v>
      </c>
    </row>
    <row r="660" spans="1:13">
      <c r="A660" s="55" t="s">
        <v>110</v>
      </c>
      <c r="B660" s="55" t="s">
        <v>111</v>
      </c>
      <c r="C660" s="55" t="s">
        <v>119</v>
      </c>
      <c r="D660" s="55">
        <v>2045</v>
      </c>
      <c r="E660" s="55" t="s">
        <v>46</v>
      </c>
      <c r="F660" s="55">
        <v>3.9253880350000001</v>
      </c>
      <c r="G660" s="55">
        <v>0.29212489199999903</v>
      </c>
      <c r="H660" s="55">
        <v>356.67663639999898</v>
      </c>
      <c r="I660" s="55">
        <v>0</v>
      </c>
      <c r="J660" s="55">
        <v>12037.83648</v>
      </c>
      <c r="K660" s="55">
        <v>2655.2781019999902</v>
      </c>
      <c r="L660" s="55">
        <v>190.4461068</v>
      </c>
      <c r="M660" s="55">
        <v>53.835752290000002</v>
      </c>
    </row>
    <row r="661" spans="1:13">
      <c r="A661" s="55" t="s">
        <v>110</v>
      </c>
      <c r="B661" s="55" t="s">
        <v>111</v>
      </c>
      <c r="C661" s="55" t="s">
        <v>119</v>
      </c>
      <c r="D661" s="55">
        <v>2050</v>
      </c>
      <c r="E661" s="55" t="s">
        <v>46</v>
      </c>
      <c r="F661" s="55">
        <v>4.6472575279999999</v>
      </c>
      <c r="G661" s="55">
        <v>0.36532095799999997</v>
      </c>
      <c r="H661" s="55">
        <v>422.26861869999999</v>
      </c>
      <c r="I661" s="55">
        <v>0</v>
      </c>
      <c r="J661" s="55">
        <v>14251.56588</v>
      </c>
      <c r="K661" s="55">
        <v>3143.5135149999901</v>
      </c>
      <c r="L661" s="55">
        <v>225.46228809999999</v>
      </c>
      <c r="M661" s="55">
        <v>63.732642740000003</v>
      </c>
    </row>
    <row r="662" spans="1:13">
      <c r="A662" s="55" t="s">
        <v>110</v>
      </c>
      <c r="B662" s="55" t="s">
        <v>111</v>
      </c>
      <c r="C662" s="55" t="s">
        <v>120</v>
      </c>
      <c r="D662" s="55">
        <v>2000</v>
      </c>
      <c r="E662" s="55" t="s">
        <v>46</v>
      </c>
      <c r="F662" s="55">
        <v>0.21</v>
      </c>
      <c r="G662" s="55">
        <v>1.7000000000000001E-2</v>
      </c>
      <c r="H662" s="55">
        <v>9</v>
      </c>
      <c r="I662" s="55">
        <v>0</v>
      </c>
      <c r="J662" s="55">
        <v>70</v>
      </c>
      <c r="K662" s="55">
        <v>80.957540089999995</v>
      </c>
      <c r="L662" s="55">
        <v>5.995295907</v>
      </c>
      <c r="M662" s="55">
        <v>3.2792523679999999</v>
      </c>
    </row>
    <row r="663" spans="1:13">
      <c r="A663" s="55" t="s">
        <v>110</v>
      </c>
      <c r="B663" s="55" t="s">
        <v>111</v>
      </c>
      <c r="C663" s="55" t="s">
        <v>120</v>
      </c>
      <c r="D663" s="55">
        <v>2005</v>
      </c>
      <c r="E663" s="55" t="s">
        <v>46</v>
      </c>
      <c r="F663" s="55">
        <v>0.19</v>
      </c>
      <c r="G663" s="55">
        <v>1.4999999999999999E-2</v>
      </c>
      <c r="H663" s="55">
        <v>9</v>
      </c>
      <c r="I663" s="55">
        <v>0</v>
      </c>
      <c r="J663" s="55">
        <v>61</v>
      </c>
      <c r="K663" s="55">
        <v>71.717925440000002</v>
      </c>
      <c r="L663" s="55">
        <v>5.3557480220000002</v>
      </c>
      <c r="M663" s="55">
        <v>1.9297206579999999</v>
      </c>
    </row>
    <row r="664" spans="1:13">
      <c r="A664" s="55" t="s">
        <v>110</v>
      </c>
      <c r="B664" s="55" t="s">
        <v>111</v>
      </c>
      <c r="C664" s="55" t="s">
        <v>120</v>
      </c>
      <c r="D664" s="55">
        <v>2010</v>
      </c>
      <c r="E664" s="55" t="s">
        <v>46</v>
      </c>
      <c r="F664" s="55">
        <v>0.19</v>
      </c>
      <c r="G664" s="55">
        <v>1.0632403E-2</v>
      </c>
      <c r="H664" s="55">
        <v>8</v>
      </c>
      <c r="I664" s="55">
        <v>0</v>
      </c>
      <c r="J664" s="55">
        <v>57</v>
      </c>
      <c r="K664" s="55">
        <v>60.06111696</v>
      </c>
      <c r="L664" s="55">
        <v>4.4830231390000002</v>
      </c>
      <c r="M664" s="55">
        <v>1.147967001</v>
      </c>
    </row>
    <row r="665" spans="1:13">
      <c r="A665" s="55" t="s">
        <v>110</v>
      </c>
      <c r="B665" s="55" t="s">
        <v>111</v>
      </c>
      <c r="C665" s="55" t="s">
        <v>120</v>
      </c>
      <c r="D665" s="55">
        <v>2015</v>
      </c>
      <c r="E665" s="55" t="s">
        <v>46</v>
      </c>
      <c r="F665" s="55">
        <v>0.16</v>
      </c>
      <c r="G665" s="55">
        <v>8.2219300000000006E-3</v>
      </c>
      <c r="H665" s="55">
        <v>7</v>
      </c>
      <c r="I665" s="55">
        <v>0</v>
      </c>
      <c r="J665" s="55">
        <v>51</v>
      </c>
      <c r="K665" s="55">
        <v>49.052518679999999</v>
      </c>
      <c r="L665" s="55">
        <v>3.6585417439999999</v>
      </c>
      <c r="M665" s="55">
        <v>0.38286055000000002</v>
      </c>
    </row>
    <row r="666" spans="1:13">
      <c r="A666" s="55" t="s">
        <v>110</v>
      </c>
      <c r="B666" s="55" t="s">
        <v>111</v>
      </c>
      <c r="C666" s="55" t="s">
        <v>120</v>
      </c>
      <c r="D666" s="55">
        <v>2020</v>
      </c>
      <c r="E666" s="55" t="s">
        <v>46</v>
      </c>
      <c r="F666" s="55">
        <v>0.16</v>
      </c>
      <c r="G666" s="55">
        <v>8.249925E-3</v>
      </c>
      <c r="H666" s="55">
        <v>7</v>
      </c>
      <c r="I666" s="55">
        <v>0</v>
      </c>
      <c r="J666" s="55">
        <v>49</v>
      </c>
      <c r="K666" s="55">
        <v>46.065351489999998</v>
      </c>
      <c r="L666" s="55">
        <v>3.4346017450000002</v>
      </c>
      <c r="M666" s="55">
        <v>0.15140513899999999</v>
      </c>
    </row>
    <row r="667" spans="1:13">
      <c r="A667" s="55" t="s">
        <v>110</v>
      </c>
      <c r="B667" s="55" t="s">
        <v>111</v>
      </c>
      <c r="C667" s="55" t="s">
        <v>120</v>
      </c>
      <c r="D667" s="55">
        <v>2025</v>
      </c>
      <c r="E667" s="55" t="s">
        <v>46</v>
      </c>
      <c r="F667" s="55">
        <v>0.16</v>
      </c>
      <c r="G667" s="55">
        <v>6.7862799999999996E-3</v>
      </c>
      <c r="H667" s="55">
        <v>7</v>
      </c>
      <c r="I667" s="55">
        <v>0</v>
      </c>
      <c r="J667" s="55">
        <v>46</v>
      </c>
      <c r="K667" s="55">
        <v>44.912466379999998</v>
      </c>
      <c r="L667" s="55">
        <v>3.3482140610000002</v>
      </c>
      <c r="M667" s="55">
        <v>7.2431140999999893E-2</v>
      </c>
    </row>
    <row r="668" spans="1:13">
      <c r="A668" s="55" t="s">
        <v>110</v>
      </c>
      <c r="B668" s="55" t="s">
        <v>111</v>
      </c>
      <c r="C668" s="55" t="s">
        <v>120</v>
      </c>
      <c r="D668" s="55">
        <v>2030</v>
      </c>
      <c r="E668" s="55" t="s">
        <v>46</v>
      </c>
      <c r="F668" s="55">
        <v>0.13714285699999901</v>
      </c>
      <c r="G668" s="55">
        <v>4.2536350000000004E-3</v>
      </c>
      <c r="H668" s="55">
        <v>6</v>
      </c>
      <c r="I668" s="55">
        <v>0</v>
      </c>
      <c r="J668" s="55">
        <v>42</v>
      </c>
      <c r="K668" s="55">
        <v>38.115750859999999</v>
      </c>
      <c r="L668" s="55">
        <v>2.84138029199999</v>
      </c>
      <c r="M668" s="55">
        <v>4.0411699000000002E-2</v>
      </c>
    </row>
    <row r="669" spans="1:13">
      <c r="A669" s="55" t="s">
        <v>110</v>
      </c>
      <c r="B669" s="55" t="s">
        <v>111</v>
      </c>
      <c r="C669" s="55" t="s">
        <v>120</v>
      </c>
      <c r="D669" s="55">
        <v>2035</v>
      </c>
      <c r="E669" s="55" t="s">
        <v>46</v>
      </c>
      <c r="F669" s="55">
        <v>0.13714285699999901</v>
      </c>
      <c r="G669" s="55">
        <v>7.1640940000000002E-3</v>
      </c>
      <c r="H669" s="55">
        <v>6</v>
      </c>
      <c r="I669" s="55">
        <v>0</v>
      </c>
      <c r="J669" s="55">
        <v>39</v>
      </c>
      <c r="K669" s="55">
        <v>37.969234110000002</v>
      </c>
      <c r="L669" s="55">
        <v>2.8304043139999999</v>
      </c>
      <c r="M669" s="55">
        <v>3.4089331E-2</v>
      </c>
    </row>
    <row r="670" spans="1:13">
      <c r="A670" s="55" t="s">
        <v>110</v>
      </c>
      <c r="B670" s="55" t="s">
        <v>111</v>
      </c>
      <c r="C670" s="55" t="s">
        <v>120</v>
      </c>
      <c r="D670" s="55">
        <v>2040</v>
      </c>
      <c r="E670" s="55" t="s">
        <v>46</v>
      </c>
      <c r="F670" s="55">
        <v>0.114285714</v>
      </c>
      <c r="G670" s="55">
        <v>2.0894659999999999E-3</v>
      </c>
      <c r="H670" s="55">
        <v>5</v>
      </c>
      <c r="I670" s="55">
        <v>0</v>
      </c>
      <c r="J670" s="55">
        <v>36</v>
      </c>
      <c r="K670" s="55">
        <v>31.59404499</v>
      </c>
      <c r="L670" s="55">
        <v>2.355150697</v>
      </c>
      <c r="M670" s="55">
        <v>2.7120116999999999E-2</v>
      </c>
    </row>
    <row r="671" spans="1:13">
      <c r="A671" s="55" t="s">
        <v>110</v>
      </c>
      <c r="B671" s="55" t="s">
        <v>111</v>
      </c>
      <c r="C671" s="55" t="s">
        <v>120</v>
      </c>
      <c r="D671" s="55">
        <v>2045</v>
      </c>
      <c r="E671" s="55" t="s">
        <v>46</v>
      </c>
      <c r="F671" s="55">
        <v>0.114285714</v>
      </c>
      <c r="G671" s="55">
        <v>6.2685819999999904E-3</v>
      </c>
      <c r="H671" s="55">
        <v>5</v>
      </c>
      <c r="I671" s="55">
        <v>0</v>
      </c>
      <c r="J671" s="55">
        <v>33</v>
      </c>
      <c r="K671" s="55">
        <v>31.575967599999998</v>
      </c>
      <c r="L671" s="55">
        <v>2.3537965199999999</v>
      </c>
      <c r="M671" s="55">
        <v>2.6651959999999999E-2</v>
      </c>
    </row>
    <row r="672" spans="1:13">
      <c r="A672" s="55" t="s">
        <v>110</v>
      </c>
      <c r="B672" s="55" t="s">
        <v>111</v>
      </c>
      <c r="C672" s="55" t="s">
        <v>120</v>
      </c>
      <c r="D672" s="55">
        <v>2050</v>
      </c>
      <c r="E672" s="55" t="s">
        <v>46</v>
      </c>
      <c r="F672" s="55">
        <v>9.1428571E-2</v>
      </c>
      <c r="G672" s="55">
        <v>8.9545100000000002E-4</v>
      </c>
      <c r="H672" s="55">
        <v>4</v>
      </c>
      <c r="I672" s="55">
        <v>0</v>
      </c>
      <c r="J672" s="55">
        <v>31</v>
      </c>
      <c r="K672" s="55">
        <v>25.25520994</v>
      </c>
      <c r="L672" s="55">
        <v>1.882620408</v>
      </c>
      <c r="M672" s="55">
        <v>2.1214877E-2</v>
      </c>
    </row>
    <row r="673" spans="1:13">
      <c r="A673" s="55" t="s">
        <v>110</v>
      </c>
      <c r="B673" s="55" t="s">
        <v>111</v>
      </c>
      <c r="C673" s="55" t="s">
        <v>121</v>
      </c>
      <c r="D673" s="55">
        <v>2000</v>
      </c>
      <c r="E673" s="55" t="s">
        <v>46</v>
      </c>
      <c r="F673" s="55">
        <v>0.92299999999999904</v>
      </c>
      <c r="G673" s="55">
        <v>3.5000000000000003E-2</v>
      </c>
      <c r="H673" s="55">
        <v>30</v>
      </c>
      <c r="I673" s="55">
        <v>0</v>
      </c>
      <c r="J673" s="55">
        <v>435</v>
      </c>
      <c r="K673" s="55">
        <v>230.89651480000001</v>
      </c>
      <c r="L673" s="55">
        <v>17.025416069999999</v>
      </c>
      <c r="M673" s="55">
        <v>23.16610974</v>
      </c>
    </row>
    <row r="674" spans="1:13">
      <c r="A674" s="55" t="s">
        <v>110</v>
      </c>
      <c r="B674" s="55" t="s">
        <v>111</v>
      </c>
      <c r="C674" s="55" t="s">
        <v>121</v>
      </c>
      <c r="D674" s="55">
        <v>2005</v>
      </c>
      <c r="E674" s="55" t="s">
        <v>46</v>
      </c>
      <c r="F674" s="55">
        <v>1.052</v>
      </c>
      <c r="G674" s="55">
        <v>5.7999999999999899E-2</v>
      </c>
      <c r="H674" s="55">
        <v>36</v>
      </c>
      <c r="I674" s="55">
        <v>0</v>
      </c>
      <c r="J674" s="55">
        <v>497</v>
      </c>
      <c r="K674" s="55">
        <v>244.02133179999899</v>
      </c>
      <c r="L674" s="55">
        <v>17.98514192</v>
      </c>
      <c r="M674" s="55">
        <v>16.600568169999999</v>
      </c>
    </row>
    <row r="675" spans="1:13">
      <c r="A675" s="55" t="s">
        <v>110</v>
      </c>
      <c r="B675" s="55" t="s">
        <v>111</v>
      </c>
      <c r="C675" s="55" t="s">
        <v>121</v>
      </c>
      <c r="D675" s="55">
        <v>2010</v>
      </c>
      <c r="E675" s="55" t="s">
        <v>46</v>
      </c>
      <c r="F675" s="55">
        <v>1.276</v>
      </c>
      <c r="G675" s="55">
        <v>0.102235614</v>
      </c>
      <c r="H675" s="55">
        <v>45</v>
      </c>
      <c r="I675" s="55">
        <v>0</v>
      </c>
      <c r="J675" s="55">
        <v>588</v>
      </c>
      <c r="K675" s="55">
        <v>289.69236439999997</v>
      </c>
      <c r="L675" s="55">
        <v>21.328901049999999</v>
      </c>
      <c r="M675" s="55">
        <v>13.40572914</v>
      </c>
    </row>
    <row r="676" spans="1:13">
      <c r="A676" s="55" t="s">
        <v>110</v>
      </c>
      <c r="B676" s="55" t="s">
        <v>111</v>
      </c>
      <c r="C676" s="55" t="s">
        <v>121</v>
      </c>
      <c r="D676" s="55">
        <v>2015</v>
      </c>
      <c r="E676" s="55" t="s">
        <v>46</v>
      </c>
      <c r="F676" s="55">
        <v>1.631</v>
      </c>
      <c r="G676" s="55">
        <v>0.117966894</v>
      </c>
      <c r="H676" s="55">
        <v>58</v>
      </c>
      <c r="I676" s="55">
        <v>0</v>
      </c>
      <c r="J676" s="55">
        <v>712</v>
      </c>
      <c r="K676" s="55">
        <v>364.64770859999999</v>
      </c>
      <c r="L676" s="55">
        <v>26.84285891</v>
      </c>
      <c r="M676" s="55">
        <v>11.992042379999999</v>
      </c>
    </row>
    <row r="677" spans="1:13">
      <c r="A677" s="55" t="s">
        <v>110</v>
      </c>
      <c r="B677" s="55" t="s">
        <v>111</v>
      </c>
      <c r="C677" s="55" t="s">
        <v>121</v>
      </c>
      <c r="D677" s="55">
        <v>2020</v>
      </c>
      <c r="E677" s="55" t="s">
        <v>46</v>
      </c>
      <c r="F677" s="55">
        <v>1.85596551699999</v>
      </c>
      <c r="G677" s="55">
        <v>0.116651739</v>
      </c>
      <c r="H677" s="55">
        <v>66</v>
      </c>
      <c r="I677" s="55">
        <v>0</v>
      </c>
      <c r="J677" s="55">
        <v>793</v>
      </c>
      <c r="K677" s="55">
        <v>411.5811994</v>
      </c>
      <c r="L677" s="55">
        <v>30.309099549999999</v>
      </c>
      <c r="M677" s="55">
        <v>11.310539759999999</v>
      </c>
    </row>
    <row r="678" spans="1:13">
      <c r="A678" s="55" t="s">
        <v>110</v>
      </c>
      <c r="B678" s="55" t="s">
        <v>111</v>
      </c>
      <c r="C678" s="55" t="s">
        <v>121</v>
      </c>
      <c r="D678" s="55">
        <v>2025</v>
      </c>
      <c r="E678" s="55" t="s">
        <v>46</v>
      </c>
      <c r="F678" s="55">
        <v>1.9684482759999999</v>
      </c>
      <c r="G678" s="55">
        <v>0.12533269799999999</v>
      </c>
      <c r="H678" s="55">
        <v>70</v>
      </c>
      <c r="I678" s="55">
        <v>0</v>
      </c>
      <c r="J678" s="55">
        <v>837</v>
      </c>
      <c r="K678" s="55">
        <v>435.15412400000002</v>
      </c>
      <c r="L678" s="55">
        <v>32.131084119999997</v>
      </c>
      <c r="M678" s="55">
        <v>9.1792384009999992</v>
      </c>
    </row>
    <row r="679" spans="1:13">
      <c r="A679" s="55" t="s">
        <v>110</v>
      </c>
      <c r="B679" s="55" t="s">
        <v>111</v>
      </c>
      <c r="C679" s="55" t="s">
        <v>121</v>
      </c>
      <c r="D679" s="55">
        <v>2030</v>
      </c>
      <c r="E679" s="55" t="s">
        <v>46</v>
      </c>
      <c r="F679" s="55">
        <v>2.024689655</v>
      </c>
      <c r="G679" s="55">
        <v>0.11825260999999999</v>
      </c>
      <c r="H679" s="55">
        <v>72</v>
      </c>
      <c r="I679" s="55">
        <v>0</v>
      </c>
      <c r="J679" s="55">
        <v>858</v>
      </c>
      <c r="K679" s="55">
        <v>447.0445163</v>
      </c>
      <c r="L679" s="55">
        <v>33.010828050000001</v>
      </c>
      <c r="M679" s="55">
        <v>4.5168694150000004</v>
      </c>
    </row>
    <row r="680" spans="1:13">
      <c r="A680" s="55" t="s">
        <v>110</v>
      </c>
      <c r="B680" s="55" t="s">
        <v>111</v>
      </c>
      <c r="C680" s="55" t="s">
        <v>121</v>
      </c>
      <c r="D680" s="55">
        <v>2035</v>
      </c>
      <c r="E680" s="55" t="s">
        <v>46</v>
      </c>
      <c r="F680" s="55">
        <v>2.0528103450000001</v>
      </c>
      <c r="G680" s="55">
        <v>0.116416318</v>
      </c>
      <c r="H680" s="55">
        <v>73</v>
      </c>
      <c r="I680" s="55">
        <v>0</v>
      </c>
      <c r="J680" s="55">
        <v>854</v>
      </c>
      <c r="K680" s="55">
        <v>453.04183260000002</v>
      </c>
      <c r="L680" s="55">
        <v>33.454376740000001</v>
      </c>
      <c r="M680" s="55">
        <v>2.61640724199999</v>
      </c>
    </row>
    <row r="681" spans="1:13">
      <c r="A681" s="55" t="s">
        <v>110</v>
      </c>
      <c r="B681" s="55" t="s">
        <v>111</v>
      </c>
      <c r="C681" s="55" t="s">
        <v>121</v>
      </c>
      <c r="D681" s="55">
        <v>2040</v>
      </c>
      <c r="E681" s="55" t="s">
        <v>46</v>
      </c>
      <c r="F681" s="55">
        <v>2.0528103450000001</v>
      </c>
      <c r="G681" s="55">
        <v>0.113111051999999</v>
      </c>
      <c r="H681" s="55">
        <v>73</v>
      </c>
      <c r="I681" s="55">
        <v>0</v>
      </c>
      <c r="J681" s="55">
        <v>852</v>
      </c>
      <c r="K681" s="55">
        <v>452.9604205</v>
      </c>
      <c r="L681" s="55">
        <v>33.448631370000001</v>
      </c>
      <c r="M681" s="55">
        <v>1.9276715639999999</v>
      </c>
    </row>
    <row r="682" spans="1:13">
      <c r="A682" s="55" t="s">
        <v>110</v>
      </c>
      <c r="B682" s="55" t="s">
        <v>111</v>
      </c>
      <c r="C682" s="55" t="s">
        <v>121</v>
      </c>
      <c r="D682" s="55">
        <v>2045</v>
      </c>
      <c r="E682" s="55" t="s">
        <v>46</v>
      </c>
      <c r="F682" s="55">
        <v>2.109051724</v>
      </c>
      <c r="G682" s="55">
        <v>0.117793461999999</v>
      </c>
      <c r="H682" s="55">
        <v>75</v>
      </c>
      <c r="I682" s="55">
        <v>0</v>
      </c>
      <c r="J682" s="55">
        <v>855</v>
      </c>
      <c r="K682" s="55">
        <v>465.33810870000002</v>
      </c>
      <c r="L682" s="55">
        <v>34.36276075</v>
      </c>
      <c r="M682" s="55">
        <v>1.7544414150000001</v>
      </c>
    </row>
    <row r="683" spans="1:13">
      <c r="A683" s="55" t="s">
        <v>110</v>
      </c>
      <c r="B683" s="55" t="s">
        <v>111</v>
      </c>
      <c r="C683" s="55" t="s">
        <v>121</v>
      </c>
      <c r="D683" s="55">
        <v>2050</v>
      </c>
      <c r="E683" s="55" t="s">
        <v>46</v>
      </c>
      <c r="F683" s="55">
        <v>2.1652931030000002</v>
      </c>
      <c r="G683" s="55">
        <v>0.122659456</v>
      </c>
      <c r="H683" s="55">
        <v>77</v>
      </c>
      <c r="I683" s="55">
        <v>0</v>
      </c>
      <c r="J683" s="55">
        <v>875</v>
      </c>
      <c r="K683" s="55">
        <v>477.73441150000002</v>
      </c>
      <c r="L683" s="55">
        <v>35.278203810000001</v>
      </c>
      <c r="M683" s="55">
        <v>1.7337363159999899</v>
      </c>
    </row>
    <row r="684" spans="1:13">
      <c r="A684" s="55" t="s">
        <v>110</v>
      </c>
      <c r="B684" s="55" t="s">
        <v>111</v>
      </c>
      <c r="C684" s="55" t="s">
        <v>122</v>
      </c>
      <c r="D684" s="55">
        <v>2000</v>
      </c>
      <c r="E684" s="55" t="s">
        <v>46</v>
      </c>
      <c r="F684" s="55">
        <v>0.09</v>
      </c>
      <c r="G684" s="55">
        <v>0.05</v>
      </c>
      <c r="H684" s="55">
        <v>3</v>
      </c>
      <c r="I684" s="55">
        <v>0</v>
      </c>
      <c r="J684" s="55">
        <v>55</v>
      </c>
      <c r="K684" s="55">
        <v>24.625806390000001</v>
      </c>
      <c r="L684" s="55">
        <v>1.813817856</v>
      </c>
      <c r="M684" s="55">
        <v>0.72402103399999995</v>
      </c>
    </row>
    <row r="685" spans="1:13">
      <c r="A685" s="55" t="s">
        <v>110</v>
      </c>
      <c r="B685" s="55" t="s">
        <v>111</v>
      </c>
      <c r="C685" s="55" t="s">
        <v>122</v>
      </c>
      <c r="D685" s="55">
        <v>2005</v>
      </c>
      <c r="E685" s="55" t="s">
        <v>46</v>
      </c>
      <c r="F685" s="55">
        <v>0.13</v>
      </c>
      <c r="G685" s="55">
        <v>5.5E-2</v>
      </c>
      <c r="H685" s="55">
        <v>5</v>
      </c>
      <c r="I685" s="55">
        <v>0</v>
      </c>
      <c r="J685" s="55">
        <v>78</v>
      </c>
      <c r="K685" s="55">
        <v>35.191415450000001</v>
      </c>
      <c r="L685" s="55">
        <v>2.5981250669999998</v>
      </c>
      <c r="M685" s="55">
        <v>1.020178762</v>
      </c>
    </row>
    <row r="686" spans="1:13">
      <c r="A686" s="55" t="s">
        <v>110</v>
      </c>
      <c r="B686" s="55" t="s">
        <v>111</v>
      </c>
      <c r="C686" s="55" t="s">
        <v>122</v>
      </c>
      <c r="D686" s="55">
        <v>2010</v>
      </c>
      <c r="E686" s="55" t="s">
        <v>46</v>
      </c>
      <c r="F686" s="55">
        <v>0.17</v>
      </c>
      <c r="G686" s="55">
        <v>2.2770470000000001E-2</v>
      </c>
      <c r="H686" s="55">
        <v>6</v>
      </c>
      <c r="I686" s="55">
        <v>0</v>
      </c>
      <c r="J686" s="55">
        <v>98</v>
      </c>
      <c r="K686" s="55">
        <v>39.663138619999998</v>
      </c>
      <c r="L686" s="55">
        <v>2.930088697</v>
      </c>
      <c r="M686" s="55">
        <v>1.1247980449999999</v>
      </c>
    </row>
    <row r="687" spans="1:13">
      <c r="A687" s="55" t="s">
        <v>110</v>
      </c>
      <c r="B687" s="55" t="s">
        <v>111</v>
      </c>
      <c r="C687" s="55" t="s">
        <v>122</v>
      </c>
      <c r="D687" s="55">
        <v>2015</v>
      </c>
      <c r="E687" s="55" t="s">
        <v>46</v>
      </c>
      <c r="F687" s="55">
        <v>0.2</v>
      </c>
      <c r="G687" s="55">
        <v>1.8535355999999999E-2</v>
      </c>
      <c r="H687" s="55">
        <v>8</v>
      </c>
      <c r="I687" s="55">
        <v>0</v>
      </c>
      <c r="J687" s="55">
        <v>118</v>
      </c>
      <c r="K687" s="55">
        <v>51.998351299999896</v>
      </c>
      <c r="L687" s="55">
        <v>3.8252486860000001</v>
      </c>
      <c r="M687" s="55">
        <v>1.4038728009999999</v>
      </c>
    </row>
    <row r="688" spans="1:13">
      <c r="A688" s="55" t="s">
        <v>110</v>
      </c>
      <c r="B688" s="55" t="s">
        <v>111</v>
      </c>
      <c r="C688" s="55" t="s">
        <v>122</v>
      </c>
      <c r="D688" s="55">
        <v>2020</v>
      </c>
      <c r="E688" s="55" t="s">
        <v>46</v>
      </c>
      <c r="F688" s="55">
        <v>0.25</v>
      </c>
      <c r="G688" s="55">
        <v>2.9039077999999999E-2</v>
      </c>
      <c r="H688" s="55">
        <v>10</v>
      </c>
      <c r="I688" s="55">
        <v>0</v>
      </c>
      <c r="J688" s="55">
        <v>158</v>
      </c>
      <c r="K688" s="55">
        <v>64.760804899999997</v>
      </c>
      <c r="L688" s="55">
        <v>4.8052653669999996</v>
      </c>
      <c r="M688" s="55">
        <v>1.4244389959999999</v>
      </c>
    </row>
    <row r="689" spans="1:13">
      <c r="A689" s="55" t="s">
        <v>110</v>
      </c>
      <c r="B689" s="55" t="s">
        <v>111</v>
      </c>
      <c r="C689" s="55" t="s">
        <v>122</v>
      </c>
      <c r="D689" s="55">
        <v>2025</v>
      </c>
      <c r="E689" s="55" t="s">
        <v>46</v>
      </c>
      <c r="F689" s="55">
        <v>0.25</v>
      </c>
      <c r="G689" s="55">
        <v>1.5067488E-2</v>
      </c>
      <c r="H689" s="55">
        <v>10</v>
      </c>
      <c r="I689" s="55">
        <v>0</v>
      </c>
      <c r="J689" s="55">
        <v>160</v>
      </c>
      <c r="K689" s="55">
        <v>64.668132569999997</v>
      </c>
      <c r="L689" s="55">
        <v>4.7981766779999999</v>
      </c>
      <c r="M689" s="55">
        <v>1.405188294</v>
      </c>
    </row>
    <row r="690" spans="1:13">
      <c r="A690" s="55" t="s">
        <v>110</v>
      </c>
      <c r="B690" s="55" t="s">
        <v>111</v>
      </c>
      <c r="C690" s="55" t="s">
        <v>122</v>
      </c>
      <c r="D690" s="55">
        <v>2030</v>
      </c>
      <c r="E690" s="55" t="s">
        <v>46</v>
      </c>
      <c r="F690" s="55">
        <v>0.25</v>
      </c>
      <c r="G690" s="55">
        <v>1.5508243999999999E-2</v>
      </c>
      <c r="H690" s="55">
        <v>10</v>
      </c>
      <c r="I690" s="55">
        <v>0</v>
      </c>
      <c r="J690" s="55">
        <v>163</v>
      </c>
      <c r="K690" s="55">
        <v>64.632265349999997</v>
      </c>
      <c r="L690" s="55">
        <v>4.7966507829999996</v>
      </c>
      <c r="M690" s="55">
        <v>1.39772982699999</v>
      </c>
    </row>
    <row r="691" spans="1:13">
      <c r="A691" s="55" t="s">
        <v>110</v>
      </c>
      <c r="B691" s="55" t="s">
        <v>111</v>
      </c>
      <c r="C691" s="55" t="s">
        <v>122</v>
      </c>
      <c r="D691" s="55">
        <v>2035</v>
      </c>
      <c r="E691" s="55" t="s">
        <v>46</v>
      </c>
      <c r="F691" s="55">
        <v>0.27500000000000002</v>
      </c>
      <c r="G691" s="55">
        <v>1.6161221E-2</v>
      </c>
      <c r="H691" s="55">
        <v>11</v>
      </c>
      <c r="I691" s="55">
        <v>0</v>
      </c>
      <c r="J691" s="55">
        <v>169</v>
      </c>
      <c r="K691" s="55">
        <v>71.080277899999999</v>
      </c>
      <c r="L691" s="55">
        <v>5.277062538</v>
      </c>
      <c r="M691" s="55">
        <v>1.5349247659999901</v>
      </c>
    </row>
    <row r="692" spans="1:13">
      <c r="A692" s="55" t="s">
        <v>110</v>
      </c>
      <c r="B692" s="55" t="s">
        <v>111</v>
      </c>
      <c r="C692" s="55" t="s">
        <v>122</v>
      </c>
      <c r="D692" s="55">
        <v>2040</v>
      </c>
      <c r="E692" s="55" t="s">
        <v>46</v>
      </c>
      <c r="F692" s="55">
        <v>0.27500000000000002</v>
      </c>
      <c r="G692" s="55">
        <v>1.5426604999999999E-2</v>
      </c>
      <c r="H692" s="55">
        <v>11</v>
      </c>
      <c r="I692" s="55">
        <v>0</v>
      </c>
      <c r="J692" s="55">
        <v>174</v>
      </c>
      <c r="K692" s="55">
        <v>71.074419430000006</v>
      </c>
      <c r="L692" s="55">
        <v>5.2786899759999999</v>
      </c>
      <c r="M692" s="55">
        <v>1.534069175</v>
      </c>
    </row>
    <row r="693" spans="1:13">
      <c r="A693" s="55" t="s">
        <v>110</v>
      </c>
      <c r="B693" s="55" t="s">
        <v>111</v>
      </c>
      <c r="C693" s="55" t="s">
        <v>122</v>
      </c>
      <c r="D693" s="55">
        <v>2045</v>
      </c>
      <c r="E693" s="55" t="s">
        <v>46</v>
      </c>
      <c r="F693" s="55">
        <v>0.27500000000000002</v>
      </c>
      <c r="G693" s="55">
        <v>1.5426604999999999E-2</v>
      </c>
      <c r="H693" s="55">
        <v>11</v>
      </c>
      <c r="I693" s="55">
        <v>0</v>
      </c>
      <c r="J693" s="55">
        <v>178</v>
      </c>
      <c r="K693" s="55">
        <v>71.072164709999996</v>
      </c>
      <c r="L693" s="55">
        <v>5.2803692529999999</v>
      </c>
      <c r="M693" s="55">
        <v>1.5337399999999899</v>
      </c>
    </row>
    <row r="694" spans="1:13">
      <c r="A694" s="55" t="s">
        <v>110</v>
      </c>
      <c r="B694" s="55" t="s">
        <v>111</v>
      </c>
      <c r="C694" s="55" t="s">
        <v>122</v>
      </c>
      <c r="D694" s="55">
        <v>2050</v>
      </c>
      <c r="E694" s="55" t="s">
        <v>46</v>
      </c>
      <c r="F694" s="55">
        <v>0.3</v>
      </c>
      <c r="G694" s="55">
        <v>1.9915874E-2</v>
      </c>
      <c r="H694" s="55">
        <v>12</v>
      </c>
      <c r="I694" s="55">
        <v>0</v>
      </c>
      <c r="J694" s="55">
        <v>182</v>
      </c>
      <c r="K694" s="55">
        <v>77.53232414</v>
      </c>
      <c r="L694" s="55">
        <v>5.7620589579999999</v>
      </c>
      <c r="M694" s="55">
        <v>1.67303275</v>
      </c>
    </row>
    <row r="695" spans="1:13">
      <c r="A695" s="55" t="s">
        <v>110</v>
      </c>
      <c r="B695" s="55" t="s">
        <v>111</v>
      </c>
      <c r="C695" s="55" t="s">
        <v>123</v>
      </c>
      <c r="D695" s="55">
        <v>2000</v>
      </c>
      <c r="E695" s="55" t="s">
        <v>46</v>
      </c>
      <c r="F695" s="55">
        <v>0.61399999999999999</v>
      </c>
      <c r="G695" s="55">
        <v>4.7E-2</v>
      </c>
      <c r="H695" s="55">
        <v>13</v>
      </c>
      <c r="I695" s="55">
        <v>0</v>
      </c>
      <c r="J695" s="55">
        <v>190</v>
      </c>
      <c r="K695" s="55">
        <v>94.203923040000006</v>
      </c>
      <c r="L695" s="55">
        <v>6.9309781920000004</v>
      </c>
      <c r="M695" s="55">
        <v>8.9148322140000005</v>
      </c>
    </row>
    <row r="696" spans="1:13">
      <c r="A696" s="55" t="s">
        <v>110</v>
      </c>
      <c r="B696" s="55" t="s">
        <v>111</v>
      </c>
      <c r="C696" s="55" t="s">
        <v>123</v>
      </c>
      <c r="D696" s="55">
        <v>2005</v>
      </c>
      <c r="E696" s="55" t="s">
        <v>46</v>
      </c>
      <c r="F696" s="55">
        <v>0.83399999999999996</v>
      </c>
      <c r="G696" s="55">
        <v>5.8999999999999997E-2</v>
      </c>
      <c r="H696" s="55">
        <v>19</v>
      </c>
      <c r="I696" s="55">
        <v>0</v>
      </c>
      <c r="J696" s="55">
        <v>271</v>
      </c>
      <c r="K696" s="55">
        <v>116.5858059</v>
      </c>
      <c r="L696" s="55">
        <v>8.6064372079999991</v>
      </c>
      <c r="M696" s="55">
        <v>9.6600510919999998</v>
      </c>
    </row>
    <row r="697" spans="1:13">
      <c r="A697" s="55" t="s">
        <v>110</v>
      </c>
      <c r="B697" s="55" t="s">
        <v>111</v>
      </c>
      <c r="C697" s="55" t="s">
        <v>123</v>
      </c>
      <c r="D697" s="55">
        <v>2010</v>
      </c>
      <c r="E697" s="55" t="s">
        <v>46</v>
      </c>
      <c r="F697" s="55">
        <v>1.0900000000000001</v>
      </c>
      <c r="G697" s="55">
        <v>7.9070557E-2</v>
      </c>
      <c r="H697" s="55">
        <v>26</v>
      </c>
      <c r="I697" s="55">
        <v>0</v>
      </c>
      <c r="J697" s="55">
        <v>366</v>
      </c>
      <c r="K697" s="55">
        <v>148.77032600000001</v>
      </c>
      <c r="L697" s="55">
        <v>10.993196810000001</v>
      </c>
      <c r="M697" s="55">
        <v>11.688492370000001</v>
      </c>
    </row>
    <row r="698" spans="1:13">
      <c r="A698" s="55" t="s">
        <v>110</v>
      </c>
      <c r="B698" s="55" t="s">
        <v>111</v>
      </c>
      <c r="C698" s="55" t="s">
        <v>123</v>
      </c>
      <c r="D698" s="55">
        <v>2015</v>
      </c>
      <c r="E698" s="55" t="s">
        <v>46</v>
      </c>
      <c r="F698" s="55">
        <v>1.19</v>
      </c>
      <c r="G698" s="55">
        <v>8.8848295999999993E-2</v>
      </c>
      <c r="H698" s="55">
        <v>30</v>
      </c>
      <c r="I698" s="55">
        <v>0</v>
      </c>
      <c r="J698" s="55">
        <v>420</v>
      </c>
      <c r="K698" s="55">
        <v>166.71575609999999</v>
      </c>
      <c r="L698" s="55">
        <v>12.327212940000001</v>
      </c>
      <c r="M698" s="55">
        <v>13.22001453</v>
      </c>
    </row>
    <row r="699" spans="1:13">
      <c r="A699" s="55" t="s">
        <v>110</v>
      </c>
      <c r="B699" s="55" t="s">
        <v>111</v>
      </c>
      <c r="C699" s="55" t="s">
        <v>123</v>
      </c>
      <c r="D699" s="55">
        <v>2020</v>
      </c>
      <c r="E699" s="55" t="s">
        <v>46</v>
      </c>
      <c r="F699" s="55">
        <v>1.58666666699999</v>
      </c>
      <c r="G699" s="55">
        <v>0.124464538</v>
      </c>
      <c r="H699" s="55">
        <v>40</v>
      </c>
      <c r="I699" s="55">
        <v>0</v>
      </c>
      <c r="J699" s="55">
        <v>540</v>
      </c>
      <c r="K699" s="55">
        <v>219.68597840000001</v>
      </c>
      <c r="L699" s="55">
        <v>16.251143089999999</v>
      </c>
      <c r="M699" s="55">
        <v>13.7681130999999</v>
      </c>
    </row>
    <row r="700" spans="1:13">
      <c r="A700" s="55" t="s">
        <v>110</v>
      </c>
      <c r="B700" s="55" t="s">
        <v>111</v>
      </c>
      <c r="C700" s="55" t="s">
        <v>123</v>
      </c>
      <c r="D700" s="55">
        <v>2025</v>
      </c>
      <c r="E700" s="55" t="s">
        <v>46</v>
      </c>
      <c r="F700" s="55">
        <v>1.745333333</v>
      </c>
      <c r="G700" s="55">
        <v>0.11031107599999999</v>
      </c>
      <c r="H700" s="55">
        <v>44</v>
      </c>
      <c r="I700" s="55">
        <v>0</v>
      </c>
      <c r="J700" s="55">
        <v>595</v>
      </c>
      <c r="K700" s="55">
        <v>240.55733140000001</v>
      </c>
      <c r="L700" s="55">
        <v>17.798136299999999</v>
      </c>
      <c r="M700" s="55">
        <v>11.55838621</v>
      </c>
    </row>
    <row r="701" spans="1:13">
      <c r="A701" s="55" t="s">
        <v>110</v>
      </c>
      <c r="B701" s="55" t="s">
        <v>111</v>
      </c>
      <c r="C701" s="55" t="s">
        <v>123</v>
      </c>
      <c r="D701" s="55">
        <v>2030</v>
      </c>
      <c r="E701" s="55" t="s">
        <v>46</v>
      </c>
      <c r="F701" s="55">
        <v>1.9039999999999999</v>
      </c>
      <c r="G701" s="55">
        <v>0.13157980599999999</v>
      </c>
      <c r="H701" s="55">
        <v>48</v>
      </c>
      <c r="I701" s="55">
        <v>0</v>
      </c>
      <c r="J701" s="55">
        <v>639</v>
      </c>
      <c r="K701" s="55">
        <v>261.96627840000002</v>
      </c>
      <c r="L701" s="55">
        <v>19.383398530000001</v>
      </c>
      <c r="M701" s="55">
        <v>7.6888134829999997</v>
      </c>
    </row>
    <row r="702" spans="1:13">
      <c r="A702" s="55" t="s">
        <v>110</v>
      </c>
      <c r="B702" s="55" t="s">
        <v>111</v>
      </c>
      <c r="C702" s="55" t="s">
        <v>123</v>
      </c>
      <c r="D702" s="55">
        <v>2035</v>
      </c>
      <c r="E702" s="55" t="s">
        <v>46</v>
      </c>
      <c r="F702" s="55">
        <v>2.0230000000000001</v>
      </c>
      <c r="G702" s="55">
        <v>0.12873049</v>
      </c>
      <c r="H702" s="55">
        <v>51</v>
      </c>
      <c r="I702" s="55">
        <v>0</v>
      </c>
      <c r="J702" s="55">
        <v>673</v>
      </c>
      <c r="K702" s="55">
        <v>278.15126249999997</v>
      </c>
      <c r="L702" s="55">
        <v>20.581478740000001</v>
      </c>
      <c r="M702" s="55">
        <v>6.1481008309999998</v>
      </c>
    </row>
    <row r="703" spans="1:13">
      <c r="A703" s="55" t="s">
        <v>110</v>
      </c>
      <c r="B703" s="55" t="s">
        <v>111</v>
      </c>
      <c r="C703" s="55" t="s">
        <v>123</v>
      </c>
      <c r="D703" s="55">
        <v>2040</v>
      </c>
      <c r="E703" s="55" t="s">
        <v>46</v>
      </c>
      <c r="F703" s="55">
        <v>2.1023333329999998</v>
      </c>
      <c r="G703" s="55">
        <v>0.12717629799999999</v>
      </c>
      <c r="H703" s="55">
        <v>53</v>
      </c>
      <c r="I703" s="55">
        <v>0</v>
      </c>
      <c r="J703" s="55">
        <v>708</v>
      </c>
      <c r="K703" s="55">
        <v>288.98404410000001</v>
      </c>
      <c r="L703" s="55">
        <v>21.383246249999999</v>
      </c>
      <c r="M703" s="55">
        <v>5.6638696229999903</v>
      </c>
    </row>
    <row r="704" spans="1:13">
      <c r="A704" s="55" t="s">
        <v>110</v>
      </c>
      <c r="B704" s="55" t="s">
        <v>111</v>
      </c>
      <c r="C704" s="55" t="s">
        <v>123</v>
      </c>
      <c r="D704" s="55">
        <v>2045</v>
      </c>
      <c r="E704" s="55" t="s">
        <v>46</v>
      </c>
      <c r="F704" s="55">
        <v>2.2610000000000001</v>
      </c>
      <c r="G704" s="55">
        <v>0.14025665400000001</v>
      </c>
      <c r="H704" s="55">
        <v>57</v>
      </c>
      <c r="I704" s="55">
        <v>0</v>
      </c>
      <c r="J704" s="55">
        <v>743</v>
      </c>
      <c r="K704" s="55">
        <v>310.76307989999998</v>
      </c>
      <c r="L704" s="55">
        <v>22.994862579999999</v>
      </c>
      <c r="M704" s="55">
        <v>5.84805361</v>
      </c>
    </row>
    <row r="705" spans="1:13">
      <c r="A705" s="55" t="s">
        <v>110</v>
      </c>
      <c r="B705" s="55" t="s">
        <v>111</v>
      </c>
      <c r="C705" s="55" t="s">
        <v>123</v>
      </c>
      <c r="D705" s="55">
        <v>2050</v>
      </c>
      <c r="E705" s="55" t="s">
        <v>46</v>
      </c>
      <c r="F705" s="55">
        <v>2.3403333329999998</v>
      </c>
      <c r="G705" s="55">
        <v>0.13572371699999999</v>
      </c>
      <c r="H705" s="55">
        <v>59</v>
      </c>
      <c r="I705" s="55">
        <v>0</v>
      </c>
      <c r="J705" s="55">
        <v>774</v>
      </c>
      <c r="K705" s="55">
        <v>321.65467630000001</v>
      </c>
      <c r="L705" s="55">
        <v>23.800818799999998</v>
      </c>
      <c r="M705" s="55">
        <v>5.9796058570000001</v>
      </c>
    </row>
    <row r="706" spans="1:13">
      <c r="A706" s="55" t="s">
        <v>110</v>
      </c>
      <c r="B706" s="55" t="s">
        <v>111</v>
      </c>
      <c r="C706" s="55" t="s">
        <v>124</v>
      </c>
      <c r="D706" s="55">
        <v>2000</v>
      </c>
      <c r="E706" s="55" t="s">
        <v>46</v>
      </c>
      <c r="F706" s="55">
        <v>0.14699999999999999</v>
      </c>
      <c r="G706" s="55">
        <v>5.0000000000000001E-3</v>
      </c>
      <c r="H706" s="55">
        <v>13</v>
      </c>
      <c r="I706" s="55">
        <v>0</v>
      </c>
      <c r="J706" s="55">
        <v>202</v>
      </c>
      <c r="K706" s="55">
        <v>137.27321040000001</v>
      </c>
      <c r="L706" s="55">
        <v>10.12199566</v>
      </c>
      <c r="M706" s="55">
        <v>7.3496342969999997</v>
      </c>
    </row>
    <row r="707" spans="1:13">
      <c r="A707" s="55" t="s">
        <v>110</v>
      </c>
      <c r="B707" s="55" t="s">
        <v>111</v>
      </c>
      <c r="C707" s="55" t="s">
        <v>124</v>
      </c>
      <c r="D707" s="55">
        <v>2005</v>
      </c>
      <c r="E707" s="55" t="s">
        <v>46</v>
      </c>
      <c r="F707" s="55">
        <v>0.17699999999999999</v>
      </c>
      <c r="G707" s="55">
        <v>6.9999999999999897E-3</v>
      </c>
      <c r="H707" s="55">
        <v>17</v>
      </c>
      <c r="I707" s="55">
        <v>0</v>
      </c>
      <c r="J707" s="55">
        <v>248</v>
      </c>
      <c r="K707" s="55">
        <v>161.475908</v>
      </c>
      <c r="L707" s="55">
        <v>11.60757733</v>
      </c>
      <c r="M707" s="55">
        <v>5.8545112429999904</v>
      </c>
    </row>
    <row r="708" spans="1:13">
      <c r="A708" s="55" t="s">
        <v>110</v>
      </c>
      <c r="B708" s="55" t="s">
        <v>111</v>
      </c>
      <c r="C708" s="55" t="s">
        <v>124</v>
      </c>
      <c r="D708" s="55">
        <v>2010</v>
      </c>
      <c r="E708" s="55" t="s">
        <v>46</v>
      </c>
      <c r="F708" s="55">
        <v>0.16899999999999901</v>
      </c>
      <c r="G708" s="55">
        <v>9.4700970000000002E-3</v>
      </c>
      <c r="H708" s="55">
        <v>20</v>
      </c>
      <c r="I708" s="55">
        <v>0</v>
      </c>
      <c r="J708" s="55">
        <v>282</v>
      </c>
      <c r="K708" s="55">
        <v>187.6536941</v>
      </c>
      <c r="L708" s="55">
        <v>12.69289041</v>
      </c>
      <c r="M708" s="55">
        <v>3.7464084339999899</v>
      </c>
    </row>
    <row r="709" spans="1:13">
      <c r="A709" s="55" t="s">
        <v>110</v>
      </c>
      <c r="B709" s="55" t="s">
        <v>111</v>
      </c>
      <c r="C709" s="55" t="s">
        <v>124</v>
      </c>
      <c r="D709" s="55">
        <v>2015</v>
      </c>
      <c r="E709" s="55" t="s">
        <v>46</v>
      </c>
      <c r="F709" s="55">
        <v>0.16500000000000001</v>
      </c>
      <c r="G709" s="55">
        <v>9.2853640000000008E-3</v>
      </c>
      <c r="H709" s="55">
        <v>21</v>
      </c>
      <c r="I709" s="55">
        <v>0</v>
      </c>
      <c r="J709" s="55">
        <v>314</v>
      </c>
      <c r="K709" s="55">
        <v>195.9875198</v>
      </c>
      <c r="L709" s="55">
        <v>13.08100692</v>
      </c>
      <c r="M709" s="55">
        <v>2.04227311</v>
      </c>
    </row>
    <row r="710" spans="1:13">
      <c r="A710" s="55" t="s">
        <v>110</v>
      </c>
      <c r="B710" s="55" t="s">
        <v>111</v>
      </c>
      <c r="C710" s="55" t="s">
        <v>124</v>
      </c>
      <c r="D710" s="55">
        <v>2020</v>
      </c>
      <c r="E710" s="55" t="s">
        <v>46</v>
      </c>
      <c r="F710" s="55">
        <v>0.196428571</v>
      </c>
      <c r="G710" s="55">
        <v>1.2613724E-2</v>
      </c>
      <c r="H710" s="55">
        <v>25</v>
      </c>
      <c r="I710" s="55">
        <v>0</v>
      </c>
      <c r="J710" s="55">
        <v>366</v>
      </c>
      <c r="K710" s="55">
        <v>232.63851609999901</v>
      </c>
      <c r="L710" s="55">
        <v>15.422590850000001</v>
      </c>
      <c r="M710" s="55">
        <v>1.5958192680000001</v>
      </c>
    </row>
    <row r="711" spans="1:13">
      <c r="A711" s="55" t="s">
        <v>110</v>
      </c>
      <c r="B711" s="55" t="s">
        <v>111</v>
      </c>
      <c r="C711" s="55" t="s">
        <v>124</v>
      </c>
      <c r="D711" s="55">
        <v>2025</v>
      </c>
      <c r="E711" s="55" t="s">
        <v>46</v>
      </c>
      <c r="F711" s="55">
        <v>0.196428571</v>
      </c>
      <c r="G711" s="55">
        <v>9.6808520000000002E-3</v>
      </c>
      <c r="H711" s="55">
        <v>25</v>
      </c>
      <c r="I711" s="55">
        <v>0</v>
      </c>
      <c r="J711" s="55">
        <v>368</v>
      </c>
      <c r="K711" s="55">
        <v>232.35567940000001</v>
      </c>
      <c r="L711" s="55">
        <v>15.36362568</v>
      </c>
      <c r="M711" s="55">
        <v>0.70971505199999996</v>
      </c>
    </row>
    <row r="712" spans="1:13">
      <c r="A712" s="55" t="s">
        <v>110</v>
      </c>
      <c r="B712" s="55" t="s">
        <v>111</v>
      </c>
      <c r="C712" s="55" t="s">
        <v>124</v>
      </c>
      <c r="D712" s="55">
        <v>2030</v>
      </c>
      <c r="E712" s="55" t="s">
        <v>46</v>
      </c>
      <c r="F712" s="55">
        <v>0.196428571</v>
      </c>
      <c r="G712" s="55">
        <v>1.1595032E-2</v>
      </c>
      <c r="H712" s="55">
        <v>25</v>
      </c>
      <c r="I712" s="55">
        <v>0</v>
      </c>
      <c r="J712" s="55">
        <v>366</v>
      </c>
      <c r="K712" s="55">
        <v>232.24371349999899</v>
      </c>
      <c r="L712" s="55">
        <v>15.340757809999999</v>
      </c>
      <c r="M712" s="55">
        <v>0.38708516700000001</v>
      </c>
    </row>
    <row r="713" spans="1:13">
      <c r="A713" s="55" t="s">
        <v>110</v>
      </c>
      <c r="B713" s="55" t="s">
        <v>111</v>
      </c>
      <c r="C713" s="55" t="s">
        <v>124</v>
      </c>
      <c r="D713" s="55">
        <v>2035</v>
      </c>
      <c r="E713" s="55" t="s">
        <v>46</v>
      </c>
      <c r="F713" s="55">
        <v>0.196428571</v>
      </c>
      <c r="G713" s="55">
        <v>9.3888700000000005E-3</v>
      </c>
      <c r="H713" s="55">
        <v>25</v>
      </c>
      <c r="I713" s="55">
        <v>0</v>
      </c>
      <c r="J713" s="55">
        <v>359</v>
      </c>
      <c r="K713" s="55">
        <v>232.20017189999999</v>
      </c>
      <c r="L713" s="55">
        <v>15.331933060000001</v>
      </c>
      <c r="M713" s="55">
        <v>0.27741595099999999</v>
      </c>
    </row>
    <row r="714" spans="1:13">
      <c r="A714" s="55" t="s">
        <v>110</v>
      </c>
      <c r="B714" s="55" t="s">
        <v>111</v>
      </c>
      <c r="C714" s="55" t="s">
        <v>124</v>
      </c>
      <c r="D714" s="55">
        <v>2040</v>
      </c>
      <c r="E714" s="55" t="s">
        <v>46</v>
      </c>
      <c r="F714" s="55">
        <v>0.196428571</v>
      </c>
      <c r="G714" s="55">
        <v>1.0491950999999999E-2</v>
      </c>
      <c r="H714" s="55">
        <v>25</v>
      </c>
      <c r="I714" s="55">
        <v>0</v>
      </c>
      <c r="J714" s="55">
        <v>351</v>
      </c>
      <c r="K714" s="55">
        <v>232.1833584</v>
      </c>
      <c r="L714" s="55">
        <v>15.32853442</v>
      </c>
      <c r="M714" s="55">
        <v>0.24320251000000001</v>
      </c>
    </row>
    <row r="715" spans="1:13">
      <c r="A715" s="55" t="s">
        <v>110</v>
      </c>
      <c r="B715" s="55" t="s">
        <v>111</v>
      </c>
      <c r="C715" s="55" t="s">
        <v>124</v>
      </c>
      <c r="D715" s="55">
        <v>2045</v>
      </c>
      <c r="E715" s="55" t="s">
        <v>46</v>
      </c>
      <c r="F715" s="55">
        <v>0.180714286</v>
      </c>
      <c r="G715" s="55">
        <v>7.6444669999999899E-3</v>
      </c>
      <c r="H715" s="55">
        <v>23</v>
      </c>
      <c r="I715" s="55">
        <v>0</v>
      </c>
      <c r="J715" s="55">
        <v>319</v>
      </c>
      <c r="K715" s="55">
        <v>213.6027248</v>
      </c>
      <c r="L715" s="55">
        <v>14.10104787</v>
      </c>
      <c r="M715" s="55">
        <v>0.21456806</v>
      </c>
    </row>
    <row r="716" spans="1:13">
      <c r="A716" s="55" t="s">
        <v>110</v>
      </c>
      <c r="B716" s="55" t="s">
        <v>111</v>
      </c>
      <c r="C716" s="55" t="s">
        <v>124</v>
      </c>
      <c r="D716" s="55">
        <v>2050</v>
      </c>
      <c r="E716" s="55" t="s">
        <v>46</v>
      </c>
      <c r="F716" s="55">
        <v>0.18857142899999901</v>
      </c>
      <c r="G716" s="55">
        <v>1.1184588999999899E-2</v>
      </c>
      <c r="H716" s="55">
        <v>24</v>
      </c>
      <c r="I716" s="55">
        <v>0</v>
      </c>
      <c r="J716" s="55">
        <v>339</v>
      </c>
      <c r="K716" s="55">
        <v>222.88740150000001</v>
      </c>
      <c r="L716" s="55">
        <v>14.7136534</v>
      </c>
      <c r="M716" s="55">
        <v>0.22130913699999999</v>
      </c>
    </row>
    <row r="717" spans="1:13">
      <c r="A717" s="55" t="s">
        <v>110</v>
      </c>
      <c r="B717" s="55" t="s">
        <v>111</v>
      </c>
      <c r="C717" s="55" t="s">
        <v>125</v>
      </c>
      <c r="D717" s="55">
        <v>2000</v>
      </c>
      <c r="E717" s="55" t="s">
        <v>46</v>
      </c>
      <c r="F717" s="55">
        <v>0.6</v>
      </c>
      <c r="G717" s="55">
        <v>0.05</v>
      </c>
      <c r="H717" s="55">
        <v>11</v>
      </c>
      <c r="I717" s="55">
        <v>0</v>
      </c>
      <c r="J717" s="55">
        <v>207</v>
      </c>
      <c r="K717" s="55">
        <v>104.2911386</v>
      </c>
      <c r="L717" s="55">
        <v>7.6900252409999998</v>
      </c>
      <c r="M717" s="55">
        <v>5.411455439</v>
      </c>
    </row>
    <row r="718" spans="1:13">
      <c r="A718" s="55" t="s">
        <v>110</v>
      </c>
      <c r="B718" s="55" t="s">
        <v>111</v>
      </c>
      <c r="C718" s="55" t="s">
        <v>125</v>
      </c>
      <c r="D718" s="55">
        <v>2005</v>
      </c>
      <c r="E718" s="55" t="s">
        <v>46</v>
      </c>
      <c r="F718" s="55">
        <v>0.75</v>
      </c>
      <c r="G718" s="55">
        <v>8.5000000000000006E-2</v>
      </c>
      <c r="H718" s="55">
        <v>15</v>
      </c>
      <c r="I718" s="55">
        <v>0</v>
      </c>
      <c r="J718" s="55">
        <v>241</v>
      </c>
      <c r="K718" s="55">
        <v>133.60779360000001</v>
      </c>
      <c r="L718" s="55">
        <v>9.77175482</v>
      </c>
      <c r="M718" s="55">
        <v>3.8148352299999999</v>
      </c>
    </row>
    <row r="719" spans="1:13">
      <c r="A719" s="55" t="s">
        <v>110</v>
      </c>
      <c r="B719" s="55" t="s">
        <v>111</v>
      </c>
      <c r="C719" s="55" t="s">
        <v>125</v>
      </c>
      <c r="D719" s="55">
        <v>2010</v>
      </c>
      <c r="E719" s="55" t="s">
        <v>46</v>
      </c>
      <c r="F719" s="55">
        <v>1.05</v>
      </c>
      <c r="G719" s="55">
        <v>0.101837363</v>
      </c>
      <c r="H719" s="55">
        <v>22</v>
      </c>
      <c r="I719" s="55">
        <v>0</v>
      </c>
      <c r="J719" s="55">
        <v>332</v>
      </c>
      <c r="K719" s="55">
        <v>188.89728479999999</v>
      </c>
      <c r="L719" s="55">
        <v>13.732929929999999</v>
      </c>
      <c r="M719" s="55">
        <v>3.2936166880000002</v>
      </c>
    </row>
    <row r="720" spans="1:13">
      <c r="A720" s="55" t="s">
        <v>110</v>
      </c>
      <c r="B720" s="55" t="s">
        <v>111</v>
      </c>
      <c r="C720" s="55" t="s">
        <v>125</v>
      </c>
      <c r="D720" s="55">
        <v>2015</v>
      </c>
      <c r="E720" s="55" t="s">
        <v>46</v>
      </c>
      <c r="F720" s="55">
        <v>1.36</v>
      </c>
      <c r="G720" s="55">
        <v>9.4840875000000005E-2</v>
      </c>
      <c r="H720" s="55">
        <v>28</v>
      </c>
      <c r="I720" s="55">
        <v>0</v>
      </c>
      <c r="J720" s="55">
        <v>395</v>
      </c>
      <c r="K720" s="55">
        <v>238.47991189999999</v>
      </c>
      <c r="L720" s="55">
        <v>17.310418729999999</v>
      </c>
      <c r="M720" s="55">
        <v>1.907898938</v>
      </c>
    </row>
    <row r="721" spans="1:13">
      <c r="A721" s="55" t="s">
        <v>110</v>
      </c>
      <c r="B721" s="55" t="s">
        <v>111</v>
      </c>
      <c r="C721" s="55" t="s">
        <v>125</v>
      </c>
      <c r="D721" s="55">
        <v>2020</v>
      </c>
      <c r="E721" s="55" t="s">
        <v>46</v>
      </c>
      <c r="F721" s="55">
        <v>1.408571429</v>
      </c>
      <c r="G721" s="55">
        <v>8.2648626000000003E-2</v>
      </c>
      <c r="H721" s="55">
        <v>29</v>
      </c>
      <c r="I721" s="55">
        <v>0</v>
      </c>
      <c r="J721" s="55">
        <v>392</v>
      </c>
      <c r="K721" s="55">
        <v>248.04575579999999</v>
      </c>
      <c r="L721" s="55">
        <v>17.995776859999999</v>
      </c>
      <c r="M721" s="55">
        <v>0.97531892599999903</v>
      </c>
    </row>
    <row r="722" spans="1:13">
      <c r="A722" s="55" t="s">
        <v>110</v>
      </c>
      <c r="B722" s="55" t="s">
        <v>111</v>
      </c>
      <c r="C722" s="55" t="s">
        <v>125</v>
      </c>
      <c r="D722" s="55">
        <v>2025</v>
      </c>
      <c r="E722" s="55" t="s">
        <v>46</v>
      </c>
      <c r="F722" s="55">
        <v>1.311428571</v>
      </c>
      <c r="G722" s="55">
        <v>6.4696035999999998E-2</v>
      </c>
      <c r="H722" s="55">
        <v>27</v>
      </c>
      <c r="I722" s="55">
        <v>0</v>
      </c>
      <c r="J722" s="55">
        <v>372</v>
      </c>
      <c r="K722" s="55">
        <v>231.30471209999999</v>
      </c>
      <c r="L722" s="55">
        <v>16.790715209999998</v>
      </c>
      <c r="M722" s="55">
        <v>0.64919357300000002</v>
      </c>
    </row>
    <row r="723" spans="1:13">
      <c r="A723" s="55" t="s">
        <v>110</v>
      </c>
      <c r="B723" s="55" t="s">
        <v>111</v>
      </c>
      <c r="C723" s="55" t="s">
        <v>125</v>
      </c>
      <c r="D723" s="55">
        <v>2030</v>
      </c>
      <c r="E723" s="55" t="s">
        <v>46</v>
      </c>
      <c r="F723" s="55">
        <v>1.2142857140000001</v>
      </c>
      <c r="G723" s="55">
        <v>5.5185778999999997E-2</v>
      </c>
      <c r="H723" s="55">
        <v>25</v>
      </c>
      <c r="I723" s="55">
        <v>0</v>
      </c>
      <c r="J723" s="55">
        <v>333</v>
      </c>
      <c r="K723" s="55">
        <v>214.30070919999901</v>
      </c>
      <c r="L723" s="55">
        <v>15.55976018</v>
      </c>
      <c r="M723" s="55">
        <v>0.52749805799999905</v>
      </c>
    </row>
    <row r="724" spans="1:13">
      <c r="A724" s="55" t="s">
        <v>110</v>
      </c>
      <c r="B724" s="55" t="s">
        <v>111</v>
      </c>
      <c r="C724" s="55" t="s">
        <v>125</v>
      </c>
      <c r="D724" s="55">
        <v>2035</v>
      </c>
      <c r="E724" s="55" t="s">
        <v>46</v>
      </c>
      <c r="F724" s="55">
        <v>1.0685714289999999</v>
      </c>
      <c r="G724" s="55">
        <v>4.1864911999999997E-2</v>
      </c>
      <c r="H724" s="55">
        <v>22</v>
      </c>
      <c r="I724" s="55">
        <v>0</v>
      </c>
      <c r="J724" s="55">
        <v>295</v>
      </c>
      <c r="K724" s="55">
        <v>188.62845809999999</v>
      </c>
      <c r="L724" s="55">
        <v>13.69691897</v>
      </c>
      <c r="M724" s="55">
        <v>0.44421121099999999</v>
      </c>
    </row>
    <row r="725" spans="1:13">
      <c r="A725" s="55" t="s">
        <v>110</v>
      </c>
      <c r="B725" s="55" t="s">
        <v>111</v>
      </c>
      <c r="C725" s="55" t="s">
        <v>125</v>
      </c>
      <c r="D725" s="55">
        <v>2040</v>
      </c>
      <c r="E725" s="55" t="s">
        <v>46</v>
      </c>
      <c r="F725" s="55">
        <v>1.02</v>
      </c>
      <c r="G725" s="55">
        <v>4.7573929000000001E-2</v>
      </c>
      <c r="H725" s="55">
        <v>21</v>
      </c>
      <c r="I725" s="55">
        <v>0</v>
      </c>
      <c r="J725" s="55">
        <v>277</v>
      </c>
      <c r="K725" s="55">
        <v>180.07052519999999</v>
      </c>
      <c r="L725" s="55">
        <v>13.07592133</v>
      </c>
      <c r="M725" s="55">
        <v>0.41842720899999902</v>
      </c>
    </row>
    <row r="726" spans="1:13">
      <c r="A726" s="55" t="s">
        <v>110</v>
      </c>
      <c r="B726" s="55" t="s">
        <v>111</v>
      </c>
      <c r="C726" s="55" t="s">
        <v>125</v>
      </c>
      <c r="D726" s="55">
        <v>2045</v>
      </c>
      <c r="E726" s="55" t="s">
        <v>46</v>
      </c>
      <c r="F726" s="55">
        <v>1.02</v>
      </c>
      <c r="G726" s="55">
        <v>4.7732542000000003E-2</v>
      </c>
      <c r="H726" s="55">
        <v>21</v>
      </c>
      <c r="I726" s="55">
        <v>0</v>
      </c>
      <c r="J726" s="55">
        <v>272</v>
      </c>
      <c r="K726" s="55">
        <v>180.0767132</v>
      </c>
      <c r="L726" s="55">
        <v>13.07653281</v>
      </c>
      <c r="M726" s="55">
        <v>0.416776227</v>
      </c>
    </row>
    <row r="727" spans="1:13">
      <c r="A727" s="55" t="s">
        <v>110</v>
      </c>
      <c r="B727" s="55" t="s">
        <v>111</v>
      </c>
      <c r="C727" s="55" t="s">
        <v>125</v>
      </c>
      <c r="D727" s="55">
        <v>2050</v>
      </c>
      <c r="E727" s="55" t="s">
        <v>46</v>
      </c>
      <c r="F727" s="55">
        <v>1.02</v>
      </c>
      <c r="G727" s="55">
        <v>5.3282945999999998E-2</v>
      </c>
      <c r="H727" s="55">
        <v>21</v>
      </c>
      <c r="I727" s="55">
        <v>0</v>
      </c>
      <c r="J727" s="55">
        <v>270</v>
      </c>
      <c r="K727" s="55">
        <v>180.07909380000001</v>
      </c>
      <c r="L727" s="55">
        <v>13.07676805</v>
      </c>
      <c r="M727" s="55">
        <v>0.41627518299999999</v>
      </c>
    </row>
    <row r="728" spans="1:13">
      <c r="A728" s="55" t="s">
        <v>110</v>
      </c>
      <c r="B728" s="55" t="s">
        <v>111</v>
      </c>
      <c r="C728" s="55" t="s">
        <v>126</v>
      </c>
      <c r="D728" s="55">
        <v>2000</v>
      </c>
      <c r="E728" s="55" t="s">
        <v>46</v>
      </c>
      <c r="F728" s="55">
        <v>1.63</v>
      </c>
      <c r="G728" s="55">
        <v>0.17599999999999999</v>
      </c>
      <c r="H728" s="55">
        <v>63</v>
      </c>
      <c r="I728" s="55">
        <v>0</v>
      </c>
      <c r="J728" s="55">
        <v>331</v>
      </c>
      <c r="K728" s="55">
        <v>505.91631960000001</v>
      </c>
      <c r="L728" s="55">
        <v>37.345275340000001</v>
      </c>
      <c r="M728" s="55">
        <v>21.992608350000001</v>
      </c>
    </row>
    <row r="729" spans="1:13">
      <c r="A729" s="55" t="s">
        <v>110</v>
      </c>
      <c r="B729" s="55" t="s">
        <v>111</v>
      </c>
      <c r="C729" s="55" t="s">
        <v>126</v>
      </c>
      <c r="D729" s="55">
        <v>2005</v>
      </c>
      <c r="E729" s="55" t="s">
        <v>46</v>
      </c>
      <c r="F729" s="55">
        <v>1.68</v>
      </c>
      <c r="G729" s="55">
        <v>0.1235</v>
      </c>
      <c r="H729" s="55">
        <v>69</v>
      </c>
      <c r="I729" s="55">
        <v>0</v>
      </c>
      <c r="J729" s="55">
        <v>360</v>
      </c>
      <c r="K729" s="55">
        <v>580.43924829999901</v>
      </c>
      <c r="L729" s="55">
        <v>41.333507619999999</v>
      </c>
      <c r="M729" s="55">
        <v>12.480016129999999</v>
      </c>
    </row>
    <row r="730" spans="1:13">
      <c r="A730" s="55" t="s">
        <v>110</v>
      </c>
      <c r="B730" s="55" t="s">
        <v>111</v>
      </c>
      <c r="C730" s="55" t="s">
        <v>126</v>
      </c>
      <c r="D730" s="55">
        <v>2010</v>
      </c>
      <c r="E730" s="55" t="s">
        <v>46</v>
      </c>
      <c r="F730" s="55">
        <v>1.31</v>
      </c>
      <c r="G730" s="55">
        <v>0.04</v>
      </c>
      <c r="H730" s="55">
        <v>57</v>
      </c>
      <c r="I730" s="55">
        <v>0</v>
      </c>
      <c r="J730" s="55">
        <v>310</v>
      </c>
      <c r="K730" s="55">
        <v>478.09102560000002</v>
      </c>
      <c r="L730" s="55">
        <v>33.683499679999997</v>
      </c>
      <c r="M730" s="55">
        <v>6.4788386179999904</v>
      </c>
    </row>
    <row r="731" spans="1:13">
      <c r="A731" s="55" t="s">
        <v>110</v>
      </c>
      <c r="B731" s="55" t="s">
        <v>111</v>
      </c>
      <c r="C731" s="55" t="s">
        <v>126</v>
      </c>
      <c r="D731" s="55">
        <v>2015</v>
      </c>
      <c r="E731" s="55" t="s">
        <v>46</v>
      </c>
      <c r="F731" s="55">
        <v>0.88400000000000001</v>
      </c>
      <c r="G731" s="55">
        <v>2.8225525000000001E-2</v>
      </c>
      <c r="H731" s="55">
        <v>40</v>
      </c>
      <c r="I731" s="55">
        <v>0</v>
      </c>
      <c r="J731" s="55">
        <v>228</v>
      </c>
      <c r="K731" s="55">
        <v>332.02038229999999</v>
      </c>
      <c r="L731" s="55">
        <v>23.476749819999998</v>
      </c>
      <c r="M731" s="55">
        <v>2.43382597</v>
      </c>
    </row>
    <row r="732" spans="1:13">
      <c r="A732" s="55" t="s">
        <v>110</v>
      </c>
      <c r="B732" s="55" t="s">
        <v>111</v>
      </c>
      <c r="C732" s="55" t="s">
        <v>126</v>
      </c>
      <c r="D732" s="55">
        <v>2020</v>
      </c>
      <c r="E732" s="55" t="s">
        <v>46</v>
      </c>
      <c r="F732" s="55">
        <v>0.81769999999999998</v>
      </c>
      <c r="G732" s="55">
        <v>4.2354406999999997E-2</v>
      </c>
      <c r="H732" s="55">
        <v>37</v>
      </c>
      <c r="I732" s="55">
        <v>0</v>
      </c>
      <c r="J732" s="55">
        <v>217</v>
      </c>
      <c r="K732" s="55">
        <v>303.08587230000001</v>
      </c>
      <c r="L732" s="55">
        <v>21.585149869999999</v>
      </c>
      <c r="M732" s="55">
        <v>0.99907838699999996</v>
      </c>
    </row>
    <row r="733" spans="1:13">
      <c r="A733" s="55" t="s">
        <v>110</v>
      </c>
      <c r="B733" s="55" t="s">
        <v>111</v>
      </c>
      <c r="C733" s="55" t="s">
        <v>126</v>
      </c>
      <c r="D733" s="55">
        <v>2025</v>
      </c>
      <c r="E733" s="55" t="s">
        <v>46</v>
      </c>
      <c r="F733" s="55">
        <v>0.77349999999999997</v>
      </c>
      <c r="G733" s="55">
        <v>2.3810728E-2</v>
      </c>
      <c r="H733" s="55">
        <v>35</v>
      </c>
      <c r="I733" s="55">
        <v>0</v>
      </c>
      <c r="J733" s="55">
        <v>204</v>
      </c>
      <c r="K733" s="55">
        <v>285.25213489999999</v>
      </c>
      <c r="L733" s="55">
        <v>20.370947900000001</v>
      </c>
      <c r="M733" s="55">
        <v>0.46000307299999998</v>
      </c>
    </row>
    <row r="734" spans="1:13">
      <c r="A734" s="55" t="s">
        <v>110</v>
      </c>
      <c r="B734" s="55" t="s">
        <v>111</v>
      </c>
      <c r="C734" s="55" t="s">
        <v>126</v>
      </c>
      <c r="D734" s="55">
        <v>2030</v>
      </c>
      <c r="E734" s="55" t="s">
        <v>46</v>
      </c>
      <c r="F734" s="55">
        <v>0.75139999999999996</v>
      </c>
      <c r="G734" s="55">
        <v>3.3623671000000001E-2</v>
      </c>
      <c r="H734" s="55">
        <v>34</v>
      </c>
      <c r="I734" s="55">
        <v>0</v>
      </c>
      <c r="J734" s="55">
        <v>196</v>
      </c>
      <c r="K734" s="55">
        <v>276.5623296</v>
      </c>
      <c r="L734" s="55">
        <v>19.771219630000001</v>
      </c>
      <c r="M734" s="55">
        <v>0.282274945</v>
      </c>
    </row>
    <row r="735" spans="1:13">
      <c r="A735" s="55" t="s">
        <v>110</v>
      </c>
      <c r="B735" s="55" t="s">
        <v>111</v>
      </c>
      <c r="C735" s="55" t="s">
        <v>126</v>
      </c>
      <c r="D735" s="55">
        <v>2035</v>
      </c>
      <c r="E735" s="55" t="s">
        <v>46</v>
      </c>
      <c r="F735" s="55">
        <v>0.70720000000000005</v>
      </c>
      <c r="G735" s="55">
        <v>2.943871E-2</v>
      </c>
      <c r="H735" s="55">
        <v>32</v>
      </c>
      <c r="I735" s="55">
        <v>0</v>
      </c>
      <c r="J735" s="55">
        <v>189</v>
      </c>
      <c r="K735" s="55">
        <v>260.09885550000001</v>
      </c>
      <c r="L735" s="55">
        <v>18.60180107</v>
      </c>
      <c r="M735" s="55">
        <v>0.21709705199999901</v>
      </c>
    </row>
    <row r="736" spans="1:13">
      <c r="A736" s="55" t="s">
        <v>110</v>
      </c>
      <c r="B736" s="55" t="s">
        <v>111</v>
      </c>
      <c r="C736" s="55" t="s">
        <v>126</v>
      </c>
      <c r="D736" s="55">
        <v>2040</v>
      </c>
      <c r="E736" s="55" t="s">
        <v>46</v>
      </c>
      <c r="F736" s="55">
        <v>0.68510000000000004</v>
      </c>
      <c r="G736" s="55">
        <v>3.2036311999999997E-2</v>
      </c>
      <c r="H736" s="55">
        <v>31</v>
      </c>
      <c r="I736" s="55">
        <v>0</v>
      </c>
      <c r="J736" s="55">
        <v>182</v>
      </c>
      <c r="K736" s="55">
        <v>251.89809849999901</v>
      </c>
      <c r="L736" s="55">
        <v>18.018107910000001</v>
      </c>
      <c r="M736" s="55">
        <v>0.19777077899999901</v>
      </c>
    </row>
    <row r="737" spans="1:13">
      <c r="A737" s="55" t="s">
        <v>110</v>
      </c>
      <c r="B737" s="55" t="s">
        <v>111</v>
      </c>
      <c r="C737" s="55" t="s">
        <v>126</v>
      </c>
      <c r="D737" s="55">
        <v>2045</v>
      </c>
      <c r="E737" s="55" t="s">
        <v>46</v>
      </c>
      <c r="F737" s="55">
        <v>0.64090000000000003</v>
      </c>
      <c r="G737" s="55">
        <v>2.6841166E-2</v>
      </c>
      <c r="H737" s="55">
        <v>29</v>
      </c>
      <c r="I737" s="55">
        <v>0</v>
      </c>
      <c r="J737" s="55">
        <v>167</v>
      </c>
      <c r="K737" s="55">
        <v>235.62046099999901</v>
      </c>
      <c r="L737" s="55">
        <v>16.854790349999998</v>
      </c>
      <c r="M737" s="55">
        <v>0.18139625300000001</v>
      </c>
    </row>
    <row r="738" spans="1:13">
      <c r="A738" s="55" t="s">
        <v>110</v>
      </c>
      <c r="B738" s="55" t="s">
        <v>111</v>
      </c>
      <c r="C738" s="55" t="s">
        <v>126</v>
      </c>
      <c r="D738" s="55">
        <v>2050</v>
      </c>
      <c r="E738" s="55" t="s">
        <v>46</v>
      </c>
      <c r="F738" s="55">
        <v>0.61880000000000002</v>
      </c>
      <c r="G738" s="55">
        <v>2.8572921000000001E-2</v>
      </c>
      <c r="H738" s="55">
        <v>28</v>
      </c>
      <c r="I738" s="55">
        <v>0</v>
      </c>
      <c r="J738" s="55">
        <v>165</v>
      </c>
      <c r="K738" s="55">
        <v>227.4859056</v>
      </c>
      <c r="L738" s="55">
        <v>16.273271609999998</v>
      </c>
      <c r="M738" s="55">
        <v>0.174013678</v>
      </c>
    </row>
    <row r="739" spans="1:13">
      <c r="A739" s="55" t="s">
        <v>110</v>
      </c>
      <c r="B739" s="55" t="s">
        <v>111</v>
      </c>
      <c r="C739" s="55" t="s">
        <v>127</v>
      </c>
      <c r="D739" s="55">
        <v>2000</v>
      </c>
      <c r="E739" s="55" t="s">
        <v>46</v>
      </c>
      <c r="F739" s="55">
        <v>0.80469999999999997</v>
      </c>
      <c r="G739" s="55">
        <v>3.8335101000000003E-2</v>
      </c>
      <c r="H739" s="55">
        <v>76</v>
      </c>
      <c r="I739" s="55">
        <v>0</v>
      </c>
      <c r="J739" s="55">
        <v>794.17</v>
      </c>
      <c r="K739" s="55">
        <v>795.6734778</v>
      </c>
      <c r="L739" s="55">
        <v>58.512734199999997</v>
      </c>
      <c r="M739" s="55">
        <v>21.060551929999999</v>
      </c>
    </row>
    <row r="740" spans="1:13">
      <c r="A740" s="55" t="s">
        <v>110</v>
      </c>
      <c r="B740" s="55" t="s">
        <v>111</v>
      </c>
      <c r="C740" s="55" t="s">
        <v>127</v>
      </c>
      <c r="D740" s="55">
        <v>2005</v>
      </c>
      <c r="E740" s="55" t="s">
        <v>46</v>
      </c>
      <c r="F740" s="55">
        <v>0.86929999999999996</v>
      </c>
      <c r="G740" s="55">
        <v>4.6302074999999998E-2</v>
      </c>
      <c r="H740" s="55">
        <v>78</v>
      </c>
      <c r="I740" s="55">
        <v>0</v>
      </c>
      <c r="J740" s="55">
        <v>770.5</v>
      </c>
      <c r="K740" s="55">
        <v>725.22287310000002</v>
      </c>
      <c r="L740" s="55">
        <v>53.408445299999997</v>
      </c>
      <c r="M740" s="55">
        <v>17.350451769999999</v>
      </c>
    </row>
    <row r="741" spans="1:13">
      <c r="A741" s="55" t="s">
        <v>110</v>
      </c>
      <c r="B741" s="55" t="s">
        <v>111</v>
      </c>
      <c r="C741" s="55" t="s">
        <v>127</v>
      </c>
      <c r="D741" s="55">
        <v>2010</v>
      </c>
      <c r="E741" s="55" t="s">
        <v>46</v>
      </c>
      <c r="F741" s="55">
        <v>0.90920000000000001</v>
      </c>
      <c r="G741" s="55">
        <v>0.14305153000000001</v>
      </c>
      <c r="H741" s="55">
        <v>76</v>
      </c>
      <c r="I741" s="55">
        <v>0</v>
      </c>
      <c r="J741" s="55">
        <v>725.48</v>
      </c>
      <c r="K741" s="55">
        <v>676.20409459999996</v>
      </c>
      <c r="L741" s="55">
        <v>49.342043259999997</v>
      </c>
      <c r="M741" s="55">
        <v>6.3816488089999996</v>
      </c>
    </row>
    <row r="742" spans="1:13">
      <c r="A742" s="55" t="s">
        <v>110</v>
      </c>
      <c r="B742" s="55" t="s">
        <v>111</v>
      </c>
      <c r="C742" s="55" t="s">
        <v>127</v>
      </c>
      <c r="D742" s="55">
        <v>2015</v>
      </c>
      <c r="E742" s="55" t="s">
        <v>46</v>
      </c>
      <c r="F742" s="55">
        <v>1.73</v>
      </c>
      <c r="G742" s="55">
        <v>0.154591383</v>
      </c>
      <c r="H742" s="55">
        <v>78</v>
      </c>
      <c r="I742" s="55">
        <v>0</v>
      </c>
      <c r="J742" s="55">
        <v>728.66</v>
      </c>
      <c r="K742" s="55">
        <v>680.50493519999998</v>
      </c>
      <c r="L742" s="55">
        <v>47.076365699999997</v>
      </c>
      <c r="M742" s="55">
        <v>2.267633467</v>
      </c>
    </row>
    <row r="743" spans="1:13">
      <c r="A743" s="55" t="s">
        <v>110</v>
      </c>
      <c r="B743" s="55" t="s">
        <v>111</v>
      </c>
      <c r="C743" s="55" t="s">
        <v>127</v>
      </c>
      <c r="D743" s="55">
        <v>2020</v>
      </c>
      <c r="E743" s="55" t="s">
        <v>46</v>
      </c>
      <c r="F743" s="55">
        <v>1.7743589740000001</v>
      </c>
      <c r="G743" s="55">
        <v>9.1122230999999998E-2</v>
      </c>
      <c r="H743" s="55">
        <v>80</v>
      </c>
      <c r="I743" s="55">
        <v>0</v>
      </c>
      <c r="J743" s="55">
        <v>747.65</v>
      </c>
      <c r="K743" s="55">
        <v>671.79537449999998</v>
      </c>
      <c r="L743" s="55">
        <v>44.147768620000001</v>
      </c>
      <c r="M743" s="55">
        <v>1.035538589</v>
      </c>
    </row>
    <row r="744" spans="1:13">
      <c r="A744" s="55" t="s">
        <v>110</v>
      </c>
      <c r="B744" s="55" t="s">
        <v>111</v>
      </c>
      <c r="C744" s="55" t="s">
        <v>127</v>
      </c>
      <c r="D744" s="55">
        <v>2025</v>
      </c>
      <c r="E744" s="55" t="s">
        <v>46</v>
      </c>
      <c r="F744" s="55">
        <v>1.8187179490000001</v>
      </c>
      <c r="G744" s="55">
        <v>0.13455166599999999</v>
      </c>
      <c r="H744" s="55">
        <v>82</v>
      </c>
      <c r="I744" s="55">
        <v>0</v>
      </c>
      <c r="J744" s="55">
        <v>770.97</v>
      </c>
      <c r="K744" s="55">
        <v>647.02696990000004</v>
      </c>
      <c r="L744" s="55">
        <v>41.147391880000001</v>
      </c>
      <c r="M744" s="55">
        <v>0.71082565599999903</v>
      </c>
    </row>
    <row r="745" spans="1:13">
      <c r="A745" s="55" t="s">
        <v>110</v>
      </c>
      <c r="B745" s="55" t="s">
        <v>111</v>
      </c>
      <c r="C745" s="55" t="s">
        <v>127</v>
      </c>
      <c r="D745" s="55">
        <v>2030</v>
      </c>
      <c r="E745" s="55" t="s">
        <v>46</v>
      </c>
      <c r="F745" s="55">
        <v>1.88525641</v>
      </c>
      <c r="G745" s="55">
        <v>0.108548009</v>
      </c>
      <c r="H745" s="55">
        <v>85</v>
      </c>
      <c r="I745" s="55">
        <v>0</v>
      </c>
      <c r="J745" s="55">
        <v>791.3</v>
      </c>
      <c r="K745" s="55">
        <v>631.93705549999902</v>
      </c>
      <c r="L745" s="55">
        <v>40.101416190000002</v>
      </c>
      <c r="M745" s="55">
        <v>0.635034239</v>
      </c>
    </row>
    <row r="746" spans="1:13">
      <c r="A746" s="55" t="s">
        <v>110</v>
      </c>
      <c r="B746" s="55" t="s">
        <v>111</v>
      </c>
      <c r="C746" s="55" t="s">
        <v>127</v>
      </c>
      <c r="D746" s="55">
        <v>2035</v>
      </c>
      <c r="E746" s="55" t="s">
        <v>46</v>
      </c>
      <c r="F746" s="55">
        <v>1.9074358969999901</v>
      </c>
      <c r="G746" s="55">
        <v>0.105578981</v>
      </c>
      <c r="H746" s="55">
        <v>86</v>
      </c>
      <c r="I746" s="55">
        <v>0</v>
      </c>
      <c r="J746" s="55">
        <v>807.21</v>
      </c>
      <c r="K746" s="55">
        <v>618.10967259999995</v>
      </c>
      <c r="L746" s="55">
        <v>39.302395830000002</v>
      </c>
      <c r="M746" s="55">
        <v>0.61804707699999994</v>
      </c>
    </row>
    <row r="747" spans="1:13">
      <c r="A747" s="55" t="s">
        <v>110</v>
      </c>
      <c r="B747" s="55" t="s">
        <v>111</v>
      </c>
      <c r="C747" s="55" t="s">
        <v>127</v>
      </c>
      <c r="D747" s="55">
        <v>2040</v>
      </c>
      <c r="E747" s="55" t="s">
        <v>46</v>
      </c>
      <c r="F747" s="55">
        <v>1.9739743590000001</v>
      </c>
      <c r="G747" s="55">
        <v>0.11347212800000001</v>
      </c>
      <c r="H747" s="55">
        <v>89</v>
      </c>
      <c r="I747" s="55">
        <v>0</v>
      </c>
      <c r="J747" s="55">
        <v>826.32</v>
      </c>
      <c r="K747" s="55">
        <v>631.189506399999</v>
      </c>
      <c r="L747" s="55">
        <v>40.290815739999999</v>
      </c>
      <c r="M747" s="55">
        <v>0.632611645</v>
      </c>
    </row>
    <row r="748" spans="1:13">
      <c r="A748" s="55" t="s">
        <v>110</v>
      </c>
      <c r="B748" s="55" t="s">
        <v>111</v>
      </c>
      <c r="C748" s="55" t="s">
        <v>127</v>
      </c>
      <c r="D748" s="55">
        <v>2045</v>
      </c>
      <c r="E748" s="55" t="s">
        <v>46</v>
      </c>
      <c r="F748" s="55">
        <v>2.0183333330000002</v>
      </c>
      <c r="G748" s="55">
        <v>0.11057552800000001</v>
      </c>
      <c r="H748" s="55">
        <v>91</v>
      </c>
      <c r="I748" s="55">
        <v>0</v>
      </c>
      <c r="J748" s="55">
        <v>843.09</v>
      </c>
      <c r="K748" s="55">
        <v>642.03432859999998</v>
      </c>
      <c r="L748" s="55">
        <v>41.166209780000003</v>
      </c>
      <c r="M748" s="55">
        <v>0.64386770399999904</v>
      </c>
    </row>
    <row r="749" spans="1:13">
      <c r="A749" s="55" t="s">
        <v>110</v>
      </c>
      <c r="B749" s="55" t="s">
        <v>111</v>
      </c>
      <c r="C749" s="55" t="s">
        <v>127</v>
      </c>
      <c r="D749" s="55">
        <v>2050</v>
      </c>
      <c r="E749" s="55" t="s">
        <v>46</v>
      </c>
      <c r="F749" s="55">
        <v>2.0626923079999999</v>
      </c>
      <c r="G749" s="55">
        <v>0.115282421</v>
      </c>
      <c r="H749" s="55">
        <v>93</v>
      </c>
      <c r="I749" s="55">
        <v>0</v>
      </c>
      <c r="J749" s="55">
        <v>857.98</v>
      </c>
      <c r="K749" s="55">
        <v>654.83164810000005</v>
      </c>
      <c r="L749" s="55">
        <v>42.170289869999998</v>
      </c>
      <c r="M749" s="55">
        <v>0.65817510899999998</v>
      </c>
    </row>
    <row r="750" spans="1:13">
      <c r="A750" s="55" t="s">
        <v>110</v>
      </c>
      <c r="B750" s="55" t="s">
        <v>111</v>
      </c>
      <c r="C750" s="55" t="s">
        <v>112</v>
      </c>
      <c r="D750" s="55">
        <v>2000</v>
      </c>
      <c r="E750" s="55" t="s">
        <v>47</v>
      </c>
      <c r="F750" s="55">
        <v>0</v>
      </c>
      <c r="G750" s="55">
        <v>0</v>
      </c>
      <c r="H750" s="55">
        <v>0</v>
      </c>
      <c r="I750" s="55">
        <v>132</v>
      </c>
      <c r="J750" s="55">
        <v>0</v>
      </c>
      <c r="K750" s="55">
        <v>21</v>
      </c>
      <c r="L750" s="55">
        <v>1.5552600000000001</v>
      </c>
      <c r="M750" s="55">
        <v>0.93291798400000003</v>
      </c>
    </row>
    <row r="751" spans="1:13">
      <c r="A751" s="55" t="s">
        <v>110</v>
      </c>
      <c r="B751" s="55" t="s">
        <v>111</v>
      </c>
      <c r="C751" s="55" t="s">
        <v>112</v>
      </c>
      <c r="D751" s="55">
        <v>2005</v>
      </c>
      <c r="E751" s="55" t="s">
        <v>47</v>
      </c>
      <c r="F751" s="55">
        <v>0</v>
      </c>
      <c r="G751" s="55">
        <v>0</v>
      </c>
      <c r="H751" s="55">
        <v>0</v>
      </c>
      <c r="I751" s="55">
        <v>141</v>
      </c>
      <c r="J751" s="55">
        <v>0</v>
      </c>
      <c r="K751" s="55">
        <v>20</v>
      </c>
      <c r="L751" s="55">
        <v>1.4812000000000001</v>
      </c>
      <c r="M751" s="55">
        <v>0.88849331799999998</v>
      </c>
    </row>
    <row r="752" spans="1:13">
      <c r="A752" s="55" t="s">
        <v>110</v>
      </c>
      <c r="B752" s="55" t="s">
        <v>111</v>
      </c>
      <c r="C752" s="55" t="s">
        <v>112</v>
      </c>
      <c r="D752" s="55">
        <v>2010</v>
      </c>
      <c r="E752" s="55" t="s">
        <v>47</v>
      </c>
      <c r="F752" s="55">
        <v>0</v>
      </c>
      <c r="G752" s="55">
        <v>0</v>
      </c>
      <c r="H752" s="55">
        <v>0</v>
      </c>
      <c r="I752" s="55">
        <v>141</v>
      </c>
      <c r="J752" s="55">
        <v>0</v>
      </c>
      <c r="K752" s="55">
        <v>16</v>
      </c>
      <c r="L752" s="55">
        <v>1.18496</v>
      </c>
      <c r="M752" s="55">
        <v>0.71079465399999997</v>
      </c>
    </row>
    <row r="753" spans="1:13">
      <c r="A753" s="55" t="s">
        <v>110</v>
      </c>
      <c r="B753" s="55" t="s">
        <v>111</v>
      </c>
      <c r="C753" s="55" t="s">
        <v>112</v>
      </c>
      <c r="D753" s="55">
        <v>2015</v>
      </c>
      <c r="E753" s="55" t="s">
        <v>47</v>
      </c>
      <c r="F753" s="55">
        <v>0</v>
      </c>
      <c r="G753" s="55">
        <v>0</v>
      </c>
      <c r="H753" s="55">
        <v>0</v>
      </c>
      <c r="I753" s="55">
        <v>154</v>
      </c>
      <c r="J753" s="55">
        <v>0</v>
      </c>
      <c r="K753" s="55">
        <v>17.475177299999999</v>
      </c>
      <c r="L753" s="55">
        <v>1.294211631</v>
      </c>
      <c r="M753" s="55">
        <v>0.77632891299999995</v>
      </c>
    </row>
    <row r="754" spans="1:13">
      <c r="A754" s="55" t="s">
        <v>110</v>
      </c>
      <c r="B754" s="55" t="s">
        <v>111</v>
      </c>
      <c r="C754" s="55" t="s">
        <v>112</v>
      </c>
      <c r="D754" s="55">
        <v>2020</v>
      </c>
      <c r="E754" s="55" t="s">
        <v>47</v>
      </c>
      <c r="F754" s="55">
        <v>0</v>
      </c>
      <c r="G754" s="55">
        <v>0</v>
      </c>
      <c r="H754" s="55">
        <v>0</v>
      </c>
      <c r="I754" s="55">
        <v>167</v>
      </c>
      <c r="J754" s="55">
        <v>0</v>
      </c>
      <c r="K754" s="55">
        <v>18.950354610000002</v>
      </c>
      <c r="L754" s="55">
        <v>1.4034632619999901</v>
      </c>
      <c r="M754" s="55">
        <v>0.84186317200000005</v>
      </c>
    </row>
    <row r="755" spans="1:13">
      <c r="A755" s="55" t="s">
        <v>110</v>
      </c>
      <c r="B755" s="55" t="s">
        <v>111</v>
      </c>
      <c r="C755" s="55" t="s">
        <v>112</v>
      </c>
      <c r="D755" s="55">
        <v>2025</v>
      </c>
      <c r="E755" s="55" t="s">
        <v>47</v>
      </c>
      <c r="F755" s="55">
        <v>0</v>
      </c>
      <c r="G755" s="55">
        <v>0</v>
      </c>
      <c r="H755" s="55">
        <v>0</v>
      </c>
      <c r="I755" s="55">
        <v>187</v>
      </c>
      <c r="J755" s="55">
        <v>0</v>
      </c>
      <c r="K755" s="55">
        <v>21.219858160000001</v>
      </c>
      <c r="L755" s="55">
        <v>1.571542695</v>
      </c>
      <c r="M755" s="55">
        <v>0.94268510900000002</v>
      </c>
    </row>
    <row r="756" spans="1:13">
      <c r="A756" s="55" t="s">
        <v>110</v>
      </c>
      <c r="B756" s="55" t="s">
        <v>111</v>
      </c>
      <c r="C756" s="55" t="s">
        <v>112</v>
      </c>
      <c r="D756" s="55">
        <v>2030</v>
      </c>
      <c r="E756" s="55" t="s">
        <v>47</v>
      </c>
      <c r="F756" s="55">
        <v>0</v>
      </c>
      <c r="G756" s="55">
        <v>0</v>
      </c>
      <c r="H756" s="55">
        <v>0</v>
      </c>
      <c r="I756" s="55">
        <v>211</v>
      </c>
      <c r="J756" s="55">
        <v>0</v>
      </c>
      <c r="K756" s="55">
        <v>23.943262409999999</v>
      </c>
      <c r="L756" s="55">
        <v>1.7732380139999999</v>
      </c>
      <c r="M756" s="55">
        <v>1.0636714329999899</v>
      </c>
    </row>
    <row r="757" spans="1:13">
      <c r="A757" s="55" t="s">
        <v>110</v>
      </c>
      <c r="B757" s="55" t="s">
        <v>111</v>
      </c>
      <c r="C757" s="55" t="s">
        <v>112</v>
      </c>
      <c r="D757" s="55">
        <v>2035</v>
      </c>
      <c r="E757" s="55" t="s">
        <v>47</v>
      </c>
      <c r="F757" s="55">
        <v>0</v>
      </c>
      <c r="G757" s="55">
        <v>0</v>
      </c>
      <c r="H757" s="55">
        <v>0</v>
      </c>
      <c r="I757" s="55">
        <v>238</v>
      </c>
      <c r="J757" s="55">
        <v>0</v>
      </c>
      <c r="K757" s="55">
        <v>27.007092199999999</v>
      </c>
      <c r="L757" s="55">
        <v>2.0001452479999999</v>
      </c>
      <c r="M757" s="55">
        <v>1.199781048</v>
      </c>
    </row>
    <row r="758" spans="1:13">
      <c r="A758" s="55" t="s">
        <v>110</v>
      </c>
      <c r="B758" s="55" t="s">
        <v>111</v>
      </c>
      <c r="C758" s="55" t="s">
        <v>112</v>
      </c>
      <c r="D758" s="55">
        <v>2040</v>
      </c>
      <c r="E758" s="55" t="s">
        <v>47</v>
      </c>
      <c r="F758" s="55">
        <v>0</v>
      </c>
      <c r="G758" s="55">
        <v>0</v>
      </c>
      <c r="H758" s="55">
        <v>0</v>
      </c>
      <c r="I758" s="55">
        <v>266</v>
      </c>
      <c r="J758" s="55">
        <v>0</v>
      </c>
      <c r="K758" s="55">
        <v>30.18439716</v>
      </c>
      <c r="L758" s="55">
        <v>2.2354564539999999</v>
      </c>
      <c r="M758" s="55">
        <v>1.3409317590000001</v>
      </c>
    </row>
    <row r="759" spans="1:13">
      <c r="A759" s="55" t="s">
        <v>110</v>
      </c>
      <c r="B759" s="55" t="s">
        <v>111</v>
      </c>
      <c r="C759" s="55" t="s">
        <v>112</v>
      </c>
      <c r="D759" s="55">
        <v>2045</v>
      </c>
      <c r="E759" s="55" t="s">
        <v>47</v>
      </c>
      <c r="F759" s="55">
        <v>0</v>
      </c>
      <c r="G759" s="55">
        <v>0</v>
      </c>
      <c r="H759" s="55">
        <v>0</v>
      </c>
      <c r="I759" s="55">
        <v>296</v>
      </c>
      <c r="J759" s="55">
        <v>0</v>
      </c>
      <c r="K759" s="55">
        <v>33.58865248</v>
      </c>
      <c r="L759" s="55">
        <v>2.4875756029999998</v>
      </c>
      <c r="M759" s="55">
        <v>1.4921646639999999</v>
      </c>
    </row>
    <row r="760" spans="1:13">
      <c r="A760" s="55" t="s">
        <v>110</v>
      </c>
      <c r="B760" s="55" t="s">
        <v>111</v>
      </c>
      <c r="C760" s="55" t="s">
        <v>112</v>
      </c>
      <c r="D760" s="55">
        <v>2050</v>
      </c>
      <c r="E760" s="55" t="s">
        <v>47</v>
      </c>
      <c r="F760" s="55">
        <v>0</v>
      </c>
      <c r="G760" s="55">
        <v>0</v>
      </c>
      <c r="H760" s="55">
        <v>0</v>
      </c>
      <c r="I760" s="55">
        <v>324</v>
      </c>
      <c r="J760" s="55">
        <v>0</v>
      </c>
      <c r="K760" s="55">
        <v>36.765957450000002</v>
      </c>
      <c r="L760" s="55">
        <v>2.7228868089999998</v>
      </c>
      <c r="M760" s="55">
        <v>1.6333153759999901</v>
      </c>
    </row>
    <row r="761" spans="1:13">
      <c r="A761" s="55" t="s">
        <v>110</v>
      </c>
      <c r="B761" s="55" t="s">
        <v>111</v>
      </c>
      <c r="C761" s="55" t="s">
        <v>113</v>
      </c>
      <c r="D761" s="55">
        <v>2000</v>
      </c>
      <c r="E761" s="55" t="s">
        <v>47</v>
      </c>
      <c r="F761" s="55">
        <v>0</v>
      </c>
      <c r="G761" s="55">
        <v>0</v>
      </c>
      <c r="H761" s="55">
        <v>0</v>
      </c>
      <c r="I761" s="55">
        <v>179</v>
      </c>
      <c r="J761" s="55">
        <v>0</v>
      </c>
      <c r="K761" s="55">
        <v>23</v>
      </c>
      <c r="L761" s="55">
        <v>1.7033799999999999</v>
      </c>
      <c r="M761" s="55">
        <v>1.021767316</v>
      </c>
    </row>
    <row r="762" spans="1:13">
      <c r="A762" s="55" t="s">
        <v>110</v>
      </c>
      <c r="B762" s="55" t="s">
        <v>111</v>
      </c>
      <c r="C762" s="55" t="s">
        <v>113</v>
      </c>
      <c r="D762" s="55">
        <v>2005</v>
      </c>
      <c r="E762" s="55" t="s">
        <v>47</v>
      </c>
      <c r="F762" s="55">
        <v>0</v>
      </c>
      <c r="G762" s="55">
        <v>0</v>
      </c>
      <c r="H762" s="55">
        <v>0</v>
      </c>
      <c r="I762" s="55">
        <v>242</v>
      </c>
      <c r="J762" s="55">
        <v>0</v>
      </c>
      <c r="K762" s="55">
        <v>28</v>
      </c>
      <c r="L762" s="55">
        <v>2.07366311199999</v>
      </c>
      <c r="M762" s="55">
        <v>1.243890645</v>
      </c>
    </row>
    <row r="763" spans="1:13">
      <c r="A763" s="55" t="s">
        <v>110</v>
      </c>
      <c r="B763" s="55" t="s">
        <v>111</v>
      </c>
      <c r="C763" s="55" t="s">
        <v>113</v>
      </c>
      <c r="D763" s="55">
        <v>2010</v>
      </c>
      <c r="E763" s="55" t="s">
        <v>47</v>
      </c>
      <c r="F763" s="55">
        <v>0</v>
      </c>
      <c r="G763" s="55">
        <v>0</v>
      </c>
      <c r="H763" s="55">
        <v>0</v>
      </c>
      <c r="I763" s="55">
        <v>291</v>
      </c>
      <c r="J763" s="55">
        <v>0</v>
      </c>
      <c r="K763" s="55">
        <v>37</v>
      </c>
      <c r="L763" s="55">
        <v>2.7293495449999998</v>
      </c>
      <c r="M763" s="55">
        <v>1.643712638</v>
      </c>
    </row>
    <row r="764" spans="1:13">
      <c r="A764" s="55" t="s">
        <v>110</v>
      </c>
      <c r="B764" s="55" t="s">
        <v>111</v>
      </c>
      <c r="C764" s="55" t="s">
        <v>113</v>
      </c>
      <c r="D764" s="55">
        <v>2015</v>
      </c>
      <c r="E764" s="55" t="s">
        <v>47</v>
      </c>
      <c r="F764" s="55">
        <v>0</v>
      </c>
      <c r="G764" s="55">
        <v>0</v>
      </c>
      <c r="H764" s="55">
        <v>0</v>
      </c>
      <c r="I764" s="55">
        <v>351</v>
      </c>
      <c r="J764" s="55">
        <v>0</v>
      </c>
      <c r="K764" s="55">
        <v>44.62886598</v>
      </c>
      <c r="L764" s="55">
        <v>3.2921020289999898</v>
      </c>
      <c r="M764" s="55">
        <v>1.98262246</v>
      </c>
    </row>
    <row r="765" spans="1:13">
      <c r="A765" s="55" t="s">
        <v>110</v>
      </c>
      <c r="B765" s="55" t="s">
        <v>111</v>
      </c>
      <c r="C765" s="55" t="s">
        <v>113</v>
      </c>
      <c r="D765" s="55">
        <v>2020</v>
      </c>
      <c r="E765" s="55" t="s">
        <v>47</v>
      </c>
      <c r="F765" s="55">
        <v>0</v>
      </c>
      <c r="G765" s="55">
        <v>0</v>
      </c>
      <c r="H765" s="55">
        <v>0</v>
      </c>
      <c r="I765" s="55">
        <v>397</v>
      </c>
      <c r="J765" s="55">
        <v>0</v>
      </c>
      <c r="K765" s="55">
        <v>50.477663229999997</v>
      </c>
      <c r="L765" s="55">
        <v>3.7235456</v>
      </c>
      <c r="M765" s="55">
        <v>2.242453324</v>
      </c>
    </row>
    <row r="766" spans="1:13">
      <c r="A766" s="55" t="s">
        <v>110</v>
      </c>
      <c r="B766" s="55" t="s">
        <v>111</v>
      </c>
      <c r="C766" s="55" t="s">
        <v>113</v>
      </c>
      <c r="D766" s="55">
        <v>2025</v>
      </c>
      <c r="E766" s="55" t="s">
        <v>47</v>
      </c>
      <c r="F766" s="55">
        <v>0</v>
      </c>
      <c r="G766" s="55">
        <v>0</v>
      </c>
      <c r="H766" s="55">
        <v>0</v>
      </c>
      <c r="I766" s="55">
        <v>462</v>
      </c>
      <c r="J766" s="55">
        <v>0</v>
      </c>
      <c r="K766" s="55">
        <v>58.742268039999999</v>
      </c>
      <c r="L766" s="55">
        <v>4.3331941239999896</v>
      </c>
      <c r="M766" s="55">
        <v>2.6096056320000001</v>
      </c>
    </row>
    <row r="767" spans="1:13">
      <c r="A767" s="55" t="s">
        <v>110</v>
      </c>
      <c r="B767" s="55" t="s">
        <v>111</v>
      </c>
      <c r="C767" s="55" t="s">
        <v>113</v>
      </c>
      <c r="D767" s="55">
        <v>2030</v>
      </c>
      <c r="E767" s="55" t="s">
        <v>47</v>
      </c>
      <c r="F767" s="55">
        <v>0</v>
      </c>
      <c r="G767" s="55">
        <v>0</v>
      </c>
      <c r="H767" s="55">
        <v>0</v>
      </c>
      <c r="I767" s="55">
        <v>530</v>
      </c>
      <c r="J767" s="55">
        <v>0</v>
      </c>
      <c r="K767" s="55">
        <v>67.388316149999994</v>
      </c>
      <c r="L767" s="55">
        <v>4.9709802720000003</v>
      </c>
      <c r="M767" s="55">
        <v>2.9937034300000001</v>
      </c>
    </row>
    <row r="768" spans="1:13">
      <c r="A768" s="55" t="s">
        <v>110</v>
      </c>
      <c r="B768" s="55" t="s">
        <v>111</v>
      </c>
      <c r="C768" s="55" t="s">
        <v>113</v>
      </c>
      <c r="D768" s="55">
        <v>2035</v>
      </c>
      <c r="E768" s="55" t="s">
        <v>47</v>
      </c>
      <c r="F768" s="55">
        <v>0</v>
      </c>
      <c r="G768" s="55">
        <v>0</v>
      </c>
      <c r="H768" s="55">
        <v>0</v>
      </c>
      <c r="I768" s="55">
        <v>604</v>
      </c>
      <c r="J768" s="55">
        <v>0</v>
      </c>
      <c r="K768" s="55">
        <v>76.797250860000005</v>
      </c>
      <c r="L768" s="55">
        <v>5.6650416679999998</v>
      </c>
      <c r="M768" s="55">
        <v>3.4116922110000001</v>
      </c>
    </row>
    <row r="769" spans="1:13">
      <c r="A769" s="55" t="s">
        <v>110</v>
      </c>
      <c r="B769" s="55" t="s">
        <v>111</v>
      </c>
      <c r="C769" s="55" t="s">
        <v>113</v>
      </c>
      <c r="D769" s="55">
        <v>2040</v>
      </c>
      <c r="E769" s="55" t="s">
        <v>47</v>
      </c>
      <c r="F769" s="55">
        <v>0</v>
      </c>
      <c r="G769" s="55">
        <v>0</v>
      </c>
      <c r="H769" s="55">
        <v>0</v>
      </c>
      <c r="I769" s="55">
        <v>678</v>
      </c>
      <c r="J769" s="55">
        <v>0</v>
      </c>
      <c r="K769" s="55">
        <v>86.206185570000002</v>
      </c>
      <c r="L769" s="55">
        <v>6.3591030650000002</v>
      </c>
      <c r="M769" s="55">
        <v>3.8296809919999899</v>
      </c>
    </row>
    <row r="770" spans="1:13">
      <c r="A770" s="55" t="s">
        <v>110</v>
      </c>
      <c r="B770" s="55" t="s">
        <v>111</v>
      </c>
      <c r="C770" s="55" t="s">
        <v>113</v>
      </c>
      <c r="D770" s="55">
        <v>2045</v>
      </c>
      <c r="E770" s="55" t="s">
        <v>47</v>
      </c>
      <c r="F770" s="55">
        <v>0</v>
      </c>
      <c r="G770" s="55">
        <v>0</v>
      </c>
      <c r="H770" s="55">
        <v>0</v>
      </c>
      <c r="I770" s="55">
        <v>748</v>
      </c>
      <c r="J770" s="55">
        <v>0</v>
      </c>
      <c r="K770" s="55">
        <v>95.106529210000005</v>
      </c>
      <c r="L770" s="55">
        <v>7.0156476290000001</v>
      </c>
      <c r="M770" s="55">
        <v>4.2250757849999996</v>
      </c>
    </row>
    <row r="771" spans="1:13">
      <c r="A771" s="55" t="s">
        <v>110</v>
      </c>
      <c r="B771" s="55" t="s">
        <v>111</v>
      </c>
      <c r="C771" s="55" t="s">
        <v>113</v>
      </c>
      <c r="D771" s="55">
        <v>2050</v>
      </c>
      <c r="E771" s="55" t="s">
        <v>47</v>
      </c>
      <c r="F771" s="55">
        <v>0</v>
      </c>
      <c r="G771" s="55">
        <v>0</v>
      </c>
      <c r="H771" s="55">
        <v>0</v>
      </c>
      <c r="I771" s="55">
        <v>812</v>
      </c>
      <c r="J771" s="55">
        <v>0</v>
      </c>
      <c r="K771" s="55">
        <v>103.2439863</v>
      </c>
      <c r="L771" s="55">
        <v>7.6159169450000004</v>
      </c>
      <c r="M771" s="55">
        <v>4.5865795949999999</v>
      </c>
    </row>
    <row r="772" spans="1:13">
      <c r="A772" s="55" t="s">
        <v>110</v>
      </c>
      <c r="B772" s="55" t="s">
        <v>111</v>
      </c>
      <c r="C772" s="55" t="s">
        <v>114</v>
      </c>
      <c r="D772" s="55">
        <v>2000</v>
      </c>
      <c r="E772" s="55" t="s">
        <v>47</v>
      </c>
      <c r="F772" s="55">
        <v>0</v>
      </c>
      <c r="G772" s="55">
        <v>0</v>
      </c>
      <c r="H772" s="55">
        <v>0</v>
      </c>
      <c r="I772" s="55">
        <v>34</v>
      </c>
      <c r="J772" s="55">
        <v>0</v>
      </c>
      <c r="K772" s="55">
        <v>18</v>
      </c>
      <c r="L772" s="55">
        <v>1.3330799999999901</v>
      </c>
      <c r="M772" s="55">
        <v>0.79964398599999997</v>
      </c>
    </row>
    <row r="773" spans="1:13">
      <c r="A773" s="55" t="s">
        <v>110</v>
      </c>
      <c r="B773" s="55" t="s">
        <v>111</v>
      </c>
      <c r="C773" s="55" t="s">
        <v>114</v>
      </c>
      <c r="D773" s="55">
        <v>2005</v>
      </c>
      <c r="E773" s="55" t="s">
        <v>47</v>
      </c>
      <c r="F773" s="55">
        <v>0</v>
      </c>
      <c r="G773" s="55">
        <v>0</v>
      </c>
      <c r="H773" s="55">
        <v>0</v>
      </c>
      <c r="I773" s="55">
        <v>46</v>
      </c>
      <c r="J773" s="55">
        <v>0</v>
      </c>
      <c r="K773" s="55">
        <v>23</v>
      </c>
      <c r="L773" s="55">
        <v>1.7033799999999999</v>
      </c>
      <c r="M773" s="55">
        <v>1.021767316</v>
      </c>
    </row>
    <row r="774" spans="1:13">
      <c r="A774" s="55" t="s">
        <v>110</v>
      </c>
      <c r="B774" s="55" t="s">
        <v>111</v>
      </c>
      <c r="C774" s="55" t="s">
        <v>114</v>
      </c>
      <c r="D774" s="55">
        <v>2010</v>
      </c>
      <c r="E774" s="55" t="s">
        <v>47</v>
      </c>
      <c r="F774" s="55">
        <v>0</v>
      </c>
      <c r="G774" s="55">
        <v>0</v>
      </c>
      <c r="H774" s="55">
        <v>0</v>
      </c>
      <c r="I774" s="55">
        <v>64</v>
      </c>
      <c r="J774" s="55">
        <v>0</v>
      </c>
      <c r="K774" s="55">
        <v>28</v>
      </c>
      <c r="L774" s="55">
        <v>2.09607999999999</v>
      </c>
      <c r="M774" s="55">
        <v>1.243890645</v>
      </c>
    </row>
    <row r="775" spans="1:13">
      <c r="A775" s="55" t="s">
        <v>110</v>
      </c>
      <c r="B775" s="55" t="s">
        <v>111</v>
      </c>
      <c r="C775" s="55" t="s">
        <v>114</v>
      </c>
      <c r="D775" s="55">
        <v>2015</v>
      </c>
      <c r="E775" s="55" t="s">
        <v>47</v>
      </c>
      <c r="F775" s="55">
        <v>0</v>
      </c>
      <c r="G775" s="55">
        <v>0</v>
      </c>
      <c r="H775" s="55">
        <v>0</v>
      </c>
      <c r="I775" s="55">
        <v>70</v>
      </c>
      <c r="J775" s="55">
        <v>0</v>
      </c>
      <c r="K775" s="55">
        <v>30.625</v>
      </c>
      <c r="L775" s="55">
        <v>2.2696616249999999</v>
      </c>
      <c r="M775" s="55">
        <v>1.360505393</v>
      </c>
    </row>
    <row r="776" spans="1:13">
      <c r="A776" s="55" t="s">
        <v>110</v>
      </c>
      <c r="B776" s="55" t="s">
        <v>111</v>
      </c>
      <c r="C776" s="55" t="s">
        <v>114</v>
      </c>
      <c r="D776" s="55">
        <v>2020</v>
      </c>
      <c r="E776" s="55" t="s">
        <v>47</v>
      </c>
      <c r="F776" s="55">
        <v>0</v>
      </c>
      <c r="G776" s="55">
        <v>0</v>
      </c>
      <c r="H776" s="55">
        <v>0</v>
      </c>
      <c r="I776" s="55">
        <v>78</v>
      </c>
      <c r="J776" s="55">
        <v>0</v>
      </c>
      <c r="K776" s="55">
        <v>34.125</v>
      </c>
      <c r="L776" s="55">
        <v>2.5290515249999999</v>
      </c>
      <c r="M776" s="55">
        <v>1.515991724</v>
      </c>
    </row>
    <row r="777" spans="1:13">
      <c r="A777" s="55" t="s">
        <v>110</v>
      </c>
      <c r="B777" s="55" t="s">
        <v>111</v>
      </c>
      <c r="C777" s="55" t="s">
        <v>114</v>
      </c>
      <c r="D777" s="55">
        <v>2025</v>
      </c>
      <c r="E777" s="55" t="s">
        <v>47</v>
      </c>
      <c r="F777" s="55">
        <v>0</v>
      </c>
      <c r="G777" s="55">
        <v>0</v>
      </c>
      <c r="H777" s="55">
        <v>0</v>
      </c>
      <c r="I777" s="55">
        <v>85</v>
      </c>
      <c r="J777" s="55">
        <v>0</v>
      </c>
      <c r="K777" s="55">
        <v>37.1875</v>
      </c>
      <c r="L777" s="55">
        <v>2.756017688</v>
      </c>
      <c r="M777" s="55">
        <v>1.652042263</v>
      </c>
    </row>
    <row r="778" spans="1:13">
      <c r="A778" s="55" t="s">
        <v>110</v>
      </c>
      <c r="B778" s="55" t="s">
        <v>111</v>
      </c>
      <c r="C778" s="55" t="s">
        <v>114</v>
      </c>
      <c r="D778" s="55">
        <v>2030</v>
      </c>
      <c r="E778" s="55" t="s">
        <v>47</v>
      </c>
      <c r="F778" s="55">
        <v>0</v>
      </c>
      <c r="G778" s="55">
        <v>0</v>
      </c>
      <c r="H778" s="55">
        <v>0</v>
      </c>
      <c r="I778" s="55">
        <v>93</v>
      </c>
      <c r="J778" s="55">
        <v>0</v>
      </c>
      <c r="K778" s="55">
        <v>40.6875</v>
      </c>
      <c r="L778" s="55">
        <v>3.015407588</v>
      </c>
      <c r="M778" s="55">
        <v>1.8075285940000001</v>
      </c>
    </row>
    <row r="779" spans="1:13">
      <c r="A779" s="55" t="s">
        <v>110</v>
      </c>
      <c r="B779" s="55" t="s">
        <v>111</v>
      </c>
      <c r="C779" s="55" t="s">
        <v>114</v>
      </c>
      <c r="D779" s="55">
        <v>2035</v>
      </c>
      <c r="E779" s="55" t="s">
        <v>47</v>
      </c>
      <c r="F779" s="55">
        <v>0</v>
      </c>
      <c r="G779" s="55">
        <v>0</v>
      </c>
      <c r="H779" s="55">
        <v>0</v>
      </c>
      <c r="I779" s="55">
        <v>102</v>
      </c>
      <c r="J779" s="55">
        <v>0</v>
      </c>
      <c r="K779" s="55">
        <v>44.625</v>
      </c>
      <c r="L779" s="55">
        <v>3.3072212250000002</v>
      </c>
      <c r="M779" s="55">
        <v>1.982450716</v>
      </c>
    </row>
    <row r="780" spans="1:13">
      <c r="A780" s="55" t="s">
        <v>110</v>
      </c>
      <c r="B780" s="55" t="s">
        <v>111</v>
      </c>
      <c r="C780" s="55" t="s">
        <v>114</v>
      </c>
      <c r="D780" s="55">
        <v>2040</v>
      </c>
      <c r="E780" s="55" t="s">
        <v>47</v>
      </c>
      <c r="F780" s="55">
        <v>0</v>
      </c>
      <c r="G780" s="55">
        <v>0</v>
      </c>
      <c r="H780" s="55">
        <v>0</v>
      </c>
      <c r="I780" s="55">
        <v>110</v>
      </c>
      <c r="J780" s="55">
        <v>0</v>
      </c>
      <c r="K780" s="55">
        <v>48.125</v>
      </c>
      <c r="L780" s="55">
        <v>3.5666111250000001</v>
      </c>
      <c r="M780" s="55">
        <v>2.1379370459999998</v>
      </c>
    </row>
    <row r="781" spans="1:13">
      <c r="A781" s="55" t="s">
        <v>110</v>
      </c>
      <c r="B781" s="55" t="s">
        <v>111</v>
      </c>
      <c r="C781" s="55" t="s">
        <v>114</v>
      </c>
      <c r="D781" s="55">
        <v>2045</v>
      </c>
      <c r="E781" s="55" t="s">
        <v>47</v>
      </c>
      <c r="F781" s="55">
        <v>0</v>
      </c>
      <c r="G781" s="55">
        <v>0</v>
      </c>
      <c r="H781" s="55">
        <v>0</v>
      </c>
      <c r="I781" s="55">
        <v>119</v>
      </c>
      <c r="J781" s="55">
        <v>0</v>
      </c>
      <c r="K781" s="55">
        <v>52.0625</v>
      </c>
      <c r="L781" s="55">
        <v>3.8584247629999999</v>
      </c>
      <c r="M781" s="55">
        <v>2.3128591680000001</v>
      </c>
    </row>
    <row r="782" spans="1:13">
      <c r="A782" s="55" t="s">
        <v>110</v>
      </c>
      <c r="B782" s="55" t="s">
        <v>111</v>
      </c>
      <c r="C782" s="55" t="s">
        <v>114</v>
      </c>
      <c r="D782" s="55">
        <v>2050</v>
      </c>
      <c r="E782" s="55" t="s">
        <v>47</v>
      </c>
      <c r="F782" s="55">
        <v>0</v>
      </c>
      <c r="G782" s="55">
        <v>0</v>
      </c>
      <c r="H782" s="55">
        <v>0</v>
      </c>
      <c r="I782" s="55">
        <v>128</v>
      </c>
      <c r="J782" s="55">
        <v>0</v>
      </c>
      <c r="K782" s="55">
        <v>56</v>
      </c>
      <c r="L782" s="55">
        <v>4.1502384000000001</v>
      </c>
      <c r="M782" s="55">
        <v>2.48778129</v>
      </c>
    </row>
    <row r="783" spans="1:13">
      <c r="A783" s="55" t="s">
        <v>110</v>
      </c>
      <c r="B783" s="55" t="s">
        <v>111</v>
      </c>
      <c r="C783" s="55" t="s">
        <v>115</v>
      </c>
      <c r="D783" s="55">
        <v>2000</v>
      </c>
      <c r="E783" s="55" t="s">
        <v>47</v>
      </c>
      <c r="F783" s="55">
        <v>0</v>
      </c>
      <c r="G783" s="55">
        <v>0</v>
      </c>
      <c r="H783" s="55">
        <v>0</v>
      </c>
      <c r="I783" s="55">
        <v>154</v>
      </c>
      <c r="J783" s="55">
        <v>0</v>
      </c>
      <c r="K783" s="55">
        <v>28</v>
      </c>
      <c r="L783" s="55">
        <v>2.07368</v>
      </c>
      <c r="M783" s="55">
        <v>1.243890645</v>
      </c>
    </row>
    <row r="784" spans="1:13">
      <c r="A784" s="55" t="s">
        <v>110</v>
      </c>
      <c r="B784" s="55" t="s">
        <v>111</v>
      </c>
      <c r="C784" s="55" t="s">
        <v>115</v>
      </c>
      <c r="D784" s="55">
        <v>2005</v>
      </c>
      <c r="E784" s="55" t="s">
        <v>47</v>
      </c>
      <c r="F784" s="55">
        <v>0</v>
      </c>
      <c r="G784" s="55">
        <v>0</v>
      </c>
      <c r="H784" s="55">
        <v>0</v>
      </c>
      <c r="I784" s="55">
        <v>221</v>
      </c>
      <c r="J784" s="55">
        <v>0</v>
      </c>
      <c r="K784" s="55">
        <v>37</v>
      </c>
      <c r="L784" s="55">
        <v>2.7402199999999999</v>
      </c>
      <c r="M784" s="55">
        <v>1.643712638</v>
      </c>
    </row>
    <row r="785" spans="1:13">
      <c r="A785" s="55" t="s">
        <v>110</v>
      </c>
      <c r="B785" s="55" t="s">
        <v>111</v>
      </c>
      <c r="C785" s="55" t="s">
        <v>115</v>
      </c>
      <c r="D785" s="55">
        <v>2010</v>
      </c>
      <c r="E785" s="55" t="s">
        <v>47</v>
      </c>
      <c r="F785" s="55">
        <v>0</v>
      </c>
      <c r="G785" s="55">
        <v>0</v>
      </c>
      <c r="H785" s="55">
        <v>0</v>
      </c>
      <c r="I785" s="55">
        <v>268</v>
      </c>
      <c r="J785" s="55">
        <v>0</v>
      </c>
      <c r="K785" s="55">
        <v>40</v>
      </c>
      <c r="L785" s="55">
        <v>2.8142800000000001</v>
      </c>
      <c r="M785" s="55">
        <v>1.776986636</v>
      </c>
    </row>
    <row r="786" spans="1:13">
      <c r="A786" s="55" t="s">
        <v>110</v>
      </c>
      <c r="B786" s="55" t="s">
        <v>111</v>
      </c>
      <c r="C786" s="55" t="s">
        <v>115</v>
      </c>
      <c r="D786" s="55">
        <v>2015</v>
      </c>
      <c r="E786" s="55" t="s">
        <v>47</v>
      </c>
      <c r="F786" s="55">
        <v>0</v>
      </c>
      <c r="G786" s="55">
        <v>0</v>
      </c>
      <c r="H786" s="55">
        <v>0</v>
      </c>
      <c r="I786" s="55">
        <v>277</v>
      </c>
      <c r="J786" s="55">
        <v>0</v>
      </c>
      <c r="K786" s="55">
        <v>41.343283579999998</v>
      </c>
      <c r="L786" s="55">
        <v>2.8475517309999998</v>
      </c>
      <c r="M786" s="55">
        <v>1.83666156</v>
      </c>
    </row>
    <row r="787" spans="1:13">
      <c r="A787" s="55" t="s">
        <v>110</v>
      </c>
      <c r="B787" s="55" t="s">
        <v>111</v>
      </c>
      <c r="C787" s="55" t="s">
        <v>115</v>
      </c>
      <c r="D787" s="55">
        <v>2020</v>
      </c>
      <c r="E787" s="55" t="s">
        <v>47</v>
      </c>
      <c r="F787" s="55">
        <v>0</v>
      </c>
      <c r="G787" s="55">
        <v>0</v>
      </c>
      <c r="H787" s="55">
        <v>0</v>
      </c>
      <c r="I787" s="55">
        <v>279</v>
      </c>
      <c r="J787" s="55">
        <v>0</v>
      </c>
      <c r="K787" s="55">
        <v>41.641791040000001</v>
      </c>
      <c r="L787" s="55">
        <v>2.8681116719999999</v>
      </c>
      <c r="M787" s="55">
        <v>1.849922654</v>
      </c>
    </row>
    <row r="788" spans="1:13">
      <c r="A788" s="55" t="s">
        <v>110</v>
      </c>
      <c r="B788" s="55" t="s">
        <v>111</v>
      </c>
      <c r="C788" s="55" t="s">
        <v>115</v>
      </c>
      <c r="D788" s="55">
        <v>2025</v>
      </c>
      <c r="E788" s="55" t="s">
        <v>47</v>
      </c>
      <c r="F788" s="55">
        <v>0</v>
      </c>
      <c r="G788" s="55">
        <v>0</v>
      </c>
      <c r="H788" s="55">
        <v>0</v>
      </c>
      <c r="I788" s="55">
        <v>306</v>
      </c>
      <c r="J788" s="55">
        <v>0</v>
      </c>
      <c r="K788" s="55">
        <v>45.671641790000002</v>
      </c>
      <c r="L788" s="55">
        <v>3.1456708660000001</v>
      </c>
      <c r="M788" s="55">
        <v>2.0289474269999999</v>
      </c>
    </row>
    <row r="789" spans="1:13">
      <c r="A789" s="55" t="s">
        <v>110</v>
      </c>
      <c r="B789" s="55" t="s">
        <v>111</v>
      </c>
      <c r="C789" s="55" t="s">
        <v>115</v>
      </c>
      <c r="D789" s="55">
        <v>2030</v>
      </c>
      <c r="E789" s="55" t="s">
        <v>47</v>
      </c>
      <c r="F789" s="55">
        <v>0</v>
      </c>
      <c r="G789" s="55">
        <v>0</v>
      </c>
      <c r="H789" s="55">
        <v>0</v>
      </c>
      <c r="I789" s="55">
        <v>344</v>
      </c>
      <c r="J789" s="55">
        <v>0</v>
      </c>
      <c r="K789" s="55">
        <v>51.343283579999998</v>
      </c>
      <c r="L789" s="55">
        <v>3.5363097309999998</v>
      </c>
      <c r="M789" s="55">
        <v>2.2809082190000001</v>
      </c>
    </row>
    <row r="790" spans="1:13">
      <c r="A790" s="55" t="s">
        <v>110</v>
      </c>
      <c r="B790" s="55" t="s">
        <v>111</v>
      </c>
      <c r="C790" s="55" t="s">
        <v>115</v>
      </c>
      <c r="D790" s="55">
        <v>2035</v>
      </c>
      <c r="E790" s="55" t="s">
        <v>47</v>
      </c>
      <c r="F790" s="55">
        <v>0</v>
      </c>
      <c r="G790" s="55">
        <v>0</v>
      </c>
      <c r="H790" s="55">
        <v>0</v>
      </c>
      <c r="I790" s="55">
        <v>385</v>
      </c>
      <c r="J790" s="55">
        <v>0</v>
      </c>
      <c r="K790" s="55">
        <v>57.462686570000002</v>
      </c>
      <c r="L790" s="55">
        <v>3.9577885070000001</v>
      </c>
      <c r="M790" s="55">
        <v>2.5527606519999999</v>
      </c>
    </row>
    <row r="791" spans="1:13">
      <c r="A791" s="55" t="s">
        <v>110</v>
      </c>
      <c r="B791" s="55" t="s">
        <v>111</v>
      </c>
      <c r="C791" s="55" t="s">
        <v>115</v>
      </c>
      <c r="D791" s="55">
        <v>2040</v>
      </c>
      <c r="E791" s="55" t="s">
        <v>47</v>
      </c>
      <c r="F791" s="55">
        <v>0</v>
      </c>
      <c r="G791" s="55">
        <v>0</v>
      </c>
      <c r="H791" s="55">
        <v>0</v>
      </c>
      <c r="I791" s="55">
        <v>428</v>
      </c>
      <c r="J791" s="55">
        <v>0</v>
      </c>
      <c r="K791" s="55">
        <v>63.880597010000002</v>
      </c>
      <c r="L791" s="55">
        <v>4.399827224</v>
      </c>
      <c r="M791" s="55">
        <v>2.83787418</v>
      </c>
    </row>
    <row r="792" spans="1:13">
      <c r="A792" s="55" t="s">
        <v>110</v>
      </c>
      <c r="B792" s="55" t="s">
        <v>111</v>
      </c>
      <c r="C792" s="55" t="s">
        <v>115</v>
      </c>
      <c r="D792" s="55">
        <v>2045</v>
      </c>
      <c r="E792" s="55" t="s">
        <v>47</v>
      </c>
      <c r="F792" s="55">
        <v>0</v>
      </c>
      <c r="G792" s="55">
        <v>0</v>
      </c>
      <c r="H792" s="55">
        <v>0</v>
      </c>
      <c r="I792" s="55">
        <v>469</v>
      </c>
      <c r="J792" s="55">
        <v>0</v>
      </c>
      <c r="K792" s="55">
        <v>70</v>
      </c>
      <c r="L792" s="55">
        <v>4.8213059999999999</v>
      </c>
      <c r="M792" s="55">
        <v>3.1097266129999999</v>
      </c>
    </row>
    <row r="793" spans="1:13">
      <c r="A793" s="55" t="s">
        <v>110</v>
      </c>
      <c r="B793" s="55" t="s">
        <v>111</v>
      </c>
      <c r="C793" s="55" t="s">
        <v>115</v>
      </c>
      <c r="D793" s="55">
        <v>2050</v>
      </c>
      <c r="E793" s="55" t="s">
        <v>47</v>
      </c>
      <c r="F793" s="55">
        <v>0</v>
      </c>
      <c r="G793" s="55">
        <v>0</v>
      </c>
      <c r="H793" s="55">
        <v>0</v>
      </c>
      <c r="I793" s="55">
        <v>505</v>
      </c>
      <c r="J793" s="55">
        <v>0</v>
      </c>
      <c r="K793" s="55">
        <v>75.373134329999999</v>
      </c>
      <c r="L793" s="55">
        <v>5.1913849250000004</v>
      </c>
      <c r="M793" s="55">
        <v>3.3484263099999998</v>
      </c>
    </row>
    <row r="794" spans="1:13">
      <c r="A794" s="55" t="s">
        <v>110</v>
      </c>
      <c r="B794" s="55" t="s">
        <v>111</v>
      </c>
      <c r="C794" s="55" t="s">
        <v>43</v>
      </c>
      <c r="D794" s="55">
        <v>2000</v>
      </c>
      <c r="E794" s="55" t="s">
        <v>47</v>
      </c>
      <c r="F794" s="55">
        <v>0</v>
      </c>
      <c r="G794" s="55">
        <v>0</v>
      </c>
      <c r="H794" s="55">
        <v>0</v>
      </c>
      <c r="I794" s="55">
        <v>313</v>
      </c>
      <c r="J794" s="55">
        <v>0</v>
      </c>
      <c r="K794" s="55">
        <v>69</v>
      </c>
      <c r="L794" s="55">
        <v>5.1101400000000003</v>
      </c>
      <c r="M794" s="55">
        <v>3.065301947</v>
      </c>
    </row>
    <row r="795" spans="1:13">
      <c r="A795" s="55" t="s">
        <v>110</v>
      </c>
      <c r="B795" s="55" t="s">
        <v>111</v>
      </c>
      <c r="C795" s="55" t="s">
        <v>43</v>
      </c>
      <c r="D795" s="55">
        <v>2005</v>
      </c>
      <c r="E795" s="55" t="s">
        <v>47</v>
      </c>
      <c r="F795" s="55">
        <v>0</v>
      </c>
      <c r="G795" s="55">
        <v>0</v>
      </c>
      <c r="H795" s="55">
        <v>0</v>
      </c>
      <c r="I795" s="55">
        <v>352</v>
      </c>
      <c r="J795" s="55">
        <v>0</v>
      </c>
      <c r="K795" s="55">
        <v>78</v>
      </c>
      <c r="L795" s="55">
        <v>5.7726363239999996</v>
      </c>
      <c r="M795" s="55">
        <v>3.4651239399999998</v>
      </c>
    </row>
    <row r="796" spans="1:13">
      <c r="A796" s="55" t="s">
        <v>110</v>
      </c>
      <c r="B796" s="55" t="s">
        <v>111</v>
      </c>
      <c r="C796" s="55" t="s">
        <v>43</v>
      </c>
      <c r="D796" s="55">
        <v>2010</v>
      </c>
      <c r="E796" s="55" t="s">
        <v>47</v>
      </c>
      <c r="F796" s="55">
        <v>0</v>
      </c>
      <c r="G796" s="55">
        <v>0</v>
      </c>
      <c r="H796" s="55">
        <v>0</v>
      </c>
      <c r="I796" s="55">
        <v>300</v>
      </c>
      <c r="J796" s="55">
        <v>0</v>
      </c>
      <c r="K796" s="55">
        <v>81</v>
      </c>
      <c r="L796" s="55">
        <v>5.9423867999999898</v>
      </c>
      <c r="M796" s="55">
        <v>3.5983979370000001</v>
      </c>
    </row>
    <row r="797" spans="1:13">
      <c r="A797" s="55" t="s">
        <v>110</v>
      </c>
      <c r="B797" s="55" t="s">
        <v>111</v>
      </c>
      <c r="C797" s="55" t="s">
        <v>43</v>
      </c>
      <c r="D797" s="55">
        <v>2015</v>
      </c>
      <c r="E797" s="55" t="s">
        <v>47</v>
      </c>
      <c r="F797" s="55">
        <v>0</v>
      </c>
      <c r="G797" s="55">
        <v>0</v>
      </c>
      <c r="H797" s="55">
        <v>0</v>
      </c>
      <c r="I797" s="55">
        <v>323</v>
      </c>
      <c r="J797" s="55">
        <v>0</v>
      </c>
      <c r="K797" s="55">
        <v>87.21</v>
      </c>
      <c r="L797" s="55">
        <v>6.3979697879999904</v>
      </c>
      <c r="M797" s="55">
        <v>3.8742751129999999</v>
      </c>
    </row>
    <row r="798" spans="1:13">
      <c r="A798" s="55" t="s">
        <v>110</v>
      </c>
      <c r="B798" s="55" t="s">
        <v>111</v>
      </c>
      <c r="C798" s="55" t="s">
        <v>43</v>
      </c>
      <c r="D798" s="55">
        <v>2020</v>
      </c>
      <c r="E798" s="55" t="s">
        <v>47</v>
      </c>
      <c r="F798" s="55">
        <v>0</v>
      </c>
      <c r="G798" s="55">
        <v>0</v>
      </c>
      <c r="H798" s="55">
        <v>0</v>
      </c>
      <c r="I798" s="55">
        <v>345</v>
      </c>
      <c r="J798" s="55">
        <v>0</v>
      </c>
      <c r="K798" s="55">
        <v>93.15</v>
      </c>
      <c r="L798" s="55">
        <v>6.8337448199999997</v>
      </c>
      <c r="M798" s="55">
        <v>4.1381576280000001</v>
      </c>
    </row>
    <row r="799" spans="1:13">
      <c r="A799" s="55" t="s">
        <v>110</v>
      </c>
      <c r="B799" s="55" t="s">
        <v>111</v>
      </c>
      <c r="C799" s="55" t="s">
        <v>43</v>
      </c>
      <c r="D799" s="55">
        <v>2025</v>
      </c>
      <c r="E799" s="55" t="s">
        <v>47</v>
      </c>
      <c r="F799" s="55">
        <v>0</v>
      </c>
      <c r="G799" s="55">
        <v>0</v>
      </c>
      <c r="H799" s="55">
        <v>0</v>
      </c>
      <c r="I799" s="55">
        <v>369</v>
      </c>
      <c r="J799" s="55">
        <v>0</v>
      </c>
      <c r="K799" s="55">
        <v>99.63</v>
      </c>
      <c r="L799" s="55">
        <v>7.3091357639999996</v>
      </c>
      <c r="M799" s="55">
        <v>4.4260294629999999</v>
      </c>
    </row>
    <row r="800" spans="1:13">
      <c r="A800" s="55" t="s">
        <v>110</v>
      </c>
      <c r="B800" s="55" t="s">
        <v>111</v>
      </c>
      <c r="C800" s="55" t="s">
        <v>43</v>
      </c>
      <c r="D800" s="55">
        <v>2030</v>
      </c>
      <c r="E800" s="55" t="s">
        <v>47</v>
      </c>
      <c r="F800" s="55">
        <v>0</v>
      </c>
      <c r="G800" s="55">
        <v>0</v>
      </c>
      <c r="H800" s="55">
        <v>0</v>
      </c>
      <c r="I800" s="55">
        <v>392</v>
      </c>
      <c r="J800" s="55">
        <v>0</v>
      </c>
      <c r="K800" s="55">
        <v>105.84</v>
      </c>
      <c r="L800" s="55">
        <v>7.7647187520000003</v>
      </c>
      <c r="M800" s="55">
        <v>4.7019066379999996</v>
      </c>
    </row>
    <row r="801" spans="1:13">
      <c r="A801" s="55" t="s">
        <v>110</v>
      </c>
      <c r="B801" s="55" t="s">
        <v>111</v>
      </c>
      <c r="C801" s="55" t="s">
        <v>43</v>
      </c>
      <c r="D801" s="55">
        <v>2035</v>
      </c>
      <c r="E801" s="55" t="s">
        <v>47</v>
      </c>
      <c r="F801" s="55">
        <v>0</v>
      </c>
      <c r="G801" s="55">
        <v>0</v>
      </c>
      <c r="H801" s="55">
        <v>0</v>
      </c>
      <c r="I801" s="55">
        <v>418</v>
      </c>
      <c r="J801" s="55">
        <v>0</v>
      </c>
      <c r="K801" s="55">
        <v>112.86</v>
      </c>
      <c r="L801" s="55">
        <v>8.2797256079999997</v>
      </c>
      <c r="M801" s="55">
        <v>5.0137677930000004</v>
      </c>
    </row>
    <row r="802" spans="1:13">
      <c r="A802" s="55" t="s">
        <v>110</v>
      </c>
      <c r="B802" s="55" t="s">
        <v>111</v>
      </c>
      <c r="C802" s="55" t="s">
        <v>43</v>
      </c>
      <c r="D802" s="55">
        <v>2040</v>
      </c>
      <c r="E802" s="55" t="s">
        <v>47</v>
      </c>
      <c r="F802" s="55">
        <v>0</v>
      </c>
      <c r="G802" s="55">
        <v>0</v>
      </c>
      <c r="H802" s="55">
        <v>0</v>
      </c>
      <c r="I802" s="55">
        <v>444</v>
      </c>
      <c r="J802" s="55">
        <v>0</v>
      </c>
      <c r="K802" s="55">
        <v>119.88</v>
      </c>
      <c r="L802" s="55">
        <v>8.7947324639999902</v>
      </c>
      <c r="M802" s="55">
        <v>5.3256289470000002</v>
      </c>
    </row>
    <row r="803" spans="1:13">
      <c r="A803" s="55" t="s">
        <v>110</v>
      </c>
      <c r="B803" s="55" t="s">
        <v>111</v>
      </c>
      <c r="C803" s="55" t="s">
        <v>43</v>
      </c>
      <c r="D803" s="55">
        <v>2045</v>
      </c>
      <c r="E803" s="55" t="s">
        <v>47</v>
      </c>
      <c r="F803" s="55">
        <v>0</v>
      </c>
      <c r="G803" s="55">
        <v>0</v>
      </c>
      <c r="H803" s="55">
        <v>0</v>
      </c>
      <c r="I803" s="55">
        <v>471</v>
      </c>
      <c r="J803" s="55">
        <v>0</v>
      </c>
      <c r="K803" s="55">
        <v>127.17</v>
      </c>
      <c r="L803" s="55">
        <v>9.3295472759999996</v>
      </c>
      <c r="M803" s="55">
        <v>5.6494847620000002</v>
      </c>
    </row>
    <row r="804" spans="1:13">
      <c r="A804" s="55" t="s">
        <v>110</v>
      </c>
      <c r="B804" s="55" t="s">
        <v>111</v>
      </c>
      <c r="C804" s="55" t="s">
        <v>43</v>
      </c>
      <c r="D804" s="55">
        <v>2050</v>
      </c>
      <c r="E804" s="55" t="s">
        <v>47</v>
      </c>
      <c r="F804" s="55">
        <v>0</v>
      </c>
      <c r="G804" s="55">
        <v>0</v>
      </c>
      <c r="H804" s="55">
        <v>0</v>
      </c>
      <c r="I804" s="55">
        <v>497</v>
      </c>
      <c r="J804" s="55">
        <v>0</v>
      </c>
      <c r="K804" s="55">
        <v>134.19</v>
      </c>
      <c r="L804" s="55">
        <v>9.8445541320000007</v>
      </c>
      <c r="M804" s="55">
        <v>5.961345916</v>
      </c>
    </row>
    <row r="805" spans="1:13">
      <c r="A805" s="55" t="s">
        <v>110</v>
      </c>
      <c r="B805" s="55" t="s">
        <v>111</v>
      </c>
      <c r="C805" s="55" t="s">
        <v>116</v>
      </c>
      <c r="D805" s="55">
        <v>2000</v>
      </c>
      <c r="E805" s="55" t="s">
        <v>47</v>
      </c>
      <c r="F805" s="55">
        <v>0</v>
      </c>
      <c r="G805" s="55">
        <v>0</v>
      </c>
      <c r="H805" s="55">
        <v>0</v>
      </c>
      <c r="I805" s="55">
        <v>1334</v>
      </c>
      <c r="J805" s="55">
        <v>0</v>
      </c>
      <c r="K805" s="55">
        <v>216</v>
      </c>
      <c r="L805" s="55">
        <v>15.99696</v>
      </c>
      <c r="M805" s="55">
        <v>9.5957278329999998</v>
      </c>
    </row>
    <row r="806" spans="1:13">
      <c r="A806" s="55" t="s">
        <v>110</v>
      </c>
      <c r="B806" s="55" t="s">
        <v>111</v>
      </c>
      <c r="C806" s="55" t="s">
        <v>116</v>
      </c>
      <c r="D806" s="55">
        <v>2005</v>
      </c>
      <c r="E806" s="55" t="s">
        <v>47</v>
      </c>
      <c r="F806" s="55">
        <v>0</v>
      </c>
      <c r="G806" s="55">
        <v>0</v>
      </c>
      <c r="H806" s="55">
        <v>0</v>
      </c>
      <c r="I806" s="55">
        <v>1953</v>
      </c>
      <c r="J806" s="55">
        <v>0</v>
      </c>
      <c r="K806" s="55">
        <v>293</v>
      </c>
      <c r="L806" s="55">
        <v>21.699579999999902</v>
      </c>
      <c r="M806" s="55">
        <v>13.01642711</v>
      </c>
    </row>
    <row r="807" spans="1:13">
      <c r="A807" s="55" t="s">
        <v>110</v>
      </c>
      <c r="B807" s="55" t="s">
        <v>111</v>
      </c>
      <c r="C807" s="55" t="s">
        <v>116</v>
      </c>
      <c r="D807" s="55">
        <v>2010</v>
      </c>
      <c r="E807" s="55" t="s">
        <v>47</v>
      </c>
      <c r="F807" s="55">
        <v>0</v>
      </c>
      <c r="G807" s="55">
        <v>0</v>
      </c>
      <c r="H807" s="55">
        <v>0</v>
      </c>
      <c r="I807" s="55">
        <v>2482</v>
      </c>
      <c r="J807" s="55">
        <v>0</v>
      </c>
      <c r="K807" s="55">
        <v>280</v>
      </c>
      <c r="L807" s="55">
        <v>20.682048630000001</v>
      </c>
      <c r="M807" s="55">
        <v>12.438906449999999</v>
      </c>
    </row>
    <row r="808" spans="1:13">
      <c r="A808" s="55" t="s">
        <v>110</v>
      </c>
      <c r="B808" s="55" t="s">
        <v>111</v>
      </c>
      <c r="C808" s="55" t="s">
        <v>116</v>
      </c>
      <c r="D808" s="55">
        <v>2015</v>
      </c>
      <c r="E808" s="55" t="s">
        <v>47</v>
      </c>
      <c r="F808" s="55">
        <v>0</v>
      </c>
      <c r="G808" s="55">
        <v>0</v>
      </c>
      <c r="H808" s="55">
        <v>0</v>
      </c>
      <c r="I808" s="55">
        <v>3261</v>
      </c>
      <c r="J808" s="55">
        <v>0</v>
      </c>
      <c r="K808" s="55">
        <v>367.88074130000001</v>
      </c>
      <c r="L808" s="55">
        <v>27.338263269999999</v>
      </c>
      <c r="M808" s="55">
        <v>16.342979020000001</v>
      </c>
    </row>
    <row r="809" spans="1:13">
      <c r="A809" s="55" t="s">
        <v>110</v>
      </c>
      <c r="B809" s="55" t="s">
        <v>111</v>
      </c>
      <c r="C809" s="55" t="s">
        <v>116</v>
      </c>
      <c r="D809" s="55">
        <v>2020</v>
      </c>
      <c r="E809" s="55" t="s">
        <v>47</v>
      </c>
      <c r="F809" s="55">
        <v>0</v>
      </c>
      <c r="G809" s="55">
        <v>0</v>
      </c>
      <c r="H809" s="55">
        <v>0</v>
      </c>
      <c r="I809" s="55">
        <v>4042</v>
      </c>
      <c r="J809" s="55">
        <v>0</v>
      </c>
      <c r="K809" s="55">
        <v>455.987107199999</v>
      </c>
      <c r="L809" s="55">
        <v>33.740888529999999</v>
      </c>
      <c r="M809" s="55">
        <v>20.257074889999998</v>
      </c>
    </row>
    <row r="810" spans="1:13">
      <c r="A810" s="55" t="s">
        <v>110</v>
      </c>
      <c r="B810" s="55" t="s">
        <v>111</v>
      </c>
      <c r="C810" s="55" t="s">
        <v>116</v>
      </c>
      <c r="D810" s="55">
        <v>2025</v>
      </c>
      <c r="E810" s="55" t="s">
        <v>47</v>
      </c>
      <c r="F810" s="55">
        <v>0</v>
      </c>
      <c r="G810" s="55">
        <v>0</v>
      </c>
      <c r="H810" s="55">
        <v>0</v>
      </c>
      <c r="I810" s="55">
        <v>4942</v>
      </c>
      <c r="J810" s="55">
        <v>0</v>
      </c>
      <c r="K810" s="55">
        <v>557.51813049999998</v>
      </c>
      <c r="L810" s="55">
        <v>41.337771369999999</v>
      </c>
      <c r="M810" s="55">
        <v>24.767556679999998</v>
      </c>
    </row>
    <row r="811" spans="1:13">
      <c r="A811" s="55" t="s">
        <v>110</v>
      </c>
      <c r="B811" s="55" t="s">
        <v>111</v>
      </c>
      <c r="C811" s="55" t="s">
        <v>116</v>
      </c>
      <c r="D811" s="55">
        <v>2030</v>
      </c>
      <c r="E811" s="55" t="s">
        <v>47</v>
      </c>
      <c r="F811" s="55">
        <v>0</v>
      </c>
      <c r="G811" s="55">
        <v>0</v>
      </c>
      <c r="H811" s="55">
        <v>0</v>
      </c>
      <c r="I811" s="55">
        <v>5822</v>
      </c>
      <c r="J811" s="55">
        <v>0</v>
      </c>
      <c r="K811" s="55">
        <v>656.79290889999902</v>
      </c>
      <c r="L811" s="55">
        <v>48.7867441</v>
      </c>
      <c r="M811" s="55">
        <v>29.177805540000001</v>
      </c>
    </row>
    <row r="812" spans="1:13">
      <c r="A812" s="55" t="s">
        <v>110</v>
      </c>
      <c r="B812" s="55" t="s">
        <v>111</v>
      </c>
      <c r="C812" s="55" t="s">
        <v>116</v>
      </c>
      <c r="D812" s="55">
        <v>2035</v>
      </c>
      <c r="E812" s="55" t="s">
        <v>47</v>
      </c>
      <c r="F812" s="55">
        <v>0</v>
      </c>
      <c r="G812" s="55">
        <v>0</v>
      </c>
      <c r="H812" s="55">
        <v>0</v>
      </c>
      <c r="I812" s="55">
        <v>6610</v>
      </c>
      <c r="J812" s="55">
        <v>0</v>
      </c>
      <c r="K812" s="55">
        <v>745.68896050000001</v>
      </c>
      <c r="L812" s="55">
        <v>55.475289760000003</v>
      </c>
      <c r="M812" s="55">
        <v>33.126982929999997</v>
      </c>
    </row>
    <row r="813" spans="1:13">
      <c r="A813" s="55" t="s">
        <v>110</v>
      </c>
      <c r="B813" s="55" t="s">
        <v>111</v>
      </c>
      <c r="C813" s="55" t="s">
        <v>116</v>
      </c>
      <c r="D813" s="55">
        <v>2040</v>
      </c>
      <c r="E813" s="55" t="s">
        <v>47</v>
      </c>
      <c r="F813" s="55">
        <v>0</v>
      </c>
      <c r="G813" s="55">
        <v>0</v>
      </c>
      <c r="H813" s="55">
        <v>0</v>
      </c>
      <c r="I813" s="55">
        <v>7275</v>
      </c>
      <c r="J813" s="55">
        <v>0</v>
      </c>
      <c r="K813" s="55">
        <v>820.70910559999902</v>
      </c>
      <c r="L813" s="55">
        <v>61.131691050000001</v>
      </c>
      <c r="M813" s="55">
        <v>36.459727809999997</v>
      </c>
    </row>
    <row r="814" spans="1:13">
      <c r="A814" s="55" t="s">
        <v>110</v>
      </c>
      <c r="B814" s="55" t="s">
        <v>111</v>
      </c>
      <c r="C814" s="55" t="s">
        <v>116</v>
      </c>
      <c r="D814" s="55">
        <v>2045</v>
      </c>
      <c r="E814" s="55" t="s">
        <v>47</v>
      </c>
      <c r="F814" s="55">
        <v>0</v>
      </c>
      <c r="G814" s="55">
        <v>0</v>
      </c>
      <c r="H814" s="55">
        <v>0</v>
      </c>
      <c r="I814" s="55">
        <v>7850</v>
      </c>
      <c r="J814" s="55">
        <v>0</v>
      </c>
      <c r="K814" s="55">
        <v>885.57614829999898</v>
      </c>
      <c r="L814" s="55">
        <v>66.024022270000003</v>
      </c>
      <c r="M814" s="55">
        <v>39.341424510000003</v>
      </c>
    </row>
    <row r="815" spans="1:13">
      <c r="A815" s="55" t="s">
        <v>110</v>
      </c>
      <c r="B815" s="55" t="s">
        <v>111</v>
      </c>
      <c r="C815" s="55" t="s">
        <v>116</v>
      </c>
      <c r="D815" s="55">
        <v>2050</v>
      </c>
      <c r="E815" s="55" t="s">
        <v>47</v>
      </c>
      <c r="F815" s="55">
        <v>0</v>
      </c>
      <c r="G815" s="55">
        <v>0</v>
      </c>
      <c r="H815" s="55">
        <v>0</v>
      </c>
      <c r="I815" s="55">
        <v>8319</v>
      </c>
      <c r="J815" s="55">
        <v>0</v>
      </c>
      <c r="K815" s="55">
        <v>938.4850927</v>
      </c>
      <c r="L815" s="55">
        <v>70.014278050000001</v>
      </c>
      <c r="M815" s="55">
        <v>41.691886689999997</v>
      </c>
    </row>
    <row r="816" spans="1:13">
      <c r="A816" s="55" t="s">
        <v>110</v>
      </c>
      <c r="B816" s="55" t="s">
        <v>111</v>
      </c>
      <c r="C816" s="55" t="s">
        <v>117</v>
      </c>
      <c r="D816" s="55">
        <v>2000</v>
      </c>
      <c r="E816" s="55" t="s">
        <v>47</v>
      </c>
      <c r="F816" s="55">
        <v>0</v>
      </c>
      <c r="G816" s="55">
        <v>0</v>
      </c>
      <c r="H816" s="55">
        <v>0</v>
      </c>
      <c r="I816" s="55">
        <v>406</v>
      </c>
      <c r="J816" s="55">
        <v>0</v>
      </c>
      <c r="K816" s="55">
        <v>91</v>
      </c>
      <c r="L816" s="55">
        <v>6.7394600000000002</v>
      </c>
      <c r="M816" s="55">
        <v>4.0426445959999997</v>
      </c>
    </row>
    <row r="817" spans="1:13">
      <c r="A817" s="55" t="s">
        <v>110</v>
      </c>
      <c r="B817" s="55" t="s">
        <v>111</v>
      </c>
      <c r="C817" s="55" t="s">
        <v>117</v>
      </c>
      <c r="D817" s="55">
        <v>2005</v>
      </c>
      <c r="E817" s="55" t="s">
        <v>47</v>
      </c>
      <c r="F817" s="55">
        <v>0</v>
      </c>
      <c r="G817" s="55">
        <v>0</v>
      </c>
      <c r="H817" s="55">
        <v>0</v>
      </c>
      <c r="I817" s="55">
        <v>413</v>
      </c>
      <c r="J817" s="55">
        <v>0</v>
      </c>
      <c r="K817" s="55">
        <v>82</v>
      </c>
      <c r="L817" s="55">
        <v>6.1308023529999902</v>
      </c>
      <c r="M817" s="55">
        <v>3.6428226029999999</v>
      </c>
    </row>
    <row r="818" spans="1:13">
      <c r="A818" s="55" t="s">
        <v>110</v>
      </c>
      <c r="B818" s="55" t="s">
        <v>111</v>
      </c>
      <c r="C818" s="55" t="s">
        <v>117</v>
      </c>
      <c r="D818" s="55">
        <v>2010</v>
      </c>
      <c r="E818" s="55" t="s">
        <v>47</v>
      </c>
      <c r="F818" s="55">
        <v>0</v>
      </c>
      <c r="G818" s="55">
        <v>0</v>
      </c>
      <c r="H818" s="55">
        <v>0</v>
      </c>
      <c r="I818" s="55">
        <v>388</v>
      </c>
      <c r="J818" s="55">
        <v>0</v>
      </c>
      <c r="K818" s="55">
        <v>70</v>
      </c>
      <c r="L818" s="55">
        <v>4.9472728200000002</v>
      </c>
      <c r="M818" s="55">
        <v>3.1097266129999999</v>
      </c>
    </row>
    <row r="819" spans="1:13">
      <c r="A819" s="55" t="s">
        <v>110</v>
      </c>
      <c r="B819" s="55" t="s">
        <v>111</v>
      </c>
      <c r="C819" s="55" t="s">
        <v>117</v>
      </c>
      <c r="D819" s="55">
        <v>2015</v>
      </c>
      <c r="E819" s="55" t="s">
        <v>47</v>
      </c>
      <c r="F819" s="55">
        <v>0</v>
      </c>
      <c r="G819" s="55">
        <v>0</v>
      </c>
      <c r="H819" s="55">
        <v>0</v>
      </c>
      <c r="I819" s="55">
        <v>404</v>
      </c>
      <c r="J819" s="55">
        <v>0</v>
      </c>
      <c r="K819" s="55">
        <v>72.886597940000001</v>
      </c>
      <c r="L819" s="55">
        <v>5.15128407</v>
      </c>
      <c r="M819" s="55">
        <v>3.237962762</v>
      </c>
    </row>
    <row r="820" spans="1:13">
      <c r="A820" s="55" t="s">
        <v>110</v>
      </c>
      <c r="B820" s="55" t="s">
        <v>111</v>
      </c>
      <c r="C820" s="55" t="s">
        <v>117</v>
      </c>
      <c r="D820" s="55">
        <v>2020</v>
      </c>
      <c r="E820" s="55" t="s">
        <v>47</v>
      </c>
      <c r="F820" s="55">
        <v>0</v>
      </c>
      <c r="G820" s="55">
        <v>0</v>
      </c>
      <c r="H820" s="55">
        <v>0</v>
      </c>
      <c r="I820" s="55">
        <v>434</v>
      </c>
      <c r="J820" s="55">
        <v>0</v>
      </c>
      <c r="K820" s="55">
        <v>78.298969069999998</v>
      </c>
      <c r="L820" s="55">
        <v>5.5338051650000004</v>
      </c>
      <c r="M820" s="55">
        <v>3.4784055409999999</v>
      </c>
    </row>
    <row r="821" spans="1:13">
      <c r="A821" s="55" t="s">
        <v>110</v>
      </c>
      <c r="B821" s="55" t="s">
        <v>111</v>
      </c>
      <c r="C821" s="55" t="s">
        <v>117</v>
      </c>
      <c r="D821" s="55">
        <v>2025</v>
      </c>
      <c r="E821" s="55" t="s">
        <v>47</v>
      </c>
      <c r="F821" s="55">
        <v>0</v>
      </c>
      <c r="G821" s="55">
        <v>0</v>
      </c>
      <c r="H821" s="55">
        <v>0</v>
      </c>
      <c r="I821" s="55">
        <v>464</v>
      </c>
      <c r="J821" s="55">
        <v>0</v>
      </c>
      <c r="K821" s="55">
        <v>83.711340210000003</v>
      </c>
      <c r="L821" s="55">
        <v>5.9163262589999999</v>
      </c>
      <c r="M821" s="55">
        <v>3.7188483200000002</v>
      </c>
    </row>
    <row r="822" spans="1:13">
      <c r="A822" s="55" t="s">
        <v>110</v>
      </c>
      <c r="B822" s="55" t="s">
        <v>111</v>
      </c>
      <c r="C822" s="55" t="s">
        <v>117</v>
      </c>
      <c r="D822" s="55">
        <v>2030</v>
      </c>
      <c r="E822" s="55" t="s">
        <v>47</v>
      </c>
      <c r="F822" s="55">
        <v>0</v>
      </c>
      <c r="G822" s="55">
        <v>0</v>
      </c>
      <c r="H822" s="55">
        <v>0</v>
      </c>
      <c r="I822" s="55">
        <v>492</v>
      </c>
      <c r="J822" s="55">
        <v>0</v>
      </c>
      <c r="K822" s="55">
        <v>88.762886599999902</v>
      </c>
      <c r="L822" s="55">
        <v>6.2733459470000001</v>
      </c>
      <c r="M822" s="55">
        <v>3.9432615809999998</v>
      </c>
    </row>
    <row r="823" spans="1:13">
      <c r="A823" s="55" t="s">
        <v>110</v>
      </c>
      <c r="B823" s="55" t="s">
        <v>111</v>
      </c>
      <c r="C823" s="55" t="s">
        <v>117</v>
      </c>
      <c r="D823" s="55">
        <v>2035</v>
      </c>
      <c r="E823" s="55" t="s">
        <v>47</v>
      </c>
      <c r="F823" s="55">
        <v>0</v>
      </c>
      <c r="G823" s="55">
        <v>0</v>
      </c>
      <c r="H823" s="55">
        <v>0</v>
      </c>
      <c r="I823" s="55">
        <v>520</v>
      </c>
      <c r="J823" s="55">
        <v>0</v>
      </c>
      <c r="K823" s="55">
        <v>93.81443299</v>
      </c>
      <c r="L823" s="55">
        <v>6.6303656350000004</v>
      </c>
      <c r="M823" s="55">
        <v>4.1676748420000003</v>
      </c>
    </row>
    <row r="824" spans="1:13">
      <c r="A824" s="55" t="s">
        <v>110</v>
      </c>
      <c r="B824" s="55" t="s">
        <v>111</v>
      </c>
      <c r="C824" s="55" t="s">
        <v>117</v>
      </c>
      <c r="D824" s="55">
        <v>2040</v>
      </c>
      <c r="E824" s="55" t="s">
        <v>47</v>
      </c>
      <c r="F824" s="55">
        <v>0</v>
      </c>
      <c r="G824" s="55">
        <v>0</v>
      </c>
      <c r="H824" s="55">
        <v>0</v>
      </c>
      <c r="I824" s="55">
        <v>547</v>
      </c>
      <c r="J824" s="55">
        <v>0</v>
      </c>
      <c r="K824" s="55">
        <v>98.68556701</v>
      </c>
      <c r="L824" s="55">
        <v>6.9746346199999998</v>
      </c>
      <c r="M824" s="55">
        <v>4.3840733429999998</v>
      </c>
    </row>
    <row r="825" spans="1:13">
      <c r="A825" s="55" t="s">
        <v>110</v>
      </c>
      <c r="B825" s="55" t="s">
        <v>111</v>
      </c>
      <c r="C825" s="55" t="s">
        <v>117</v>
      </c>
      <c r="D825" s="55">
        <v>2045</v>
      </c>
      <c r="E825" s="55" t="s">
        <v>47</v>
      </c>
      <c r="F825" s="55">
        <v>0</v>
      </c>
      <c r="G825" s="55">
        <v>0</v>
      </c>
      <c r="H825" s="55">
        <v>0</v>
      </c>
      <c r="I825" s="55">
        <v>575</v>
      </c>
      <c r="J825" s="55">
        <v>0</v>
      </c>
      <c r="K825" s="55">
        <v>103.7371134</v>
      </c>
      <c r="L825" s="55">
        <v>7.3316543079999903</v>
      </c>
      <c r="M825" s="55">
        <v>4.6084866039999897</v>
      </c>
    </row>
    <row r="826" spans="1:13">
      <c r="A826" s="55" t="s">
        <v>110</v>
      </c>
      <c r="B826" s="55" t="s">
        <v>111</v>
      </c>
      <c r="C826" s="55" t="s">
        <v>117</v>
      </c>
      <c r="D826" s="55">
        <v>2050</v>
      </c>
      <c r="E826" s="55" t="s">
        <v>47</v>
      </c>
      <c r="F826" s="55">
        <v>0</v>
      </c>
      <c r="G826" s="55">
        <v>0</v>
      </c>
      <c r="H826" s="55">
        <v>0</v>
      </c>
      <c r="I826" s="55">
        <v>603</v>
      </c>
      <c r="J826" s="55">
        <v>0</v>
      </c>
      <c r="K826" s="55">
        <v>108.7886598</v>
      </c>
      <c r="L826" s="55">
        <v>7.6886739960000003</v>
      </c>
      <c r="M826" s="55">
        <v>4.8328998639999998</v>
      </c>
    </row>
    <row r="827" spans="1:13">
      <c r="A827" s="55" t="s">
        <v>110</v>
      </c>
      <c r="B827" s="55" t="s">
        <v>111</v>
      </c>
      <c r="C827" s="55" t="s">
        <v>118</v>
      </c>
      <c r="D827" s="55">
        <v>2000</v>
      </c>
      <c r="E827" s="55" t="s">
        <v>47</v>
      </c>
      <c r="F827" s="55">
        <v>0</v>
      </c>
      <c r="G827" s="55">
        <v>0</v>
      </c>
      <c r="H827" s="55">
        <v>0</v>
      </c>
      <c r="I827" s="55">
        <v>6726</v>
      </c>
      <c r="J827" s="55">
        <v>0</v>
      </c>
      <c r="K827" s="55">
        <v>1185</v>
      </c>
      <c r="L827" s="55">
        <v>87.754596050000004</v>
      </c>
      <c r="M827" s="55">
        <v>52.643229089999998</v>
      </c>
    </row>
    <row r="828" spans="1:13">
      <c r="A828" s="55" t="s">
        <v>110</v>
      </c>
      <c r="B828" s="55" t="s">
        <v>111</v>
      </c>
      <c r="C828" s="55" t="s">
        <v>118</v>
      </c>
      <c r="D828" s="55">
        <v>2005</v>
      </c>
      <c r="E828" s="55" t="s">
        <v>47</v>
      </c>
      <c r="F828" s="55">
        <v>0</v>
      </c>
      <c r="G828" s="55">
        <v>0</v>
      </c>
      <c r="H828" s="55">
        <v>0</v>
      </c>
      <c r="I828" s="55">
        <v>8547</v>
      </c>
      <c r="J828" s="55">
        <v>0</v>
      </c>
      <c r="K828" s="55">
        <v>1371</v>
      </c>
      <c r="L828" s="55">
        <v>101.505097599999</v>
      </c>
      <c r="M828" s="55">
        <v>60.90621694</v>
      </c>
    </row>
    <row r="829" spans="1:13">
      <c r="A829" s="55" t="s">
        <v>110</v>
      </c>
      <c r="B829" s="55" t="s">
        <v>111</v>
      </c>
      <c r="C829" s="55" t="s">
        <v>118</v>
      </c>
      <c r="D829" s="55">
        <v>2010</v>
      </c>
      <c r="E829" s="55" t="s">
        <v>47</v>
      </c>
      <c r="F829" s="55">
        <v>0</v>
      </c>
      <c r="G829" s="55">
        <v>0</v>
      </c>
      <c r="H829" s="55">
        <v>0</v>
      </c>
      <c r="I829" s="55">
        <v>9479</v>
      </c>
      <c r="J829" s="55">
        <v>0</v>
      </c>
      <c r="K829" s="55">
        <v>1330</v>
      </c>
      <c r="L829" s="55">
        <v>97.80305654</v>
      </c>
      <c r="M829" s="55">
        <v>59.084805639999999</v>
      </c>
    </row>
    <row r="830" spans="1:13">
      <c r="A830" s="55" t="s">
        <v>110</v>
      </c>
      <c r="B830" s="55" t="s">
        <v>111</v>
      </c>
      <c r="C830" s="55" t="s">
        <v>118</v>
      </c>
      <c r="D830" s="55">
        <v>2015</v>
      </c>
      <c r="E830" s="55" t="s">
        <v>47</v>
      </c>
      <c r="F830" s="55">
        <v>0</v>
      </c>
      <c r="G830" s="55">
        <v>0</v>
      </c>
      <c r="H830" s="55">
        <v>0</v>
      </c>
      <c r="I830" s="55">
        <v>10827</v>
      </c>
      <c r="J830" s="55">
        <v>0</v>
      </c>
      <c r="K830" s="55">
        <v>1501.446592</v>
      </c>
      <c r="L830" s="55">
        <v>109.3824609</v>
      </c>
      <c r="M830" s="55">
        <v>66.701263229999995</v>
      </c>
    </row>
    <row r="831" spans="1:13">
      <c r="A831" s="55" t="s">
        <v>110</v>
      </c>
      <c r="B831" s="55" t="s">
        <v>111</v>
      </c>
      <c r="C831" s="55" t="s">
        <v>118</v>
      </c>
      <c r="D831" s="55">
        <v>2020</v>
      </c>
      <c r="E831" s="55" t="s">
        <v>47</v>
      </c>
      <c r="F831" s="55">
        <v>0</v>
      </c>
      <c r="G831" s="55">
        <v>0</v>
      </c>
      <c r="H831" s="55">
        <v>0</v>
      </c>
      <c r="I831" s="55">
        <v>12286</v>
      </c>
      <c r="J831" s="55">
        <v>0</v>
      </c>
      <c r="K831" s="55">
        <v>1689.830788</v>
      </c>
      <c r="L831" s="55">
        <v>121.2396129</v>
      </c>
      <c r="M831" s="55">
        <v>75.070168190000004</v>
      </c>
    </row>
    <row r="832" spans="1:13">
      <c r="A832" s="55" t="s">
        <v>110</v>
      </c>
      <c r="B832" s="55" t="s">
        <v>111</v>
      </c>
      <c r="C832" s="55" t="s">
        <v>118</v>
      </c>
      <c r="D832" s="55">
        <v>2025</v>
      </c>
      <c r="E832" s="55" t="s">
        <v>47</v>
      </c>
      <c r="F832" s="55">
        <v>0</v>
      </c>
      <c r="G832" s="55">
        <v>0</v>
      </c>
      <c r="H832" s="55">
        <v>0</v>
      </c>
      <c r="I832" s="55">
        <v>14101</v>
      </c>
      <c r="J832" s="55">
        <v>0</v>
      </c>
      <c r="K832" s="55">
        <v>1915.9817149999999</v>
      </c>
      <c r="L832" s="55">
        <v>136.15815330000001</v>
      </c>
      <c r="M832" s="55">
        <v>85.116847530000001</v>
      </c>
    </row>
    <row r="833" spans="1:13">
      <c r="A833" s="55" t="s">
        <v>110</v>
      </c>
      <c r="B833" s="55" t="s">
        <v>111</v>
      </c>
      <c r="C833" s="55" t="s">
        <v>118</v>
      </c>
      <c r="D833" s="55">
        <v>2030</v>
      </c>
      <c r="E833" s="55" t="s">
        <v>47</v>
      </c>
      <c r="F833" s="55">
        <v>0</v>
      </c>
      <c r="G833" s="55">
        <v>0</v>
      </c>
      <c r="H833" s="55">
        <v>0</v>
      </c>
      <c r="I833" s="55">
        <v>16066</v>
      </c>
      <c r="J833" s="55">
        <v>0</v>
      </c>
      <c r="K833" s="55">
        <v>2157.8903070000001</v>
      </c>
      <c r="L833" s="55">
        <v>153.68500669999901</v>
      </c>
      <c r="M833" s="55">
        <v>95.863555930000004</v>
      </c>
    </row>
    <row r="834" spans="1:13">
      <c r="A834" s="55" t="s">
        <v>110</v>
      </c>
      <c r="B834" s="55" t="s">
        <v>111</v>
      </c>
      <c r="C834" s="55" t="s">
        <v>118</v>
      </c>
      <c r="D834" s="55">
        <v>2035</v>
      </c>
      <c r="E834" s="55" t="s">
        <v>47</v>
      </c>
      <c r="F834" s="55">
        <v>0</v>
      </c>
      <c r="G834" s="55">
        <v>0</v>
      </c>
      <c r="H834" s="55">
        <v>0</v>
      </c>
      <c r="I834" s="55">
        <v>18015</v>
      </c>
      <c r="J834" s="55">
        <v>0</v>
      </c>
      <c r="K834" s="55">
        <v>2399.5374849999998</v>
      </c>
      <c r="L834" s="55">
        <v>171.38483369999901</v>
      </c>
      <c r="M834" s="55">
        <v>106.5986511</v>
      </c>
    </row>
    <row r="835" spans="1:13">
      <c r="A835" s="55" t="s">
        <v>110</v>
      </c>
      <c r="B835" s="55" t="s">
        <v>111</v>
      </c>
      <c r="C835" s="55" t="s">
        <v>118</v>
      </c>
      <c r="D835" s="55">
        <v>2040</v>
      </c>
      <c r="E835" s="55" t="s">
        <v>47</v>
      </c>
      <c r="F835" s="55">
        <v>0</v>
      </c>
      <c r="G835" s="55">
        <v>0</v>
      </c>
      <c r="H835" s="55">
        <v>0</v>
      </c>
      <c r="I835" s="55">
        <v>19831</v>
      </c>
      <c r="J835" s="55">
        <v>0</v>
      </c>
      <c r="K835" s="55">
        <v>2626.900564</v>
      </c>
      <c r="L835" s="55">
        <v>188.12638179999999</v>
      </c>
      <c r="M835" s="55">
        <v>116.6991799</v>
      </c>
    </row>
    <row r="836" spans="1:13">
      <c r="A836" s="55" t="s">
        <v>110</v>
      </c>
      <c r="B836" s="55" t="s">
        <v>111</v>
      </c>
      <c r="C836" s="55" t="s">
        <v>118</v>
      </c>
      <c r="D836" s="55">
        <v>2045</v>
      </c>
      <c r="E836" s="55" t="s">
        <v>47</v>
      </c>
      <c r="F836" s="55">
        <v>0</v>
      </c>
      <c r="G836" s="55">
        <v>0</v>
      </c>
      <c r="H836" s="55">
        <v>0</v>
      </c>
      <c r="I836" s="55">
        <v>21520</v>
      </c>
      <c r="J836" s="55">
        <v>0</v>
      </c>
      <c r="K836" s="55">
        <v>2842.6059989999999</v>
      </c>
      <c r="L836" s="55">
        <v>204.0416385</v>
      </c>
      <c r="M836" s="55">
        <v>126.28182179999899</v>
      </c>
    </row>
    <row r="837" spans="1:13">
      <c r="A837" s="55" t="s">
        <v>110</v>
      </c>
      <c r="B837" s="55" t="s">
        <v>111</v>
      </c>
      <c r="C837" s="55" t="s">
        <v>118</v>
      </c>
      <c r="D837" s="55">
        <v>2050</v>
      </c>
      <c r="E837" s="55" t="s">
        <v>47</v>
      </c>
      <c r="F837" s="55">
        <v>0</v>
      </c>
      <c r="G837" s="55">
        <v>0</v>
      </c>
      <c r="H837" s="55">
        <v>0</v>
      </c>
      <c r="I837" s="55">
        <v>23041</v>
      </c>
      <c r="J837" s="55">
        <v>0</v>
      </c>
      <c r="K837" s="55">
        <v>3039.5298969999999</v>
      </c>
      <c r="L837" s="55">
        <v>218.57646099999999</v>
      </c>
      <c r="M837" s="55">
        <v>135.0301001</v>
      </c>
    </row>
    <row r="838" spans="1:13">
      <c r="A838" s="55" t="s">
        <v>110</v>
      </c>
      <c r="B838" s="55" t="s">
        <v>111</v>
      </c>
      <c r="C838" s="55" t="s">
        <v>119</v>
      </c>
      <c r="D838" s="55">
        <v>2000</v>
      </c>
      <c r="E838" s="55" t="s">
        <v>47</v>
      </c>
      <c r="F838" s="55">
        <v>0</v>
      </c>
      <c r="G838" s="55">
        <v>0</v>
      </c>
      <c r="H838" s="55">
        <v>0</v>
      </c>
      <c r="I838" s="55">
        <v>305</v>
      </c>
      <c r="J838" s="55">
        <v>0</v>
      </c>
      <c r="K838" s="55">
        <v>38</v>
      </c>
      <c r="L838" s="55">
        <v>2.8142800000000001</v>
      </c>
      <c r="M838" s="55">
        <v>1.6881373040000001</v>
      </c>
    </row>
    <row r="839" spans="1:13">
      <c r="A839" s="55" t="s">
        <v>110</v>
      </c>
      <c r="B839" s="55" t="s">
        <v>111</v>
      </c>
      <c r="C839" s="55" t="s">
        <v>119</v>
      </c>
      <c r="D839" s="55">
        <v>2005</v>
      </c>
      <c r="E839" s="55" t="s">
        <v>47</v>
      </c>
      <c r="F839" s="55">
        <v>0</v>
      </c>
      <c r="G839" s="55">
        <v>0</v>
      </c>
      <c r="H839" s="55">
        <v>0</v>
      </c>
      <c r="I839" s="55">
        <v>407</v>
      </c>
      <c r="J839" s="55">
        <v>0</v>
      </c>
      <c r="K839" s="55">
        <v>45</v>
      </c>
      <c r="L839" s="55">
        <v>3.3327</v>
      </c>
      <c r="M839" s="55">
        <v>1.9991099649999999</v>
      </c>
    </row>
    <row r="840" spans="1:13">
      <c r="A840" s="55" t="s">
        <v>110</v>
      </c>
      <c r="B840" s="55" t="s">
        <v>111</v>
      </c>
      <c r="C840" s="55" t="s">
        <v>119</v>
      </c>
      <c r="D840" s="55">
        <v>2010</v>
      </c>
      <c r="E840" s="55" t="s">
        <v>47</v>
      </c>
      <c r="F840" s="55">
        <v>0</v>
      </c>
      <c r="G840" s="55">
        <v>0</v>
      </c>
      <c r="H840" s="55">
        <v>0</v>
      </c>
      <c r="I840" s="55">
        <v>601</v>
      </c>
      <c r="J840" s="55">
        <v>0</v>
      </c>
      <c r="K840" s="55">
        <v>58</v>
      </c>
      <c r="L840" s="55">
        <v>4.2954800000000004</v>
      </c>
      <c r="M840" s="55">
        <v>2.5766306219999899</v>
      </c>
    </row>
    <row r="841" spans="1:13">
      <c r="A841" s="55" t="s">
        <v>110</v>
      </c>
      <c r="B841" s="55" t="s">
        <v>111</v>
      </c>
      <c r="C841" s="55" t="s">
        <v>119</v>
      </c>
      <c r="D841" s="55">
        <v>2015</v>
      </c>
      <c r="E841" s="55" t="s">
        <v>47</v>
      </c>
      <c r="F841" s="55">
        <v>0</v>
      </c>
      <c r="G841" s="55">
        <v>0</v>
      </c>
      <c r="H841" s="55">
        <v>0</v>
      </c>
      <c r="I841" s="55">
        <v>761</v>
      </c>
      <c r="J841" s="55">
        <v>0</v>
      </c>
      <c r="K841" s="55">
        <v>73.44093178</v>
      </c>
      <c r="L841" s="55">
        <v>5.4390354079999996</v>
      </c>
      <c r="M841" s="55">
        <v>3.2625888569999999</v>
      </c>
    </row>
    <row r="842" spans="1:13">
      <c r="A842" s="55" t="s">
        <v>110</v>
      </c>
      <c r="B842" s="55" t="s">
        <v>111</v>
      </c>
      <c r="C842" s="55" t="s">
        <v>119</v>
      </c>
      <c r="D842" s="55">
        <v>2020</v>
      </c>
      <c r="E842" s="55" t="s">
        <v>47</v>
      </c>
      <c r="F842" s="55">
        <v>0</v>
      </c>
      <c r="G842" s="55">
        <v>0</v>
      </c>
      <c r="H842" s="55">
        <v>0</v>
      </c>
      <c r="I842" s="55">
        <v>997</v>
      </c>
      <c r="J842" s="55">
        <v>0</v>
      </c>
      <c r="K842" s="55">
        <v>96.216306160000002</v>
      </c>
      <c r="L842" s="55">
        <v>7.1257796339999997</v>
      </c>
      <c r="M842" s="55">
        <v>4.2743772550000001</v>
      </c>
    </row>
    <row r="843" spans="1:13">
      <c r="A843" s="55" t="s">
        <v>110</v>
      </c>
      <c r="B843" s="55" t="s">
        <v>111</v>
      </c>
      <c r="C843" s="55" t="s">
        <v>119</v>
      </c>
      <c r="D843" s="55">
        <v>2025</v>
      </c>
      <c r="E843" s="55" t="s">
        <v>47</v>
      </c>
      <c r="F843" s="55">
        <v>0</v>
      </c>
      <c r="G843" s="55">
        <v>0</v>
      </c>
      <c r="H843" s="55">
        <v>0</v>
      </c>
      <c r="I843" s="55">
        <v>1295</v>
      </c>
      <c r="J843" s="55">
        <v>0</v>
      </c>
      <c r="K843" s="55">
        <v>124.9750416</v>
      </c>
      <c r="L843" s="55">
        <v>9.2556515810000004</v>
      </c>
      <c r="M843" s="55">
        <v>5.5519744679999903</v>
      </c>
    </row>
    <row r="844" spans="1:13">
      <c r="A844" s="55" t="s">
        <v>110</v>
      </c>
      <c r="B844" s="55" t="s">
        <v>111</v>
      </c>
      <c r="C844" s="55" t="s">
        <v>119</v>
      </c>
      <c r="D844" s="55">
        <v>2030</v>
      </c>
      <c r="E844" s="55" t="s">
        <v>47</v>
      </c>
      <c r="F844" s="55">
        <v>0</v>
      </c>
      <c r="G844" s="55">
        <v>0</v>
      </c>
      <c r="H844" s="55">
        <v>0</v>
      </c>
      <c r="I844" s="55">
        <v>1641</v>
      </c>
      <c r="J844" s="55">
        <v>0</v>
      </c>
      <c r="K844" s="55">
        <v>158.36605659999901</v>
      </c>
      <c r="L844" s="55">
        <v>11.72859015</v>
      </c>
      <c r="M844" s="55">
        <v>7.0353591519999998</v>
      </c>
    </row>
    <row r="845" spans="1:13">
      <c r="A845" s="55" t="s">
        <v>110</v>
      </c>
      <c r="B845" s="55" t="s">
        <v>111</v>
      </c>
      <c r="C845" s="55" t="s">
        <v>119</v>
      </c>
      <c r="D845" s="55">
        <v>2035</v>
      </c>
      <c r="E845" s="55" t="s">
        <v>47</v>
      </c>
      <c r="F845" s="55">
        <v>0</v>
      </c>
      <c r="G845" s="55">
        <v>0</v>
      </c>
      <c r="H845" s="55">
        <v>0</v>
      </c>
      <c r="I845" s="55">
        <v>2016</v>
      </c>
      <c r="J845" s="55">
        <v>0</v>
      </c>
      <c r="K845" s="55">
        <v>194.55574039999999</v>
      </c>
      <c r="L845" s="55">
        <v>14.40879814</v>
      </c>
      <c r="M845" s="55">
        <v>8.6430737670000006</v>
      </c>
    </row>
    <row r="846" spans="1:13">
      <c r="A846" s="55" t="s">
        <v>110</v>
      </c>
      <c r="B846" s="55" t="s">
        <v>111</v>
      </c>
      <c r="C846" s="55" t="s">
        <v>119</v>
      </c>
      <c r="D846" s="55">
        <v>2040</v>
      </c>
      <c r="E846" s="55" t="s">
        <v>47</v>
      </c>
      <c r="F846" s="55">
        <v>0</v>
      </c>
      <c r="G846" s="55">
        <v>0</v>
      </c>
      <c r="H846" s="55">
        <v>0</v>
      </c>
      <c r="I846" s="55">
        <v>2396</v>
      </c>
      <c r="J846" s="55">
        <v>0</v>
      </c>
      <c r="K846" s="55">
        <v>231.22795339999999</v>
      </c>
      <c r="L846" s="55">
        <v>17.124742229999999</v>
      </c>
      <c r="M846" s="55">
        <v>10.27222458</v>
      </c>
    </row>
    <row r="847" spans="1:13">
      <c r="A847" s="55" t="s">
        <v>110</v>
      </c>
      <c r="B847" s="55" t="s">
        <v>111</v>
      </c>
      <c r="C847" s="55" t="s">
        <v>119</v>
      </c>
      <c r="D847" s="55">
        <v>2045</v>
      </c>
      <c r="E847" s="55" t="s">
        <v>47</v>
      </c>
      <c r="F847" s="55">
        <v>0</v>
      </c>
      <c r="G847" s="55">
        <v>0</v>
      </c>
      <c r="H847" s="55">
        <v>0</v>
      </c>
      <c r="I847" s="55">
        <v>2757</v>
      </c>
      <c r="J847" s="55">
        <v>0</v>
      </c>
      <c r="K847" s="55">
        <v>266.06655569999998</v>
      </c>
      <c r="L847" s="55">
        <v>19.704889120000001</v>
      </c>
      <c r="M847" s="55">
        <v>11.81991784</v>
      </c>
    </row>
    <row r="848" spans="1:13">
      <c r="A848" s="55" t="s">
        <v>110</v>
      </c>
      <c r="B848" s="55" t="s">
        <v>111</v>
      </c>
      <c r="C848" s="55" t="s">
        <v>119</v>
      </c>
      <c r="D848" s="55">
        <v>2050</v>
      </c>
      <c r="E848" s="55" t="s">
        <v>47</v>
      </c>
      <c r="F848" s="55">
        <v>0</v>
      </c>
      <c r="G848" s="55">
        <v>0</v>
      </c>
      <c r="H848" s="55">
        <v>0</v>
      </c>
      <c r="I848" s="55">
        <v>3080</v>
      </c>
      <c r="J848" s="55">
        <v>0</v>
      </c>
      <c r="K848" s="55">
        <v>297.2379368</v>
      </c>
      <c r="L848" s="55">
        <v>22.0134416</v>
      </c>
      <c r="M848" s="55">
        <v>13.204696029999999</v>
      </c>
    </row>
    <row r="849" spans="1:13">
      <c r="A849" s="55" t="s">
        <v>110</v>
      </c>
      <c r="B849" s="55" t="s">
        <v>111</v>
      </c>
      <c r="C849" s="55" t="s">
        <v>120</v>
      </c>
      <c r="D849" s="55">
        <v>2000</v>
      </c>
      <c r="E849" s="55" t="s">
        <v>47</v>
      </c>
      <c r="F849" s="55">
        <v>0</v>
      </c>
      <c r="G849" s="55">
        <v>0</v>
      </c>
      <c r="H849" s="55">
        <v>0</v>
      </c>
      <c r="I849" s="55">
        <v>22</v>
      </c>
      <c r="J849" s="55">
        <v>0</v>
      </c>
      <c r="K849" s="55">
        <v>5</v>
      </c>
      <c r="L849" s="55">
        <v>0.37030000000000002</v>
      </c>
      <c r="M849" s="55">
        <v>0.22212332899999901</v>
      </c>
    </row>
    <row r="850" spans="1:13">
      <c r="A850" s="55" t="s">
        <v>110</v>
      </c>
      <c r="B850" s="55" t="s">
        <v>111</v>
      </c>
      <c r="C850" s="55" t="s">
        <v>120</v>
      </c>
      <c r="D850" s="55">
        <v>2005</v>
      </c>
      <c r="E850" s="55" t="s">
        <v>47</v>
      </c>
      <c r="F850" s="55">
        <v>0</v>
      </c>
      <c r="G850" s="55">
        <v>0</v>
      </c>
      <c r="H850" s="55">
        <v>0</v>
      </c>
      <c r="I850" s="55">
        <v>23</v>
      </c>
      <c r="J850" s="55">
        <v>0</v>
      </c>
      <c r="K850" s="55">
        <v>5</v>
      </c>
      <c r="L850" s="55">
        <v>0.373973469</v>
      </c>
      <c r="M850" s="55">
        <v>0.22212332899999901</v>
      </c>
    </row>
    <row r="851" spans="1:13">
      <c r="A851" s="55" t="s">
        <v>110</v>
      </c>
      <c r="B851" s="55" t="s">
        <v>111</v>
      </c>
      <c r="C851" s="55" t="s">
        <v>120</v>
      </c>
      <c r="D851" s="55">
        <v>2010</v>
      </c>
      <c r="E851" s="55" t="s">
        <v>47</v>
      </c>
      <c r="F851" s="55">
        <v>0</v>
      </c>
      <c r="G851" s="55">
        <v>0</v>
      </c>
      <c r="H851" s="55">
        <v>0</v>
      </c>
      <c r="I851" s="55">
        <v>20</v>
      </c>
      <c r="J851" s="55">
        <v>0</v>
      </c>
      <c r="K851" s="55">
        <v>4</v>
      </c>
      <c r="L851" s="55">
        <v>0.29943999999999998</v>
      </c>
      <c r="M851" s="55">
        <v>0.17769866399999901</v>
      </c>
    </row>
    <row r="852" spans="1:13">
      <c r="A852" s="55" t="s">
        <v>110</v>
      </c>
      <c r="B852" s="55" t="s">
        <v>111</v>
      </c>
      <c r="C852" s="55" t="s">
        <v>120</v>
      </c>
      <c r="D852" s="55">
        <v>2015</v>
      </c>
      <c r="E852" s="55" t="s">
        <v>47</v>
      </c>
      <c r="F852" s="55">
        <v>0</v>
      </c>
      <c r="G852" s="55">
        <v>0</v>
      </c>
      <c r="H852" s="55">
        <v>0</v>
      </c>
      <c r="I852" s="55">
        <v>21</v>
      </c>
      <c r="J852" s="55">
        <v>0</v>
      </c>
      <c r="K852" s="55">
        <v>4.2</v>
      </c>
      <c r="L852" s="55">
        <v>0.31441199999999903</v>
      </c>
      <c r="M852" s="55">
        <v>0.18658359699999999</v>
      </c>
    </row>
    <row r="853" spans="1:13">
      <c r="A853" s="55" t="s">
        <v>110</v>
      </c>
      <c r="B853" s="55" t="s">
        <v>111</v>
      </c>
      <c r="C853" s="55" t="s">
        <v>120</v>
      </c>
      <c r="D853" s="55">
        <v>2020</v>
      </c>
      <c r="E853" s="55" t="s">
        <v>47</v>
      </c>
      <c r="F853" s="55">
        <v>0</v>
      </c>
      <c r="G853" s="55">
        <v>0</v>
      </c>
      <c r="H853" s="55">
        <v>0</v>
      </c>
      <c r="I853" s="55">
        <v>21</v>
      </c>
      <c r="J853" s="55">
        <v>0</v>
      </c>
      <c r="K853" s="55">
        <v>4.2</v>
      </c>
      <c r="L853" s="55">
        <v>0.31441199999999903</v>
      </c>
      <c r="M853" s="55">
        <v>0.18658359699999999</v>
      </c>
    </row>
    <row r="854" spans="1:13">
      <c r="A854" s="55" t="s">
        <v>110</v>
      </c>
      <c r="B854" s="55" t="s">
        <v>111</v>
      </c>
      <c r="C854" s="55" t="s">
        <v>120</v>
      </c>
      <c r="D854" s="55">
        <v>2025</v>
      </c>
      <c r="E854" s="55" t="s">
        <v>47</v>
      </c>
      <c r="F854" s="55">
        <v>0</v>
      </c>
      <c r="G854" s="55">
        <v>0</v>
      </c>
      <c r="H854" s="55">
        <v>0</v>
      </c>
      <c r="I854" s="55">
        <v>22</v>
      </c>
      <c r="J854" s="55">
        <v>0</v>
      </c>
      <c r="K854" s="55">
        <v>4.4000000000000004</v>
      </c>
      <c r="L854" s="55">
        <v>0.32938400000000001</v>
      </c>
      <c r="M854" s="55">
        <v>0.19546853</v>
      </c>
    </row>
    <row r="855" spans="1:13">
      <c r="A855" s="55" t="s">
        <v>110</v>
      </c>
      <c r="B855" s="55" t="s">
        <v>111</v>
      </c>
      <c r="C855" s="55" t="s">
        <v>120</v>
      </c>
      <c r="D855" s="55">
        <v>2030</v>
      </c>
      <c r="E855" s="55" t="s">
        <v>47</v>
      </c>
      <c r="F855" s="55">
        <v>0</v>
      </c>
      <c r="G855" s="55">
        <v>0</v>
      </c>
      <c r="H855" s="55">
        <v>0</v>
      </c>
      <c r="I855" s="55">
        <v>22</v>
      </c>
      <c r="J855" s="55">
        <v>0</v>
      </c>
      <c r="K855" s="55">
        <v>4.4000000000000004</v>
      </c>
      <c r="L855" s="55">
        <v>0.32938400000000001</v>
      </c>
      <c r="M855" s="55">
        <v>0.19546853</v>
      </c>
    </row>
    <row r="856" spans="1:13">
      <c r="A856" s="55" t="s">
        <v>110</v>
      </c>
      <c r="B856" s="55" t="s">
        <v>111</v>
      </c>
      <c r="C856" s="55" t="s">
        <v>120</v>
      </c>
      <c r="D856" s="55">
        <v>2035</v>
      </c>
      <c r="E856" s="55" t="s">
        <v>47</v>
      </c>
      <c r="F856" s="55">
        <v>0</v>
      </c>
      <c r="G856" s="55">
        <v>0</v>
      </c>
      <c r="H856" s="55">
        <v>0</v>
      </c>
      <c r="I856" s="55">
        <v>23</v>
      </c>
      <c r="J856" s="55">
        <v>0</v>
      </c>
      <c r="K856" s="55">
        <v>4.5999999999999996</v>
      </c>
      <c r="L856" s="55">
        <v>0.344356</v>
      </c>
      <c r="M856" s="55">
        <v>0.20435346300000001</v>
      </c>
    </row>
    <row r="857" spans="1:13">
      <c r="A857" s="55" t="s">
        <v>110</v>
      </c>
      <c r="B857" s="55" t="s">
        <v>111</v>
      </c>
      <c r="C857" s="55" t="s">
        <v>120</v>
      </c>
      <c r="D857" s="55">
        <v>2040</v>
      </c>
      <c r="E857" s="55" t="s">
        <v>47</v>
      </c>
      <c r="F857" s="55">
        <v>0</v>
      </c>
      <c r="G857" s="55">
        <v>0</v>
      </c>
      <c r="H857" s="55">
        <v>0</v>
      </c>
      <c r="I857" s="55">
        <v>24</v>
      </c>
      <c r="J857" s="55">
        <v>0</v>
      </c>
      <c r="K857" s="55">
        <v>4.8</v>
      </c>
      <c r="L857" s="55">
        <v>0.35932799999999998</v>
      </c>
      <c r="M857" s="55">
        <v>0.213238396</v>
      </c>
    </row>
    <row r="858" spans="1:13">
      <c r="A858" s="55" t="s">
        <v>110</v>
      </c>
      <c r="B858" s="55" t="s">
        <v>111</v>
      </c>
      <c r="C858" s="55" t="s">
        <v>120</v>
      </c>
      <c r="D858" s="55">
        <v>2045</v>
      </c>
      <c r="E858" s="55" t="s">
        <v>47</v>
      </c>
      <c r="F858" s="55">
        <v>0</v>
      </c>
      <c r="G858" s="55">
        <v>0</v>
      </c>
      <c r="H858" s="55">
        <v>0</v>
      </c>
      <c r="I858" s="55">
        <v>24</v>
      </c>
      <c r="J858" s="55">
        <v>0</v>
      </c>
      <c r="K858" s="55">
        <v>4.8</v>
      </c>
      <c r="L858" s="55">
        <v>0.35932799999999998</v>
      </c>
      <c r="M858" s="55">
        <v>0.213238396</v>
      </c>
    </row>
    <row r="859" spans="1:13">
      <c r="A859" s="55" t="s">
        <v>110</v>
      </c>
      <c r="B859" s="55" t="s">
        <v>111</v>
      </c>
      <c r="C859" s="55" t="s">
        <v>120</v>
      </c>
      <c r="D859" s="55">
        <v>2050</v>
      </c>
      <c r="E859" s="55" t="s">
        <v>47</v>
      </c>
      <c r="F859" s="55">
        <v>0</v>
      </c>
      <c r="G859" s="55">
        <v>0</v>
      </c>
      <c r="H859" s="55">
        <v>0</v>
      </c>
      <c r="I859" s="55">
        <v>25</v>
      </c>
      <c r="J859" s="55">
        <v>0</v>
      </c>
      <c r="K859" s="55">
        <v>5</v>
      </c>
      <c r="L859" s="55">
        <v>0.37430000000000002</v>
      </c>
      <c r="M859" s="55">
        <v>0.22212332899999901</v>
      </c>
    </row>
    <row r="860" spans="1:13">
      <c r="A860" s="55" t="s">
        <v>110</v>
      </c>
      <c r="B860" s="55" t="s">
        <v>111</v>
      </c>
      <c r="C860" s="55" t="s">
        <v>121</v>
      </c>
      <c r="D860" s="55">
        <v>2000</v>
      </c>
      <c r="E860" s="55" t="s">
        <v>47</v>
      </c>
      <c r="F860" s="55">
        <v>0</v>
      </c>
      <c r="G860" s="55">
        <v>0</v>
      </c>
      <c r="H860" s="55">
        <v>0</v>
      </c>
      <c r="I860" s="55">
        <v>20</v>
      </c>
      <c r="J860" s="55">
        <v>0</v>
      </c>
      <c r="K860" s="55">
        <v>5</v>
      </c>
      <c r="L860" s="55">
        <v>0.37030000000000002</v>
      </c>
      <c r="M860" s="55">
        <v>0.22212332899999901</v>
      </c>
    </row>
    <row r="861" spans="1:13">
      <c r="A861" s="55" t="s">
        <v>110</v>
      </c>
      <c r="B861" s="55" t="s">
        <v>111</v>
      </c>
      <c r="C861" s="55" t="s">
        <v>121</v>
      </c>
      <c r="D861" s="55">
        <v>2005</v>
      </c>
      <c r="E861" s="55" t="s">
        <v>47</v>
      </c>
      <c r="F861" s="55">
        <v>0</v>
      </c>
      <c r="G861" s="55">
        <v>0</v>
      </c>
      <c r="H861" s="55">
        <v>0</v>
      </c>
      <c r="I861" s="55">
        <v>28</v>
      </c>
      <c r="J861" s="55">
        <v>0</v>
      </c>
      <c r="K861" s="55">
        <v>7</v>
      </c>
      <c r="L861" s="55">
        <v>0.51841999999999999</v>
      </c>
      <c r="M861" s="55">
        <v>0.31097266099999998</v>
      </c>
    </row>
    <row r="862" spans="1:13">
      <c r="A862" s="55" t="s">
        <v>110</v>
      </c>
      <c r="B862" s="55" t="s">
        <v>111</v>
      </c>
      <c r="C862" s="55" t="s">
        <v>121</v>
      </c>
      <c r="D862" s="55">
        <v>2010</v>
      </c>
      <c r="E862" s="55" t="s">
        <v>47</v>
      </c>
      <c r="F862" s="55">
        <v>0</v>
      </c>
      <c r="G862" s="55">
        <v>0</v>
      </c>
      <c r="H862" s="55">
        <v>0</v>
      </c>
      <c r="I862" s="55">
        <v>32</v>
      </c>
      <c r="J862" s="55">
        <v>0</v>
      </c>
      <c r="K862" s="55">
        <v>6</v>
      </c>
      <c r="L862" s="55">
        <v>0.44435999999999998</v>
      </c>
      <c r="M862" s="55">
        <v>0.26654799499999998</v>
      </c>
    </row>
    <row r="863" spans="1:13">
      <c r="A863" s="55" t="s">
        <v>110</v>
      </c>
      <c r="B863" s="55" t="s">
        <v>111</v>
      </c>
      <c r="C863" s="55" t="s">
        <v>121</v>
      </c>
      <c r="D863" s="55">
        <v>2015</v>
      </c>
      <c r="E863" s="55" t="s">
        <v>47</v>
      </c>
      <c r="F863" s="55">
        <v>0</v>
      </c>
      <c r="G863" s="55">
        <v>0</v>
      </c>
      <c r="H863" s="55">
        <v>0</v>
      </c>
      <c r="I863" s="55">
        <v>36</v>
      </c>
      <c r="J863" s="55">
        <v>0</v>
      </c>
      <c r="K863" s="55">
        <v>6.75</v>
      </c>
      <c r="L863" s="55">
        <v>0.49990499999999999</v>
      </c>
      <c r="M863" s="55">
        <v>0.29986649500000001</v>
      </c>
    </row>
    <row r="864" spans="1:13">
      <c r="A864" s="55" t="s">
        <v>110</v>
      </c>
      <c r="B864" s="55" t="s">
        <v>111</v>
      </c>
      <c r="C864" s="55" t="s">
        <v>121</v>
      </c>
      <c r="D864" s="55">
        <v>2020</v>
      </c>
      <c r="E864" s="55" t="s">
        <v>47</v>
      </c>
      <c r="F864" s="55">
        <v>0</v>
      </c>
      <c r="G864" s="55">
        <v>0</v>
      </c>
      <c r="H864" s="55">
        <v>0</v>
      </c>
      <c r="I864" s="55">
        <v>39</v>
      </c>
      <c r="J864" s="55">
        <v>0</v>
      </c>
      <c r="K864" s="55">
        <v>7.3125</v>
      </c>
      <c r="L864" s="55">
        <v>0.54156375000000001</v>
      </c>
      <c r="M864" s="55">
        <v>0.324855369</v>
      </c>
    </row>
    <row r="865" spans="1:13">
      <c r="A865" s="55" t="s">
        <v>110</v>
      </c>
      <c r="B865" s="55" t="s">
        <v>111</v>
      </c>
      <c r="C865" s="55" t="s">
        <v>121</v>
      </c>
      <c r="D865" s="55">
        <v>2025</v>
      </c>
      <c r="E865" s="55" t="s">
        <v>47</v>
      </c>
      <c r="F865" s="55">
        <v>0</v>
      </c>
      <c r="G865" s="55">
        <v>0</v>
      </c>
      <c r="H865" s="55">
        <v>0</v>
      </c>
      <c r="I865" s="55">
        <v>43</v>
      </c>
      <c r="J865" s="55">
        <v>0</v>
      </c>
      <c r="K865" s="55">
        <v>8.0625</v>
      </c>
      <c r="L865" s="55">
        <v>0.59908324000000002</v>
      </c>
      <c r="M865" s="55">
        <v>0.35817386899999998</v>
      </c>
    </row>
    <row r="866" spans="1:13">
      <c r="A866" s="55" t="s">
        <v>110</v>
      </c>
      <c r="B866" s="55" t="s">
        <v>111</v>
      </c>
      <c r="C866" s="55" t="s">
        <v>121</v>
      </c>
      <c r="D866" s="55">
        <v>2030</v>
      </c>
      <c r="E866" s="55" t="s">
        <v>47</v>
      </c>
      <c r="F866" s="55">
        <v>0</v>
      </c>
      <c r="G866" s="55">
        <v>0</v>
      </c>
      <c r="H866" s="55">
        <v>0</v>
      </c>
      <c r="I866" s="55">
        <v>48</v>
      </c>
      <c r="J866" s="55">
        <v>0</v>
      </c>
      <c r="K866" s="55">
        <v>9</v>
      </c>
      <c r="L866" s="55">
        <v>0.66874408200000002</v>
      </c>
      <c r="M866" s="55">
        <v>0.39982199299999999</v>
      </c>
    </row>
    <row r="867" spans="1:13">
      <c r="A867" s="55" t="s">
        <v>110</v>
      </c>
      <c r="B867" s="55" t="s">
        <v>111</v>
      </c>
      <c r="C867" s="55" t="s">
        <v>121</v>
      </c>
      <c r="D867" s="55">
        <v>2035</v>
      </c>
      <c r="E867" s="55" t="s">
        <v>47</v>
      </c>
      <c r="F867" s="55">
        <v>0</v>
      </c>
      <c r="G867" s="55">
        <v>0</v>
      </c>
      <c r="H867" s="55">
        <v>0</v>
      </c>
      <c r="I867" s="55">
        <v>54</v>
      </c>
      <c r="J867" s="55">
        <v>0</v>
      </c>
      <c r="K867" s="55">
        <v>10.125</v>
      </c>
      <c r="L867" s="55">
        <v>0.75233709199999999</v>
      </c>
      <c r="M867" s="55">
        <v>0.449799742</v>
      </c>
    </row>
    <row r="868" spans="1:13">
      <c r="A868" s="55" t="s">
        <v>110</v>
      </c>
      <c r="B868" s="55" t="s">
        <v>111</v>
      </c>
      <c r="C868" s="55" t="s">
        <v>121</v>
      </c>
      <c r="D868" s="55">
        <v>2040</v>
      </c>
      <c r="E868" s="55" t="s">
        <v>47</v>
      </c>
      <c r="F868" s="55">
        <v>0</v>
      </c>
      <c r="G868" s="55">
        <v>0</v>
      </c>
      <c r="H868" s="55">
        <v>0</v>
      </c>
      <c r="I868" s="55">
        <v>59</v>
      </c>
      <c r="J868" s="55">
        <v>0</v>
      </c>
      <c r="K868" s="55">
        <v>11.0625</v>
      </c>
      <c r="L868" s="55">
        <v>0.82199793399999999</v>
      </c>
      <c r="M868" s="55">
        <v>0.49144786600000001</v>
      </c>
    </row>
    <row r="869" spans="1:13">
      <c r="A869" s="55" t="s">
        <v>110</v>
      </c>
      <c r="B869" s="55" t="s">
        <v>111</v>
      </c>
      <c r="C869" s="55" t="s">
        <v>121</v>
      </c>
      <c r="D869" s="55">
        <v>2045</v>
      </c>
      <c r="E869" s="55" t="s">
        <v>47</v>
      </c>
      <c r="F869" s="55">
        <v>0</v>
      </c>
      <c r="G869" s="55">
        <v>0</v>
      </c>
      <c r="H869" s="55">
        <v>0</v>
      </c>
      <c r="I869" s="55">
        <v>65</v>
      </c>
      <c r="J869" s="55">
        <v>0</v>
      </c>
      <c r="K869" s="55">
        <v>12.1875</v>
      </c>
      <c r="L869" s="55">
        <v>0.90559094399999995</v>
      </c>
      <c r="M869" s="55">
        <v>0.54142561600000005</v>
      </c>
    </row>
    <row r="870" spans="1:13">
      <c r="A870" s="55" t="s">
        <v>110</v>
      </c>
      <c r="B870" s="55" t="s">
        <v>111</v>
      </c>
      <c r="C870" s="55" t="s">
        <v>121</v>
      </c>
      <c r="D870" s="55">
        <v>2050</v>
      </c>
      <c r="E870" s="55" t="s">
        <v>47</v>
      </c>
      <c r="F870" s="55">
        <v>0</v>
      </c>
      <c r="G870" s="55">
        <v>0</v>
      </c>
      <c r="H870" s="55">
        <v>0</v>
      </c>
      <c r="I870" s="55">
        <v>70</v>
      </c>
      <c r="J870" s="55">
        <v>0</v>
      </c>
      <c r="K870" s="55">
        <v>13.125</v>
      </c>
      <c r="L870" s="55">
        <v>0.97525178599999995</v>
      </c>
      <c r="M870" s="55">
        <v>0.58307374000000001</v>
      </c>
    </row>
    <row r="871" spans="1:13">
      <c r="A871" s="55" t="s">
        <v>110</v>
      </c>
      <c r="B871" s="55" t="s">
        <v>111</v>
      </c>
      <c r="C871" s="55" t="s">
        <v>122</v>
      </c>
      <c r="D871" s="55">
        <v>2000</v>
      </c>
      <c r="E871" s="55" t="s">
        <v>47</v>
      </c>
      <c r="F871" s="55">
        <v>0</v>
      </c>
      <c r="G871" s="55">
        <v>0</v>
      </c>
      <c r="H871" s="55">
        <v>0</v>
      </c>
      <c r="I871" s="55">
        <v>48</v>
      </c>
      <c r="J871" s="55">
        <v>0</v>
      </c>
      <c r="K871" s="55">
        <v>29</v>
      </c>
      <c r="L871" s="55">
        <v>2.1477400000000002</v>
      </c>
      <c r="M871" s="55">
        <v>1.2883153109999901</v>
      </c>
    </row>
    <row r="872" spans="1:13">
      <c r="A872" s="55" t="s">
        <v>110</v>
      </c>
      <c r="B872" s="55" t="s">
        <v>111</v>
      </c>
      <c r="C872" s="55" t="s">
        <v>122</v>
      </c>
      <c r="D872" s="55">
        <v>2005</v>
      </c>
      <c r="E872" s="55" t="s">
        <v>47</v>
      </c>
      <c r="F872" s="55">
        <v>0</v>
      </c>
      <c r="G872" s="55">
        <v>0</v>
      </c>
      <c r="H872" s="55">
        <v>0</v>
      </c>
      <c r="I872" s="55">
        <v>55</v>
      </c>
      <c r="J872" s="55">
        <v>0</v>
      </c>
      <c r="K872" s="55">
        <v>31</v>
      </c>
      <c r="L872" s="55">
        <v>2.2958599999999998</v>
      </c>
      <c r="M872" s="55">
        <v>1.377164643</v>
      </c>
    </row>
    <row r="873" spans="1:13">
      <c r="A873" s="55" t="s">
        <v>110</v>
      </c>
      <c r="B873" s="55" t="s">
        <v>111</v>
      </c>
      <c r="C873" s="55" t="s">
        <v>122</v>
      </c>
      <c r="D873" s="55">
        <v>2010</v>
      </c>
      <c r="E873" s="55" t="s">
        <v>47</v>
      </c>
      <c r="F873" s="55">
        <v>0</v>
      </c>
      <c r="G873" s="55">
        <v>0</v>
      </c>
      <c r="H873" s="55">
        <v>0</v>
      </c>
      <c r="I873" s="55">
        <v>79</v>
      </c>
      <c r="J873" s="55">
        <v>0</v>
      </c>
      <c r="K873" s="55">
        <v>39</v>
      </c>
      <c r="L873" s="55">
        <v>2.8883399999999999</v>
      </c>
      <c r="M873" s="55">
        <v>1.7325619699999999</v>
      </c>
    </row>
    <row r="874" spans="1:13">
      <c r="A874" s="55" t="s">
        <v>110</v>
      </c>
      <c r="B874" s="55" t="s">
        <v>111</v>
      </c>
      <c r="C874" s="55" t="s">
        <v>122</v>
      </c>
      <c r="D874" s="55">
        <v>2015</v>
      </c>
      <c r="E874" s="55" t="s">
        <v>47</v>
      </c>
      <c r="F874" s="55">
        <v>0</v>
      </c>
      <c r="G874" s="55">
        <v>0</v>
      </c>
      <c r="H874" s="55">
        <v>0</v>
      </c>
      <c r="I874" s="55">
        <v>87</v>
      </c>
      <c r="J874" s="55">
        <v>0</v>
      </c>
      <c r="K874" s="55">
        <v>42.949367090000003</v>
      </c>
      <c r="L874" s="55">
        <v>3.1808301269999899</v>
      </c>
      <c r="M874" s="55">
        <v>1.908011283</v>
      </c>
    </row>
    <row r="875" spans="1:13">
      <c r="A875" s="55" t="s">
        <v>110</v>
      </c>
      <c r="B875" s="55" t="s">
        <v>111</v>
      </c>
      <c r="C875" s="55" t="s">
        <v>122</v>
      </c>
      <c r="D875" s="55">
        <v>2020</v>
      </c>
      <c r="E875" s="55" t="s">
        <v>47</v>
      </c>
      <c r="F875" s="55">
        <v>0</v>
      </c>
      <c r="G875" s="55">
        <v>0</v>
      </c>
      <c r="H875" s="55">
        <v>0</v>
      </c>
      <c r="I875" s="55">
        <v>96</v>
      </c>
      <c r="J875" s="55">
        <v>0</v>
      </c>
      <c r="K875" s="55">
        <v>47.392405060000002</v>
      </c>
      <c r="L875" s="55">
        <v>3.547795443</v>
      </c>
      <c r="M875" s="55">
        <v>2.1053917609999999</v>
      </c>
    </row>
    <row r="876" spans="1:13">
      <c r="A876" s="55" t="s">
        <v>110</v>
      </c>
      <c r="B876" s="55" t="s">
        <v>111</v>
      </c>
      <c r="C876" s="55" t="s">
        <v>122</v>
      </c>
      <c r="D876" s="55">
        <v>2025</v>
      </c>
      <c r="E876" s="55" t="s">
        <v>47</v>
      </c>
      <c r="F876" s="55">
        <v>0</v>
      </c>
      <c r="G876" s="55">
        <v>0</v>
      </c>
      <c r="H876" s="55">
        <v>0</v>
      </c>
      <c r="I876" s="55">
        <v>109</v>
      </c>
      <c r="J876" s="55">
        <v>0</v>
      </c>
      <c r="K876" s="55">
        <v>53.810126580000002</v>
      </c>
      <c r="L876" s="55">
        <v>4.0282260760000002</v>
      </c>
      <c r="M876" s="55">
        <v>2.3904968950000001</v>
      </c>
    </row>
    <row r="877" spans="1:13">
      <c r="A877" s="55" t="s">
        <v>110</v>
      </c>
      <c r="B877" s="55" t="s">
        <v>111</v>
      </c>
      <c r="C877" s="55" t="s">
        <v>122</v>
      </c>
      <c r="D877" s="55">
        <v>2030</v>
      </c>
      <c r="E877" s="55" t="s">
        <v>47</v>
      </c>
      <c r="F877" s="55">
        <v>0</v>
      </c>
      <c r="G877" s="55">
        <v>0</v>
      </c>
      <c r="H877" s="55">
        <v>0</v>
      </c>
      <c r="I877" s="55">
        <v>123</v>
      </c>
      <c r="J877" s="55">
        <v>0</v>
      </c>
      <c r="K877" s="55">
        <v>60.72151899</v>
      </c>
      <c r="L877" s="55">
        <v>4.5456129110000001</v>
      </c>
      <c r="M877" s="55">
        <v>2.6975331939999898</v>
      </c>
    </row>
    <row r="878" spans="1:13">
      <c r="A878" s="55" t="s">
        <v>110</v>
      </c>
      <c r="B878" s="55" t="s">
        <v>111</v>
      </c>
      <c r="C878" s="55" t="s">
        <v>122</v>
      </c>
      <c r="D878" s="55">
        <v>2035</v>
      </c>
      <c r="E878" s="55" t="s">
        <v>47</v>
      </c>
      <c r="F878" s="55">
        <v>0</v>
      </c>
      <c r="G878" s="55">
        <v>0</v>
      </c>
      <c r="H878" s="55">
        <v>0</v>
      </c>
      <c r="I878" s="55">
        <v>137</v>
      </c>
      <c r="J878" s="55">
        <v>0</v>
      </c>
      <c r="K878" s="55">
        <v>67.632911390000004</v>
      </c>
      <c r="L878" s="55">
        <v>5.0629997470000001</v>
      </c>
      <c r="M878" s="55">
        <v>3.0045694919999999</v>
      </c>
    </row>
    <row r="879" spans="1:13">
      <c r="A879" s="55" t="s">
        <v>110</v>
      </c>
      <c r="B879" s="55" t="s">
        <v>111</v>
      </c>
      <c r="C879" s="55" t="s">
        <v>122</v>
      </c>
      <c r="D879" s="55">
        <v>2040</v>
      </c>
      <c r="E879" s="55" t="s">
        <v>47</v>
      </c>
      <c r="F879" s="55">
        <v>0</v>
      </c>
      <c r="G879" s="55">
        <v>0</v>
      </c>
      <c r="H879" s="55">
        <v>0</v>
      </c>
      <c r="I879" s="55">
        <v>150</v>
      </c>
      <c r="J879" s="55">
        <v>0</v>
      </c>
      <c r="K879" s="55">
        <v>74.050632910000004</v>
      </c>
      <c r="L879" s="55">
        <v>5.5434303800000002</v>
      </c>
      <c r="M879" s="55">
        <v>3.289674626</v>
      </c>
    </row>
    <row r="880" spans="1:13">
      <c r="A880" s="55" t="s">
        <v>110</v>
      </c>
      <c r="B880" s="55" t="s">
        <v>111</v>
      </c>
      <c r="C880" s="55" t="s">
        <v>122</v>
      </c>
      <c r="D880" s="55">
        <v>2045</v>
      </c>
      <c r="E880" s="55" t="s">
        <v>47</v>
      </c>
      <c r="F880" s="55">
        <v>0</v>
      </c>
      <c r="G880" s="55">
        <v>0</v>
      </c>
      <c r="H880" s="55">
        <v>0</v>
      </c>
      <c r="I880" s="55">
        <v>163</v>
      </c>
      <c r="J880" s="55">
        <v>0</v>
      </c>
      <c r="K880" s="55">
        <v>80.468354430000005</v>
      </c>
      <c r="L880" s="55">
        <v>6.0238610129999897</v>
      </c>
      <c r="M880" s="55">
        <v>3.5747797609999998</v>
      </c>
    </row>
    <row r="881" spans="1:13">
      <c r="A881" s="55" t="s">
        <v>110</v>
      </c>
      <c r="B881" s="55" t="s">
        <v>111</v>
      </c>
      <c r="C881" s="55" t="s">
        <v>122</v>
      </c>
      <c r="D881" s="55">
        <v>2050</v>
      </c>
      <c r="E881" s="55" t="s">
        <v>47</v>
      </c>
      <c r="F881" s="55">
        <v>0</v>
      </c>
      <c r="G881" s="55">
        <v>0</v>
      </c>
      <c r="H881" s="55">
        <v>0</v>
      </c>
      <c r="I881" s="55">
        <v>174</v>
      </c>
      <c r="J881" s="55">
        <v>0</v>
      </c>
      <c r="K881" s="55">
        <v>85.898734180000005</v>
      </c>
      <c r="L881" s="55">
        <v>6.4303792409999998</v>
      </c>
      <c r="M881" s="55">
        <v>3.8160225670000001</v>
      </c>
    </row>
    <row r="882" spans="1:13">
      <c r="A882" s="55" t="s">
        <v>110</v>
      </c>
      <c r="B882" s="55" t="s">
        <v>111</v>
      </c>
      <c r="C882" s="55" t="s">
        <v>123</v>
      </c>
      <c r="D882" s="55">
        <v>2000</v>
      </c>
      <c r="E882" s="55" t="s">
        <v>47</v>
      </c>
      <c r="F882" s="55">
        <v>0</v>
      </c>
      <c r="G882" s="55">
        <v>0</v>
      </c>
      <c r="H882" s="55">
        <v>0</v>
      </c>
      <c r="I882" s="55">
        <v>20</v>
      </c>
      <c r="J882" s="55">
        <v>0</v>
      </c>
      <c r="K882" s="55">
        <v>2</v>
      </c>
      <c r="L882" s="55">
        <v>0.14812</v>
      </c>
      <c r="M882" s="55">
        <v>8.8849331999999906E-2</v>
      </c>
    </row>
    <row r="883" spans="1:13">
      <c r="A883" s="55" t="s">
        <v>110</v>
      </c>
      <c r="B883" s="55" t="s">
        <v>111</v>
      </c>
      <c r="C883" s="55" t="s">
        <v>123</v>
      </c>
      <c r="D883" s="55">
        <v>2005</v>
      </c>
      <c r="E883" s="55" t="s">
        <v>47</v>
      </c>
      <c r="F883" s="55">
        <v>0</v>
      </c>
      <c r="G883" s="55">
        <v>0</v>
      </c>
      <c r="H883" s="55">
        <v>0</v>
      </c>
      <c r="I883" s="55">
        <v>26</v>
      </c>
      <c r="J883" s="55">
        <v>0</v>
      </c>
      <c r="K883" s="55">
        <v>3</v>
      </c>
      <c r="L883" s="55">
        <v>0.22217999999999999</v>
      </c>
      <c r="M883" s="55">
        <v>0.133273998</v>
      </c>
    </row>
    <row r="884" spans="1:13">
      <c r="A884" s="55" t="s">
        <v>110</v>
      </c>
      <c r="B884" s="55" t="s">
        <v>111</v>
      </c>
      <c r="C884" s="55" t="s">
        <v>123</v>
      </c>
      <c r="D884" s="55">
        <v>2010</v>
      </c>
      <c r="E884" s="55" t="s">
        <v>47</v>
      </c>
      <c r="F884" s="55">
        <v>0</v>
      </c>
      <c r="G884" s="55">
        <v>0</v>
      </c>
      <c r="H884" s="55">
        <v>0</v>
      </c>
      <c r="I884" s="55">
        <v>27</v>
      </c>
      <c r="J884" s="55">
        <v>0</v>
      </c>
      <c r="K884" s="55">
        <v>2</v>
      </c>
      <c r="L884" s="55">
        <v>0.14812</v>
      </c>
      <c r="M884" s="55">
        <v>8.8849331999999906E-2</v>
      </c>
    </row>
    <row r="885" spans="1:13">
      <c r="A885" s="55" t="s">
        <v>110</v>
      </c>
      <c r="B885" s="55" t="s">
        <v>111</v>
      </c>
      <c r="C885" s="55" t="s">
        <v>123</v>
      </c>
      <c r="D885" s="55">
        <v>2015</v>
      </c>
      <c r="E885" s="55" t="s">
        <v>47</v>
      </c>
      <c r="F885" s="55">
        <v>0</v>
      </c>
      <c r="G885" s="55">
        <v>0</v>
      </c>
      <c r="H885" s="55">
        <v>0</v>
      </c>
      <c r="I885" s="55">
        <v>30</v>
      </c>
      <c r="J885" s="55">
        <v>0</v>
      </c>
      <c r="K885" s="55">
        <v>2.2222222220000001</v>
      </c>
      <c r="L885" s="55">
        <v>0.16457777800000001</v>
      </c>
      <c r="M885" s="55">
        <v>9.872148E-2</v>
      </c>
    </row>
    <row r="886" spans="1:13">
      <c r="A886" s="55" t="s">
        <v>110</v>
      </c>
      <c r="B886" s="55" t="s">
        <v>111</v>
      </c>
      <c r="C886" s="55" t="s">
        <v>123</v>
      </c>
      <c r="D886" s="55">
        <v>2020</v>
      </c>
      <c r="E886" s="55" t="s">
        <v>47</v>
      </c>
      <c r="F886" s="55">
        <v>0</v>
      </c>
      <c r="G886" s="55">
        <v>0</v>
      </c>
      <c r="H886" s="55">
        <v>0</v>
      </c>
      <c r="I886" s="55">
        <v>33</v>
      </c>
      <c r="J886" s="55">
        <v>0</v>
      </c>
      <c r="K886" s="55">
        <v>2.4444444440000002</v>
      </c>
      <c r="L886" s="55">
        <v>0.18103555599999999</v>
      </c>
      <c r="M886" s="55">
        <v>0.108593628</v>
      </c>
    </row>
    <row r="887" spans="1:13">
      <c r="A887" s="55" t="s">
        <v>110</v>
      </c>
      <c r="B887" s="55" t="s">
        <v>111</v>
      </c>
      <c r="C887" s="55" t="s">
        <v>123</v>
      </c>
      <c r="D887" s="55">
        <v>2025</v>
      </c>
      <c r="E887" s="55" t="s">
        <v>47</v>
      </c>
      <c r="F887" s="55">
        <v>0</v>
      </c>
      <c r="G887" s="55">
        <v>0</v>
      </c>
      <c r="H887" s="55">
        <v>0</v>
      </c>
      <c r="I887" s="55">
        <v>38</v>
      </c>
      <c r="J887" s="55">
        <v>0</v>
      </c>
      <c r="K887" s="55">
        <v>2.8148148150000001</v>
      </c>
      <c r="L887" s="55">
        <v>0.208465185</v>
      </c>
      <c r="M887" s="55">
        <v>0.12504720799999999</v>
      </c>
    </row>
    <row r="888" spans="1:13">
      <c r="A888" s="55" t="s">
        <v>110</v>
      </c>
      <c r="B888" s="55" t="s">
        <v>111</v>
      </c>
      <c r="C888" s="55" t="s">
        <v>123</v>
      </c>
      <c r="D888" s="55">
        <v>2030</v>
      </c>
      <c r="E888" s="55" t="s">
        <v>47</v>
      </c>
      <c r="F888" s="55">
        <v>0</v>
      </c>
      <c r="G888" s="55">
        <v>0</v>
      </c>
      <c r="H888" s="55">
        <v>0</v>
      </c>
      <c r="I888" s="55">
        <v>43</v>
      </c>
      <c r="J888" s="55">
        <v>0</v>
      </c>
      <c r="K888" s="55">
        <v>3.1851851849999999</v>
      </c>
      <c r="L888" s="55">
        <v>0.23589481500000001</v>
      </c>
      <c r="M888" s="55">
        <v>0.14150078799999999</v>
      </c>
    </row>
    <row r="889" spans="1:13">
      <c r="A889" s="55" t="s">
        <v>110</v>
      </c>
      <c r="B889" s="55" t="s">
        <v>111</v>
      </c>
      <c r="C889" s="55" t="s">
        <v>123</v>
      </c>
      <c r="D889" s="55">
        <v>2035</v>
      </c>
      <c r="E889" s="55" t="s">
        <v>47</v>
      </c>
      <c r="F889" s="55">
        <v>0</v>
      </c>
      <c r="G889" s="55">
        <v>0</v>
      </c>
      <c r="H889" s="55">
        <v>0</v>
      </c>
      <c r="I889" s="55">
        <v>49</v>
      </c>
      <c r="J889" s="55">
        <v>0</v>
      </c>
      <c r="K889" s="55">
        <v>3.6296296300000002</v>
      </c>
      <c r="L889" s="55">
        <v>0.26881037000000002</v>
      </c>
      <c r="M889" s="55">
        <v>0.16124508400000001</v>
      </c>
    </row>
    <row r="890" spans="1:13">
      <c r="A890" s="55" t="s">
        <v>110</v>
      </c>
      <c r="B890" s="55" t="s">
        <v>111</v>
      </c>
      <c r="C890" s="55" t="s">
        <v>123</v>
      </c>
      <c r="D890" s="55">
        <v>2040</v>
      </c>
      <c r="E890" s="55" t="s">
        <v>47</v>
      </c>
      <c r="F890" s="55">
        <v>0</v>
      </c>
      <c r="G890" s="55">
        <v>0</v>
      </c>
      <c r="H890" s="55">
        <v>0</v>
      </c>
      <c r="I890" s="55">
        <v>55</v>
      </c>
      <c r="J890" s="55">
        <v>0</v>
      </c>
      <c r="K890" s="55">
        <v>4.0740740739999897</v>
      </c>
      <c r="L890" s="55">
        <v>0.30172592599999998</v>
      </c>
      <c r="M890" s="55">
        <v>0.18098938000000001</v>
      </c>
    </row>
    <row r="891" spans="1:13">
      <c r="A891" s="55" t="s">
        <v>110</v>
      </c>
      <c r="B891" s="55" t="s">
        <v>111</v>
      </c>
      <c r="C891" s="55" t="s">
        <v>123</v>
      </c>
      <c r="D891" s="55">
        <v>2045</v>
      </c>
      <c r="E891" s="55" t="s">
        <v>47</v>
      </c>
      <c r="F891" s="55">
        <v>0</v>
      </c>
      <c r="G891" s="55">
        <v>0</v>
      </c>
      <c r="H891" s="55">
        <v>0</v>
      </c>
      <c r="I891" s="55">
        <v>61</v>
      </c>
      <c r="J891" s="55">
        <v>0</v>
      </c>
      <c r="K891" s="55">
        <v>4.5185185189999997</v>
      </c>
      <c r="L891" s="55">
        <v>0.33464148100000002</v>
      </c>
      <c r="M891" s="55">
        <v>0.200733676</v>
      </c>
    </row>
    <row r="892" spans="1:13">
      <c r="A892" s="55" t="s">
        <v>110</v>
      </c>
      <c r="B892" s="55" t="s">
        <v>111</v>
      </c>
      <c r="C892" s="55" t="s">
        <v>123</v>
      </c>
      <c r="D892" s="55">
        <v>2050</v>
      </c>
      <c r="E892" s="55" t="s">
        <v>47</v>
      </c>
      <c r="F892" s="55">
        <v>0</v>
      </c>
      <c r="G892" s="55">
        <v>0</v>
      </c>
      <c r="H892" s="55">
        <v>0</v>
      </c>
      <c r="I892" s="55">
        <v>66</v>
      </c>
      <c r="J892" s="55">
        <v>0</v>
      </c>
      <c r="K892" s="55">
        <v>4.8888888889999897</v>
      </c>
      <c r="L892" s="55">
        <v>0.362071111</v>
      </c>
      <c r="M892" s="55">
        <v>0.217187255</v>
      </c>
    </row>
    <row r="893" spans="1:13">
      <c r="A893" s="55" t="s">
        <v>110</v>
      </c>
      <c r="B893" s="55" t="s">
        <v>111</v>
      </c>
      <c r="C893" s="55" t="s">
        <v>124</v>
      </c>
      <c r="D893" s="55">
        <v>2000</v>
      </c>
      <c r="E893" s="55" t="s">
        <v>47</v>
      </c>
      <c r="F893" s="55">
        <v>0</v>
      </c>
      <c r="G893" s="55">
        <v>0</v>
      </c>
      <c r="H893" s="55">
        <v>0</v>
      </c>
      <c r="I893" s="55">
        <v>235</v>
      </c>
      <c r="J893" s="55">
        <v>0</v>
      </c>
      <c r="K893" s="55">
        <v>41</v>
      </c>
      <c r="L893" s="55">
        <v>3.0364599999999999</v>
      </c>
      <c r="M893" s="55">
        <v>1.82141130199999</v>
      </c>
    </row>
    <row r="894" spans="1:13">
      <c r="A894" s="55" t="s">
        <v>110</v>
      </c>
      <c r="B894" s="55" t="s">
        <v>111</v>
      </c>
      <c r="C894" s="55" t="s">
        <v>124</v>
      </c>
      <c r="D894" s="55">
        <v>2005</v>
      </c>
      <c r="E894" s="55" t="s">
        <v>47</v>
      </c>
      <c r="F894" s="55">
        <v>0</v>
      </c>
      <c r="G894" s="55">
        <v>0</v>
      </c>
      <c r="H894" s="55">
        <v>0</v>
      </c>
      <c r="I894" s="55">
        <v>300</v>
      </c>
      <c r="J894" s="55">
        <v>0</v>
      </c>
      <c r="K894" s="55">
        <v>44</v>
      </c>
      <c r="L894" s="55">
        <v>3.257927333</v>
      </c>
      <c r="M894" s="55">
        <v>1.9546852990000001</v>
      </c>
    </row>
    <row r="895" spans="1:13">
      <c r="A895" s="55" t="s">
        <v>110</v>
      </c>
      <c r="B895" s="55" t="s">
        <v>111</v>
      </c>
      <c r="C895" s="55" t="s">
        <v>124</v>
      </c>
      <c r="D895" s="55">
        <v>2010</v>
      </c>
      <c r="E895" s="55" t="s">
        <v>47</v>
      </c>
      <c r="F895" s="55">
        <v>0</v>
      </c>
      <c r="G895" s="55">
        <v>0</v>
      </c>
      <c r="H895" s="55">
        <v>0</v>
      </c>
      <c r="I895" s="55">
        <v>297</v>
      </c>
      <c r="J895" s="55">
        <v>0</v>
      </c>
      <c r="K895" s="55">
        <v>39</v>
      </c>
      <c r="L895" s="55">
        <v>2.783191908</v>
      </c>
      <c r="M895" s="55">
        <v>1.7325619699999999</v>
      </c>
    </row>
    <row r="896" spans="1:13">
      <c r="A896" s="55" t="s">
        <v>110</v>
      </c>
      <c r="B896" s="55" t="s">
        <v>111</v>
      </c>
      <c r="C896" s="55" t="s">
        <v>124</v>
      </c>
      <c r="D896" s="55">
        <v>2015</v>
      </c>
      <c r="E896" s="55" t="s">
        <v>47</v>
      </c>
      <c r="F896" s="55">
        <v>0</v>
      </c>
      <c r="G896" s="55">
        <v>0</v>
      </c>
      <c r="H896" s="55">
        <v>0</v>
      </c>
      <c r="I896" s="55">
        <v>296</v>
      </c>
      <c r="J896" s="55">
        <v>0</v>
      </c>
      <c r="K896" s="55">
        <v>38.868686869999998</v>
      </c>
      <c r="L896" s="55">
        <v>2.800258796</v>
      </c>
      <c r="M896" s="55">
        <v>1.7267284279999999</v>
      </c>
    </row>
    <row r="897" spans="1:13">
      <c r="A897" s="55" t="s">
        <v>110</v>
      </c>
      <c r="B897" s="55" t="s">
        <v>111</v>
      </c>
      <c r="C897" s="55" t="s">
        <v>124</v>
      </c>
      <c r="D897" s="55">
        <v>2020</v>
      </c>
      <c r="E897" s="55" t="s">
        <v>47</v>
      </c>
      <c r="F897" s="55">
        <v>0</v>
      </c>
      <c r="G897" s="55">
        <v>0</v>
      </c>
      <c r="H897" s="55">
        <v>0</v>
      </c>
      <c r="I897" s="55">
        <v>323</v>
      </c>
      <c r="J897" s="55">
        <v>0</v>
      </c>
      <c r="K897" s="55">
        <v>42.414141409999999</v>
      </c>
      <c r="L897" s="55">
        <v>3.0556878080000001</v>
      </c>
      <c r="M897" s="55">
        <v>1.884234062</v>
      </c>
    </row>
    <row r="898" spans="1:13">
      <c r="A898" s="55" t="s">
        <v>110</v>
      </c>
      <c r="B898" s="55" t="s">
        <v>111</v>
      </c>
      <c r="C898" s="55" t="s">
        <v>124</v>
      </c>
      <c r="D898" s="55">
        <v>2025</v>
      </c>
      <c r="E898" s="55" t="s">
        <v>47</v>
      </c>
      <c r="F898" s="55">
        <v>0</v>
      </c>
      <c r="G898" s="55">
        <v>0</v>
      </c>
      <c r="H898" s="55">
        <v>0</v>
      </c>
      <c r="I898" s="55">
        <v>364</v>
      </c>
      <c r="J898" s="55">
        <v>0</v>
      </c>
      <c r="K898" s="55">
        <v>47.797979799999901</v>
      </c>
      <c r="L898" s="55">
        <v>3.44356149199999</v>
      </c>
      <c r="M898" s="55">
        <v>2.123409283</v>
      </c>
    </row>
    <row r="899" spans="1:13">
      <c r="A899" s="55" t="s">
        <v>110</v>
      </c>
      <c r="B899" s="55" t="s">
        <v>111</v>
      </c>
      <c r="C899" s="55" t="s">
        <v>124</v>
      </c>
      <c r="D899" s="55">
        <v>2030</v>
      </c>
      <c r="E899" s="55" t="s">
        <v>47</v>
      </c>
      <c r="F899" s="55">
        <v>0</v>
      </c>
      <c r="G899" s="55">
        <v>0</v>
      </c>
      <c r="H899" s="55">
        <v>0</v>
      </c>
      <c r="I899" s="55">
        <v>412</v>
      </c>
      <c r="J899" s="55">
        <v>0</v>
      </c>
      <c r="K899" s="55">
        <v>54.101010100000003</v>
      </c>
      <c r="L899" s="55">
        <v>3.897657513</v>
      </c>
      <c r="M899" s="55">
        <v>2.4034192980000002</v>
      </c>
    </row>
    <row r="900" spans="1:13">
      <c r="A900" s="55" t="s">
        <v>110</v>
      </c>
      <c r="B900" s="55" t="s">
        <v>111</v>
      </c>
      <c r="C900" s="55" t="s">
        <v>124</v>
      </c>
      <c r="D900" s="55">
        <v>2035</v>
      </c>
      <c r="E900" s="55" t="s">
        <v>47</v>
      </c>
      <c r="F900" s="55">
        <v>0</v>
      </c>
      <c r="G900" s="55">
        <v>0</v>
      </c>
      <c r="H900" s="55">
        <v>0</v>
      </c>
      <c r="I900" s="55">
        <v>462</v>
      </c>
      <c r="J900" s="55">
        <v>0</v>
      </c>
      <c r="K900" s="55">
        <v>60.666666669999998</v>
      </c>
      <c r="L900" s="55">
        <v>4.370674202</v>
      </c>
      <c r="M900" s="55">
        <v>2.695096398</v>
      </c>
    </row>
    <row r="901" spans="1:13">
      <c r="A901" s="55" t="s">
        <v>110</v>
      </c>
      <c r="B901" s="55" t="s">
        <v>111</v>
      </c>
      <c r="C901" s="55" t="s">
        <v>124</v>
      </c>
      <c r="D901" s="55">
        <v>2040</v>
      </c>
      <c r="E901" s="55" t="s">
        <v>47</v>
      </c>
      <c r="F901" s="55">
        <v>0</v>
      </c>
      <c r="G901" s="55">
        <v>0</v>
      </c>
      <c r="H901" s="55">
        <v>0</v>
      </c>
      <c r="I901" s="55">
        <v>512</v>
      </c>
      <c r="J901" s="55">
        <v>0</v>
      </c>
      <c r="K901" s="55">
        <v>67.232323230000006</v>
      </c>
      <c r="L901" s="55">
        <v>4.8436908900000004</v>
      </c>
      <c r="M901" s="55">
        <v>2.98677349699999</v>
      </c>
    </row>
    <row r="902" spans="1:13">
      <c r="A902" s="55" t="s">
        <v>110</v>
      </c>
      <c r="B902" s="55" t="s">
        <v>111</v>
      </c>
      <c r="C902" s="55" t="s">
        <v>124</v>
      </c>
      <c r="D902" s="55">
        <v>2045</v>
      </c>
      <c r="E902" s="55" t="s">
        <v>47</v>
      </c>
      <c r="F902" s="55">
        <v>0</v>
      </c>
      <c r="G902" s="55">
        <v>0</v>
      </c>
      <c r="H902" s="55">
        <v>0</v>
      </c>
      <c r="I902" s="55">
        <v>557</v>
      </c>
      <c r="J902" s="55">
        <v>0</v>
      </c>
      <c r="K902" s="55">
        <v>73.141414139999995</v>
      </c>
      <c r="L902" s="55">
        <v>5.2694059099999997</v>
      </c>
      <c r="M902" s="55">
        <v>3.249282886</v>
      </c>
    </row>
    <row r="903" spans="1:13">
      <c r="A903" s="55" t="s">
        <v>110</v>
      </c>
      <c r="B903" s="55" t="s">
        <v>111</v>
      </c>
      <c r="C903" s="55" t="s">
        <v>124</v>
      </c>
      <c r="D903" s="55">
        <v>2050</v>
      </c>
      <c r="E903" s="55" t="s">
        <v>47</v>
      </c>
      <c r="F903" s="55">
        <v>0</v>
      </c>
      <c r="G903" s="55">
        <v>0</v>
      </c>
      <c r="H903" s="55">
        <v>0</v>
      </c>
      <c r="I903" s="55">
        <v>598</v>
      </c>
      <c r="J903" s="55">
        <v>0</v>
      </c>
      <c r="K903" s="55">
        <v>78.525252530000003</v>
      </c>
      <c r="L903" s="55">
        <v>5.6572795950000003</v>
      </c>
      <c r="M903" s="55">
        <v>3.4884581080000001</v>
      </c>
    </row>
    <row r="904" spans="1:13">
      <c r="A904" s="55" t="s">
        <v>110</v>
      </c>
      <c r="B904" s="55" t="s">
        <v>111</v>
      </c>
      <c r="C904" s="55" t="s">
        <v>125</v>
      </c>
      <c r="D904" s="55">
        <v>2000</v>
      </c>
      <c r="E904" s="55" t="s">
        <v>47</v>
      </c>
      <c r="F904" s="55">
        <v>0</v>
      </c>
      <c r="G904" s="55">
        <v>0</v>
      </c>
      <c r="H904" s="55">
        <v>0</v>
      </c>
      <c r="I904" s="55">
        <v>1373</v>
      </c>
      <c r="J904" s="55">
        <v>0</v>
      </c>
      <c r="K904" s="55">
        <v>136</v>
      </c>
      <c r="L904" s="55">
        <v>10.07216</v>
      </c>
      <c r="M904" s="55">
        <v>6.0417545620000004</v>
      </c>
    </row>
    <row r="905" spans="1:13">
      <c r="A905" s="55" t="s">
        <v>110</v>
      </c>
      <c r="B905" s="55" t="s">
        <v>111</v>
      </c>
      <c r="C905" s="55" t="s">
        <v>125</v>
      </c>
      <c r="D905" s="55">
        <v>2005</v>
      </c>
      <c r="E905" s="55" t="s">
        <v>47</v>
      </c>
      <c r="F905" s="55">
        <v>0</v>
      </c>
      <c r="G905" s="55">
        <v>0</v>
      </c>
      <c r="H905" s="55">
        <v>0</v>
      </c>
      <c r="I905" s="55">
        <v>1853</v>
      </c>
      <c r="J905" s="55">
        <v>0</v>
      </c>
      <c r="K905" s="55">
        <v>171</v>
      </c>
      <c r="L905" s="55">
        <v>12.664260000000001</v>
      </c>
      <c r="M905" s="55">
        <v>7.5966178679999903</v>
      </c>
    </row>
    <row r="906" spans="1:13">
      <c r="A906" s="55" t="s">
        <v>110</v>
      </c>
      <c r="B906" s="55" t="s">
        <v>111</v>
      </c>
      <c r="C906" s="55" t="s">
        <v>125</v>
      </c>
      <c r="D906" s="55">
        <v>2010</v>
      </c>
      <c r="E906" s="55" t="s">
        <v>47</v>
      </c>
      <c r="F906" s="55">
        <v>0</v>
      </c>
      <c r="G906" s="55">
        <v>0</v>
      </c>
      <c r="H906" s="55">
        <v>0</v>
      </c>
      <c r="I906" s="55">
        <v>2011</v>
      </c>
      <c r="J906" s="55">
        <v>0</v>
      </c>
      <c r="K906" s="55">
        <v>173</v>
      </c>
      <c r="L906" s="55">
        <v>12.812379999999999</v>
      </c>
      <c r="M906" s="55">
        <v>7.6854671999999997</v>
      </c>
    </row>
    <row r="907" spans="1:13">
      <c r="A907" s="55" t="s">
        <v>110</v>
      </c>
      <c r="B907" s="55" t="s">
        <v>111</v>
      </c>
      <c r="C907" s="55" t="s">
        <v>125</v>
      </c>
      <c r="D907" s="55">
        <v>2015</v>
      </c>
      <c r="E907" s="55" t="s">
        <v>47</v>
      </c>
      <c r="F907" s="55">
        <v>0</v>
      </c>
      <c r="G907" s="55">
        <v>0</v>
      </c>
      <c r="H907" s="55">
        <v>0</v>
      </c>
      <c r="I907" s="55">
        <v>2096</v>
      </c>
      <c r="J907" s="55">
        <v>0</v>
      </c>
      <c r="K907" s="55">
        <v>180.31228239999999</v>
      </c>
      <c r="L907" s="55">
        <v>13.49527797</v>
      </c>
      <c r="M907" s="55">
        <v>8.0103129039999992</v>
      </c>
    </row>
    <row r="908" spans="1:13">
      <c r="A908" s="55" t="s">
        <v>110</v>
      </c>
      <c r="B908" s="55" t="s">
        <v>111</v>
      </c>
      <c r="C908" s="55" t="s">
        <v>125</v>
      </c>
      <c r="D908" s="55">
        <v>2020</v>
      </c>
      <c r="E908" s="55" t="s">
        <v>47</v>
      </c>
      <c r="F908" s="55">
        <v>0</v>
      </c>
      <c r="G908" s="55">
        <v>0</v>
      </c>
      <c r="H908" s="55">
        <v>0</v>
      </c>
      <c r="I908" s="55">
        <v>2152</v>
      </c>
      <c r="J908" s="55">
        <v>0</v>
      </c>
      <c r="K908" s="55">
        <v>185.12978619999899</v>
      </c>
      <c r="L908" s="55">
        <v>13.85881579</v>
      </c>
      <c r="M908" s="55">
        <v>8.2243288979999996</v>
      </c>
    </row>
    <row r="909" spans="1:13">
      <c r="A909" s="55" t="s">
        <v>110</v>
      </c>
      <c r="B909" s="55" t="s">
        <v>111</v>
      </c>
      <c r="C909" s="55" t="s">
        <v>125</v>
      </c>
      <c r="D909" s="55">
        <v>2025</v>
      </c>
      <c r="E909" s="55" t="s">
        <v>47</v>
      </c>
      <c r="F909" s="55">
        <v>0</v>
      </c>
      <c r="G909" s="55">
        <v>0</v>
      </c>
      <c r="H909" s="55">
        <v>0</v>
      </c>
      <c r="I909" s="55">
        <v>2324</v>
      </c>
      <c r="J909" s="55">
        <v>0</v>
      </c>
      <c r="K909" s="55">
        <v>199.9264048</v>
      </c>
      <c r="L909" s="55">
        <v>14.96649066</v>
      </c>
      <c r="M909" s="55">
        <v>8.8816637360000001</v>
      </c>
    </row>
    <row r="910" spans="1:13">
      <c r="A910" s="55" t="s">
        <v>110</v>
      </c>
      <c r="B910" s="55" t="s">
        <v>111</v>
      </c>
      <c r="C910" s="55" t="s">
        <v>125</v>
      </c>
      <c r="D910" s="55">
        <v>2030</v>
      </c>
      <c r="E910" s="55" t="s">
        <v>47</v>
      </c>
      <c r="F910" s="55">
        <v>0</v>
      </c>
      <c r="G910" s="55">
        <v>0</v>
      </c>
      <c r="H910" s="55">
        <v>0</v>
      </c>
      <c r="I910" s="55">
        <v>2581</v>
      </c>
      <c r="J910" s="55">
        <v>0</v>
      </c>
      <c r="K910" s="55">
        <v>222.0353058</v>
      </c>
      <c r="L910" s="55">
        <v>16.621562990000001</v>
      </c>
      <c r="M910" s="55">
        <v>9.8638442780000002</v>
      </c>
    </row>
    <row r="911" spans="1:13">
      <c r="A911" s="55" t="s">
        <v>110</v>
      </c>
      <c r="B911" s="55" t="s">
        <v>111</v>
      </c>
      <c r="C911" s="55" t="s">
        <v>125</v>
      </c>
      <c r="D911" s="55">
        <v>2035</v>
      </c>
      <c r="E911" s="55" t="s">
        <v>47</v>
      </c>
      <c r="F911" s="55">
        <v>0</v>
      </c>
      <c r="G911" s="55">
        <v>0</v>
      </c>
      <c r="H911" s="55">
        <v>0</v>
      </c>
      <c r="I911" s="55">
        <v>2848</v>
      </c>
      <c r="J911" s="55">
        <v>0</v>
      </c>
      <c r="K911" s="55">
        <v>245.00447539999999</v>
      </c>
      <c r="L911" s="55">
        <v>18.34103503</v>
      </c>
      <c r="M911" s="55">
        <v>10.884241960000001</v>
      </c>
    </row>
    <row r="912" spans="1:13">
      <c r="A912" s="55" t="s">
        <v>110</v>
      </c>
      <c r="B912" s="55" t="s">
        <v>111</v>
      </c>
      <c r="C912" s="55" t="s">
        <v>125</v>
      </c>
      <c r="D912" s="55">
        <v>2040</v>
      </c>
      <c r="E912" s="55" t="s">
        <v>47</v>
      </c>
      <c r="F912" s="55">
        <v>0</v>
      </c>
      <c r="G912" s="55">
        <v>0</v>
      </c>
      <c r="H912" s="55">
        <v>0</v>
      </c>
      <c r="I912" s="55">
        <v>3086</v>
      </c>
      <c r="J912" s="55">
        <v>0</v>
      </c>
      <c r="K912" s="55">
        <v>265.47886620000003</v>
      </c>
      <c r="L912" s="55">
        <v>19.87374793</v>
      </c>
      <c r="M912" s="55">
        <v>11.79380993</v>
      </c>
    </row>
    <row r="913" spans="1:13">
      <c r="A913" s="55" t="s">
        <v>110</v>
      </c>
      <c r="B913" s="55" t="s">
        <v>111</v>
      </c>
      <c r="C913" s="55" t="s">
        <v>125</v>
      </c>
      <c r="D913" s="55">
        <v>2045</v>
      </c>
      <c r="E913" s="55" t="s">
        <v>47</v>
      </c>
      <c r="F913" s="55">
        <v>0</v>
      </c>
      <c r="G913" s="55">
        <v>0</v>
      </c>
      <c r="H913" s="55">
        <v>0</v>
      </c>
      <c r="I913" s="55">
        <v>3297</v>
      </c>
      <c r="J913" s="55">
        <v>0</v>
      </c>
      <c r="K913" s="55">
        <v>283.63053209999998</v>
      </c>
      <c r="L913" s="55">
        <v>21.232581629999999</v>
      </c>
      <c r="M913" s="55">
        <v>12.60019162</v>
      </c>
    </row>
    <row r="914" spans="1:13">
      <c r="A914" s="55" t="s">
        <v>110</v>
      </c>
      <c r="B914" s="55" t="s">
        <v>111</v>
      </c>
      <c r="C914" s="55" t="s">
        <v>125</v>
      </c>
      <c r="D914" s="55">
        <v>2050</v>
      </c>
      <c r="E914" s="55" t="s">
        <v>47</v>
      </c>
      <c r="F914" s="55">
        <v>0</v>
      </c>
      <c r="G914" s="55">
        <v>0</v>
      </c>
      <c r="H914" s="55">
        <v>0</v>
      </c>
      <c r="I914" s="55">
        <v>3498</v>
      </c>
      <c r="J914" s="55">
        <v>0</v>
      </c>
      <c r="K914" s="55">
        <v>300.92192939999899</v>
      </c>
      <c r="L914" s="55">
        <v>22.527015630000001</v>
      </c>
      <c r="M914" s="55">
        <v>13.36835617</v>
      </c>
    </row>
    <row r="915" spans="1:13">
      <c r="A915" s="55" t="s">
        <v>110</v>
      </c>
      <c r="B915" s="55" t="s">
        <v>111</v>
      </c>
      <c r="C915" s="55" t="s">
        <v>126</v>
      </c>
      <c r="D915" s="55">
        <v>2000</v>
      </c>
      <c r="E915" s="55" t="s">
        <v>47</v>
      </c>
      <c r="F915" s="55">
        <v>0</v>
      </c>
      <c r="G915" s="55">
        <v>0</v>
      </c>
      <c r="H915" s="55">
        <v>0</v>
      </c>
      <c r="I915" s="55">
        <v>11</v>
      </c>
      <c r="J915" s="55">
        <v>0</v>
      </c>
      <c r="K915" s="55">
        <v>4</v>
      </c>
      <c r="L915" s="55">
        <v>0.29624</v>
      </c>
      <c r="M915" s="55">
        <v>0.17769866399999901</v>
      </c>
    </row>
    <row r="916" spans="1:13">
      <c r="A916" s="55" t="s">
        <v>110</v>
      </c>
      <c r="B916" s="55" t="s">
        <v>111</v>
      </c>
      <c r="C916" s="55" t="s">
        <v>126</v>
      </c>
      <c r="D916" s="55">
        <v>2005</v>
      </c>
      <c r="E916" s="55" t="s">
        <v>47</v>
      </c>
      <c r="F916" s="55">
        <v>0</v>
      </c>
      <c r="G916" s="55">
        <v>0</v>
      </c>
      <c r="H916" s="55">
        <v>0</v>
      </c>
      <c r="I916" s="55">
        <v>10</v>
      </c>
      <c r="J916" s="55">
        <v>0</v>
      </c>
      <c r="K916" s="55">
        <v>4</v>
      </c>
      <c r="L916" s="55">
        <v>0.29601539100000002</v>
      </c>
      <c r="M916" s="55">
        <v>0.17769866399999901</v>
      </c>
    </row>
    <row r="917" spans="1:13">
      <c r="A917" s="55" t="s">
        <v>110</v>
      </c>
      <c r="B917" s="55" t="s">
        <v>111</v>
      </c>
      <c r="C917" s="55" t="s">
        <v>126</v>
      </c>
      <c r="D917" s="55">
        <v>2010</v>
      </c>
      <c r="E917" s="55" t="s">
        <v>47</v>
      </c>
      <c r="F917" s="55">
        <v>0</v>
      </c>
      <c r="G917" s="55">
        <v>0</v>
      </c>
      <c r="H917" s="55">
        <v>0</v>
      </c>
      <c r="I917" s="55">
        <v>9</v>
      </c>
      <c r="J917" s="55">
        <v>0</v>
      </c>
      <c r="K917" s="55">
        <v>4</v>
      </c>
      <c r="L917" s="55">
        <v>0.29345120000000002</v>
      </c>
      <c r="M917" s="55">
        <v>0.17769866399999901</v>
      </c>
    </row>
    <row r="918" spans="1:13">
      <c r="A918" s="55" t="s">
        <v>110</v>
      </c>
      <c r="B918" s="55" t="s">
        <v>111</v>
      </c>
      <c r="C918" s="55" t="s">
        <v>126</v>
      </c>
      <c r="D918" s="55">
        <v>2015</v>
      </c>
      <c r="E918" s="55" t="s">
        <v>47</v>
      </c>
      <c r="F918" s="55">
        <v>0</v>
      </c>
      <c r="G918" s="55">
        <v>0</v>
      </c>
      <c r="H918" s="55">
        <v>0</v>
      </c>
      <c r="I918" s="55">
        <v>10</v>
      </c>
      <c r="J918" s="55">
        <v>0</v>
      </c>
      <c r="K918" s="55">
        <v>4.4444444440000002</v>
      </c>
      <c r="L918" s="55">
        <v>0.32605688899999902</v>
      </c>
      <c r="M918" s="55">
        <v>0.19744296</v>
      </c>
    </row>
    <row r="919" spans="1:13">
      <c r="A919" s="55" t="s">
        <v>110</v>
      </c>
      <c r="B919" s="55" t="s">
        <v>111</v>
      </c>
      <c r="C919" s="55" t="s">
        <v>126</v>
      </c>
      <c r="D919" s="55">
        <v>2020</v>
      </c>
      <c r="E919" s="55" t="s">
        <v>47</v>
      </c>
      <c r="F919" s="55">
        <v>0</v>
      </c>
      <c r="G919" s="55">
        <v>0</v>
      </c>
      <c r="H919" s="55">
        <v>0</v>
      </c>
      <c r="I919" s="55">
        <v>12</v>
      </c>
      <c r="J919" s="55">
        <v>0</v>
      </c>
      <c r="K919" s="55">
        <v>5.3333333329999997</v>
      </c>
      <c r="L919" s="55">
        <v>0.391268267</v>
      </c>
      <c r="M919" s="55">
        <v>0.23693155099999999</v>
      </c>
    </row>
    <row r="920" spans="1:13">
      <c r="A920" s="55" t="s">
        <v>110</v>
      </c>
      <c r="B920" s="55" t="s">
        <v>111</v>
      </c>
      <c r="C920" s="55" t="s">
        <v>126</v>
      </c>
      <c r="D920" s="55">
        <v>2025</v>
      </c>
      <c r="E920" s="55" t="s">
        <v>47</v>
      </c>
      <c r="F920" s="55">
        <v>0</v>
      </c>
      <c r="G920" s="55">
        <v>0</v>
      </c>
      <c r="H920" s="55">
        <v>0</v>
      </c>
      <c r="I920" s="55">
        <v>13</v>
      </c>
      <c r="J920" s="55">
        <v>0</v>
      </c>
      <c r="K920" s="55">
        <v>5.7777777779999999</v>
      </c>
      <c r="L920" s="55">
        <v>0.423873956</v>
      </c>
      <c r="M920" s="55">
        <v>0.25667584700000001</v>
      </c>
    </row>
    <row r="921" spans="1:13">
      <c r="A921" s="55" t="s">
        <v>110</v>
      </c>
      <c r="B921" s="55" t="s">
        <v>111</v>
      </c>
      <c r="C921" s="55" t="s">
        <v>126</v>
      </c>
      <c r="D921" s="55">
        <v>2030</v>
      </c>
      <c r="E921" s="55" t="s">
        <v>47</v>
      </c>
      <c r="F921" s="55">
        <v>0</v>
      </c>
      <c r="G921" s="55">
        <v>0</v>
      </c>
      <c r="H921" s="55">
        <v>0</v>
      </c>
      <c r="I921" s="55">
        <v>14</v>
      </c>
      <c r="J921" s="55">
        <v>0</v>
      </c>
      <c r="K921" s="55">
        <v>6.2222222220000001</v>
      </c>
      <c r="L921" s="55">
        <v>0.45647964399999902</v>
      </c>
      <c r="M921" s="55">
        <v>0.27642014300000001</v>
      </c>
    </row>
    <row r="922" spans="1:13">
      <c r="A922" s="55" t="s">
        <v>110</v>
      </c>
      <c r="B922" s="55" t="s">
        <v>111</v>
      </c>
      <c r="C922" s="55" t="s">
        <v>126</v>
      </c>
      <c r="D922" s="55">
        <v>2035</v>
      </c>
      <c r="E922" s="55" t="s">
        <v>47</v>
      </c>
      <c r="F922" s="55">
        <v>0</v>
      </c>
      <c r="G922" s="55">
        <v>0</v>
      </c>
      <c r="H922" s="55">
        <v>0</v>
      </c>
      <c r="I922" s="55">
        <v>15</v>
      </c>
      <c r="J922" s="55">
        <v>0</v>
      </c>
      <c r="K922" s="55">
        <v>6.6666666670000003</v>
      </c>
      <c r="L922" s="55">
        <v>0.48908533299999901</v>
      </c>
      <c r="M922" s="55">
        <v>0.296164439</v>
      </c>
    </row>
    <row r="923" spans="1:13">
      <c r="A923" s="55" t="s">
        <v>110</v>
      </c>
      <c r="B923" s="55" t="s">
        <v>111</v>
      </c>
      <c r="C923" s="55" t="s">
        <v>126</v>
      </c>
      <c r="D923" s="55">
        <v>2040</v>
      </c>
      <c r="E923" s="55" t="s">
        <v>47</v>
      </c>
      <c r="F923" s="55">
        <v>0</v>
      </c>
      <c r="G923" s="55">
        <v>0</v>
      </c>
      <c r="H923" s="55">
        <v>0</v>
      </c>
      <c r="I923" s="55">
        <v>15</v>
      </c>
      <c r="J923" s="55">
        <v>0</v>
      </c>
      <c r="K923" s="55">
        <v>6.6666666670000003</v>
      </c>
      <c r="L923" s="55">
        <v>0.48908533299999901</v>
      </c>
      <c r="M923" s="55">
        <v>0.296164439</v>
      </c>
    </row>
    <row r="924" spans="1:13">
      <c r="A924" s="55" t="s">
        <v>110</v>
      </c>
      <c r="B924" s="55" t="s">
        <v>111</v>
      </c>
      <c r="C924" s="55" t="s">
        <v>126</v>
      </c>
      <c r="D924" s="55">
        <v>2045</v>
      </c>
      <c r="E924" s="55" t="s">
        <v>47</v>
      </c>
      <c r="F924" s="55">
        <v>0</v>
      </c>
      <c r="G924" s="55">
        <v>0</v>
      </c>
      <c r="H924" s="55">
        <v>0</v>
      </c>
      <c r="I924" s="55">
        <v>16</v>
      </c>
      <c r="J924" s="55">
        <v>0</v>
      </c>
      <c r="K924" s="55">
        <v>7.1111111109999996</v>
      </c>
      <c r="L924" s="55">
        <v>0.52169102199999995</v>
      </c>
      <c r="M924" s="55">
        <v>0.315908735</v>
      </c>
    </row>
    <row r="925" spans="1:13">
      <c r="A925" s="55" t="s">
        <v>110</v>
      </c>
      <c r="B925" s="55" t="s">
        <v>111</v>
      </c>
      <c r="C925" s="55" t="s">
        <v>126</v>
      </c>
      <c r="D925" s="55">
        <v>2050</v>
      </c>
      <c r="E925" s="55" t="s">
        <v>47</v>
      </c>
      <c r="F925" s="55">
        <v>0</v>
      </c>
      <c r="G925" s="55">
        <v>0</v>
      </c>
      <c r="H925" s="55">
        <v>0</v>
      </c>
      <c r="I925" s="55">
        <v>17</v>
      </c>
      <c r="J925" s="55">
        <v>0</v>
      </c>
      <c r="K925" s="55">
        <v>7.5555555559999998</v>
      </c>
      <c r="L925" s="55">
        <v>0.554296711</v>
      </c>
      <c r="M925" s="55">
        <v>0.33565303099999999</v>
      </c>
    </row>
    <row r="926" spans="1:13">
      <c r="A926" s="55" t="s">
        <v>110</v>
      </c>
      <c r="B926" s="55" t="s">
        <v>111</v>
      </c>
      <c r="C926" s="55" t="s">
        <v>127</v>
      </c>
      <c r="D926" s="55">
        <v>2000</v>
      </c>
      <c r="E926" s="55" t="s">
        <v>47</v>
      </c>
      <c r="F926" s="55">
        <v>0</v>
      </c>
      <c r="G926" s="55">
        <v>0</v>
      </c>
      <c r="H926" s="55">
        <v>0</v>
      </c>
      <c r="I926" s="55">
        <v>2140</v>
      </c>
      <c r="J926" s="55">
        <v>0</v>
      </c>
      <c r="K926" s="55">
        <v>459</v>
      </c>
      <c r="L926" s="55">
        <v>33.98703605</v>
      </c>
      <c r="M926" s="55">
        <v>20.390921649999999</v>
      </c>
    </row>
    <row r="927" spans="1:13">
      <c r="A927" s="55" t="s">
        <v>110</v>
      </c>
      <c r="B927" s="55" t="s">
        <v>111</v>
      </c>
      <c r="C927" s="55" t="s">
        <v>127</v>
      </c>
      <c r="D927" s="55">
        <v>2005</v>
      </c>
      <c r="E927" s="55" t="s">
        <v>47</v>
      </c>
      <c r="F927" s="55">
        <v>0</v>
      </c>
      <c r="G927" s="55">
        <v>0</v>
      </c>
      <c r="H927" s="55">
        <v>0</v>
      </c>
      <c r="I927" s="55">
        <v>2477</v>
      </c>
      <c r="J927" s="55">
        <v>0</v>
      </c>
      <c r="K927" s="55">
        <v>500</v>
      </c>
      <c r="L927" s="55">
        <v>36.942279630000002</v>
      </c>
      <c r="M927" s="55">
        <v>22.21233295</v>
      </c>
    </row>
    <row r="928" spans="1:13">
      <c r="A928" s="55" t="s">
        <v>110</v>
      </c>
      <c r="B928" s="55" t="s">
        <v>111</v>
      </c>
      <c r="C928" s="55" t="s">
        <v>127</v>
      </c>
      <c r="D928" s="55">
        <v>2010</v>
      </c>
      <c r="E928" s="55" t="s">
        <v>47</v>
      </c>
      <c r="F928" s="55">
        <v>0</v>
      </c>
      <c r="G928" s="55">
        <v>0</v>
      </c>
      <c r="H928" s="55">
        <v>0</v>
      </c>
      <c r="I928" s="55">
        <v>2469</v>
      </c>
      <c r="J928" s="55">
        <v>0</v>
      </c>
      <c r="K928" s="55">
        <v>453</v>
      </c>
      <c r="L928" s="55">
        <v>33.441915639999998</v>
      </c>
      <c r="M928" s="55">
        <v>20.124373649999999</v>
      </c>
    </row>
    <row r="929" spans="1:13">
      <c r="A929" s="55" t="s">
        <v>110</v>
      </c>
      <c r="B929" s="55" t="s">
        <v>111</v>
      </c>
      <c r="C929" s="55" t="s">
        <v>127</v>
      </c>
      <c r="D929" s="55">
        <v>2015</v>
      </c>
      <c r="E929" s="55" t="s">
        <v>47</v>
      </c>
      <c r="F929" s="55">
        <v>0</v>
      </c>
      <c r="G929" s="55">
        <v>0</v>
      </c>
      <c r="H929" s="55">
        <v>0</v>
      </c>
      <c r="I929" s="55">
        <v>2650</v>
      </c>
      <c r="J929" s="55">
        <v>0</v>
      </c>
      <c r="K929" s="55">
        <v>486.20899150000002</v>
      </c>
      <c r="L929" s="55">
        <v>34.5710628</v>
      </c>
      <c r="M929" s="55">
        <v>21.599672000000002</v>
      </c>
    </row>
    <row r="930" spans="1:13">
      <c r="A930" s="55" t="s">
        <v>110</v>
      </c>
      <c r="B930" s="55" t="s">
        <v>111</v>
      </c>
      <c r="C930" s="55" t="s">
        <v>127</v>
      </c>
      <c r="D930" s="55">
        <v>2020</v>
      </c>
      <c r="E930" s="55" t="s">
        <v>47</v>
      </c>
      <c r="F930" s="55">
        <v>0</v>
      </c>
      <c r="G930" s="55">
        <v>0</v>
      </c>
      <c r="H930" s="55">
        <v>0</v>
      </c>
      <c r="I930" s="55">
        <v>2871</v>
      </c>
      <c r="J930" s="55">
        <v>0</v>
      </c>
      <c r="K930" s="55">
        <v>526.7569866</v>
      </c>
      <c r="L930" s="55">
        <v>35.590644040000001</v>
      </c>
      <c r="M930" s="55">
        <v>23.40100314</v>
      </c>
    </row>
    <row r="931" spans="1:13">
      <c r="A931" s="55" t="s">
        <v>110</v>
      </c>
      <c r="B931" s="55" t="s">
        <v>111</v>
      </c>
      <c r="C931" s="55" t="s">
        <v>127</v>
      </c>
      <c r="D931" s="55">
        <v>2025</v>
      </c>
      <c r="E931" s="55" t="s">
        <v>47</v>
      </c>
      <c r="F931" s="55">
        <v>0</v>
      </c>
      <c r="G931" s="55">
        <v>0</v>
      </c>
      <c r="H931" s="55">
        <v>0</v>
      </c>
      <c r="I931" s="55">
        <v>3078</v>
      </c>
      <c r="J931" s="55">
        <v>0</v>
      </c>
      <c r="K931" s="55">
        <v>564.73633050000001</v>
      </c>
      <c r="L931" s="55">
        <v>36.533758390000003</v>
      </c>
      <c r="M931" s="55">
        <v>25.0882228</v>
      </c>
    </row>
    <row r="932" spans="1:13">
      <c r="A932" s="55" t="s">
        <v>110</v>
      </c>
      <c r="B932" s="55" t="s">
        <v>111</v>
      </c>
      <c r="C932" s="55" t="s">
        <v>127</v>
      </c>
      <c r="D932" s="55">
        <v>2030</v>
      </c>
      <c r="E932" s="55" t="s">
        <v>47</v>
      </c>
      <c r="F932" s="55">
        <v>0</v>
      </c>
      <c r="G932" s="55">
        <v>0</v>
      </c>
      <c r="H932" s="55">
        <v>0</v>
      </c>
      <c r="I932" s="55">
        <v>3298</v>
      </c>
      <c r="J932" s="55">
        <v>0</v>
      </c>
      <c r="K932" s="55">
        <v>605.10085049999998</v>
      </c>
      <c r="L932" s="55">
        <v>39.080336209999999</v>
      </c>
      <c r="M932" s="55">
        <v>26.881403120000002</v>
      </c>
    </row>
    <row r="933" spans="1:13">
      <c r="A933" s="55" t="s">
        <v>110</v>
      </c>
      <c r="B933" s="55" t="s">
        <v>111</v>
      </c>
      <c r="C933" s="55" t="s">
        <v>127</v>
      </c>
      <c r="D933" s="55">
        <v>2035</v>
      </c>
      <c r="E933" s="55" t="s">
        <v>47</v>
      </c>
      <c r="F933" s="55">
        <v>0</v>
      </c>
      <c r="G933" s="55">
        <v>0</v>
      </c>
      <c r="H933" s="55">
        <v>0</v>
      </c>
      <c r="I933" s="55">
        <v>3534</v>
      </c>
      <c r="J933" s="55">
        <v>0</v>
      </c>
      <c r="K933" s="55">
        <v>648.40097209999999</v>
      </c>
      <c r="L933" s="55">
        <v>42.031160180000001</v>
      </c>
      <c r="M933" s="55">
        <v>28.804996549999998</v>
      </c>
    </row>
    <row r="934" spans="1:13">
      <c r="A934" s="55" t="s">
        <v>110</v>
      </c>
      <c r="B934" s="55" t="s">
        <v>111</v>
      </c>
      <c r="C934" s="55" t="s">
        <v>127</v>
      </c>
      <c r="D934" s="55">
        <v>2040</v>
      </c>
      <c r="E934" s="55" t="s">
        <v>47</v>
      </c>
      <c r="F934" s="55">
        <v>0</v>
      </c>
      <c r="G934" s="55">
        <v>0</v>
      </c>
      <c r="H934" s="55">
        <v>0</v>
      </c>
      <c r="I934" s="55">
        <v>3786</v>
      </c>
      <c r="J934" s="55">
        <v>0</v>
      </c>
      <c r="K934" s="55">
        <v>694.63669500000003</v>
      </c>
      <c r="L934" s="55">
        <v>45.306577189999999</v>
      </c>
      <c r="M934" s="55">
        <v>30.859003090000002</v>
      </c>
    </row>
    <row r="935" spans="1:13">
      <c r="A935" s="55" t="s">
        <v>110</v>
      </c>
      <c r="B935" s="55" t="s">
        <v>111</v>
      </c>
      <c r="C935" s="55" t="s">
        <v>127</v>
      </c>
      <c r="D935" s="55">
        <v>2045</v>
      </c>
      <c r="E935" s="55" t="s">
        <v>47</v>
      </c>
      <c r="F935" s="55">
        <v>0</v>
      </c>
      <c r="G935" s="55">
        <v>0</v>
      </c>
      <c r="H935" s="55">
        <v>0</v>
      </c>
      <c r="I935" s="55">
        <v>4052</v>
      </c>
      <c r="J935" s="55">
        <v>0</v>
      </c>
      <c r="K935" s="55">
        <v>743.44106929999998</v>
      </c>
      <c r="L935" s="55">
        <v>48.821471580000001</v>
      </c>
      <c r="M935" s="55">
        <v>33.027121110000003</v>
      </c>
    </row>
    <row r="936" spans="1:13">
      <c r="A936" s="55" t="s">
        <v>110</v>
      </c>
      <c r="B936" s="55" t="s">
        <v>111</v>
      </c>
      <c r="C936" s="55" t="s">
        <v>127</v>
      </c>
      <c r="D936" s="55">
        <v>2050</v>
      </c>
      <c r="E936" s="55" t="s">
        <v>47</v>
      </c>
      <c r="F936" s="55">
        <v>0</v>
      </c>
      <c r="G936" s="55">
        <v>0</v>
      </c>
      <c r="H936" s="55">
        <v>0</v>
      </c>
      <c r="I936" s="55">
        <v>4325</v>
      </c>
      <c r="J936" s="55">
        <v>0</v>
      </c>
      <c r="K936" s="55">
        <v>793.52976909999995</v>
      </c>
      <c r="L936" s="55">
        <v>52.45449206</v>
      </c>
      <c r="M936" s="55">
        <v>35.25229487</v>
      </c>
    </row>
    <row r="937" spans="1:13">
      <c r="A937" s="55" t="s">
        <v>110</v>
      </c>
      <c r="B937" s="55" t="s">
        <v>111</v>
      </c>
      <c r="C937" s="55" t="s">
        <v>112</v>
      </c>
      <c r="D937" s="55">
        <v>2000</v>
      </c>
      <c r="E937" s="55" t="s">
        <v>50</v>
      </c>
      <c r="F937" s="55">
        <v>0.92700000000000005</v>
      </c>
      <c r="G937" s="55">
        <v>1.7000000000000001E-2</v>
      </c>
      <c r="H937" s="55">
        <v>23</v>
      </c>
      <c r="I937" s="55">
        <v>372</v>
      </c>
      <c r="J937" s="55">
        <v>0</v>
      </c>
      <c r="K937" s="55">
        <v>479.05133130000002</v>
      </c>
      <c r="L937" s="55">
        <v>35.429979950000003</v>
      </c>
      <c r="M937" s="55">
        <v>21.67677454</v>
      </c>
    </row>
    <row r="938" spans="1:13">
      <c r="A938" s="55" t="s">
        <v>110</v>
      </c>
      <c r="B938" s="55" t="s">
        <v>111</v>
      </c>
      <c r="C938" s="55" t="s">
        <v>112</v>
      </c>
      <c r="D938" s="55">
        <v>2005</v>
      </c>
      <c r="E938" s="55" t="s">
        <v>50</v>
      </c>
      <c r="F938" s="55">
        <v>1.125</v>
      </c>
      <c r="G938" s="55">
        <v>2.8999999999999901E-2</v>
      </c>
      <c r="H938" s="55">
        <v>29</v>
      </c>
      <c r="I938" s="55">
        <v>467</v>
      </c>
      <c r="J938" s="55">
        <v>0</v>
      </c>
      <c r="K938" s="55">
        <v>565.56994050000003</v>
      </c>
      <c r="L938" s="55">
        <v>41.862418040000001</v>
      </c>
      <c r="M938" s="55">
        <v>16.951564300000001</v>
      </c>
    </row>
    <row r="939" spans="1:13">
      <c r="A939" s="55" t="s">
        <v>110</v>
      </c>
      <c r="B939" s="55" t="s">
        <v>111</v>
      </c>
      <c r="C939" s="55" t="s">
        <v>112</v>
      </c>
      <c r="D939" s="55">
        <v>2010</v>
      </c>
      <c r="E939" s="55" t="s">
        <v>50</v>
      </c>
      <c r="F939" s="55">
        <v>1.528</v>
      </c>
      <c r="G939" s="55">
        <v>0.11214318599999901</v>
      </c>
      <c r="H939" s="55">
        <v>39</v>
      </c>
      <c r="I939" s="55">
        <v>630</v>
      </c>
      <c r="J939" s="55">
        <v>0</v>
      </c>
      <c r="K939" s="55">
        <v>741.22094749999997</v>
      </c>
      <c r="L939" s="55">
        <v>54.878409560000001</v>
      </c>
      <c r="M939" s="55">
        <v>20.975372549999999</v>
      </c>
    </row>
    <row r="940" spans="1:13">
      <c r="A940" s="55" t="s">
        <v>110</v>
      </c>
      <c r="B940" s="55" t="s">
        <v>111</v>
      </c>
      <c r="C940" s="55" t="s">
        <v>112</v>
      </c>
      <c r="D940" s="55">
        <v>2015</v>
      </c>
      <c r="E940" s="55" t="s">
        <v>50</v>
      </c>
      <c r="F940" s="55">
        <v>1.958</v>
      </c>
      <c r="G940" s="55">
        <v>0.20807725899999999</v>
      </c>
      <c r="H940" s="55">
        <v>52</v>
      </c>
      <c r="I940" s="55">
        <v>845</v>
      </c>
      <c r="J940" s="55">
        <v>0</v>
      </c>
      <c r="K940" s="55">
        <v>978.47854749999999</v>
      </c>
      <c r="L940" s="55">
        <v>72.451253219999998</v>
      </c>
      <c r="M940" s="55">
        <v>26.971974299999999</v>
      </c>
    </row>
    <row r="941" spans="1:13">
      <c r="A941" s="55" t="s">
        <v>110</v>
      </c>
      <c r="B941" s="55" t="s">
        <v>111</v>
      </c>
      <c r="C941" s="55" t="s">
        <v>112</v>
      </c>
      <c r="D941" s="55">
        <v>2020</v>
      </c>
      <c r="E941" s="55" t="s">
        <v>50</v>
      </c>
      <c r="F941" s="55">
        <v>3.1629230769999999</v>
      </c>
      <c r="G941" s="55">
        <v>0.31906647100000002</v>
      </c>
      <c r="H941" s="55">
        <v>84</v>
      </c>
      <c r="I941" s="55">
        <v>1380</v>
      </c>
      <c r="J941" s="55">
        <v>0</v>
      </c>
      <c r="K941" s="55">
        <v>1574.580573</v>
      </c>
      <c r="L941" s="55">
        <v>116.593329099999</v>
      </c>
      <c r="M941" s="55">
        <v>42.997278229999999</v>
      </c>
    </row>
    <row r="942" spans="1:13">
      <c r="A942" s="55" t="s">
        <v>110</v>
      </c>
      <c r="B942" s="55" t="s">
        <v>111</v>
      </c>
      <c r="C942" s="55" t="s">
        <v>112</v>
      </c>
      <c r="D942" s="55">
        <v>2025</v>
      </c>
      <c r="E942" s="55" t="s">
        <v>50</v>
      </c>
      <c r="F942" s="55">
        <v>4.3678461539999898</v>
      </c>
      <c r="G942" s="55">
        <v>0.39984530799999901</v>
      </c>
      <c r="H942" s="55">
        <v>116</v>
      </c>
      <c r="I942" s="55">
        <v>1926</v>
      </c>
      <c r="J942" s="55">
        <v>0</v>
      </c>
      <c r="K942" s="55">
        <v>2172.1329030000002</v>
      </c>
      <c r="L942" s="55">
        <v>160.83584919999899</v>
      </c>
      <c r="M942" s="55">
        <v>54.216444170000003</v>
      </c>
    </row>
    <row r="943" spans="1:13">
      <c r="A943" s="55" t="s">
        <v>110</v>
      </c>
      <c r="B943" s="55" t="s">
        <v>111</v>
      </c>
      <c r="C943" s="55" t="s">
        <v>112</v>
      </c>
      <c r="D943" s="55">
        <v>2030</v>
      </c>
      <c r="E943" s="55" t="s">
        <v>50</v>
      </c>
      <c r="F943" s="55">
        <v>5.5727692309999997</v>
      </c>
      <c r="G943" s="55">
        <v>0.495679284</v>
      </c>
      <c r="H943" s="55">
        <v>148</v>
      </c>
      <c r="I943" s="55">
        <v>1284</v>
      </c>
      <c r="J943" s="55">
        <v>0</v>
      </c>
      <c r="K943" s="55">
        <v>2770.2183479999999</v>
      </c>
      <c r="L943" s="55">
        <v>205.11891519999901</v>
      </c>
      <c r="M943" s="55">
        <v>49.9602146</v>
      </c>
    </row>
    <row r="944" spans="1:13">
      <c r="A944" s="55" t="s">
        <v>110</v>
      </c>
      <c r="B944" s="55" t="s">
        <v>111</v>
      </c>
      <c r="C944" s="55" t="s">
        <v>112</v>
      </c>
      <c r="D944" s="55">
        <v>2035</v>
      </c>
      <c r="E944" s="55" t="s">
        <v>50</v>
      </c>
      <c r="F944" s="55">
        <v>6.7776923079999998</v>
      </c>
      <c r="G944" s="55">
        <v>0.55862227600000003</v>
      </c>
      <c r="H944" s="55">
        <v>180</v>
      </c>
      <c r="I944" s="55">
        <v>3046</v>
      </c>
      <c r="J944" s="55">
        <v>0</v>
      </c>
      <c r="K944" s="55">
        <v>3368.65859799999</v>
      </c>
      <c r="L944" s="55">
        <v>249.42896250000001</v>
      </c>
      <c r="M944" s="55">
        <v>51.467648750000002</v>
      </c>
    </row>
    <row r="945" spans="1:13">
      <c r="A945" s="55" t="s">
        <v>110</v>
      </c>
      <c r="B945" s="55" t="s">
        <v>111</v>
      </c>
      <c r="C945" s="55" t="s">
        <v>112</v>
      </c>
      <c r="D945" s="55">
        <v>2040</v>
      </c>
      <c r="E945" s="55" t="s">
        <v>50</v>
      </c>
      <c r="F945" s="55">
        <v>7.9826153849999999</v>
      </c>
      <c r="G945" s="55">
        <v>0.621565268</v>
      </c>
      <c r="H945" s="55">
        <v>212</v>
      </c>
      <c r="I945" s="55">
        <v>3621</v>
      </c>
      <c r="J945" s="55">
        <v>0</v>
      </c>
      <c r="K945" s="55">
        <v>3967.2929259999901</v>
      </c>
      <c r="L945" s="55">
        <v>293.75376779999999</v>
      </c>
      <c r="M945" s="55">
        <v>56.739028210000001</v>
      </c>
    </row>
    <row r="946" spans="1:13">
      <c r="A946" s="55" t="s">
        <v>110</v>
      </c>
      <c r="B946" s="55" t="s">
        <v>111</v>
      </c>
      <c r="C946" s="55" t="s">
        <v>112</v>
      </c>
      <c r="D946" s="55">
        <v>2045</v>
      </c>
      <c r="E946" s="55" t="s">
        <v>50</v>
      </c>
      <c r="F946" s="55">
        <v>9.1875384619999991</v>
      </c>
      <c r="G946" s="55">
        <v>0.65303676399999999</v>
      </c>
      <c r="H946" s="55">
        <v>244</v>
      </c>
      <c r="I946" s="55">
        <v>4205</v>
      </c>
      <c r="J946" s="55">
        <v>0</v>
      </c>
      <c r="K946" s="55">
        <v>4566.0240729999996</v>
      </c>
      <c r="L946" s="55">
        <v>338.08593530000002</v>
      </c>
      <c r="M946" s="55">
        <v>63.875735970000001</v>
      </c>
    </row>
    <row r="947" spans="1:13">
      <c r="A947" s="55" t="s">
        <v>110</v>
      </c>
      <c r="B947" s="55" t="s">
        <v>111</v>
      </c>
      <c r="C947" s="55" t="s">
        <v>112</v>
      </c>
      <c r="D947" s="55">
        <v>2050</v>
      </c>
      <c r="E947" s="55" t="s">
        <v>50</v>
      </c>
      <c r="F947" s="55">
        <v>10.392461539999999</v>
      </c>
      <c r="G947" s="55">
        <v>0.74745125099999998</v>
      </c>
      <c r="H947" s="55">
        <v>276</v>
      </c>
      <c r="I947" s="55">
        <v>4800</v>
      </c>
      <c r="J947" s="55">
        <v>0</v>
      </c>
      <c r="K947" s="55">
        <v>5164.8009750000001</v>
      </c>
      <c r="L947" s="55">
        <v>382.42158210000002</v>
      </c>
      <c r="M947" s="55">
        <v>71.784133109999999</v>
      </c>
    </row>
    <row r="948" spans="1:13">
      <c r="A948" s="55" t="s">
        <v>110</v>
      </c>
      <c r="B948" s="55" t="s">
        <v>111</v>
      </c>
      <c r="C948" s="55" t="s">
        <v>113</v>
      </c>
      <c r="D948" s="55">
        <v>2000</v>
      </c>
      <c r="E948" s="55" t="s">
        <v>50</v>
      </c>
      <c r="F948" s="55">
        <v>0.47899999999999998</v>
      </c>
      <c r="G948" s="55">
        <v>3.6999999999999998E-2</v>
      </c>
      <c r="H948" s="55">
        <v>13</v>
      </c>
      <c r="I948" s="55">
        <v>218</v>
      </c>
      <c r="J948" s="55">
        <v>0</v>
      </c>
      <c r="K948" s="55">
        <v>263.50202000000002</v>
      </c>
      <c r="L948" s="55">
        <v>19.514959600000001</v>
      </c>
      <c r="M948" s="55">
        <v>13.02682744</v>
      </c>
    </row>
    <row r="949" spans="1:13">
      <c r="A949" s="55" t="s">
        <v>110</v>
      </c>
      <c r="B949" s="55" t="s">
        <v>111</v>
      </c>
      <c r="C949" s="55" t="s">
        <v>113</v>
      </c>
      <c r="D949" s="55">
        <v>2005</v>
      </c>
      <c r="E949" s="55" t="s">
        <v>50</v>
      </c>
      <c r="F949" s="55">
        <v>0.64</v>
      </c>
      <c r="G949" s="55">
        <v>6.1499999999999999E-2</v>
      </c>
      <c r="H949" s="55">
        <v>20</v>
      </c>
      <c r="I949" s="55">
        <v>332</v>
      </c>
      <c r="J949" s="55">
        <v>0</v>
      </c>
      <c r="K949" s="55">
        <v>382.84833739999999</v>
      </c>
      <c r="L949" s="55">
        <v>28.35191086</v>
      </c>
      <c r="M949" s="55">
        <v>11.94986207</v>
      </c>
    </row>
    <row r="950" spans="1:13">
      <c r="A950" s="55" t="s">
        <v>110</v>
      </c>
      <c r="B950" s="55" t="s">
        <v>111</v>
      </c>
      <c r="C950" s="55" t="s">
        <v>113</v>
      </c>
      <c r="D950" s="55">
        <v>2010</v>
      </c>
      <c r="E950" s="55" t="s">
        <v>50</v>
      </c>
      <c r="F950" s="55">
        <v>0.93</v>
      </c>
      <c r="G950" s="55">
        <v>0.105478259</v>
      </c>
      <c r="H950" s="55">
        <v>31</v>
      </c>
      <c r="I950" s="55">
        <v>510</v>
      </c>
      <c r="J950" s="55">
        <v>0</v>
      </c>
      <c r="K950" s="55">
        <v>579.8561363</v>
      </c>
      <c r="L950" s="55">
        <v>42.771914500000001</v>
      </c>
      <c r="M950" s="55">
        <v>16.85960759</v>
      </c>
    </row>
    <row r="951" spans="1:13">
      <c r="A951" s="55" t="s">
        <v>110</v>
      </c>
      <c r="B951" s="55" t="s">
        <v>111</v>
      </c>
      <c r="C951" s="55" t="s">
        <v>113</v>
      </c>
      <c r="D951" s="55">
        <v>2015</v>
      </c>
      <c r="E951" s="55" t="s">
        <v>50</v>
      </c>
      <c r="F951" s="55">
        <v>1.2649999999999999</v>
      </c>
      <c r="G951" s="55">
        <v>0.15905053599999999</v>
      </c>
      <c r="H951" s="55">
        <v>47</v>
      </c>
      <c r="I951" s="55">
        <v>781</v>
      </c>
      <c r="J951" s="55">
        <v>0</v>
      </c>
      <c r="K951" s="55">
        <v>871.20242679999899</v>
      </c>
      <c r="L951" s="55">
        <v>64.262967639999999</v>
      </c>
      <c r="M951" s="55">
        <v>14.59136296</v>
      </c>
    </row>
    <row r="952" spans="1:13">
      <c r="A952" s="55" t="s">
        <v>110</v>
      </c>
      <c r="B952" s="55" t="s">
        <v>111</v>
      </c>
      <c r="C952" s="55" t="s">
        <v>113</v>
      </c>
      <c r="D952" s="55">
        <v>2020</v>
      </c>
      <c r="E952" s="55" t="s">
        <v>50</v>
      </c>
      <c r="F952" s="55">
        <v>2.1262765959999999</v>
      </c>
      <c r="G952" s="55">
        <v>0.23547507199999901</v>
      </c>
      <c r="H952" s="55">
        <v>79</v>
      </c>
      <c r="I952" s="55">
        <v>1327</v>
      </c>
      <c r="J952" s="55">
        <v>0</v>
      </c>
      <c r="K952" s="55">
        <v>1459.7527299999999</v>
      </c>
      <c r="L952" s="55">
        <v>107.67116909999901</v>
      </c>
      <c r="M952" s="55">
        <v>19.071011590000001</v>
      </c>
    </row>
    <row r="953" spans="1:13">
      <c r="A953" s="55" t="s">
        <v>110</v>
      </c>
      <c r="B953" s="55" t="s">
        <v>111</v>
      </c>
      <c r="C953" s="55" t="s">
        <v>113</v>
      </c>
      <c r="D953" s="55">
        <v>2025</v>
      </c>
      <c r="E953" s="55" t="s">
        <v>50</v>
      </c>
      <c r="F953" s="55">
        <v>2.9875531909999999</v>
      </c>
      <c r="G953" s="55">
        <v>0.27960022600000001</v>
      </c>
      <c r="H953" s="55">
        <v>111</v>
      </c>
      <c r="I953" s="55">
        <v>1889</v>
      </c>
      <c r="J953" s="55">
        <v>0</v>
      </c>
      <c r="K953" s="55">
        <v>2049.2931910000002</v>
      </c>
      <c r="L953" s="55">
        <v>151.14466849999999</v>
      </c>
      <c r="M953" s="55">
        <v>21.29341591</v>
      </c>
    </row>
    <row r="954" spans="1:13">
      <c r="A954" s="55" t="s">
        <v>110</v>
      </c>
      <c r="B954" s="55" t="s">
        <v>111</v>
      </c>
      <c r="C954" s="55" t="s">
        <v>113</v>
      </c>
      <c r="D954" s="55">
        <v>2030</v>
      </c>
      <c r="E954" s="55" t="s">
        <v>50</v>
      </c>
      <c r="F954" s="55">
        <v>3.8219148939999998</v>
      </c>
      <c r="G954" s="55">
        <v>0.34394138000000002</v>
      </c>
      <c r="H954" s="55">
        <v>142</v>
      </c>
      <c r="I954" s="55">
        <v>2469</v>
      </c>
      <c r="J954" s="55">
        <v>0</v>
      </c>
      <c r="K954" s="55">
        <v>2620.7551989999902</v>
      </c>
      <c r="L954" s="55">
        <v>193.28720730000001</v>
      </c>
      <c r="M954" s="55">
        <v>16.092228169999998</v>
      </c>
    </row>
    <row r="955" spans="1:13">
      <c r="A955" s="55" t="s">
        <v>110</v>
      </c>
      <c r="B955" s="55" t="s">
        <v>111</v>
      </c>
      <c r="C955" s="55" t="s">
        <v>113</v>
      </c>
      <c r="D955" s="55">
        <v>2035</v>
      </c>
      <c r="E955" s="55" t="s">
        <v>50</v>
      </c>
      <c r="F955" s="55">
        <v>4.6831914889999897</v>
      </c>
      <c r="G955" s="55">
        <v>0.38972378899999999</v>
      </c>
      <c r="H955" s="55">
        <v>174</v>
      </c>
      <c r="I955" s="55">
        <v>3064</v>
      </c>
      <c r="J955" s="55">
        <v>0</v>
      </c>
      <c r="K955" s="55">
        <v>3210.9408450000001</v>
      </c>
      <c r="L955" s="55">
        <v>236.81233069999999</v>
      </c>
      <c r="M955" s="55">
        <v>14.41460427</v>
      </c>
    </row>
    <row r="956" spans="1:13">
      <c r="A956" s="55" t="s">
        <v>110</v>
      </c>
      <c r="B956" s="55" t="s">
        <v>111</v>
      </c>
      <c r="C956" s="55" t="s">
        <v>113</v>
      </c>
      <c r="D956" s="55">
        <v>2040</v>
      </c>
      <c r="E956" s="55" t="s">
        <v>50</v>
      </c>
      <c r="F956" s="55">
        <v>5.5444680850000001</v>
      </c>
      <c r="G956" s="55">
        <v>0.43436381699999999</v>
      </c>
      <c r="H956" s="55">
        <v>206</v>
      </c>
      <c r="I956" s="55">
        <v>3676</v>
      </c>
      <c r="J956" s="55">
        <v>0</v>
      </c>
      <c r="K956" s="55">
        <v>3801.2732539999902</v>
      </c>
      <c r="L956" s="55">
        <v>280.34919239999999</v>
      </c>
      <c r="M956" s="55">
        <v>14.877148030000001</v>
      </c>
    </row>
    <row r="957" spans="1:13">
      <c r="A957" s="55" t="s">
        <v>110</v>
      </c>
      <c r="B957" s="55" t="s">
        <v>111</v>
      </c>
      <c r="C957" s="55" t="s">
        <v>113</v>
      </c>
      <c r="D957" s="55">
        <v>2045</v>
      </c>
      <c r="E957" s="55" t="s">
        <v>50</v>
      </c>
      <c r="F957" s="55">
        <v>6.3788297869999999</v>
      </c>
      <c r="G957" s="55">
        <v>0.45387182500000001</v>
      </c>
      <c r="H957" s="55">
        <v>237</v>
      </c>
      <c r="I957" s="55">
        <v>4305</v>
      </c>
      <c r="J957" s="55">
        <v>0</v>
      </c>
      <c r="K957" s="55">
        <v>4373.2274229999903</v>
      </c>
      <c r="L957" s="55">
        <v>322.5310973</v>
      </c>
      <c r="M957" s="55">
        <v>16.320481409999999</v>
      </c>
    </row>
    <row r="958" spans="1:13">
      <c r="A958" s="55" t="s">
        <v>110</v>
      </c>
      <c r="B958" s="55" t="s">
        <v>111</v>
      </c>
      <c r="C958" s="55" t="s">
        <v>113</v>
      </c>
      <c r="D958" s="55">
        <v>2050</v>
      </c>
      <c r="E958" s="55" t="s">
        <v>50</v>
      </c>
      <c r="F958" s="55">
        <v>7.2401063829999996</v>
      </c>
      <c r="G958" s="55">
        <v>0.52443475799999995</v>
      </c>
      <c r="H958" s="55">
        <v>269</v>
      </c>
      <c r="I958" s="55">
        <v>4951</v>
      </c>
      <c r="J958" s="55">
        <v>0</v>
      </c>
      <c r="K958" s="55">
        <v>4963.6695439999903</v>
      </c>
      <c r="L958" s="55">
        <v>366.0767333</v>
      </c>
      <c r="M958" s="55">
        <v>18.25851552</v>
      </c>
    </row>
    <row r="959" spans="1:13">
      <c r="A959" s="55" t="s">
        <v>110</v>
      </c>
      <c r="B959" s="55" t="s">
        <v>111</v>
      </c>
      <c r="C959" s="55" t="s">
        <v>114</v>
      </c>
      <c r="D959" s="55">
        <v>2000</v>
      </c>
      <c r="E959" s="55" t="s">
        <v>50</v>
      </c>
      <c r="F959" s="55">
        <v>0.121</v>
      </c>
      <c r="G959" s="55">
        <v>6.0000000000000001E-3</v>
      </c>
      <c r="H959" s="55">
        <v>7</v>
      </c>
      <c r="I959" s="55">
        <v>134</v>
      </c>
      <c r="J959" s="55">
        <v>0</v>
      </c>
      <c r="K959" s="55">
        <v>134.7975161</v>
      </c>
      <c r="L959" s="55">
        <v>9.9804628280000003</v>
      </c>
      <c r="M959" s="55">
        <v>3.8218422959999998</v>
      </c>
    </row>
    <row r="960" spans="1:13">
      <c r="A960" s="55" t="s">
        <v>110</v>
      </c>
      <c r="B960" s="55" t="s">
        <v>111</v>
      </c>
      <c r="C960" s="55" t="s">
        <v>114</v>
      </c>
      <c r="D960" s="55">
        <v>2005</v>
      </c>
      <c r="E960" s="55" t="s">
        <v>50</v>
      </c>
      <c r="F960" s="55">
        <v>0.11699999999999899</v>
      </c>
      <c r="G960" s="55">
        <v>9.4999999999999998E-3</v>
      </c>
      <c r="H960" s="55">
        <v>7</v>
      </c>
      <c r="I960" s="55">
        <v>135</v>
      </c>
      <c r="J960" s="55">
        <v>0</v>
      </c>
      <c r="K960" s="55">
        <v>134.57781259999999</v>
      </c>
      <c r="L960" s="55">
        <v>9.9657907409999993</v>
      </c>
      <c r="M960" s="55">
        <v>3.2334213569999899</v>
      </c>
    </row>
    <row r="961" spans="1:13">
      <c r="A961" s="55" t="s">
        <v>110</v>
      </c>
      <c r="B961" s="55" t="s">
        <v>111</v>
      </c>
      <c r="C961" s="55" t="s">
        <v>114</v>
      </c>
      <c r="D961" s="55">
        <v>2010</v>
      </c>
      <c r="E961" s="55" t="s">
        <v>50</v>
      </c>
      <c r="F961" s="55">
        <v>0.157</v>
      </c>
      <c r="G961" s="55">
        <v>1.7706108999999901E-2</v>
      </c>
      <c r="H961" s="55">
        <v>10</v>
      </c>
      <c r="I961" s="55">
        <v>181</v>
      </c>
      <c r="J961" s="55">
        <v>0</v>
      </c>
      <c r="K961" s="55">
        <v>192.1332707</v>
      </c>
      <c r="L961" s="55">
        <v>14.38194244</v>
      </c>
      <c r="M961" s="55">
        <v>1.4525087750000001</v>
      </c>
    </row>
    <row r="962" spans="1:13">
      <c r="A962" s="55" t="s">
        <v>110</v>
      </c>
      <c r="B962" s="55" t="s">
        <v>111</v>
      </c>
      <c r="C962" s="55" t="s">
        <v>114</v>
      </c>
      <c r="D962" s="55">
        <v>2015</v>
      </c>
      <c r="E962" s="55" t="s">
        <v>50</v>
      </c>
      <c r="F962" s="55">
        <v>0.21199999999999999</v>
      </c>
      <c r="G962" s="55">
        <v>1.9866088E-2</v>
      </c>
      <c r="H962" s="55">
        <v>13</v>
      </c>
      <c r="I962" s="55">
        <v>244</v>
      </c>
      <c r="J962" s="55">
        <v>0</v>
      </c>
      <c r="K962" s="55">
        <v>249.71285639999999</v>
      </c>
      <c r="L962" s="55">
        <v>18.5060407</v>
      </c>
      <c r="M962" s="55">
        <v>0.97741513499999999</v>
      </c>
    </row>
    <row r="963" spans="1:13">
      <c r="A963" s="55" t="s">
        <v>110</v>
      </c>
      <c r="B963" s="55" t="s">
        <v>111</v>
      </c>
      <c r="C963" s="55" t="s">
        <v>114</v>
      </c>
      <c r="D963" s="55">
        <v>2020</v>
      </c>
      <c r="E963" s="55" t="s">
        <v>50</v>
      </c>
      <c r="F963" s="55">
        <v>0.24461538499999999</v>
      </c>
      <c r="G963" s="55">
        <v>1.80515539999999E-2</v>
      </c>
      <c r="H963" s="55">
        <v>15</v>
      </c>
      <c r="I963" s="55">
        <v>296</v>
      </c>
      <c r="J963" s="55">
        <v>0</v>
      </c>
      <c r="K963" s="55">
        <v>288.29795030000002</v>
      </c>
      <c r="L963" s="55">
        <v>21.363204920000001</v>
      </c>
      <c r="M963" s="55">
        <v>0.72168270800000001</v>
      </c>
    </row>
    <row r="964" spans="1:13">
      <c r="A964" s="55" t="s">
        <v>110</v>
      </c>
      <c r="B964" s="55" t="s">
        <v>111</v>
      </c>
      <c r="C964" s="55" t="s">
        <v>114</v>
      </c>
      <c r="D964" s="55">
        <v>2025</v>
      </c>
      <c r="E964" s="55" t="s">
        <v>50</v>
      </c>
      <c r="F964" s="55">
        <v>0.293538462</v>
      </c>
      <c r="G964" s="55">
        <v>2.3897847999999999E-2</v>
      </c>
      <c r="H964" s="55">
        <v>18</v>
      </c>
      <c r="I964" s="55">
        <v>350</v>
      </c>
      <c r="J964" s="55">
        <v>0</v>
      </c>
      <c r="K964" s="55">
        <v>346.26842979999998</v>
      </c>
      <c r="L964" s="55">
        <v>25.654524609999999</v>
      </c>
      <c r="M964" s="55">
        <v>0.69660672700000004</v>
      </c>
    </row>
    <row r="965" spans="1:13">
      <c r="A965" s="55" t="s">
        <v>110</v>
      </c>
      <c r="B965" s="55" t="s">
        <v>111</v>
      </c>
      <c r="C965" s="55" t="s">
        <v>114</v>
      </c>
      <c r="D965" s="55">
        <v>2030</v>
      </c>
      <c r="E965" s="55" t="s">
        <v>50</v>
      </c>
      <c r="F965" s="55">
        <v>0.32615384600000003</v>
      </c>
      <c r="G965" s="55">
        <v>2.2575018999999901E-2</v>
      </c>
      <c r="H965" s="55">
        <v>20</v>
      </c>
      <c r="I965" s="55">
        <v>407</v>
      </c>
      <c r="J965" s="55">
        <v>0</v>
      </c>
      <c r="K965" s="55">
        <v>384.87559959999999</v>
      </c>
      <c r="L965" s="55">
        <v>28.51300985</v>
      </c>
      <c r="M965" s="55">
        <v>0.71465527699999998</v>
      </c>
    </row>
    <row r="966" spans="1:13">
      <c r="A966" s="55" t="s">
        <v>110</v>
      </c>
      <c r="B966" s="55" t="s">
        <v>111</v>
      </c>
      <c r="C966" s="55" t="s">
        <v>114</v>
      </c>
      <c r="D966" s="55">
        <v>2035</v>
      </c>
      <c r="E966" s="55" t="s">
        <v>50</v>
      </c>
      <c r="F966" s="55">
        <v>0.37507692299999901</v>
      </c>
      <c r="G966" s="55">
        <v>2.7899338999999999E-2</v>
      </c>
      <c r="H966" s="55">
        <v>23</v>
      </c>
      <c r="I966" s="55">
        <v>465</v>
      </c>
      <c r="J966" s="55">
        <v>0</v>
      </c>
      <c r="K966" s="55">
        <v>442.6657404</v>
      </c>
      <c r="L966" s="55">
        <v>32.793492759999999</v>
      </c>
      <c r="M966" s="55">
        <v>0.80163646300000002</v>
      </c>
    </row>
    <row r="967" spans="1:13">
      <c r="A967" s="55" t="s">
        <v>110</v>
      </c>
      <c r="B967" s="55" t="s">
        <v>111</v>
      </c>
      <c r="C967" s="55" t="s">
        <v>114</v>
      </c>
      <c r="D967" s="55">
        <v>2040</v>
      </c>
      <c r="E967" s="55" t="s">
        <v>50</v>
      </c>
      <c r="F967" s="55">
        <v>0.407692307999999</v>
      </c>
      <c r="G967" s="55">
        <v>2.6834440000000001E-2</v>
      </c>
      <c r="H967" s="55">
        <v>25</v>
      </c>
      <c r="I967" s="55">
        <v>525</v>
      </c>
      <c r="J967" s="55">
        <v>0</v>
      </c>
      <c r="K967" s="55">
        <v>481.18300340000002</v>
      </c>
      <c r="L967" s="55">
        <v>35.646577569999998</v>
      </c>
      <c r="M967" s="55">
        <v>0.86498351099999904</v>
      </c>
    </row>
    <row r="968" spans="1:13">
      <c r="A968" s="55" t="s">
        <v>110</v>
      </c>
      <c r="B968" s="55" t="s">
        <v>111</v>
      </c>
      <c r="C968" s="55" t="s">
        <v>114</v>
      </c>
      <c r="D968" s="55">
        <v>2045</v>
      </c>
      <c r="E968" s="55" t="s">
        <v>50</v>
      </c>
      <c r="F968" s="55">
        <v>0.45661538499999998</v>
      </c>
      <c r="G968" s="55">
        <v>3.1093905000000002E-2</v>
      </c>
      <c r="H968" s="55">
        <v>28</v>
      </c>
      <c r="I968" s="55">
        <v>587</v>
      </c>
      <c r="J968" s="55">
        <v>0</v>
      </c>
      <c r="K968" s="55">
        <v>538.9355597</v>
      </c>
      <c r="L968" s="55">
        <v>39.924803199999999</v>
      </c>
      <c r="M968" s="55">
        <v>0.96681792599999905</v>
      </c>
    </row>
    <row r="969" spans="1:13">
      <c r="A969" s="55" t="s">
        <v>110</v>
      </c>
      <c r="B969" s="55" t="s">
        <v>111</v>
      </c>
      <c r="C969" s="55" t="s">
        <v>114</v>
      </c>
      <c r="D969" s="55">
        <v>2050</v>
      </c>
      <c r="E969" s="55" t="s">
        <v>50</v>
      </c>
      <c r="F969" s="55">
        <v>0.48923076900000001</v>
      </c>
      <c r="G969" s="55">
        <v>3.1093861E-2</v>
      </c>
      <c r="H969" s="55">
        <v>30</v>
      </c>
      <c r="I969" s="55">
        <v>651</v>
      </c>
      <c r="J969" s="55">
        <v>0</v>
      </c>
      <c r="K969" s="55">
        <v>577.43532459999994</v>
      </c>
      <c r="L969" s="55">
        <v>42.776837149999999</v>
      </c>
      <c r="M969" s="55">
        <v>1.035211278</v>
      </c>
    </row>
    <row r="970" spans="1:13">
      <c r="A970" s="55" t="s">
        <v>110</v>
      </c>
      <c r="B970" s="55" t="s">
        <v>111</v>
      </c>
      <c r="C970" s="55" t="s">
        <v>115</v>
      </c>
      <c r="D970" s="55">
        <v>2000</v>
      </c>
      <c r="E970" s="55" t="s">
        <v>50</v>
      </c>
      <c r="F970" s="55">
        <v>0.45970301099999999</v>
      </c>
      <c r="G970" s="55">
        <v>3.2797117000000001E-2</v>
      </c>
      <c r="H970" s="55">
        <v>42.5490846</v>
      </c>
      <c r="I970" s="55">
        <v>311.81316889999999</v>
      </c>
      <c r="J970" s="55">
        <v>0</v>
      </c>
      <c r="K970" s="55">
        <v>527.86127999999997</v>
      </c>
      <c r="L970" s="55">
        <v>39.093406399999999</v>
      </c>
      <c r="M970" s="55">
        <v>32.286657599999998</v>
      </c>
    </row>
    <row r="971" spans="1:13">
      <c r="A971" s="55" t="s">
        <v>110</v>
      </c>
      <c r="B971" s="55" t="s">
        <v>111</v>
      </c>
      <c r="C971" s="55" t="s">
        <v>115</v>
      </c>
      <c r="D971" s="55">
        <v>2005</v>
      </c>
      <c r="E971" s="55" t="s">
        <v>50</v>
      </c>
      <c r="F971" s="55">
        <v>0.55328232799999999</v>
      </c>
      <c r="G971" s="55">
        <v>6.7337559000000005E-2</v>
      </c>
      <c r="H971" s="55">
        <v>51.815292829999997</v>
      </c>
      <c r="I971" s="55">
        <v>399.43901369999998</v>
      </c>
      <c r="J971" s="55">
        <v>0</v>
      </c>
      <c r="K971" s="55">
        <v>620.59245099999998</v>
      </c>
      <c r="L971" s="55">
        <v>45.921657789999998</v>
      </c>
      <c r="M971" s="55">
        <v>35.646308990000001</v>
      </c>
    </row>
    <row r="972" spans="1:13">
      <c r="A972" s="55" t="s">
        <v>110</v>
      </c>
      <c r="B972" s="55" t="s">
        <v>111</v>
      </c>
      <c r="C972" s="55" t="s">
        <v>115</v>
      </c>
      <c r="D972" s="55">
        <v>2010</v>
      </c>
      <c r="E972" s="55" t="s">
        <v>50</v>
      </c>
      <c r="F972" s="55">
        <v>0.79880121900000001</v>
      </c>
      <c r="G972" s="55">
        <v>0.23395101099999999</v>
      </c>
      <c r="H972" s="55">
        <v>72.97073279</v>
      </c>
      <c r="I972" s="55">
        <v>578.10283729999901</v>
      </c>
      <c r="J972" s="55">
        <v>0</v>
      </c>
      <c r="K972" s="55">
        <v>855.06373069999995</v>
      </c>
      <c r="L972" s="55">
        <v>60.008345310000003</v>
      </c>
      <c r="M972" s="55">
        <v>25.319055389999999</v>
      </c>
    </row>
    <row r="973" spans="1:13">
      <c r="A973" s="55" t="s">
        <v>110</v>
      </c>
      <c r="B973" s="55" t="s">
        <v>111</v>
      </c>
      <c r="C973" s="55" t="s">
        <v>115</v>
      </c>
      <c r="D973" s="55">
        <v>2015</v>
      </c>
      <c r="E973" s="55" t="s">
        <v>50</v>
      </c>
      <c r="F973" s="55">
        <v>2.5999512810000001</v>
      </c>
      <c r="G973" s="55">
        <v>0.26649986199999998</v>
      </c>
      <c r="H973" s="55">
        <v>92.855996849999997</v>
      </c>
      <c r="I973" s="55">
        <v>742.23447979999901</v>
      </c>
      <c r="J973" s="55">
        <v>0</v>
      </c>
      <c r="K973" s="55">
        <v>1072.805975</v>
      </c>
      <c r="L973" s="55">
        <v>73.708884319999996</v>
      </c>
      <c r="M973" s="55">
        <v>15.6954444</v>
      </c>
    </row>
    <row r="974" spans="1:13">
      <c r="A974" s="55" t="s">
        <v>110</v>
      </c>
      <c r="B974" s="55" t="s">
        <v>111</v>
      </c>
      <c r="C974" s="55" t="s">
        <v>115</v>
      </c>
      <c r="D974" s="55">
        <v>2020</v>
      </c>
      <c r="E974" s="55" t="s">
        <v>50</v>
      </c>
      <c r="F974" s="55">
        <v>2.4477265579999998</v>
      </c>
      <c r="G974" s="55">
        <v>0.11251212400000001</v>
      </c>
      <c r="H974" s="55">
        <v>87.419364810000005</v>
      </c>
      <c r="I974" s="55">
        <v>688.202330799999</v>
      </c>
      <c r="J974" s="55">
        <v>0</v>
      </c>
      <c r="K974" s="55">
        <v>1001.14936199999</v>
      </c>
      <c r="L974" s="55">
        <v>68.785852469999995</v>
      </c>
      <c r="M974" s="55">
        <v>12.174967329999999</v>
      </c>
    </row>
    <row r="975" spans="1:13">
      <c r="A975" s="55" t="s">
        <v>110</v>
      </c>
      <c r="B975" s="55" t="s">
        <v>111</v>
      </c>
      <c r="C975" s="55" t="s">
        <v>115</v>
      </c>
      <c r="D975" s="55">
        <v>2025</v>
      </c>
      <c r="E975" s="55" t="s">
        <v>50</v>
      </c>
      <c r="F975" s="55">
        <v>2.789795867</v>
      </c>
      <c r="G975" s="55">
        <v>0.24835325899999999</v>
      </c>
      <c r="H975" s="55">
        <v>99.636203980000005</v>
      </c>
      <c r="I975" s="55">
        <v>784.37847220000003</v>
      </c>
      <c r="J975" s="55">
        <v>0</v>
      </c>
      <c r="K975" s="55">
        <v>1135.3367940000001</v>
      </c>
      <c r="L975" s="55">
        <v>77.932009660000006</v>
      </c>
      <c r="M975" s="55">
        <v>11.23447902</v>
      </c>
    </row>
    <row r="976" spans="1:13">
      <c r="A976" s="55" t="s">
        <v>110</v>
      </c>
      <c r="B976" s="55" t="s">
        <v>111</v>
      </c>
      <c r="C976" s="55" t="s">
        <v>115</v>
      </c>
      <c r="D976" s="55">
        <v>2030</v>
      </c>
      <c r="E976" s="55" t="s">
        <v>50</v>
      </c>
      <c r="F976" s="55">
        <v>3.191526471</v>
      </c>
      <c r="G976" s="55">
        <v>0.17942527699999999</v>
      </c>
      <c r="H976" s="55">
        <v>113.9838173</v>
      </c>
      <c r="I976" s="55">
        <v>897.32897209999999</v>
      </c>
      <c r="J976" s="55">
        <v>0</v>
      </c>
      <c r="K976" s="55">
        <v>1294.794537</v>
      </c>
      <c r="L976" s="55">
        <v>88.826011010000002</v>
      </c>
      <c r="M976" s="55">
        <v>11.27929279</v>
      </c>
    </row>
    <row r="977" spans="1:13">
      <c r="A977" s="55" t="s">
        <v>110</v>
      </c>
      <c r="B977" s="55" t="s">
        <v>111</v>
      </c>
      <c r="C977" s="55" t="s">
        <v>115</v>
      </c>
      <c r="D977" s="55">
        <v>2035</v>
      </c>
      <c r="E977" s="55" t="s">
        <v>50</v>
      </c>
      <c r="F977" s="55">
        <v>3.6072060549999998</v>
      </c>
      <c r="G977" s="55">
        <v>0.21960839099999999</v>
      </c>
      <c r="H977" s="55">
        <v>128.82961169999999</v>
      </c>
      <c r="I977" s="55">
        <v>1014.201364</v>
      </c>
      <c r="J977" s="55">
        <v>0</v>
      </c>
      <c r="K977" s="55">
        <v>1460.630774</v>
      </c>
      <c r="L977" s="55">
        <v>100.167014299999</v>
      </c>
      <c r="M977" s="55">
        <v>11.93315175</v>
      </c>
    </row>
    <row r="978" spans="1:13">
      <c r="A978" s="55" t="s">
        <v>110</v>
      </c>
      <c r="B978" s="55" t="s">
        <v>111</v>
      </c>
      <c r="C978" s="55" t="s">
        <v>115</v>
      </c>
      <c r="D978" s="55">
        <v>2040</v>
      </c>
      <c r="E978" s="55" t="s">
        <v>50</v>
      </c>
      <c r="F978" s="55">
        <v>4.0396244149999996</v>
      </c>
      <c r="G978" s="55">
        <v>0.24214724800000001</v>
      </c>
      <c r="H978" s="55">
        <v>144.27322340000001</v>
      </c>
      <c r="I978" s="55">
        <v>1135.7800279999999</v>
      </c>
      <c r="J978" s="55">
        <v>0</v>
      </c>
      <c r="K978" s="55">
        <v>1633.7933859999901</v>
      </c>
      <c r="L978" s="55">
        <v>112.01753739999999</v>
      </c>
      <c r="M978" s="55">
        <v>13.02104012</v>
      </c>
    </row>
    <row r="979" spans="1:13">
      <c r="A979" s="55" t="s">
        <v>110</v>
      </c>
      <c r="B979" s="55" t="s">
        <v>111</v>
      </c>
      <c r="C979" s="55" t="s">
        <v>115</v>
      </c>
      <c r="D979" s="55">
        <v>2045</v>
      </c>
      <c r="E979" s="55" t="s">
        <v>50</v>
      </c>
      <c r="F979" s="55">
        <v>4.4859917530000004</v>
      </c>
      <c r="G979" s="55">
        <v>0.25190336099999999</v>
      </c>
      <c r="H979" s="55">
        <v>160.21501599999999</v>
      </c>
      <c r="I979" s="55">
        <v>1261.280583</v>
      </c>
      <c r="J979" s="55">
        <v>0</v>
      </c>
      <c r="K979" s="55">
        <v>1813.0026889999999</v>
      </c>
      <c r="L979" s="55">
        <v>124.28783919999999</v>
      </c>
      <c r="M979" s="55">
        <v>14.35379623</v>
      </c>
    </row>
    <row r="980" spans="1:13">
      <c r="A980" s="55" t="s">
        <v>110</v>
      </c>
      <c r="B980" s="55" t="s">
        <v>111</v>
      </c>
      <c r="C980" s="55" t="s">
        <v>115</v>
      </c>
      <c r="D980" s="55">
        <v>2050</v>
      </c>
      <c r="E980" s="55" t="s">
        <v>50</v>
      </c>
      <c r="F980" s="55">
        <v>4.9490978669999999</v>
      </c>
      <c r="G980" s="55">
        <v>0.28415288100000002</v>
      </c>
      <c r="H980" s="55">
        <v>176.75462590000001</v>
      </c>
      <c r="I980" s="55">
        <v>1391.48741</v>
      </c>
      <c r="J980" s="55">
        <v>0</v>
      </c>
      <c r="K980" s="55">
        <v>1999.2696719999999</v>
      </c>
      <c r="L980" s="55">
        <v>137.04571240000001</v>
      </c>
      <c r="M980" s="55">
        <v>15.81350155</v>
      </c>
    </row>
    <row r="981" spans="1:13">
      <c r="A981" s="55" t="s">
        <v>110</v>
      </c>
      <c r="B981" s="55" t="s">
        <v>111</v>
      </c>
      <c r="C981" s="55" t="s">
        <v>43</v>
      </c>
      <c r="D981" s="55">
        <v>2000</v>
      </c>
      <c r="E981" s="55" t="s">
        <v>50</v>
      </c>
      <c r="F981" s="55">
        <v>0.30299999999999999</v>
      </c>
      <c r="G981" s="55">
        <v>2.8999999999999901E-2</v>
      </c>
      <c r="H981" s="55">
        <v>18</v>
      </c>
      <c r="I981" s="55">
        <v>331</v>
      </c>
      <c r="J981" s="55">
        <v>0</v>
      </c>
      <c r="K981" s="55">
        <v>245.76365999999999</v>
      </c>
      <c r="L981" s="55">
        <v>18.201256659999999</v>
      </c>
      <c r="M981" s="55">
        <v>4.1122470660000001</v>
      </c>
    </row>
    <row r="982" spans="1:13">
      <c r="A982" s="55" t="s">
        <v>110</v>
      </c>
      <c r="B982" s="55" t="s">
        <v>111</v>
      </c>
      <c r="C982" s="55" t="s">
        <v>43</v>
      </c>
      <c r="D982" s="55">
        <v>2005</v>
      </c>
      <c r="E982" s="55" t="s">
        <v>50</v>
      </c>
      <c r="F982" s="55">
        <v>0.35</v>
      </c>
      <c r="G982" s="55">
        <v>2.4E-2</v>
      </c>
      <c r="H982" s="55">
        <v>21</v>
      </c>
      <c r="I982" s="55">
        <v>383</v>
      </c>
      <c r="J982" s="55">
        <v>0</v>
      </c>
      <c r="K982" s="55">
        <v>279.3489242</v>
      </c>
      <c r="L982" s="55">
        <v>20.67409932</v>
      </c>
      <c r="M982" s="55">
        <v>4.0340855959999997</v>
      </c>
    </row>
    <row r="983" spans="1:13">
      <c r="A983" s="55" t="s">
        <v>110</v>
      </c>
      <c r="B983" s="55" t="s">
        <v>111</v>
      </c>
      <c r="C983" s="55" t="s">
        <v>43</v>
      </c>
      <c r="D983" s="55">
        <v>2010</v>
      </c>
      <c r="E983" s="55" t="s">
        <v>50</v>
      </c>
      <c r="F983" s="55">
        <v>0.39700000000000002</v>
      </c>
      <c r="G983" s="55">
        <v>2.8590362000000001E-2</v>
      </c>
      <c r="H983" s="55">
        <v>26</v>
      </c>
      <c r="I983" s="55">
        <v>474</v>
      </c>
      <c r="J983" s="55">
        <v>0</v>
      </c>
      <c r="K983" s="55">
        <v>329.47701919999997</v>
      </c>
      <c r="L983" s="55">
        <v>24.171356660000001</v>
      </c>
      <c r="M983" s="55">
        <v>1.5653790830000001</v>
      </c>
    </row>
    <row r="984" spans="1:13">
      <c r="A984" s="55" t="s">
        <v>110</v>
      </c>
      <c r="B984" s="55" t="s">
        <v>111</v>
      </c>
      <c r="C984" s="55" t="s">
        <v>43</v>
      </c>
      <c r="D984" s="55">
        <v>2015</v>
      </c>
      <c r="E984" s="55" t="s">
        <v>50</v>
      </c>
      <c r="F984" s="55">
        <v>0.40799999999999997</v>
      </c>
      <c r="G984" s="55">
        <v>2.87242029999999E-2</v>
      </c>
      <c r="H984" s="55">
        <v>27</v>
      </c>
      <c r="I984" s="55">
        <v>512</v>
      </c>
      <c r="J984" s="55">
        <v>0</v>
      </c>
      <c r="K984" s="55">
        <v>318.477445399999</v>
      </c>
      <c r="L984" s="55">
        <v>23.36439713</v>
      </c>
      <c r="M984" s="55">
        <v>0.647942405</v>
      </c>
    </row>
    <row r="985" spans="1:13">
      <c r="A985" s="55" t="s">
        <v>110</v>
      </c>
      <c r="B985" s="55" t="s">
        <v>111</v>
      </c>
      <c r="C985" s="55" t="s">
        <v>43</v>
      </c>
      <c r="D985" s="55">
        <v>2020</v>
      </c>
      <c r="E985" s="55" t="s">
        <v>50</v>
      </c>
      <c r="F985" s="55">
        <v>0.46844444399999902</v>
      </c>
      <c r="G985" s="55">
        <v>3.2180971000000003E-2</v>
      </c>
      <c r="H985" s="55">
        <v>31</v>
      </c>
      <c r="I985" s="55">
        <v>586</v>
      </c>
      <c r="J985" s="55">
        <v>0</v>
      </c>
      <c r="K985" s="55">
        <v>334.49483129999999</v>
      </c>
      <c r="L985" s="55">
        <v>24.53947741</v>
      </c>
      <c r="M985" s="55">
        <v>0.33862753899999998</v>
      </c>
    </row>
    <row r="986" spans="1:13">
      <c r="A986" s="55" t="s">
        <v>110</v>
      </c>
      <c r="B986" s="55" t="s">
        <v>111</v>
      </c>
      <c r="C986" s="55" t="s">
        <v>43</v>
      </c>
      <c r="D986" s="55">
        <v>2025</v>
      </c>
      <c r="E986" s="55" t="s">
        <v>50</v>
      </c>
      <c r="F986" s="55">
        <v>0.51377777800000002</v>
      </c>
      <c r="G986" s="55">
        <v>3.3078113999999999E-2</v>
      </c>
      <c r="H986" s="55">
        <v>34</v>
      </c>
      <c r="I986" s="55">
        <v>662</v>
      </c>
      <c r="J986" s="55">
        <v>0</v>
      </c>
      <c r="K986" s="55">
        <v>347.6796976</v>
      </c>
      <c r="L986" s="55">
        <v>25.506756119999999</v>
      </c>
      <c r="M986" s="55">
        <v>0.225325742</v>
      </c>
    </row>
    <row r="987" spans="1:13">
      <c r="A987" s="55" t="s">
        <v>110</v>
      </c>
      <c r="B987" s="55" t="s">
        <v>111</v>
      </c>
      <c r="C987" s="55" t="s">
        <v>43</v>
      </c>
      <c r="D987" s="55">
        <v>2030</v>
      </c>
      <c r="E987" s="55" t="s">
        <v>50</v>
      </c>
      <c r="F987" s="55">
        <v>0.57422222199999995</v>
      </c>
      <c r="G987" s="55">
        <v>4.0258387999999999E-2</v>
      </c>
      <c r="H987" s="55">
        <v>38</v>
      </c>
      <c r="I987" s="55">
        <v>741</v>
      </c>
      <c r="J987" s="55">
        <v>0</v>
      </c>
      <c r="K987" s="55">
        <v>380.33343170000001</v>
      </c>
      <c r="L987" s="55">
        <v>27.902325479999998</v>
      </c>
      <c r="M987" s="55">
        <v>0.20140902599999999</v>
      </c>
    </row>
    <row r="988" spans="1:13">
      <c r="A988" s="55" t="s">
        <v>110</v>
      </c>
      <c r="B988" s="55" t="s">
        <v>111</v>
      </c>
      <c r="C988" s="55" t="s">
        <v>43</v>
      </c>
      <c r="D988" s="55">
        <v>2035</v>
      </c>
      <c r="E988" s="55" t="s">
        <v>50</v>
      </c>
      <c r="F988" s="55">
        <v>0.61955555600000001</v>
      </c>
      <c r="G988" s="55">
        <v>4.0061002999999998E-2</v>
      </c>
      <c r="H988" s="55">
        <v>41</v>
      </c>
      <c r="I988" s="55">
        <v>821</v>
      </c>
      <c r="J988" s="55">
        <v>0</v>
      </c>
      <c r="K988" s="55">
        <v>406.935211199999</v>
      </c>
      <c r="L988" s="55">
        <v>29.853906510000002</v>
      </c>
      <c r="M988" s="55">
        <v>0.203001292</v>
      </c>
    </row>
    <row r="989" spans="1:13">
      <c r="A989" s="55" t="s">
        <v>110</v>
      </c>
      <c r="B989" s="55" t="s">
        <v>111</v>
      </c>
      <c r="C989" s="55" t="s">
        <v>43</v>
      </c>
      <c r="D989" s="55">
        <v>2040</v>
      </c>
      <c r="E989" s="55" t="s">
        <v>50</v>
      </c>
      <c r="F989" s="55">
        <v>0.68</v>
      </c>
      <c r="G989" s="55">
        <v>4.4945303999999998E-2</v>
      </c>
      <c r="H989" s="55">
        <v>45</v>
      </c>
      <c r="I989" s="55">
        <v>905</v>
      </c>
      <c r="J989" s="55">
        <v>0</v>
      </c>
      <c r="K989" s="55">
        <v>445.19012629999997</v>
      </c>
      <c r="L989" s="55">
        <v>32.660394199999999</v>
      </c>
      <c r="M989" s="55">
        <v>0.218279635</v>
      </c>
    </row>
    <row r="990" spans="1:13">
      <c r="A990" s="55" t="s">
        <v>110</v>
      </c>
      <c r="B990" s="55" t="s">
        <v>111</v>
      </c>
      <c r="C990" s="55" t="s">
        <v>43</v>
      </c>
      <c r="D990" s="55">
        <v>2045</v>
      </c>
      <c r="E990" s="55" t="s">
        <v>50</v>
      </c>
      <c r="F990" s="55">
        <v>0.72533333300000002</v>
      </c>
      <c r="G990" s="55">
        <v>4.4205231999999997E-2</v>
      </c>
      <c r="H990" s="55">
        <v>48</v>
      </c>
      <c r="I990" s="55">
        <v>992</v>
      </c>
      <c r="J990" s="55">
        <v>0</v>
      </c>
      <c r="K990" s="55">
        <v>474.276020299999</v>
      </c>
      <c r="L990" s="55">
        <v>34.794216820000003</v>
      </c>
      <c r="M990" s="55">
        <v>0.23083917699999901</v>
      </c>
    </row>
    <row r="991" spans="1:13">
      <c r="A991" s="55" t="s">
        <v>110</v>
      </c>
      <c r="B991" s="55" t="s">
        <v>111</v>
      </c>
      <c r="C991" s="55" t="s">
        <v>43</v>
      </c>
      <c r="D991" s="55">
        <v>2050</v>
      </c>
      <c r="E991" s="55" t="s">
        <v>50</v>
      </c>
      <c r="F991" s="55">
        <v>0.77066666699999997</v>
      </c>
      <c r="G991" s="55">
        <v>4.7954772999999999E-2</v>
      </c>
      <c r="H991" s="55">
        <v>51</v>
      </c>
      <c r="I991" s="55">
        <v>1078</v>
      </c>
      <c r="J991" s="55">
        <v>0</v>
      </c>
      <c r="K991" s="55">
        <v>503.67568160000002</v>
      </c>
      <c r="L991" s="55">
        <v>36.9510583</v>
      </c>
      <c r="M991" s="55">
        <v>0.24526662499999999</v>
      </c>
    </row>
    <row r="992" spans="1:13">
      <c r="A992" s="55" t="s">
        <v>110</v>
      </c>
      <c r="B992" s="55" t="s">
        <v>111</v>
      </c>
      <c r="C992" s="55" t="s">
        <v>116</v>
      </c>
      <c r="D992" s="55">
        <v>2000</v>
      </c>
      <c r="E992" s="55" t="s">
        <v>50</v>
      </c>
      <c r="F992" s="55">
        <v>0.74077378299999996</v>
      </c>
      <c r="G992" s="55">
        <v>5.7806585000000001E-2</v>
      </c>
      <c r="H992" s="55">
        <v>62.855660409999999</v>
      </c>
      <c r="I992" s="55">
        <v>590.84320779999996</v>
      </c>
      <c r="J992" s="55">
        <v>0</v>
      </c>
      <c r="K992" s="55">
        <v>1243.0444299999999</v>
      </c>
      <c r="L992" s="55">
        <v>92.059870489999994</v>
      </c>
      <c r="M992" s="55">
        <v>38.736571789999999</v>
      </c>
    </row>
    <row r="993" spans="1:13">
      <c r="A993" s="55" t="s">
        <v>110</v>
      </c>
      <c r="B993" s="55" t="s">
        <v>111</v>
      </c>
      <c r="C993" s="55" t="s">
        <v>116</v>
      </c>
      <c r="D993" s="55">
        <v>2005</v>
      </c>
      <c r="E993" s="55" t="s">
        <v>50</v>
      </c>
      <c r="F993" s="55">
        <v>1.68</v>
      </c>
      <c r="G993" s="55">
        <v>0.215207813</v>
      </c>
      <c r="H993" s="55">
        <v>131.9516386</v>
      </c>
      <c r="I993" s="55">
        <v>1108.3937639999999</v>
      </c>
      <c r="J993" s="55">
        <v>0</v>
      </c>
      <c r="K993" s="55">
        <v>2423.7968500000002</v>
      </c>
      <c r="L993" s="55">
        <v>179.50639469999999</v>
      </c>
      <c r="M993" s="55">
        <v>67.903969880000005</v>
      </c>
    </row>
    <row r="994" spans="1:13">
      <c r="A994" s="55" t="s">
        <v>110</v>
      </c>
      <c r="B994" s="55" t="s">
        <v>111</v>
      </c>
      <c r="C994" s="55" t="s">
        <v>116</v>
      </c>
      <c r="D994" s="55">
        <v>2010</v>
      </c>
      <c r="E994" s="55" t="s">
        <v>50</v>
      </c>
      <c r="F994" s="55">
        <v>3.95</v>
      </c>
      <c r="G994" s="55">
        <v>0.49804218700000003</v>
      </c>
      <c r="H994" s="55">
        <v>250.14527999999899</v>
      </c>
      <c r="I994" s="55">
        <v>1625.9443199999901</v>
      </c>
      <c r="J994" s="55">
        <v>0</v>
      </c>
      <c r="K994" s="55">
        <v>4327.5022040000003</v>
      </c>
      <c r="L994" s="55">
        <v>319.64861079999997</v>
      </c>
      <c r="M994" s="55">
        <v>105.47329029999899</v>
      </c>
    </row>
    <row r="995" spans="1:13">
      <c r="A995" s="55" t="s">
        <v>110</v>
      </c>
      <c r="B995" s="55" t="s">
        <v>111</v>
      </c>
      <c r="C995" s="55" t="s">
        <v>116</v>
      </c>
      <c r="D995" s="55">
        <v>2015</v>
      </c>
      <c r="E995" s="55" t="s">
        <v>50</v>
      </c>
      <c r="F995" s="55">
        <v>5.3005000000000004</v>
      </c>
      <c r="G995" s="55">
        <v>0.56845716099999999</v>
      </c>
      <c r="H995" s="55">
        <v>335.83967999999999</v>
      </c>
      <c r="I995" s="55">
        <v>2182.9579199999998</v>
      </c>
      <c r="J995" s="55">
        <v>0</v>
      </c>
      <c r="K995" s="55">
        <v>5442.9576010000001</v>
      </c>
      <c r="L995" s="55">
        <v>404.48164630000002</v>
      </c>
      <c r="M995" s="55">
        <v>42.093204790000001</v>
      </c>
    </row>
    <row r="996" spans="1:13">
      <c r="A996" s="55" t="s">
        <v>110</v>
      </c>
      <c r="B996" s="55" t="s">
        <v>111</v>
      </c>
      <c r="C996" s="55" t="s">
        <v>116</v>
      </c>
      <c r="D996" s="55">
        <v>2020</v>
      </c>
      <c r="E996" s="55" t="s">
        <v>50</v>
      </c>
      <c r="F996" s="55">
        <v>6.6414138889999998</v>
      </c>
      <c r="G996" s="55">
        <v>0.63471658200000003</v>
      </c>
      <c r="H996" s="55">
        <v>420.79998399999999</v>
      </c>
      <c r="I996" s="55">
        <v>2735.1998960000001</v>
      </c>
      <c r="J996" s="55">
        <v>0</v>
      </c>
      <c r="K996" s="55">
        <v>6465.5250669999996</v>
      </c>
      <c r="L996" s="55">
        <v>478.4182649</v>
      </c>
      <c r="M996" s="55">
        <v>28.732815769999998</v>
      </c>
    </row>
    <row r="997" spans="1:13">
      <c r="A997" s="55" t="s">
        <v>110</v>
      </c>
      <c r="B997" s="55" t="s">
        <v>111</v>
      </c>
      <c r="C997" s="55" t="s">
        <v>116</v>
      </c>
      <c r="D997" s="55">
        <v>2025</v>
      </c>
      <c r="E997" s="55" t="s">
        <v>50</v>
      </c>
      <c r="F997" s="55">
        <v>7.675857551</v>
      </c>
      <c r="G997" s="55">
        <v>0.73302386399999997</v>
      </c>
      <c r="H997" s="55">
        <v>486.342334399999</v>
      </c>
      <c r="I997" s="55">
        <v>3161.2251739999901</v>
      </c>
      <c r="J997" s="55">
        <v>0</v>
      </c>
      <c r="K997" s="55">
        <v>7319.2816110000003</v>
      </c>
      <c r="L997" s="55">
        <v>542.69587520000005</v>
      </c>
      <c r="M997" s="55">
        <v>21.536073930000001</v>
      </c>
    </row>
    <row r="998" spans="1:13">
      <c r="A998" s="55" t="s">
        <v>110</v>
      </c>
      <c r="B998" s="55" t="s">
        <v>111</v>
      </c>
      <c r="C998" s="55" t="s">
        <v>116</v>
      </c>
      <c r="D998" s="55">
        <v>2030</v>
      </c>
      <c r="E998" s="55" t="s">
        <v>50</v>
      </c>
      <c r="F998" s="55">
        <v>8.9411572629999991</v>
      </c>
      <c r="G998" s="55">
        <v>0.85443100599999999</v>
      </c>
      <c r="H998" s="55">
        <v>566.5117242</v>
      </c>
      <c r="I998" s="55">
        <v>3682.3262070000001</v>
      </c>
      <c r="J998" s="55">
        <v>0</v>
      </c>
      <c r="K998" s="55">
        <v>8458.9746040000009</v>
      </c>
      <c r="L998" s="55">
        <v>628.33478209999998</v>
      </c>
      <c r="M998" s="55">
        <v>20.43812917</v>
      </c>
    </row>
    <row r="999" spans="1:13">
      <c r="A999" s="55" t="s">
        <v>110</v>
      </c>
      <c r="B999" s="55" t="s">
        <v>111</v>
      </c>
      <c r="C999" s="55" t="s">
        <v>116</v>
      </c>
      <c r="D999" s="55">
        <v>2035</v>
      </c>
      <c r="E999" s="55" t="s">
        <v>50</v>
      </c>
      <c r="F999" s="55">
        <v>10.433073179999999</v>
      </c>
      <c r="G999" s="55">
        <v>0.96451382699999999</v>
      </c>
      <c r="H999" s="55">
        <v>661.0395168</v>
      </c>
      <c r="I999" s="55">
        <v>4296.7568590000001</v>
      </c>
      <c r="J999" s="55">
        <v>0</v>
      </c>
      <c r="K999" s="55">
        <v>9841.2492120000006</v>
      </c>
      <c r="L999" s="55">
        <v>732.13656170000002</v>
      </c>
      <c r="M999" s="55">
        <v>22.999465899999901</v>
      </c>
    </row>
    <row r="1000" spans="1:13">
      <c r="A1000" s="55" t="s">
        <v>110</v>
      </c>
      <c r="B1000" s="55" t="s">
        <v>111</v>
      </c>
      <c r="C1000" s="55" t="s">
        <v>116</v>
      </c>
      <c r="D1000" s="55">
        <v>2040</v>
      </c>
      <c r="E1000" s="55" t="s">
        <v>50</v>
      </c>
      <c r="F1000" s="55">
        <v>12.11320916</v>
      </c>
      <c r="G1000" s="55">
        <v>1.097248357</v>
      </c>
      <c r="H1000" s="55">
        <v>767.49293250000005</v>
      </c>
      <c r="I1000" s="55">
        <v>4988.7040610000004</v>
      </c>
      <c r="J1000" s="55">
        <v>0</v>
      </c>
      <c r="K1000" s="55">
        <v>11413.39654</v>
      </c>
      <c r="L1000" s="55">
        <v>850.14315820000002</v>
      </c>
      <c r="M1000" s="55">
        <v>26.685324550000001</v>
      </c>
    </row>
    <row r="1001" spans="1:13">
      <c r="A1001" s="55" t="s">
        <v>110</v>
      </c>
      <c r="B1001" s="55" t="s">
        <v>111</v>
      </c>
      <c r="C1001" s="55" t="s">
        <v>116</v>
      </c>
      <c r="D1001" s="55">
        <v>2045</v>
      </c>
      <c r="E1001" s="55" t="s">
        <v>50</v>
      </c>
      <c r="F1001" s="55">
        <v>13.8972484999999</v>
      </c>
      <c r="G1001" s="55">
        <v>1.173295092</v>
      </c>
      <c r="H1001" s="55">
        <v>880.52966519999995</v>
      </c>
      <c r="I1001" s="55">
        <v>5723.4428239999997</v>
      </c>
      <c r="J1001" s="55">
        <v>0</v>
      </c>
      <c r="K1001" s="55">
        <v>13088.921840000001</v>
      </c>
      <c r="L1001" s="55">
        <v>975.84297919999995</v>
      </c>
      <c r="M1001" s="55">
        <v>30.615549860000002</v>
      </c>
    </row>
    <row r="1002" spans="1:13">
      <c r="A1002" s="55" t="s">
        <v>110</v>
      </c>
      <c r="B1002" s="55" t="s">
        <v>111</v>
      </c>
      <c r="C1002" s="55" t="s">
        <v>116</v>
      </c>
      <c r="D1002" s="55">
        <v>2050</v>
      </c>
      <c r="E1002" s="55" t="s">
        <v>50</v>
      </c>
      <c r="F1002" s="55">
        <v>15.64408354</v>
      </c>
      <c r="G1002" s="55">
        <v>1.35920933699999</v>
      </c>
      <c r="H1002" s="55">
        <v>991.20913280000002</v>
      </c>
      <c r="I1002" s="55">
        <v>6442.8593629999996</v>
      </c>
      <c r="J1002" s="55">
        <v>0</v>
      </c>
      <c r="K1002" s="55">
        <v>14731.85893</v>
      </c>
      <c r="L1002" s="55">
        <v>1099.048323</v>
      </c>
      <c r="M1002" s="55">
        <v>34.463816299999998</v>
      </c>
    </row>
    <row r="1003" spans="1:13">
      <c r="A1003" s="55" t="s">
        <v>110</v>
      </c>
      <c r="B1003" s="55" t="s">
        <v>111</v>
      </c>
      <c r="C1003" s="55" t="s">
        <v>117</v>
      </c>
      <c r="D1003" s="55">
        <v>2000</v>
      </c>
      <c r="E1003" s="55" t="s">
        <v>50</v>
      </c>
      <c r="F1003" s="55">
        <v>3.0049999999999999</v>
      </c>
      <c r="G1003" s="55">
        <v>0.28399999999999997</v>
      </c>
      <c r="H1003" s="55">
        <v>102.9188558</v>
      </c>
      <c r="I1003" s="55">
        <v>1763</v>
      </c>
      <c r="J1003" s="55">
        <v>0</v>
      </c>
      <c r="K1003" s="55">
        <v>1849.04465</v>
      </c>
      <c r="L1003" s="55">
        <v>136.94024680000001</v>
      </c>
      <c r="M1003" s="55">
        <v>26.267378239999999</v>
      </c>
    </row>
    <row r="1004" spans="1:13">
      <c r="A1004" s="55" t="s">
        <v>110</v>
      </c>
      <c r="B1004" s="55" t="s">
        <v>111</v>
      </c>
      <c r="C1004" s="55" t="s">
        <v>117</v>
      </c>
      <c r="D1004" s="55">
        <v>2005</v>
      </c>
      <c r="E1004" s="55" t="s">
        <v>50</v>
      </c>
      <c r="F1004" s="55">
        <v>3.1539999999999999</v>
      </c>
      <c r="G1004" s="55">
        <v>0.23549999999999999</v>
      </c>
      <c r="H1004" s="55">
        <v>134.02061860000001</v>
      </c>
      <c r="I1004" s="55">
        <v>1863</v>
      </c>
      <c r="J1004" s="55">
        <v>0</v>
      </c>
      <c r="K1004" s="55">
        <v>2273.143129</v>
      </c>
      <c r="L1004" s="55">
        <v>169.95355180000001</v>
      </c>
      <c r="M1004" s="55">
        <v>20.384096889999999</v>
      </c>
    </row>
    <row r="1005" spans="1:13">
      <c r="A1005" s="55" t="s">
        <v>110</v>
      </c>
      <c r="B1005" s="55" t="s">
        <v>111</v>
      </c>
      <c r="C1005" s="55" t="s">
        <v>117</v>
      </c>
      <c r="D1005" s="55">
        <v>2010</v>
      </c>
      <c r="E1005" s="55" t="s">
        <v>50</v>
      </c>
      <c r="F1005" s="55">
        <v>3.4129999999999998</v>
      </c>
      <c r="G1005" s="55">
        <v>0.22887859899999999</v>
      </c>
      <c r="H1005" s="55">
        <v>135.92233010000001</v>
      </c>
      <c r="I1005" s="55">
        <v>1971</v>
      </c>
      <c r="J1005" s="55">
        <v>0</v>
      </c>
      <c r="K1005" s="55">
        <v>2252.8481469999901</v>
      </c>
      <c r="L1005" s="55">
        <v>159.22077719999999</v>
      </c>
      <c r="M1005" s="55">
        <v>13.489194039999999</v>
      </c>
    </row>
    <row r="1006" spans="1:13">
      <c r="A1006" s="55" t="s">
        <v>110</v>
      </c>
      <c r="B1006" s="55" t="s">
        <v>111</v>
      </c>
      <c r="C1006" s="55" t="s">
        <v>117</v>
      </c>
      <c r="D1006" s="55">
        <v>2015</v>
      </c>
      <c r="E1006" s="55" t="s">
        <v>50</v>
      </c>
      <c r="F1006" s="55">
        <v>3.298</v>
      </c>
      <c r="G1006" s="55">
        <v>0.21088753099999999</v>
      </c>
      <c r="H1006" s="55">
        <v>142.268041199999</v>
      </c>
      <c r="I1006" s="55">
        <v>1927</v>
      </c>
      <c r="J1006" s="55">
        <v>0</v>
      </c>
      <c r="K1006" s="55">
        <v>2336.8635260000001</v>
      </c>
      <c r="L1006" s="55">
        <v>165.15859159999999</v>
      </c>
      <c r="M1006" s="55">
        <v>6.8972177459999999</v>
      </c>
    </row>
    <row r="1007" spans="1:13">
      <c r="A1007" s="55" t="s">
        <v>110</v>
      </c>
      <c r="B1007" s="55" t="s">
        <v>111</v>
      </c>
      <c r="C1007" s="55" t="s">
        <v>117</v>
      </c>
      <c r="D1007" s="55">
        <v>2020</v>
      </c>
      <c r="E1007" s="55" t="s">
        <v>50</v>
      </c>
      <c r="F1007" s="55">
        <v>3.4670393800000001</v>
      </c>
      <c r="G1007" s="55">
        <v>0.21150273999999999</v>
      </c>
      <c r="H1007" s="55">
        <v>149.56000649999999</v>
      </c>
      <c r="I1007" s="55">
        <v>2123.5540000000001</v>
      </c>
      <c r="J1007" s="55">
        <v>0</v>
      </c>
      <c r="K1007" s="55">
        <v>2448.0807759999998</v>
      </c>
      <c r="L1007" s="55">
        <v>173.01890689999999</v>
      </c>
      <c r="M1007" s="55">
        <v>2.9798901419999999</v>
      </c>
    </row>
    <row r="1008" spans="1:13">
      <c r="A1008" s="55" t="s">
        <v>110</v>
      </c>
      <c r="B1008" s="55" t="s">
        <v>111</v>
      </c>
      <c r="C1008" s="55" t="s">
        <v>117</v>
      </c>
      <c r="D1008" s="55">
        <v>2025</v>
      </c>
      <c r="E1008" s="55" t="s">
        <v>50</v>
      </c>
      <c r="F1008" s="55">
        <v>3.7009150339999999</v>
      </c>
      <c r="G1008" s="55">
        <v>0.21358110499999999</v>
      </c>
      <c r="H1008" s="55">
        <v>159.64885769999901</v>
      </c>
      <c r="I1008" s="55">
        <v>2291.203</v>
      </c>
      <c r="J1008" s="55">
        <v>0</v>
      </c>
      <c r="K1008" s="55">
        <v>2609.7056010000001</v>
      </c>
      <c r="L1008" s="55">
        <v>184.44179409999899</v>
      </c>
      <c r="M1008" s="55">
        <v>1.5362375880000001</v>
      </c>
    </row>
    <row r="1009" spans="1:13">
      <c r="A1009" s="55" t="s">
        <v>110</v>
      </c>
      <c r="B1009" s="55" t="s">
        <v>111</v>
      </c>
      <c r="C1009" s="55" t="s">
        <v>117</v>
      </c>
      <c r="D1009" s="55">
        <v>2030</v>
      </c>
      <c r="E1009" s="55" t="s">
        <v>50</v>
      </c>
      <c r="F1009" s="55">
        <v>3.9083798600000001</v>
      </c>
      <c r="G1009" s="55">
        <v>0.23152806000000001</v>
      </c>
      <c r="H1009" s="55">
        <v>168.5984072</v>
      </c>
      <c r="I1009" s="55">
        <v>2460.779</v>
      </c>
      <c r="J1009" s="55">
        <v>0</v>
      </c>
      <c r="K1009" s="55">
        <v>2754.5715479999999</v>
      </c>
      <c r="L1009" s="55">
        <v>194.68024209999999</v>
      </c>
      <c r="M1009" s="55">
        <v>1.049814668</v>
      </c>
    </row>
    <row r="1010" spans="1:13">
      <c r="A1010" s="55" t="s">
        <v>110</v>
      </c>
      <c r="B1010" s="55" t="s">
        <v>111</v>
      </c>
      <c r="C1010" s="55" t="s">
        <v>117</v>
      </c>
      <c r="D1010" s="55">
        <v>2035</v>
      </c>
      <c r="E1010" s="55" t="s">
        <v>50</v>
      </c>
      <c r="F1010" s="55">
        <v>4.0494924450000003</v>
      </c>
      <c r="G1010" s="55">
        <v>0.23431589799999999</v>
      </c>
      <c r="H1010" s="55">
        <v>174.6856756</v>
      </c>
      <c r="I1010" s="55">
        <v>2580.2529999999902</v>
      </c>
      <c r="J1010" s="55">
        <v>0</v>
      </c>
      <c r="K1010" s="55">
        <v>2853.45642</v>
      </c>
      <c r="L1010" s="55">
        <v>201.66896269999901</v>
      </c>
      <c r="M1010" s="55">
        <v>0.90853193899999996</v>
      </c>
    </row>
    <row r="1011" spans="1:13">
      <c r="A1011" s="55" t="s">
        <v>110</v>
      </c>
      <c r="B1011" s="55" t="s">
        <v>111</v>
      </c>
      <c r="C1011" s="55" t="s">
        <v>117</v>
      </c>
      <c r="D1011" s="55">
        <v>2040</v>
      </c>
      <c r="E1011" s="55" t="s">
        <v>50</v>
      </c>
      <c r="F1011" s="55">
        <v>4.1665322089999997</v>
      </c>
      <c r="G1011" s="55">
        <v>0.236878807</v>
      </c>
      <c r="H1011" s="55">
        <v>179.7344985</v>
      </c>
      <c r="I1011" s="55">
        <v>2688.165</v>
      </c>
      <c r="J1011" s="55">
        <v>0</v>
      </c>
      <c r="K1011" s="55">
        <v>2935.7025939999999</v>
      </c>
      <c r="L1011" s="55">
        <v>207.48173789999899</v>
      </c>
      <c r="M1011" s="55">
        <v>0.88507349499999999</v>
      </c>
    </row>
    <row r="1012" spans="1:13">
      <c r="A1012" s="55" t="s">
        <v>110</v>
      </c>
      <c r="B1012" s="55" t="s">
        <v>111</v>
      </c>
      <c r="C1012" s="55" t="s">
        <v>117</v>
      </c>
      <c r="D1012" s="55">
        <v>2045</v>
      </c>
      <c r="E1012" s="55" t="s">
        <v>50</v>
      </c>
      <c r="F1012" s="55">
        <v>4.236726869</v>
      </c>
      <c r="G1012" s="55">
        <v>0.23380119199999999</v>
      </c>
      <c r="H1012" s="55">
        <v>182.76253269999901</v>
      </c>
      <c r="I1012" s="55">
        <v>2780.6609999999901</v>
      </c>
      <c r="J1012" s="55">
        <v>0</v>
      </c>
      <c r="K1012" s="55">
        <v>2985.072979</v>
      </c>
      <c r="L1012" s="55">
        <v>210.97100589999999</v>
      </c>
      <c r="M1012" s="55">
        <v>0.88423076599999995</v>
      </c>
    </row>
    <row r="1013" spans="1:13">
      <c r="A1013" s="55" t="s">
        <v>110</v>
      </c>
      <c r="B1013" s="55" t="s">
        <v>111</v>
      </c>
      <c r="C1013" s="55" t="s">
        <v>117</v>
      </c>
      <c r="D1013" s="55">
        <v>2050</v>
      </c>
      <c r="E1013" s="55" t="s">
        <v>50</v>
      </c>
      <c r="F1013" s="55">
        <v>4.2897032030000002</v>
      </c>
      <c r="G1013" s="55">
        <v>0.23308044999999999</v>
      </c>
      <c r="H1013" s="55">
        <v>185.04780840000001</v>
      </c>
      <c r="I1013" s="55">
        <v>2851.96</v>
      </c>
      <c r="J1013" s="55">
        <v>0</v>
      </c>
      <c r="K1013" s="55">
        <v>3022.3642</v>
      </c>
      <c r="L1013" s="55">
        <v>213.60657509999999</v>
      </c>
      <c r="M1013" s="55">
        <v>0.89055688099999997</v>
      </c>
    </row>
    <row r="1014" spans="1:13">
      <c r="A1014" s="55" t="s">
        <v>110</v>
      </c>
      <c r="B1014" s="55" t="s">
        <v>111</v>
      </c>
      <c r="C1014" s="55" t="s">
        <v>118</v>
      </c>
      <c r="D1014" s="55">
        <v>2000</v>
      </c>
      <c r="E1014" s="55" t="s">
        <v>50</v>
      </c>
      <c r="F1014" s="55">
        <v>11.734848189999999</v>
      </c>
      <c r="G1014" s="55">
        <v>1.0603550770000001</v>
      </c>
      <c r="H1014" s="55">
        <v>609.4439969</v>
      </c>
      <c r="I1014" s="55">
        <v>9536.4991489999993</v>
      </c>
      <c r="J1014" s="55">
        <v>0</v>
      </c>
      <c r="K1014" s="55">
        <v>10631.10922</v>
      </c>
      <c r="L1014" s="55">
        <v>786.13193239999998</v>
      </c>
      <c r="M1014" s="55">
        <v>257.50263719999998</v>
      </c>
    </row>
    <row r="1015" spans="1:13">
      <c r="A1015" s="55" t="s">
        <v>110</v>
      </c>
      <c r="B1015" s="55" t="s">
        <v>111</v>
      </c>
      <c r="C1015" s="55" t="s">
        <v>118</v>
      </c>
      <c r="D1015" s="55">
        <v>2005</v>
      </c>
      <c r="E1015" s="55" t="s">
        <v>50</v>
      </c>
      <c r="F1015" s="55">
        <v>14.18217941</v>
      </c>
      <c r="G1015" s="55">
        <v>1.2913856829999999</v>
      </c>
      <c r="H1015" s="55">
        <v>798.140804</v>
      </c>
      <c r="I1015" s="55">
        <v>11584.85283</v>
      </c>
      <c r="J1015" s="55">
        <v>0</v>
      </c>
      <c r="K1015" s="55">
        <v>13342.7384599999</v>
      </c>
      <c r="L1015" s="55">
        <v>987.94436209999901</v>
      </c>
      <c r="M1015" s="55">
        <v>263.27084009999999</v>
      </c>
    </row>
    <row r="1016" spans="1:13">
      <c r="A1016" s="55" t="s">
        <v>110</v>
      </c>
      <c r="B1016" s="55" t="s">
        <v>111</v>
      </c>
      <c r="C1016" s="55" t="s">
        <v>118</v>
      </c>
      <c r="D1016" s="55">
        <v>2010</v>
      </c>
      <c r="E1016" s="55" t="s">
        <v>50</v>
      </c>
      <c r="F1016" s="55">
        <v>20.088809749999999</v>
      </c>
      <c r="G1016" s="55">
        <v>2.365155433</v>
      </c>
      <c r="H1016" s="55">
        <v>1047.9475660000001</v>
      </c>
      <c r="I1016" s="55">
        <v>13996.084629999999</v>
      </c>
      <c r="J1016" s="55">
        <v>0</v>
      </c>
      <c r="K1016" s="55">
        <v>17165.920419999999</v>
      </c>
      <c r="L1016" s="55">
        <v>1256.3892330000001</v>
      </c>
      <c r="M1016" s="55">
        <v>268.20726619999999</v>
      </c>
    </row>
    <row r="1017" spans="1:13">
      <c r="A1017" s="55" t="s">
        <v>110</v>
      </c>
      <c r="B1017" s="55" t="s">
        <v>111</v>
      </c>
      <c r="C1017" s="55" t="s">
        <v>118</v>
      </c>
      <c r="D1017" s="55">
        <v>2015</v>
      </c>
      <c r="E1017" s="55" t="s">
        <v>50</v>
      </c>
      <c r="F1017" s="55">
        <v>28.650880570000002</v>
      </c>
      <c r="G1017" s="55">
        <v>2.7535764169999899</v>
      </c>
      <c r="H1017" s="55">
        <v>1304.3208810000001</v>
      </c>
      <c r="I1017" s="55">
        <v>16511.335859999999</v>
      </c>
      <c r="J1017" s="55">
        <v>0</v>
      </c>
      <c r="K1017" s="55">
        <v>20764.048429999999</v>
      </c>
      <c r="L1017" s="55">
        <v>1511.1159230000001</v>
      </c>
      <c r="M1017" s="55">
        <v>184.6276451</v>
      </c>
    </row>
    <row r="1018" spans="1:13">
      <c r="A1018" s="55" t="s">
        <v>110</v>
      </c>
      <c r="B1018" s="55" t="s">
        <v>111</v>
      </c>
      <c r="C1018" s="55" t="s">
        <v>118</v>
      </c>
      <c r="D1018" s="55">
        <v>2020</v>
      </c>
      <c r="E1018" s="55" t="s">
        <v>50</v>
      </c>
      <c r="F1018" s="55">
        <v>34.568257559999999</v>
      </c>
      <c r="G1018" s="55">
        <v>2.743555492</v>
      </c>
      <c r="H1018" s="55">
        <v>1555.1359339999999</v>
      </c>
      <c r="I1018" s="55">
        <v>19972.888050000001</v>
      </c>
      <c r="J1018" s="55">
        <v>0</v>
      </c>
      <c r="K1018" s="55">
        <v>24166.489109999999</v>
      </c>
      <c r="L1018" s="55">
        <v>1747.4812260000001</v>
      </c>
      <c r="M1018" s="55">
        <v>188.10888639999999</v>
      </c>
    </row>
    <row r="1019" spans="1:13">
      <c r="A1019" s="55" t="s">
        <v>110</v>
      </c>
      <c r="B1019" s="55" t="s">
        <v>111</v>
      </c>
      <c r="C1019" s="55" t="s">
        <v>118</v>
      </c>
      <c r="D1019" s="55">
        <v>2025</v>
      </c>
      <c r="E1019" s="55" t="s">
        <v>50</v>
      </c>
      <c r="F1019" s="55">
        <v>40.785173630000003</v>
      </c>
      <c r="G1019" s="55">
        <v>3.4432019619999998</v>
      </c>
      <c r="H1019" s="55">
        <v>1806.3751239999999</v>
      </c>
      <c r="I1019" s="55">
        <v>23501.873759999999</v>
      </c>
      <c r="J1019" s="55">
        <v>0</v>
      </c>
      <c r="K1019" s="55">
        <v>27657.217139999899</v>
      </c>
      <c r="L1019" s="55">
        <v>1997.132157</v>
      </c>
      <c r="M1019" s="55">
        <v>195.9804499</v>
      </c>
    </row>
    <row r="1020" spans="1:13">
      <c r="A1020" s="55" t="s">
        <v>110</v>
      </c>
      <c r="B1020" s="55" t="s">
        <v>111</v>
      </c>
      <c r="C1020" s="55" t="s">
        <v>118</v>
      </c>
      <c r="D1020" s="55">
        <v>2030</v>
      </c>
      <c r="E1020" s="55" t="s">
        <v>50</v>
      </c>
      <c r="F1020" s="55">
        <v>47.343464750000003</v>
      </c>
      <c r="G1020" s="55">
        <v>3.7474690599999998</v>
      </c>
      <c r="H1020" s="55">
        <v>2071.9840349999999</v>
      </c>
      <c r="I1020" s="55">
        <v>25983.097259999999</v>
      </c>
      <c r="J1020" s="55">
        <v>0</v>
      </c>
      <c r="K1020" s="55">
        <v>31595.220239999999</v>
      </c>
      <c r="L1020" s="55">
        <v>2291.397829</v>
      </c>
      <c r="M1020" s="55">
        <v>179.30723889999999</v>
      </c>
    </row>
    <row r="1021" spans="1:13">
      <c r="A1021" s="55" t="s">
        <v>110</v>
      </c>
      <c r="B1021" s="55" t="s">
        <v>111</v>
      </c>
      <c r="C1021" s="55" t="s">
        <v>118</v>
      </c>
      <c r="D1021" s="55">
        <v>2035</v>
      </c>
      <c r="E1021" s="55" t="s">
        <v>50</v>
      </c>
      <c r="F1021" s="55">
        <v>54.62986197</v>
      </c>
      <c r="G1021" s="55">
        <v>4.2361138709999997</v>
      </c>
      <c r="H1021" s="55">
        <v>2374.5723629999902</v>
      </c>
      <c r="I1021" s="55">
        <v>31347.550169999999</v>
      </c>
      <c r="J1021" s="55">
        <v>0</v>
      </c>
      <c r="K1021" s="55">
        <v>36286.60168</v>
      </c>
      <c r="L1021" s="55">
        <v>2639.9868449999999</v>
      </c>
      <c r="M1021" s="55">
        <v>187.71038719999899</v>
      </c>
    </row>
    <row r="1022" spans="1:13">
      <c r="A1022" s="55" t="s">
        <v>110</v>
      </c>
      <c r="B1022" s="55" t="s">
        <v>111</v>
      </c>
      <c r="C1022" s="55" t="s">
        <v>118</v>
      </c>
      <c r="D1022" s="55">
        <v>2040</v>
      </c>
      <c r="E1022" s="55" t="s">
        <v>50</v>
      </c>
      <c r="F1022" s="55">
        <v>62.421230340000001</v>
      </c>
      <c r="G1022" s="55">
        <v>4.7202530469999999</v>
      </c>
      <c r="H1022" s="55">
        <v>2703.419238</v>
      </c>
      <c r="I1022" s="55">
        <v>35973.053910000002</v>
      </c>
      <c r="J1022" s="55">
        <v>0</v>
      </c>
      <c r="K1022" s="55">
        <v>41463.596100000002</v>
      </c>
      <c r="L1022" s="55">
        <v>3023.4465369999998</v>
      </c>
      <c r="M1022" s="55">
        <v>209.58891449999999</v>
      </c>
    </row>
    <row r="1023" spans="1:13">
      <c r="A1023" s="55" t="s">
        <v>110</v>
      </c>
      <c r="B1023" s="55" t="s">
        <v>111</v>
      </c>
      <c r="C1023" s="55" t="s">
        <v>118</v>
      </c>
      <c r="D1023" s="55">
        <v>2045</v>
      </c>
      <c r="E1023" s="55" t="s">
        <v>50</v>
      </c>
      <c r="F1023" s="55">
        <v>70.589623520000004</v>
      </c>
      <c r="G1023" s="55">
        <v>4.9850529180000001</v>
      </c>
      <c r="H1023" s="55">
        <v>3049.5822280000002</v>
      </c>
      <c r="I1023" s="55">
        <v>40957.970159999997</v>
      </c>
      <c r="J1023" s="55">
        <v>0</v>
      </c>
      <c r="K1023" s="55">
        <v>46975.484100000001</v>
      </c>
      <c r="L1023" s="55">
        <v>3431.3969869999901</v>
      </c>
      <c r="M1023" s="55">
        <v>238.35731079999999</v>
      </c>
    </row>
    <row r="1024" spans="1:13">
      <c r="A1024" s="55" t="s">
        <v>110</v>
      </c>
      <c r="B1024" s="55" t="s">
        <v>111</v>
      </c>
      <c r="C1024" s="55" t="s">
        <v>118</v>
      </c>
      <c r="D1024" s="55">
        <v>2050</v>
      </c>
      <c r="E1024" s="55" t="s">
        <v>50</v>
      </c>
      <c r="F1024" s="55">
        <v>78.944548049999995</v>
      </c>
      <c r="G1024" s="55">
        <v>5.7348069939999897</v>
      </c>
      <c r="H1024" s="55">
        <v>3401.4865989999998</v>
      </c>
      <c r="I1024" s="55">
        <v>46199.938889999998</v>
      </c>
      <c r="J1024" s="55">
        <v>0</v>
      </c>
      <c r="K1024" s="55">
        <v>52621.116869999998</v>
      </c>
      <c r="L1024" s="55">
        <v>3849.1259319999999</v>
      </c>
      <c r="M1024" s="55">
        <v>270.58766859999997</v>
      </c>
    </row>
    <row r="1025" spans="1:13">
      <c r="A1025" s="55" t="s">
        <v>110</v>
      </c>
      <c r="B1025" s="55" t="s">
        <v>111</v>
      </c>
      <c r="C1025" s="55" t="s">
        <v>119</v>
      </c>
      <c r="D1025" s="55">
        <v>2000</v>
      </c>
      <c r="E1025" s="55" t="s">
        <v>50</v>
      </c>
      <c r="F1025" s="55">
        <v>1.006751392</v>
      </c>
      <c r="G1025" s="55">
        <v>6.3751374999999999E-2</v>
      </c>
      <c r="H1025" s="55">
        <v>34.120396069999998</v>
      </c>
      <c r="I1025" s="55">
        <v>238.8427725</v>
      </c>
      <c r="J1025" s="55">
        <v>0</v>
      </c>
      <c r="K1025" s="55">
        <v>656.328609999999</v>
      </c>
      <c r="L1025" s="55">
        <v>48.607696859999997</v>
      </c>
      <c r="M1025" s="55">
        <v>22.629234239999999</v>
      </c>
    </row>
    <row r="1026" spans="1:13">
      <c r="A1026" s="55" t="s">
        <v>110</v>
      </c>
      <c r="B1026" s="55" t="s">
        <v>111</v>
      </c>
      <c r="C1026" s="55" t="s">
        <v>119</v>
      </c>
      <c r="D1026" s="55">
        <v>2005</v>
      </c>
      <c r="E1026" s="55" t="s">
        <v>50</v>
      </c>
      <c r="F1026" s="55">
        <v>1.36913708</v>
      </c>
      <c r="G1026" s="55">
        <v>0.10484031199999901</v>
      </c>
      <c r="H1026" s="55">
        <v>49.353254</v>
      </c>
      <c r="I1026" s="55">
        <v>380.02005580000002</v>
      </c>
      <c r="J1026" s="55">
        <v>0</v>
      </c>
      <c r="K1026" s="55">
        <v>949.34280000000001</v>
      </c>
      <c r="L1026" s="55">
        <v>70.308327770000005</v>
      </c>
      <c r="M1026" s="55">
        <v>15.933182070000001</v>
      </c>
    </row>
    <row r="1027" spans="1:13">
      <c r="A1027" s="55" t="s">
        <v>110</v>
      </c>
      <c r="B1027" s="55" t="s">
        <v>111</v>
      </c>
      <c r="C1027" s="55" t="s">
        <v>119</v>
      </c>
      <c r="D1027" s="55">
        <v>2010</v>
      </c>
      <c r="E1027" s="55" t="s">
        <v>50</v>
      </c>
      <c r="F1027" s="55">
        <v>2.013138535</v>
      </c>
      <c r="G1027" s="55">
        <v>0.18284465499999999</v>
      </c>
      <c r="H1027" s="55">
        <v>76.909223139999995</v>
      </c>
      <c r="I1027" s="55">
        <v>646.03747439999995</v>
      </c>
      <c r="J1027" s="55">
        <v>0</v>
      </c>
      <c r="K1027" s="55">
        <v>1479.4002699999901</v>
      </c>
      <c r="L1027" s="55">
        <v>109.564384</v>
      </c>
      <c r="M1027" s="55">
        <v>16.74043155</v>
      </c>
    </row>
    <row r="1028" spans="1:13">
      <c r="A1028" s="55" t="s">
        <v>110</v>
      </c>
      <c r="B1028" s="55" t="s">
        <v>111</v>
      </c>
      <c r="C1028" s="55" t="s">
        <v>119</v>
      </c>
      <c r="D1028" s="55">
        <v>2015</v>
      </c>
      <c r="E1028" s="55" t="s">
        <v>50</v>
      </c>
      <c r="F1028" s="55">
        <v>2.5524292929999999</v>
      </c>
      <c r="G1028" s="55">
        <v>0.23917951500000001</v>
      </c>
      <c r="H1028" s="55">
        <v>92.543236980000003</v>
      </c>
      <c r="I1028" s="55">
        <v>842.14345649999996</v>
      </c>
      <c r="J1028" s="55">
        <v>0</v>
      </c>
      <c r="K1028" s="55">
        <v>1780.1309699999999</v>
      </c>
      <c r="L1028" s="55">
        <v>131.8364996</v>
      </c>
      <c r="M1028" s="55">
        <v>16.383288830000001</v>
      </c>
    </row>
    <row r="1029" spans="1:13">
      <c r="A1029" s="55" t="s">
        <v>110</v>
      </c>
      <c r="B1029" s="55" t="s">
        <v>111</v>
      </c>
      <c r="C1029" s="55" t="s">
        <v>119</v>
      </c>
      <c r="D1029" s="55">
        <v>2020</v>
      </c>
      <c r="E1029" s="55" t="s">
        <v>50</v>
      </c>
      <c r="F1029" s="55">
        <v>3.2239494289999899</v>
      </c>
      <c r="G1029" s="55">
        <v>0.29682217699999902</v>
      </c>
      <c r="H1029" s="55">
        <v>116.89049199999999</v>
      </c>
      <c r="I1029" s="55">
        <v>1145.526822</v>
      </c>
      <c r="J1029" s="55">
        <v>0</v>
      </c>
      <c r="K1029" s="55">
        <v>2248.46668</v>
      </c>
      <c r="L1029" s="55">
        <v>166.52144229999999</v>
      </c>
      <c r="M1029" s="55">
        <v>18.92521297</v>
      </c>
    </row>
    <row r="1030" spans="1:13">
      <c r="A1030" s="55" t="s">
        <v>110</v>
      </c>
      <c r="B1030" s="55" t="s">
        <v>111</v>
      </c>
      <c r="C1030" s="55" t="s">
        <v>119</v>
      </c>
      <c r="D1030" s="55">
        <v>2025</v>
      </c>
      <c r="E1030" s="55" t="s">
        <v>50</v>
      </c>
      <c r="F1030" s="55">
        <v>4.1145298939999897</v>
      </c>
      <c r="G1030" s="55">
        <v>0.38827845700000002</v>
      </c>
      <c r="H1030" s="55">
        <v>149.18020100000001</v>
      </c>
      <c r="I1030" s="55">
        <v>1566.39211</v>
      </c>
      <c r="J1030" s="55">
        <v>0</v>
      </c>
      <c r="K1030" s="55">
        <v>2869.5808000000002</v>
      </c>
      <c r="L1030" s="55">
        <v>212.521154</v>
      </c>
      <c r="M1030" s="55">
        <v>23.421778270000001</v>
      </c>
    </row>
    <row r="1031" spans="1:13">
      <c r="A1031" s="55" t="s">
        <v>110</v>
      </c>
      <c r="B1031" s="55" t="s">
        <v>111</v>
      </c>
      <c r="C1031" s="55" t="s">
        <v>119</v>
      </c>
      <c r="D1031" s="55">
        <v>2030</v>
      </c>
      <c r="E1031" s="55" t="s">
        <v>50</v>
      </c>
      <c r="F1031" s="55">
        <v>5.2927403589999997</v>
      </c>
      <c r="G1031" s="55">
        <v>0.48836824699999998</v>
      </c>
      <c r="H1031" s="55">
        <v>191.89848929999999</v>
      </c>
      <c r="I1031" s="55">
        <v>2149.2630800000002</v>
      </c>
      <c r="J1031" s="55">
        <v>0</v>
      </c>
      <c r="K1031" s="55">
        <v>3691.2955999999999</v>
      </c>
      <c r="L1031" s="55">
        <v>273.3773521</v>
      </c>
      <c r="M1031" s="55">
        <v>29.850073170000002</v>
      </c>
    </row>
    <row r="1032" spans="1:13">
      <c r="A1032" s="55" t="s">
        <v>110</v>
      </c>
      <c r="B1032" s="55" t="s">
        <v>111</v>
      </c>
      <c r="C1032" s="55" t="s">
        <v>119</v>
      </c>
      <c r="D1032" s="55">
        <v>2035</v>
      </c>
      <c r="E1032" s="55" t="s">
        <v>50</v>
      </c>
      <c r="F1032" s="55">
        <v>6.7316817589999998</v>
      </c>
      <c r="G1032" s="55">
        <v>0.60278540299999905</v>
      </c>
      <c r="H1032" s="55">
        <v>244.0700794</v>
      </c>
      <c r="I1032" s="55">
        <v>2904.4339449999902</v>
      </c>
      <c r="J1032" s="55">
        <v>0</v>
      </c>
      <c r="K1032" s="55">
        <v>4694.8509799999902</v>
      </c>
      <c r="L1032" s="55">
        <v>347.70066359999998</v>
      </c>
      <c r="M1032" s="55">
        <v>37.86250166</v>
      </c>
    </row>
    <row r="1033" spans="1:13">
      <c r="A1033" s="55" t="s">
        <v>110</v>
      </c>
      <c r="B1033" s="55" t="s">
        <v>111</v>
      </c>
      <c r="C1033" s="55" t="s">
        <v>119</v>
      </c>
      <c r="D1033" s="55">
        <v>2040</v>
      </c>
      <c r="E1033" s="55" t="s">
        <v>50</v>
      </c>
      <c r="F1033" s="55">
        <v>8.381879541</v>
      </c>
      <c r="G1033" s="55">
        <v>0.72912022399999998</v>
      </c>
      <c r="H1033" s="55">
        <v>303.90117629999997</v>
      </c>
      <c r="I1033" s="55">
        <v>3829.154822</v>
      </c>
      <c r="J1033" s="55">
        <v>0</v>
      </c>
      <c r="K1033" s="55">
        <v>5845.7420899999997</v>
      </c>
      <c r="L1033" s="55">
        <v>432.93565919999998</v>
      </c>
      <c r="M1033" s="55">
        <v>47.102827599999998</v>
      </c>
    </row>
    <row r="1034" spans="1:13">
      <c r="A1034" s="55" t="s">
        <v>110</v>
      </c>
      <c r="B1034" s="55" t="s">
        <v>111</v>
      </c>
      <c r="C1034" s="55" t="s">
        <v>119</v>
      </c>
      <c r="D1034" s="55">
        <v>2045</v>
      </c>
      <c r="E1034" s="55" t="s">
        <v>50</v>
      </c>
      <c r="F1034" s="55">
        <v>10.252261389999999</v>
      </c>
      <c r="G1034" s="55">
        <v>0.78881757799999996</v>
      </c>
      <c r="H1034" s="55">
        <v>371.71547029999999</v>
      </c>
      <c r="I1034" s="55">
        <v>4943.8157549999996</v>
      </c>
      <c r="J1034" s="55">
        <v>0</v>
      </c>
      <c r="K1034" s="55">
        <v>7150.1953299999996</v>
      </c>
      <c r="L1034" s="55">
        <v>529.54346610000005</v>
      </c>
      <c r="M1034" s="55">
        <v>57.601141490000003</v>
      </c>
    </row>
    <row r="1035" spans="1:13">
      <c r="A1035" s="55" t="s">
        <v>110</v>
      </c>
      <c r="B1035" s="55" t="s">
        <v>111</v>
      </c>
      <c r="C1035" s="55" t="s">
        <v>119</v>
      </c>
      <c r="D1035" s="55">
        <v>2050</v>
      </c>
      <c r="E1035" s="55" t="s">
        <v>50</v>
      </c>
      <c r="F1035" s="55">
        <v>12.36187915</v>
      </c>
      <c r="G1035" s="55">
        <v>1.003926189</v>
      </c>
      <c r="H1035" s="55">
        <v>448.20372289999898</v>
      </c>
      <c r="I1035" s="55">
        <v>6274.8521209999999</v>
      </c>
      <c r="J1035" s="55">
        <v>0</v>
      </c>
      <c r="K1035" s="55">
        <v>8621.4979500000009</v>
      </c>
      <c r="L1035" s="55">
        <v>638.50813819999996</v>
      </c>
      <c r="M1035" s="55">
        <v>69.452001730000006</v>
      </c>
    </row>
    <row r="1036" spans="1:13">
      <c r="A1036" s="55" t="s">
        <v>110</v>
      </c>
      <c r="B1036" s="55" t="s">
        <v>111</v>
      </c>
      <c r="C1036" s="55" t="s">
        <v>120</v>
      </c>
      <c r="D1036" s="55">
        <v>2000</v>
      </c>
      <c r="E1036" s="55" t="s">
        <v>50</v>
      </c>
      <c r="F1036" s="55">
        <v>0.47</v>
      </c>
      <c r="G1036" s="55">
        <v>2.7E-2</v>
      </c>
      <c r="H1036" s="55">
        <v>20</v>
      </c>
      <c r="I1036" s="55">
        <v>356</v>
      </c>
      <c r="J1036" s="55">
        <v>0</v>
      </c>
      <c r="K1036" s="55">
        <v>185.04764879999999</v>
      </c>
      <c r="L1036" s="55">
        <v>13.6998344</v>
      </c>
      <c r="M1036" s="55">
        <v>5.589867946</v>
      </c>
    </row>
    <row r="1037" spans="1:13">
      <c r="A1037" s="55" t="s">
        <v>110</v>
      </c>
      <c r="B1037" s="55" t="s">
        <v>111</v>
      </c>
      <c r="C1037" s="55" t="s">
        <v>120</v>
      </c>
      <c r="D1037" s="55">
        <v>2005</v>
      </c>
      <c r="E1037" s="55" t="s">
        <v>50</v>
      </c>
      <c r="F1037" s="55">
        <v>0.46</v>
      </c>
      <c r="G1037" s="55">
        <v>2.9499999999999998E-2</v>
      </c>
      <c r="H1037" s="55">
        <v>21</v>
      </c>
      <c r="I1037" s="55">
        <v>386</v>
      </c>
      <c r="J1037" s="55">
        <v>0</v>
      </c>
      <c r="K1037" s="55">
        <v>193.8816333</v>
      </c>
      <c r="L1037" s="55">
        <v>14.4985079</v>
      </c>
      <c r="M1037" s="55">
        <v>3.5054507830000001</v>
      </c>
    </row>
    <row r="1038" spans="1:13">
      <c r="A1038" s="55" t="s">
        <v>110</v>
      </c>
      <c r="B1038" s="55" t="s">
        <v>111</v>
      </c>
      <c r="C1038" s="55" t="s">
        <v>120</v>
      </c>
      <c r="D1038" s="55">
        <v>2010</v>
      </c>
      <c r="E1038" s="55" t="s">
        <v>50</v>
      </c>
      <c r="F1038" s="55">
        <v>0.48899999999999999</v>
      </c>
      <c r="G1038" s="55">
        <v>4.5715332999999997E-2</v>
      </c>
      <c r="H1038" s="55">
        <v>22</v>
      </c>
      <c r="I1038" s="55">
        <v>394</v>
      </c>
      <c r="J1038" s="55">
        <v>0</v>
      </c>
      <c r="K1038" s="55">
        <v>200.71087729999999</v>
      </c>
      <c r="L1038" s="55">
        <v>15.024066250000001</v>
      </c>
      <c r="M1038" s="55">
        <v>2.4400899360000001</v>
      </c>
    </row>
    <row r="1039" spans="1:13">
      <c r="A1039" s="55" t="s">
        <v>110</v>
      </c>
      <c r="B1039" s="55" t="s">
        <v>111</v>
      </c>
      <c r="C1039" s="55" t="s">
        <v>120</v>
      </c>
      <c r="D1039" s="55">
        <v>2015</v>
      </c>
      <c r="E1039" s="55" t="s">
        <v>50</v>
      </c>
      <c r="F1039" s="55">
        <v>0.502</v>
      </c>
      <c r="G1039" s="55">
        <v>3.8017692999999998E-2</v>
      </c>
      <c r="H1039" s="55">
        <v>23</v>
      </c>
      <c r="I1039" s="55">
        <v>414</v>
      </c>
      <c r="J1039" s="55">
        <v>0</v>
      </c>
      <c r="K1039" s="55">
        <v>199.69216499999999</v>
      </c>
      <c r="L1039" s="55">
        <v>14.948515260000001</v>
      </c>
      <c r="M1039" s="55">
        <v>1.005949534</v>
      </c>
    </row>
    <row r="1040" spans="1:13">
      <c r="A1040" s="55" t="s">
        <v>110</v>
      </c>
      <c r="B1040" s="55" t="s">
        <v>111</v>
      </c>
      <c r="C1040" s="55" t="s">
        <v>120</v>
      </c>
      <c r="D1040" s="55">
        <v>2020</v>
      </c>
      <c r="E1040" s="55" t="s">
        <v>50</v>
      </c>
      <c r="F1040" s="55">
        <v>0.523826087</v>
      </c>
      <c r="G1040" s="55">
        <v>3.1872042000000003E-2</v>
      </c>
      <c r="H1040" s="55">
        <v>24</v>
      </c>
      <c r="I1040" s="55">
        <v>443</v>
      </c>
      <c r="J1040" s="55">
        <v>0</v>
      </c>
      <c r="K1040" s="55">
        <v>197.16712480000001</v>
      </c>
      <c r="L1040" s="55">
        <v>14.75976374</v>
      </c>
      <c r="M1040" s="55">
        <v>0.42708126799999901</v>
      </c>
    </row>
    <row r="1041" spans="1:13">
      <c r="A1041" s="55" t="s">
        <v>110</v>
      </c>
      <c r="B1041" s="55" t="s">
        <v>111</v>
      </c>
      <c r="C1041" s="55" t="s">
        <v>120</v>
      </c>
      <c r="D1041" s="55">
        <v>2025</v>
      </c>
      <c r="E1041" s="55" t="s">
        <v>50</v>
      </c>
      <c r="F1041" s="55">
        <v>0.54565217399999999</v>
      </c>
      <c r="G1041" s="55">
        <v>3.1834823999999998E-2</v>
      </c>
      <c r="H1041" s="55">
        <v>25</v>
      </c>
      <c r="I1041" s="55">
        <v>472</v>
      </c>
      <c r="J1041" s="55">
        <v>0</v>
      </c>
      <c r="K1041" s="55">
        <v>200.8916864</v>
      </c>
      <c r="L1041" s="55">
        <v>15.038686090000001</v>
      </c>
      <c r="M1041" s="55">
        <v>0.22040032899999901</v>
      </c>
    </row>
    <row r="1042" spans="1:13">
      <c r="A1042" s="55" t="s">
        <v>110</v>
      </c>
      <c r="B1042" s="55" t="s">
        <v>111</v>
      </c>
      <c r="C1042" s="55" t="s">
        <v>120</v>
      </c>
      <c r="D1042" s="55">
        <v>2030</v>
      </c>
      <c r="E1042" s="55" t="s">
        <v>50</v>
      </c>
      <c r="F1042" s="55">
        <v>0.56747826099999998</v>
      </c>
      <c r="G1042" s="55">
        <v>3.4561025000000002E-2</v>
      </c>
      <c r="H1042" s="55">
        <v>26</v>
      </c>
      <c r="I1042" s="55">
        <v>502</v>
      </c>
      <c r="J1042" s="55">
        <v>0</v>
      </c>
      <c r="K1042" s="55">
        <v>207.13062069999901</v>
      </c>
      <c r="L1042" s="55">
        <v>15.505772260000001</v>
      </c>
      <c r="M1042" s="55">
        <v>0.15489570999999999</v>
      </c>
    </row>
    <row r="1043" spans="1:13">
      <c r="A1043" s="55" t="s">
        <v>110</v>
      </c>
      <c r="B1043" s="55" t="s">
        <v>111</v>
      </c>
      <c r="C1043" s="55" t="s">
        <v>120</v>
      </c>
      <c r="D1043" s="55">
        <v>2035</v>
      </c>
      <c r="E1043" s="55" t="s">
        <v>50</v>
      </c>
      <c r="F1043" s="55">
        <v>0.58930434799999998</v>
      </c>
      <c r="G1043" s="55">
        <v>3.4774789E-2</v>
      </c>
      <c r="H1043" s="55">
        <v>27</v>
      </c>
      <c r="I1043" s="55">
        <v>532</v>
      </c>
      <c r="J1043" s="55">
        <v>0</v>
      </c>
      <c r="K1043" s="55">
        <v>214.37934859999999</v>
      </c>
      <c r="L1043" s="55">
        <v>16.04842768</v>
      </c>
      <c r="M1043" s="55">
        <v>0.138265163</v>
      </c>
    </row>
    <row r="1044" spans="1:13">
      <c r="A1044" s="55" t="s">
        <v>110</v>
      </c>
      <c r="B1044" s="55" t="s">
        <v>111</v>
      </c>
      <c r="C1044" s="55" t="s">
        <v>120</v>
      </c>
      <c r="D1044" s="55">
        <v>2040</v>
      </c>
      <c r="E1044" s="55" t="s">
        <v>50</v>
      </c>
      <c r="F1044" s="55">
        <v>0.63295652199999997</v>
      </c>
      <c r="G1044" s="55">
        <v>3.8337802999999997E-2</v>
      </c>
      <c r="H1044" s="55">
        <v>29</v>
      </c>
      <c r="I1044" s="55">
        <v>564</v>
      </c>
      <c r="J1044" s="55">
        <v>0</v>
      </c>
      <c r="K1044" s="55">
        <v>229.9626701</v>
      </c>
      <c r="L1044" s="55">
        <v>17.21500121</v>
      </c>
      <c r="M1044" s="55">
        <v>0.142272959</v>
      </c>
    </row>
    <row r="1045" spans="1:13">
      <c r="A1045" s="55" t="s">
        <v>110</v>
      </c>
      <c r="B1045" s="55" t="s">
        <v>111</v>
      </c>
      <c r="C1045" s="55" t="s">
        <v>120</v>
      </c>
      <c r="D1045" s="55">
        <v>2045</v>
      </c>
      <c r="E1045" s="55" t="s">
        <v>50</v>
      </c>
      <c r="F1045" s="55">
        <v>0.65478260899999996</v>
      </c>
      <c r="G1045" s="55">
        <v>3.7055100000000001E-2</v>
      </c>
      <c r="H1045" s="55">
        <v>30</v>
      </c>
      <c r="I1045" s="55">
        <v>596</v>
      </c>
      <c r="J1045" s="55">
        <v>0</v>
      </c>
      <c r="K1045" s="55">
        <v>237.77435850000001</v>
      </c>
      <c r="L1045" s="55">
        <v>17.799786780000002</v>
      </c>
      <c r="M1045" s="55">
        <v>0.144881062</v>
      </c>
    </row>
    <row r="1046" spans="1:13">
      <c r="A1046" s="55" t="s">
        <v>110</v>
      </c>
      <c r="B1046" s="55" t="s">
        <v>111</v>
      </c>
      <c r="C1046" s="55" t="s">
        <v>120</v>
      </c>
      <c r="D1046" s="55">
        <v>2050</v>
      </c>
      <c r="E1046" s="55" t="s">
        <v>50</v>
      </c>
      <c r="F1046" s="55">
        <v>0.67660869599999995</v>
      </c>
      <c r="G1046" s="55">
        <v>3.9050371E-2</v>
      </c>
      <c r="H1046" s="55">
        <v>31</v>
      </c>
      <c r="I1046" s="55">
        <v>629</v>
      </c>
      <c r="J1046" s="55">
        <v>0</v>
      </c>
      <c r="K1046" s="55">
        <v>245.65323519999899</v>
      </c>
      <c r="L1046" s="55">
        <v>18.389600510000001</v>
      </c>
      <c r="M1046" s="55">
        <v>0.14908359900000001</v>
      </c>
    </row>
    <row r="1047" spans="1:13">
      <c r="A1047" s="55" t="s">
        <v>110</v>
      </c>
      <c r="B1047" s="55" t="s">
        <v>111</v>
      </c>
      <c r="C1047" s="55" t="s">
        <v>121</v>
      </c>
      <c r="D1047" s="55">
        <v>2000</v>
      </c>
      <c r="E1047" s="55" t="s">
        <v>50</v>
      </c>
      <c r="F1047" s="55">
        <v>0.55500000000000005</v>
      </c>
      <c r="G1047" s="55">
        <v>3.7999999999999999E-2</v>
      </c>
      <c r="H1047" s="55">
        <v>14</v>
      </c>
      <c r="I1047" s="55">
        <v>240</v>
      </c>
      <c r="J1047" s="55">
        <v>0</v>
      </c>
      <c r="K1047" s="55">
        <v>277.52182690000001</v>
      </c>
      <c r="L1047" s="55">
        <v>20.504416599999999</v>
      </c>
      <c r="M1047" s="55">
        <v>12.35357759</v>
      </c>
    </row>
    <row r="1048" spans="1:13">
      <c r="A1048" s="55" t="s">
        <v>110</v>
      </c>
      <c r="B1048" s="55" t="s">
        <v>111</v>
      </c>
      <c r="C1048" s="55" t="s">
        <v>121</v>
      </c>
      <c r="D1048" s="55">
        <v>2005</v>
      </c>
      <c r="E1048" s="55" t="s">
        <v>50</v>
      </c>
      <c r="F1048" s="55">
        <v>0.64700000000000002</v>
      </c>
      <c r="G1048" s="55">
        <v>4.65E-2</v>
      </c>
      <c r="H1048" s="55">
        <v>18</v>
      </c>
      <c r="I1048" s="55">
        <v>304</v>
      </c>
      <c r="J1048" s="55">
        <v>0</v>
      </c>
      <c r="K1048" s="55">
        <v>333.87450610000002</v>
      </c>
      <c r="L1048" s="55">
        <v>24.703070910000001</v>
      </c>
      <c r="M1048" s="55">
        <v>9.3973755269999995</v>
      </c>
    </row>
    <row r="1049" spans="1:13">
      <c r="A1049" s="55" t="s">
        <v>110</v>
      </c>
      <c r="B1049" s="55" t="s">
        <v>111</v>
      </c>
      <c r="C1049" s="55" t="s">
        <v>121</v>
      </c>
      <c r="D1049" s="55">
        <v>2010</v>
      </c>
      <c r="E1049" s="55" t="s">
        <v>50</v>
      </c>
      <c r="F1049" s="55">
        <v>0.91500000000000004</v>
      </c>
      <c r="G1049" s="55">
        <v>8.3201210999999997E-2</v>
      </c>
      <c r="H1049" s="55">
        <v>27</v>
      </c>
      <c r="I1049" s="55">
        <v>449</v>
      </c>
      <c r="J1049" s="55">
        <v>0</v>
      </c>
      <c r="K1049" s="55">
        <v>487.74568970000001</v>
      </c>
      <c r="L1049" s="55">
        <v>36.107219839999999</v>
      </c>
      <c r="M1049" s="55">
        <v>8.2416126110000008</v>
      </c>
    </row>
    <row r="1050" spans="1:13">
      <c r="A1050" s="55" t="s">
        <v>110</v>
      </c>
      <c r="B1050" s="55" t="s">
        <v>111</v>
      </c>
      <c r="C1050" s="55" t="s">
        <v>121</v>
      </c>
      <c r="D1050" s="55">
        <v>2015</v>
      </c>
      <c r="E1050" s="55" t="s">
        <v>50</v>
      </c>
      <c r="F1050" s="55">
        <v>1.2150000000000001</v>
      </c>
      <c r="G1050" s="55">
        <v>0.105109563</v>
      </c>
      <c r="H1050" s="55">
        <v>35</v>
      </c>
      <c r="I1050" s="55">
        <v>592</v>
      </c>
      <c r="J1050" s="55">
        <v>0</v>
      </c>
      <c r="K1050" s="55">
        <v>625.70655699999998</v>
      </c>
      <c r="L1050" s="55">
        <v>46.330629530000003</v>
      </c>
      <c r="M1050" s="55">
        <v>8.2482635029999898</v>
      </c>
    </row>
    <row r="1051" spans="1:13">
      <c r="A1051" s="55" t="s">
        <v>110</v>
      </c>
      <c r="B1051" s="55" t="s">
        <v>111</v>
      </c>
      <c r="C1051" s="55" t="s">
        <v>121</v>
      </c>
      <c r="D1051" s="55">
        <v>2020</v>
      </c>
      <c r="E1051" s="55" t="s">
        <v>50</v>
      </c>
      <c r="F1051" s="55">
        <v>1.492714286</v>
      </c>
      <c r="G1051" s="55">
        <v>0.11484823199999999</v>
      </c>
      <c r="H1051" s="55">
        <v>43</v>
      </c>
      <c r="I1051" s="55">
        <v>737</v>
      </c>
      <c r="J1051" s="55">
        <v>0</v>
      </c>
      <c r="K1051" s="55">
        <v>765.83989639999902</v>
      </c>
      <c r="L1051" s="55">
        <v>56.709269509999999</v>
      </c>
      <c r="M1051" s="55">
        <v>8.3914335120000008</v>
      </c>
    </row>
    <row r="1052" spans="1:13">
      <c r="A1052" s="55" t="s">
        <v>110</v>
      </c>
      <c r="B1052" s="55" t="s">
        <v>111</v>
      </c>
      <c r="C1052" s="55" t="s">
        <v>121</v>
      </c>
      <c r="D1052" s="55">
        <v>2025</v>
      </c>
      <c r="E1052" s="55" t="s">
        <v>50</v>
      </c>
      <c r="F1052" s="55">
        <v>1.7704285709999901</v>
      </c>
      <c r="G1052" s="55">
        <v>0.14057930399999999</v>
      </c>
      <c r="H1052" s="55">
        <v>51</v>
      </c>
      <c r="I1052" s="55">
        <v>886</v>
      </c>
      <c r="J1052" s="55">
        <v>0</v>
      </c>
      <c r="K1052" s="55">
        <v>907.32199270000001</v>
      </c>
      <c r="L1052" s="55">
        <v>67.403425929999997</v>
      </c>
      <c r="M1052" s="55">
        <v>7.3006807220000001</v>
      </c>
    </row>
    <row r="1053" spans="1:13">
      <c r="A1053" s="55" t="s">
        <v>110</v>
      </c>
      <c r="B1053" s="55" t="s">
        <v>111</v>
      </c>
      <c r="C1053" s="55" t="s">
        <v>121</v>
      </c>
      <c r="D1053" s="55">
        <v>2030</v>
      </c>
      <c r="E1053" s="55" t="s">
        <v>50</v>
      </c>
      <c r="F1053" s="55">
        <v>2.04814285699999</v>
      </c>
      <c r="G1053" s="55">
        <v>0.15414069499999999</v>
      </c>
      <c r="H1053" s="55">
        <v>59</v>
      </c>
      <c r="I1053" s="55">
        <v>1039</v>
      </c>
      <c r="J1053" s="55">
        <v>0</v>
      </c>
      <c r="K1053" s="55">
        <v>1049.2018599999999</v>
      </c>
      <c r="L1053" s="55">
        <v>77.942110599999907</v>
      </c>
      <c r="M1053" s="55">
        <v>4.9226187789999898</v>
      </c>
    </row>
    <row r="1054" spans="1:13">
      <c r="A1054" s="55" t="s">
        <v>110</v>
      </c>
      <c r="B1054" s="55" t="s">
        <v>111</v>
      </c>
      <c r="C1054" s="55" t="s">
        <v>121</v>
      </c>
      <c r="D1054" s="55">
        <v>2035</v>
      </c>
      <c r="E1054" s="55" t="s">
        <v>50</v>
      </c>
      <c r="F1054" s="55">
        <v>2.3258571429999999</v>
      </c>
      <c r="G1054" s="55">
        <v>0.168647983999999</v>
      </c>
      <c r="H1054" s="55">
        <v>67</v>
      </c>
      <c r="I1054" s="55">
        <v>1195</v>
      </c>
      <c r="J1054" s="55">
        <v>0</v>
      </c>
      <c r="K1054" s="55">
        <v>1191.2719990000001</v>
      </c>
      <c r="L1054" s="55">
        <v>88.495500099999902</v>
      </c>
      <c r="M1054" s="55">
        <v>4.026954505</v>
      </c>
    </row>
    <row r="1055" spans="1:13">
      <c r="A1055" s="55" t="s">
        <v>110</v>
      </c>
      <c r="B1055" s="55" t="s">
        <v>111</v>
      </c>
      <c r="C1055" s="55" t="s">
        <v>121</v>
      </c>
      <c r="D1055" s="55">
        <v>2040</v>
      </c>
      <c r="E1055" s="55" t="s">
        <v>50</v>
      </c>
      <c r="F1055" s="55">
        <v>2.603571429</v>
      </c>
      <c r="G1055" s="55">
        <v>0.18315527399999901</v>
      </c>
      <c r="H1055" s="55">
        <v>75</v>
      </c>
      <c r="I1055" s="55">
        <v>1354</v>
      </c>
      <c r="J1055" s="55">
        <v>0</v>
      </c>
      <c r="K1055" s="55">
        <v>1333.4296529999999</v>
      </c>
      <c r="L1055" s="55">
        <v>99.055652739999999</v>
      </c>
      <c r="M1055" s="55">
        <v>3.8964738419999998</v>
      </c>
    </row>
    <row r="1056" spans="1:13">
      <c r="A1056" s="55" t="s">
        <v>110</v>
      </c>
      <c r="B1056" s="55" t="s">
        <v>111</v>
      </c>
      <c r="C1056" s="55" t="s">
        <v>121</v>
      </c>
      <c r="D1056" s="55">
        <v>2045</v>
      </c>
      <c r="E1056" s="55" t="s">
        <v>50</v>
      </c>
      <c r="F1056" s="55">
        <v>2.8812857139999899</v>
      </c>
      <c r="G1056" s="55">
        <v>0.19040891899999901</v>
      </c>
      <c r="H1056" s="55">
        <v>83</v>
      </c>
      <c r="I1056" s="55">
        <v>1517</v>
      </c>
      <c r="J1056" s="55">
        <v>0</v>
      </c>
      <c r="K1056" s="55">
        <v>1475.6264719999999</v>
      </c>
      <c r="L1056" s="55">
        <v>109.618832</v>
      </c>
      <c r="M1056" s="55">
        <v>4.0961982829999997</v>
      </c>
    </row>
    <row r="1057" spans="1:13">
      <c r="A1057" s="55" t="s">
        <v>110</v>
      </c>
      <c r="B1057" s="55" t="s">
        <v>111</v>
      </c>
      <c r="C1057" s="55" t="s">
        <v>121</v>
      </c>
      <c r="D1057" s="55">
        <v>2050</v>
      </c>
      <c r="E1057" s="55" t="s">
        <v>50</v>
      </c>
      <c r="F1057" s="55">
        <v>3.1589999999999998</v>
      </c>
      <c r="G1057" s="55">
        <v>0.21216985299999999</v>
      </c>
      <c r="H1057" s="55">
        <v>91</v>
      </c>
      <c r="I1057" s="55">
        <v>1683</v>
      </c>
      <c r="J1057" s="55">
        <v>0</v>
      </c>
      <c r="K1057" s="55">
        <v>1617.8404840000001</v>
      </c>
      <c r="L1057" s="55">
        <v>120.18333989999999</v>
      </c>
      <c r="M1057" s="55">
        <v>4.4218064190000002</v>
      </c>
    </row>
    <row r="1058" spans="1:13">
      <c r="A1058" s="55" t="s">
        <v>110</v>
      </c>
      <c r="B1058" s="55" t="s">
        <v>111</v>
      </c>
      <c r="C1058" s="55" t="s">
        <v>122</v>
      </c>
      <c r="D1058" s="55">
        <v>2000</v>
      </c>
      <c r="E1058" s="55" t="s">
        <v>50</v>
      </c>
      <c r="F1058" s="55">
        <v>0.109</v>
      </c>
      <c r="G1058" s="55">
        <v>2.1000000000000001E-2</v>
      </c>
      <c r="H1058" s="55">
        <v>4</v>
      </c>
      <c r="I1058" s="55">
        <v>59</v>
      </c>
      <c r="J1058" s="55">
        <v>0</v>
      </c>
      <c r="K1058" s="55">
        <v>81.263630000000006</v>
      </c>
      <c r="L1058" s="55">
        <v>6.0183844379999902</v>
      </c>
      <c r="M1058" s="55">
        <v>0.930455794</v>
      </c>
    </row>
    <row r="1059" spans="1:13">
      <c r="A1059" s="55" t="s">
        <v>110</v>
      </c>
      <c r="B1059" s="55" t="s">
        <v>111</v>
      </c>
      <c r="C1059" s="55" t="s">
        <v>122</v>
      </c>
      <c r="D1059" s="55">
        <v>2005</v>
      </c>
      <c r="E1059" s="55" t="s">
        <v>50</v>
      </c>
      <c r="F1059" s="55">
        <v>0.185</v>
      </c>
      <c r="G1059" s="55">
        <v>1.6500000000000001E-2</v>
      </c>
      <c r="H1059" s="55">
        <v>7</v>
      </c>
      <c r="I1059" s="55">
        <v>111</v>
      </c>
      <c r="J1059" s="55">
        <v>0</v>
      </c>
      <c r="K1059" s="55">
        <v>129.84990999999999</v>
      </c>
      <c r="L1059" s="55">
        <v>9.6166843350000004</v>
      </c>
      <c r="M1059" s="55">
        <v>1.354906776</v>
      </c>
    </row>
    <row r="1060" spans="1:13">
      <c r="A1060" s="55" t="s">
        <v>110</v>
      </c>
      <c r="B1060" s="55" t="s">
        <v>111</v>
      </c>
      <c r="C1060" s="55" t="s">
        <v>122</v>
      </c>
      <c r="D1060" s="55">
        <v>2010</v>
      </c>
      <c r="E1060" s="55" t="s">
        <v>50</v>
      </c>
      <c r="F1060" s="55">
        <v>0.27600000000000002</v>
      </c>
      <c r="G1060" s="55">
        <v>3.2472862999999998E-2</v>
      </c>
      <c r="H1060" s="55">
        <v>10</v>
      </c>
      <c r="I1060" s="55">
        <v>165</v>
      </c>
      <c r="J1060" s="55">
        <v>0</v>
      </c>
      <c r="K1060" s="55">
        <v>171.51316</v>
      </c>
      <c r="L1060" s="55">
        <v>12.70226463</v>
      </c>
      <c r="M1060" s="55">
        <v>1.80114630199999</v>
      </c>
    </row>
    <row r="1061" spans="1:13">
      <c r="A1061" s="55" t="s">
        <v>110</v>
      </c>
      <c r="B1061" s="55" t="s">
        <v>111</v>
      </c>
      <c r="C1061" s="55" t="s">
        <v>122</v>
      </c>
      <c r="D1061" s="55">
        <v>2015</v>
      </c>
      <c r="E1061" s="55" t="s">
        <v>50</v>
      </c>
      <c r="F1061" s="55">
        <v>0.40899999999999997</v>
      </c>
      <c r="G1061" s="55">
        <v>4.0042186E-2</v>
      </c>
      <c r="H1061" s="55">
        <v>15</v>
      </c>
      <c r="I1061" s="55">
        <v>259</v>
      </c>
      <c r="J1061" s="55">
        <v>0</v>
      </c>
      <c r="K1061" s="55">
        <v>247.85285999999999</v>
      </c>
      <c r="L1061" s="55">
        <v>18.35598281</v>
      </c>
      <c r="M1061" s="55">
        <v>2.638876658</v>
      </c>
    </row>
    <row r="1062" spans="1:13">
      <c r="A1062" s="55" t="s">
        <v>110</v>
      </c>
      <c r="B1062" s="55" t="s">
        <v>111</v>
      </c>
      <c r="C1062" s="55" t="s">
        <v>122</v>
      </c>
      <c r="D1062" s="55">
        <v>2020</v>
      </c>
      <c r="E1062" s="55" t="s">
        <v>50</v>
      </c>
      <c r="F1062" s="55">
        <v>0.51806666700000004</v>
      </c>
      <c r="G1062" s="55">
        <v>4.0033607999999998E-2</v>
      </c>
      <c r="H1062" s="55">
        <v>19</v>
      </c>
      <c r="I1062" s="55">
        <v>332</v>
      </c>
      <c r="J1062" s="55">
        <v>0</v>
      </c>
      <c r="K1062" s="55">
        <v>309.475034899999</v>
      </c>
      <c r="L1062" s="55">
        <v>23.163341710000001</v>
      </c>
      <c r="M1062" s="55">
        <v>2.1162623329999999</v>
      </c>
    </row>
    <row r="1063" spans="1:13">
      <c r="A1063" s="55" t="s">
        <v>110</v>
      </c>
      <c r="B1063" s="55" t="s">
        <v>111</v>
      </c>
      <c r="C1063" s="55" t="s">
        <v>122</v>
      </c>
      <c r="D1063" s="55">
        <v>2025</v>
      </c>
      <c r="E1063" s="55" t="s">
        <v>50</v>
      </c>
      <c r="F1063" s="55">
        <v>0.62713333299999996</v>
      </c>
      <c r="G1063" s="55">
        <v>5.2293122999999997E-2</v>
      </c>
      <c r="H1063" s="55">
        <v>23</v>
      </c>
      <c r="I1063" s="55">
        <v>408</v>
      </c>
      <c r="J1063" s="55">
        <v>0</v>
      </c>
      <c r="K1063" s="55">
        <v>372.67993080000002</v>
      </c>
      <c r="L1063" s="55">
        <v>27.88797679</v>
      </c>
      <c r="M1063" s="55">
        <v>2.5441739569999999</v>
      </c>
    </row>
    <row r="1064" spans="1:13">
      <c r="A1064" s="55" t="s">
        <v>110</v>
      </c>
      <c r="B1064" s="55" t="s">
        <v>111</v>
      </c>
      <c r="C1064" s="55" t="s">
        <v>122</v>
      </c>
      <c r="D1064" s="55">
        <v>2030</v>
      </c>
      <c r="E1064" s="55" t="s">
        <v>50</v>
      </c>
      <c r="F1064" s="55">
        <v>0.73619999999999997</v>
      </c>
      <c r="G1064" s="55">
        <v>5.6974735999999998E-2</v>
      </c>
      <c r="H1064" s="55">
        <v>27</v>
      </c>
      <c r="I1064" s="55">
        <v>485</v>
      </c>
      <c r="J1064" s="55">
        <v>0</v>
      </c>
      <c r="K1064" s="55">
        <v>436.61163389999899</v>
      </c>
      <c r="L1064" s="55">
        <v>32.669908390000003</v>
      </c>
      <c r="M1064" s="55">
        <v>2.9786099289999899</v>
      </c>
    </row>
    <row r="1065" spans="1:13">
      <c r="A1065" s="55" t="s">
        <v>110</v>
      </c>
      <c r="B1065" s="55" t="s">
        <v>111</v>
      </c>
      <c r="C1065" s="55" t="s">
        <v>122</v>
      </c>
      <c r="D1065" s="55">
        <v>2035</v>
      </c>
      <c r="E1065" s="55" t="s">
        <v>50</v>
      </c>
      <c r="F1065" s="55">
        <v>0.84526666699999997</v>
      </c>
      <c r="G1065" s="55">
        <v>6.2672180999999993E-2</v>
      </c>
      <c r="H1065" s="55">
        <v>31</v>
      </c>
      <c r="I1065" s="55">
        <v>565</v>
      </c>
      <c r="J1065" s="55">
        <v>0</v>
      </c>
      <c r="K1065" s="55">
        <v>500.90471700000001</v>
      </c>
      <c r="L1065" s="55">
        <v>37.48037996</v>
      </c>
      <c r="M1065" s="55">
        <v>3.41720595</v>
      </c>
    </row>
    <row r="1066" spans="1:13">
      <c r="A1066" s="55" t="s">
        <v>110</v>
      </c>
      <c r="B1066" s="55" t="s">
        <v>111</v>
      </c>
      <c r="C1066" s="55" t="s">
        <v>122</v>
      </c>
      <c r="D1066" s="55">
        <v>2040</v>
      </c>
      <c r="E1066" s="55" t="s">
        <v>50</v>
      </c>
      <c r="F1066" s="55">
        <v>0.95433333300000001</v>
      </c>
      <c r="G1066" s="55">
        <v>6.8369625000000003E-2</v>
      </c>
      <c r="H1066" s="55">
        <v>35</v>
      </c>
      <c r="I1066" s="55">
        <v>646</v>
      </c>
      <c r="J1066" s="55">
        <v>0</v>
      </c>
      <c r="K1066" s="55">
        <v>565.36805219999997</v>
      </c>
      <c r="L1066" s="55">
        <v>42.304372409999999</v>
      </c>
      <c r="M1066" s="55">
        <v>3.8572656139999899</v>
      </c>
    </row>
    <row r="1067" spans="1:13">
      <c r="A1067" s="55" t="s">
        <v>110</v>
      </c>
      <c r="B1067" s="55" t="s">
        <v>111</v>
      </c>
      <c r="C1067" s="55" t="s">
        <v>122</v>
      </c>
      <c r="D1067" s="55">
        <v>2045</v>
      </c>
      <c r="E1067" s="55" t="s">
        <v>50</v>
      </c>
      <c r="F1067" s="55">
        <v>1.0633999999999999</v>
      </c>
      <c r="G1067" s="55">
        <v>7.1218348000000001E-2</v>
      </c>
      <c r="H1067" s="55">
        <v>39</v>
      </c>
      <c r="I1067" s="55">
        <v>730</v>
      </c>
      <c r="J1067" s="55">
        <v>0</v>
      </c>
      <c r="K1067" s="55">
        <v>629.90885330000003</v>
      </c>
      <c r="L1067" s="55">
        <v>47.134483950000003</v>
      </c>
      <c r="M1067" s="55">
        <v>4.2977229389999998</v>
      </c>
    </row>
    <row r="1068" spans="1:13">
      <c r="A1068" s="55" t="s">
        <v>110</v>
      </c>
      <c r="B1068" s="55" t="s">
        <v>111</v>
      </c>
      <c r="C1068" s="55" t="s">
        <v>122</v>
      </c>
      <c r="D1068" s="55">
        <v>2050</v>
      </c>
      <c r="E1068" s="55" t="s">
        <v>50</v>
      </c>
      <c r="F1068" s="55">
        <v>1.1724666669999999</v>
      </c>
      <c r="G1068" s="55">
        <v>7.9764513999999995E-2</v>
      </c>
      <c r="H1068" s="55">
        <v>43</v>
      </c>
      <c r="I1068" s="55">
        <v>817</v>
      </c>
      <c r="J1068" s="55">
        <v>0</v>
      </c>
      <c r="K1068" s="55">
        <v>694.48405260000004</v>
      </c>
      <c r="L1068" s="55">
        <v>51.967304859999999</v>
      </c>
      <c r="M1068" s="55">
        <v>4.7383567979999999</v>
      </c>
    </row>
    <row r="1069" spans="1:13">
      <c r="A1069" s="55" t="s">
        <v>110</v>
      </c>
      <c r="B1069" s="55" t="s">
        <v>111</v>
      </c>
      <c r="C1069" s="55" t="s">
        <v>123</v>
      </c>
      <c r="D1069" s="55">
        <v>2000</v>
      </c>
      <c r="E1069" s="55" t="s">
        <v>50</v>
      </c>
      <c r="F1069" s="55">
        <v>0.73399999999999999</v>
      </c>
      <c r="G1069" s="55">
        <v>4.4999999999999998E-2</v>
      </c>
      <c r="H1069" s="55">
        <v>18</v>
      </c>
      <c r="I1069" s="55">
        <v>297</v>
      </c>
      <c r="J1069" s="55">
        <v>0</v>
      </c>
      <c r="K1069" s="55">
        <v>302.67087999999899</v>
      </c>
      <c r="L1069" s="55">
        <v>22.415805370000001</v>
      </c>
      <c r="M1069" s="55">
        <v>17.72537883</v>
      </c>
    </row>
    <row r="1070" spans="1:13">
      <c r="A1070" s="55" t="s">
        <v>110</v>
      </c>
      <c r="B1070" s="55" t="s">
        <v>111</v>
      </c>
      <c r="C1070" s="55" t="s">
        <v>123</v>
      </c>
      <c r="D1070" s="55">
        <v>2005</v>
      </c>
      <c r="E1070" s="55" t="s">
        <v>50</v>
      </c>
      <c r="F1070" s="55">
        <v>0.95399999999999996</v>
      </c>
      <c r="G1070" s="55">
        <v>7.6999999999999999E-2</v>
      </c>
      <c r="H1070" s="55">
        <v>29</v>
      </c>
      <c r="I1070" s="55">
        <v>491</v>
      </c>
      <c r="J1070" s="55">
        <v>0</v>
      </c>
      <c r="K1070" s="55">
        <v>460.36525460000001</v>
      </c>
      <c r="L1070" s="55">
        <v>34.094604889999999</v>
      </c>
      <c r="M1070" s="55">
        <v>15.803595079999999</v>
      </c>
    </row>
    <row r="1071" spans="1:13">
      <c r="A1071" s="55" t="s">
        <v>110</v>
      </c>
      <c r="B1071" s="55" t="s">
        <v>111</v>
      </c>
      <c r="C1071" s="55" t="s">
        <v>123</v>
      </c>
      <c r="D1071" s="55">
        <v>2010</v>
      </c>
      <c r="E1071" s="55" t="s">
        <v>50</v>
      </c>
      <c r="F1071" s="55">
        <v>1.3180000000000001</v>
      </c>
      <c r="G1071" s="55">
        <v>0.121882056999999</v>
      </c>
      <c r="H1071" s="55">
        <v>49</v>
      </c>
      <c r="I1071" s="55">
        <v>842</v>
      </c>
      <c r="J1071" s="55">
        <v>0</v>
      </c>
      <c r="K1071" s="55">
        <v>760.12696359999995</v>
      </c>
      <c r="L1071" s="55">
        <v>56.29493592</v>
      </c>
      <c r="M1071" s="55">
        <v>22.498380480000002</v>
      </c>
    </row>
    <row r="1072" spans="1:13">
      <c r="A1072" s="55" t="s">
        <v>110</v>
      </c>
      <c r="B1072" s="55" t="s">
        <v>111</v>
      </c>
      <c r="C1072" s="55" t="s">
        <v>123</v>
      </c>
      <c r="D1072" s="55">
        <v>2015</v>
      </c>
      <c r="E1072" s="55" t="s">
        <v>50</v>
      </c>
      <c r="F1072" s="55">
        <v>1.732</v>
      </c>
      <c r="G1072" s="55">
        <v>0.162744255</v>
      </c>
      <c r="H1072" s="55">
        <v>67</v>
      </c>
      <c r="I1072" s="55">
        <v>1151</v>
      </c>
      <c r="J1072" s="55">
        <v>0</v>
      </c>
      <c r="K1072" s="55">
        <v>1030.0337119999999</v>
      </c>
      <c r="L1072" s="55">
        <v>76.284159149999994</v>
      </c>
      <c r="M1072" s="55">
        <v>30.25177995</v>
      </c>
    </row>
    <row r="1073" spans="1:13">
      <c r="A1073" s="55" t="s">
        <v>110</v>
      </c>
      <c r="B1073" s="55" t="s">
        <v>111</v>
      </c>
      <c r="C1073" s="55" t="s">
        <v>123</v>
      </c>
      <c r="D1073" s="55">
        <v>2020</v>
      </c>
      <c r="E1073" s="55" t="s">
        <v>50</v>
      </c>
      <c r="F1073" s="55">
        <v>2.3007164179999999</v>
      </c>
      <c r="G1073" s="55">
        <v>0.20465941600000001</v>
      </c>
      <c r="H1073" s="55">
        <v>89</v>
      </c>
      <c r="I1073" s="55">
        <v>1565</v>
      </c>
      <c r="J1073" s="55">
        <v>0</v>
      </c>
      <c r="K1073" s="55">
        <v>1364.06348</v>
      </c>
      <c r="L1073" s="55">
        <v>101.01560809999999</v>
      </c>
      <c r="M1073" s="55">
        <v>39.848638819999998</v>
      </c>
    </row>
    <row r="1074" spans="1:13">
      <c r="A1074" s="55" t="s">
        <v>110</v>
      </c>
      <c r="B1074" s="55" t="s">
        <v>111</v>
      </c>
      <c r="C1074" s="55" t="s">
        <v>123</v>
      </c>
      <c r="D1074" s="55">
        <v>2025</v>
      </c>
      <c r="E1074" s="55" t="s">
        <v>50</v>
      </c>
      <c r="F1074" s="55">
        <v>2.8694328360000001</v>
      </c>
      <c r="G1074" s="55">
        <v>0.241316792</v>
      </c>
      <c r="H1074" s="55">
        <v>111</v>
      </c>
      <c r="I1074" s="55">
        <v>1992</v>
      </c>
      <c r="J1074" s="55">
        <v>0</v>
      </c>
      <c r="K1074" s="55">
        <v>1699.95155</v>
      </c>
      <c r="L1074" s="55">
        <v>125.87815049999899</v>
      </c>
      <c r="M1074" s="55">
        <v>44.804023799999896</v>
      </c>
    </row>
    <row r="1075" spans="1:13">
      <c r="A1075" s="55" t="s">
        <v>110</v>
      </c>
      <c r="B1075" s="55" t="s">
        <v>111</v>
      </c>
      <c r="C1075" s="55" t="s">
        <v>123</v>
      </c>
      <c r="D1075" s="55">
        <v>2030</v>
      </c>
      <c r="E1075" s="55" t="s">
        <v>50</v>
      </c>
      <c r="F1075" s="55">
        <v>3.4381492539999998</v>
      </c>
      <c r="G1075" s="55">
        <v>0.27649510399999999</v>
      </c>
      <c r="H1075" s="55">
        <v>133</v>
      </c>
      <c r="I1075" s="55">
        <v>2433</v>
      </c>
      <c r="J1075" s="55">
        <v>0</v>
      </c>
      <c r="K1075" s="55">
        <v>2036.280516</v>
      </c>
      <c r="L1075" s="55">
        <v>150.7773096</v>
      </c>
      <c r="M1075" s="55">
        <v>36.398518080000002</v>
      </c>
    </row>
    <row r="1076" spans="1:13">
      <c r="A1076" s="55" t="s">
        <v>110</v>
      </c>
      <c r="B1076" s="55" t="s">
        <v>111</v>
      </c>
      <c r="C1076" s="55" t="s">
        <v>123</v>
      </c>
      <c r="D1076" s="55">
        <v>2035</v>
      </c>
      <c r="E1076" s="55" t="s">
        <v>50</v>
      </c>
      <c r="F1076" s="55">
        <v>4.0327164179999997</v>
      </c>
      <c r="G1076" s="55">
        <v>0.30907344199999998</v>
      </c>
      <c r="H1076" s="55">
        <v>156</v>
      </c>
      <c r="I1076" s="55">
        <v>2888</v>
      </c>
      <c r="J1076" s="55">
        <v>0</v>
      </c>
      <c r="K1076" s="55">
        <v>2388.1490840000001</v>
      </c>
      <c r="L1076" s="55">
        <v>176.8291601</v>
      </c>
      <c r="M1076" s="55">
        <v>34.627841920000002</v>
      </c>
    </row>
    <row r="1077" spans="1:13">
      <c r="A1077" s="55" t="s">
        <v>110</v>
      </c>
      <c r="B1077" s="55" t="s">
        <v>111</v>
      </c>
      <c r="C1077" s="55" t="s">
        <v>123</v>
      </c>
      <c r="D1077" s="55">
        <v>2040</v>
      </c>
      <c r="E1077" s="55" t="s">
        <v>50</v>
      </c>
      <c r="F1077" s="55">
        <v>4.6014328359999999</v>
      </c>
      <c r="G1077" s="55">
        <v>0.33658772599999998</v>
      </c>
      <c r="H1077" s="55">
        <v>178</v>
      </c>
      <c r="I1077" s="55">
        <v>3357</v>
      </c>
      <c r="J1077" s="55">
        <v>0</v>
      </c>
      <c r="K1077" s="55">
        <v>2724.8207170000001</v>
      </c>
      <c r="L1077" s="55">
        <v>201.7567616</v>
      </c>
      <c r="M1077" s="55">
        <v>36.253573690000003</v>
      </c>
    </row>
    <row r="1078" spans="1:13">
      <c r="A1078" s="55" t="s">
        <v>110</v>
      </c>
      <c r="B1078" s="55" t="s">
        <v>111</v>
      </c>
      <c r="C1078" s="55" t="s">
        <v>123</v>
      </c>
      <c r="D1078" s="55">
        <v>2045</v>
      </c>
      <c r="E1078" s="55" t="s">
        <v>50</v>
      </c>
      <c r="F1078" s="55">
        <v>5.170149254</v>
      </c>
      <c r="G1078" s="55">
        <v>0.35287689500000002</v>
      </c>
      <c r="H1078" s="55">
        <v>200</v>
      </c>
      <c r="I1078" s="55">
        <v>3840</v>
      </c>
      <c r="J1078" s="55">
        <v>0</v>
      </c>
      <c r="K1078" s="55">
        <v>3061.54502</v>
      </c>
      <c r="L1078" s="55">
        <v>226.688734199999</v>
      </c>
      <c r="M1078" s="55">
        <v>39.564317770000002</v>
      </c>
    </row>
    <row r="1079" spans="1:13">
      <c r="A1079" s="55" t="s">
        <v>110</v>
      </c>
      <c r="B1079" s="55" t="s">
        <v>111</v>
      </c>
      <c r="C1079" s="55" t="s">
        <v>123</v>
      </c>
      <c r="D1079" s="55">
        <v>2050</v>
      </c>
      <c r="E1079" s="55" t="s">
        <v>50</v>
      </c>
      <c r="F1079" s="55">
        <v>5.7388656720000002</v>
      </c>
      <c r="G1079" s="55">
        <v>0.39634274899999999</v>
      </c>
      <c r="H1079" s="55">
        <v>222</v>
      </c>
      <c r="I1079" s="55">
        <v>4337</v>
      </c>
      <c r="J1079" s="55">
        <v>0</v>
      </c>
      <c r="K1079" s="55">
        <v>3398.2930659999902</v>
      </c>
      <c r="L1079" s="55">
        <v>251.62267709999901</v>
      </c>
      <c r="M1079" s="55">
        <v>43.537960599999998</v>
      </c>
    </row>
    <row r="1080" spans="1:13">
      <c r="A1080" s="55" t="s">
        <v>110</v>
      </c>
      <c r="B1080" s="55" t="s">
        <v>111</v>
      </c>
      <c r="C1080" s="55" t="s">
        <v>124</v>
      </c>
      <c r="D1080" s="55">
        <v>2000</v>
      </c>
      <c r="E1080" s="55" t="s">
        <v>50</v>
      </c>
      <c r="F1080" s="55">
        <v>0.28899999999999998</v>
      </c>
      <c r="G1080" s="55">
        <v>2.1999999999999999E-2</v>
      </c>
      <c r="H1080" s="55">
        <v>16</v>
      </c>
      <c r="I1080" s="55">
        <v>248</v>
      </c>
      <c r="J1080" s="55">
        <v>0</v>
      </c>
      <c r="K1080" s="55">
        <v>264.65095000000002</v>
      </c>
      <c r="L1080" s="55">
        <v>19.60004936</v>
      </c>
      <c r="M1080" s="55">
        <v>7.5248254689999996</v>
      </c>
    </row>
    <row r="1081" spans="1:13">
      <c r="A1081" s="55" t="s">
        <v>110</v>
      </c>
      <c r="B1081" s="55" t="s">
        <v>111</v>
      </c>
      <c r="C1081" s="55" t="s">
        <v>124</v>
      </c>
      <c r="D1081" s="55">
        <v>2005</v>
      </c>
      <c r="E1081" s="55" t="s">
        <v>50</v>
      </c>
      <c r="F1081" s="55">
        <v>0.34200000000000003</v>
      </c>
      <c r="G1081" s="55">
        <v>2.8999999999999901E-2</v>
      </c>
      <c r="H1081" s="55">
        <v>18</v>
      </c>
      <c r="I1081" s="55">
        <v>285</v>
      </c>
      <c r="J1081" s="55">
        <v>0</v>
      </c>
      <c r="K1081" s="55">
        <v>281.19888959999997</v>
      </c>
      <c r="L1081" s="55">
        <v>20.81964636</v>
      </c>
      <c r="M1081" s="55">
        <v>6.3189976950000002</v>
      </c>
    </row>
    <row r="1082" spans="1:13">
      <c r="A1082" s="55" t="s">
        <v>110</v>
      </c>
      <c r="B1082" s="55" t="s">
        <v>111</v>
      </c>
      <c r="C1082" s="55" t="s">
        <v>124</v>
      </c>
      <c r="D1082" s="55">
        <v>2010</v>
      </c>
      <c r="E1082" s="55" t="s">
        <v>50</v>
      </c>
      <c r="F1082" s="55">
        <v>0.439</v>
      </c>
      <c r="G1082" s="55">
        <v>4.1674305000000002E-2</v>
      </c>
      <c r="H1082" s="55">
        <v>23</v>
      </c>
      <c r="I1082" s="55">
        <v>347</v>
      </c>
      <c r="J1082" s="55">
        <v>0</v>
      </c>
      <c r="K1082" s="55">
        <v>351.32641430000001</v>
      </c>
      <c r="L1082" s="55">
        <v>25.074679029999999</v>
      </c>
      <c r="M1082" s="55">
        <v>6.6619654379999904</v>
      </c>
    </row>
    <row r="1083" spans="1:13">
      <c r="A1083" s="55" t="s">
        <v>110</v>
      </c>
      <c r="B1083" s="55" t="s">
        <v>111</v>
      </c>
      <c r="C1083" s="55" t="s">
        <v>124</v>
      </c>
      <c r="D1083" s="55">
        <v>2015</v>
      </c>
      <c r="E1083" s="55" t="s">
        <v>50</v>
      </c>
      <c r="F1083" s="55">
        <v>0.57599999999999996</v>
      </c>
      <c r="G1083" s="55">
        <v>5.0911509000000001E-2</v>
      </c>
      <c r="H1083" s="55">
        <v>30</v>
      </c>
      <c r="I1083" s="55">
        <v>443</v>
      </c>
      <c r="J1083" s="55">
        <v>0</v>
      </c>
      <c r="K1083" s="55">
        <v>454.04906099999999</v>
      </c>
      <c r="L1083" s="55">
        <v>32.712486990000002</v>
      </c>
      <c r="M1083" s="55">
        <v>5.3655518310000003</v>
      </c>
    </row>
    <row r="1084" spans="1:13">
      <c r="A1084" s="55" t="s">
        <v>110</v>
      </c>
      <c r="B1084" s="55" t="s">
        <v>111</v>
      </c>
      <c r="C1084" s="55" t="s">
        <v>124</v>
      </c>
      <c r="D1084" s="55">
        <v>2020</v>
      </c>
      <c r="E1084" s="55" t="s">
        <v>50</v>
      </c>
      <c r="F1084" s="55">
        <v>0.71040000000000003</v>
      </c>
      <c r="G1084" s="55">
        <v>5.7456408E-2</v>
      </c>
      <c r="H1084" s="55">
        <v>37</v>
      </c>
      <c r="I1084" s="55">
        <v>567</v>
      </c>
      <c r="J1084" s="55">
        <v>0</v>
      </c>
      <c r="K1084" s="55">
        <v>558.0001168</v>
      </c>
      <c r="L1084" s="55">
        <v>40.201652080000002</v>
      </c>
      <c r="M1084" s="55">
        <v>4.4491364139999998</v>
      </c>
    </row>
    <row r="1085" spans="1:13">
      <c r="A1085" s="55" t="s">
        <v>110</v>
      </c>
      <c r="B1085" s="55" t="s">
        <v>111</v>
      </c>
      <c r="C1085" s="55" t="s">
        <v>124</v>
      </c>
      <c r="D1085" s="55">
        <v>2025</v>
      </c>
      <c r="E1085" s="55" t="s">
        <v>50</v>
      </c>
      <c r="F1085" s="55">
        <v>0.8448</v>
      </c>
      <c r="G1085" s="55">
        <v>6.8124840999999894E-2</v>
      </c>
      <c r="H1085" s="55">
        <v>44</v>
      </c>
      <c r="I1085" s="55">
        <v>698</v>
      </c>
      <c r="J1085" s="55">
        <v>0</v>
      </c>
      <c r="K1085" s="55">
        <v>662.93764899999996</v>
      </c>
      <c r="L1085" s="55">
        <v>47.762643199999999</v>
      </c>
      <c r="M1085" s="55">
        <v>2.204401968</v>
      </c>
    </row>
    <row r="1086" spans="1:13">
      <c r="A1086" s="55" t="s">
        <v>110</v>
      </c>
      <c r="B1086" s="55" t="s">
        <v>111</v>
      </c>
      <c r="C1086" s="55" t="s">
        <v>124</v>
      </c>
      <c r="D1086" s="55">
        <v>2030</v>
      </c>
      <c r="E1086" s="55" t="s">
        <v>50</v>
      </c>
      <c r="F1086" s="55">
        <v>0.97919999999999996</v>
      </c>
      <c r="G1086" s="55">
        <v>7.4220369999999994E-2</v>
      </c>
      <c r="H1086" s="55">
        <v>51</v>
      </c>
      <c r="I1086" s="55">
        <v>838</v>
      </c>
      <c r="J1086" s="55">
        <v>0</v>
      </c>
      <c r="K1086" s="55">
        <v>768.12381389999996</v>
      </c>
      <c r="L1086" s="55">
        <v>55.341283779999998</v>
      </c>
      <c r="M1086" s="55">
        <v>1.1859912459999999</v>
      </c>
    </row>
    <row r="1087" spans="1:13">
      <c r="A1087" s="55" t="s">
        <v>110</v>
      </c>
      <c r="B1087" s="55" t="s">
        <v>111</v>
      </c>
      <c r="C1087" s="55" t="s">
        <v>124</v>
      </c>
      <c r="D1087" s="55">
        <v>2035</v>
      </c>
      <c r="E1087" s="55" t="s">
        <v>50</v>
      </c>
      <c r="F1087" s="55">
        <v>1.1328</v>
      </c>
      <c r="G1087" s="55">
        <v>8.3372525000000003E-2</v>
      </c>
      <c r="H1087" s="55">
        <v>59</v>
      </c>
      <c r="I1087" s="55">
        <v>986</v>
      </c>
      <c r="J1087" s="55">
        <v>0</v>
      </c>
      <c r="K1087" s="55">
        <v>888.48862910000003</v>
      </c>
      <c r="L1087" s="55">
        <v>64.013381670000001</v>
      </c>
      <c r="M1087" s="55">
        <v>0.82582255900000001</v>
      </c>
    </row>
    <row r="1088" spans="1:13">
      <c r="A1088" s="55" t="s">
        <v>110</v>
      </c>
      <c r="B1088" s="55" t="s">
        <v>111</v>
      </c>
      <c r="C1088" s="55" t="s">
        <v>124</v>
      </c>
      <c r="D1088" s="55">
        <v>2040</v>
      </c>
      <c r="E1088" s="55" t="s">
        <v>50</v>
      </c>
      <c r="F1088" s="55">
        <v>1.2672000000000001</v>
      </c>
      <c r="G1088" s="55">
        <v>8.8763480000000006E-2</v>
      </c>
      <c r="H1088" s="55">
        <v>66</v>
      </c>
      <c r="I1088" s="55">
        <v>1142</v>
      </c>
      <c r="J1088" s="55">
        <v>0</v>
      </c>
      <c r="K1088" s="55">
        <v>993.84864739999898</v>
      </c>
      <c r="L1088" s="55">
        <v>71.604364129999993</v>
      </c>
      <c r="M1088" s="55">
        <v>0.73244159099999995</v>
      </c>
    </row>
    <row r="1089" spans="1:13">
      <c r="A1089" s="55" t="s">
        <v>110</v>
      </c>
      <c r="B1089" s="55" t="s">
        <v>111</v>
      </c>
      <c r="C1089" s="55" t="s">
        <v>124</v>
      </c>
      <c r="D1089" s="55">
        <v>2045</v>
      </c>
      <c r="E1089" s="55" t="s">
        <v>50</v>
      </c>
      <c r="F1089" s="55">
        <v>1.4016</v>
      </c>
      <c r="G1089" s="55">
        <v>9.3339556999999906E-2</v>
      </c>
      <c r="H1089" s="55">
        <v>73</v>
      </c>
      <c r="I1089" s="55">
        <v>1306</v>
      </c>
      <c r="J1089" s="55">
        <v>0</v>
      </c>
      <c r="K1089" s="55">
        <v>1099.2339039999999</v>
      </c>
      <c r="L1089" s="55">
        <v>79.197138280000004</v>
      </c>
      <c r="M1089" s="55">
        <v>0.74809309999999996</v>
      </c>
    </row>
    <row r="1090" spans="1:13">
      <c r="A1090" s="55" t="s">
        <v>110</v>
      </c>
      <c r="B1090" s="55" t="s">
        <v>111</v>
      </c>
      <c r="C1090" s="55" t="s">
        <v>124</v>
      </c>
      <c r="D1090" s="55">
        <v>2050</v>
      </c>
      <c r="E1090" s="55" t="s">
        <v>50</v>
      </c>
      <c r="F1090" s="55">
        <v>1.536</v>
      </c>
      <c r="G1090" s="55">
        <v>0.10305584599999899</v>
      </c>
      <c r="H1090" s="55">
        <v>80</v>
      </c>
      <c r="I1090" s="55">
        <v>1478</v>
      </c>
      <c r="J1090" s="55">
        <v>0</v>
      </c>
      <c r="K1090" s="55">
        <v>1204.6302310000001</v>
      </c>
      <c r="L1090" s="55">
        <v>86.790698399999997</v>
      </c>
      <c r="M1090" s="55">
        <v>0.80101799900000004</v>
      </c>
    </row>
    <row r="1091" spans="1:13">
      <c r="A1091" s="55" t="s">
        <v>110</v>
      </c>
      <c r="B1091" s="55" t="s">
        <v>111</v>
      </c>
      <c r="C1091" s="55" t="s">
        <v>125</v>
      </c>
      <c r="D1091" s="55">
        <v>2000</v>
      </c>
      <c r="E1091" s="55" t="s">
        <v>50</v>
      </c>
      <c r="F1091" s="55">
        <v>0.377</v>
      </c>
      <c r="G1091" s="55">
        <v>0.04</v>
      </c>
      <c r="H1091" s="55">
        <v>8</v>
      </c>
      <c r="I1091" s="55">
        <v>128</v>
      </c>
      <c r="J1091" s="55">
        <v>0</v>
      </c>
      <c r="K1091" s="55">
        <v>162.7539908</v>
      </c>
      <c r="L1091" s="55">
        <v>12.039724</v>
      </c>
      <c r="M1091" s="55">
        <v>4.1973056900000003</v>
      </c>
    </row>
    <row r="1092" spans="1:13">
      <c r="A1092" s="55" t="s">
        <v>110</v>
      </c>
      <c r="B1092" s="55" t="s">
        <v>111</v>
      </c>
      <c r="C1092" s="55" t="s">
        <v>125</v>
      </c>
      <c r="D1092" s="55">
        <v>2005</v>
      </c>
      <c r="E1092" s="55" t="s">
        <v>50</v>
      </c>
      <c r="F1092" s="55">
        <v>0.46</v>
      </c>
      <c r="G1092" s="55">
        <v>9.9000000000000005E-2</v>
      </c>
      <c r="H1092" s="55">
        <v>12</v>
      </c>
      <c r="I1092" s="55">
        <v>199</v>
      </c>
      <c r="J1092" s="55">
        <v>0</v>
      </c>
      <c r="K1092" s="55">
        <v>229.55043199999901</v>
      </c>
      <c r="L1092" s="55">
        <v>16.99185327</v>
      </c>
      <c r="M1092" s="55">
        <v>6.1720316950000003</v>
      </c>
    </row>
    <row r="1093" spans="1:13">
      <c r="A1093" s="55" t="s">
        <v>110</v>
      </c>
      <c r="B1093" s="55" t="s">
        <v>111</v>
      </c>
      <c r="C1093" s="55" t="s">
        <v>125</v>
      </c>
      <c r="D1093" s="55">
        <v>2010</v>
      </c>
      <c r="E1093" s="55" t="s">
        <v>50</v>
      </c>
      <c r="F1093" s="55">
        <v>0.84799999999999998</v>
      </c>
      <c r="G1093" s="55">
        <v>0.116578103</v>
      </c>
      <c r="H1093" s="55">
        <v>23</v>
      </c>
      <c r="I1093" s="55">
        <v>404</v>
      </c>
      <c r="J1093" s="55">
        <v>0</v>
      </c>
      <c r="K1093" s="55">
        <v>429.45829939999999</v>
      </c>
      <c r="L1093" s="55">
        <v>31.79517547</v>
      </c>
      <c r="M1093" s="55">
        <v>9.8040889109999991</v>
      </c>
    </row>
    <row r="1094" spans="1:13">
      <c r="A1094" s="55" t="s">
        <v>110</v>
      </c>
      <c r="B1094" s="55" t="s">
        <v>111</v>
      </c>
      <c r="C1094" s="55" t="s">
        <v>125</v>
      </c>
      <c r="D1094" s="55">
        <v>2015</v>
      </c>
      <c r="E1094" s="55" t="s">
        <v>50</v>
      </c>
      <c r="F1094" s="55">
        <v>1.53199999999999</v>
      </c>
      <c r="G1094" s="55">
        <v>0.142457209</v>
      </c>
      <c r="H1094" s="55">
        <v>43</v>
      </c>
      <c r="I1094" s="55">
        <v>759</v>
      </c>
      <c r="J1094" s="55">
        <v>0</v>
      </c>
      <c r="K1094" s="55">
        <v>795.01137270000004</v>
      </c>
      <c r="L1094" s="55">
        <v>59.484784490000003</v>
      </c>
      <c r="M1094" s="55">
        <v>5.9277754829999996</v>
      </c>
    </row>
    <row r="1095" spans="1:13">
      <c r="A1095" s="55" t="s">
        <v>110</v>
      </c>
      <c r="B1095" s="55" t="s">
        <v>111</v>
      </c>
      <c r="C1095" s="55" t="s">
        <v>125</v>
      </c>
      <c r="D1095" s="55">
        <v>2020</v>
      </c>
      <c r="E1095" s="55" t="s">
        <v>50</v>
      </c>
      <c r="F1095" s="55">
        <v>1.7813953490000001</v>
      </c>
      <c r="G1095" s="55">
        <v>0.14512000799999999</v>
      </c>
      <c r="H1095" s="55">
        <v>50</v>
      </c>
      <c r="I1095" s="55">
        <v>889</v>
      </c>
      <c r="J1095" s="55">
        <v>0</v>
      </c>
      <c r="K1095" s="55">
        <v>920.90641779999999</v>
      </c>
      <c r="L1095" s="55">
        <v>68.924581259999997</v>
      </c>
      <c r="M1095" s="55">
        <v>3.5468779029999999</v>
      </c>
    </row>
    <row r="1096" spans="1:13">
      <c r="A1096" s="55" t="s">
        <v>110</v>
      </c>
      <c r="B1096" s="55" t="s">
        <v>111</v>
      </c>
      <c r="C1096" s="55" t="s">
        <v>125</v>
      </c>
      <c r="D1096" s="55">
        <v>2025</v>
      </c>
      <c r="E1096" s="55" t="s">
        <v>50</v>
      </c>
      <c r="F1096" s="55">
        <v>1.995162791</v>
      </c>
      <c r="G1096" s="55">
        <v>0.16000978099999999</v>
      </c>
      <c r="H1096" s="55">
        <v>56</v>
      </c>
      <c r="I1096" s="55">
        <v>1024</v>
      </c>
      <c r="J1096" s="55">
        <v>0</v>
      </c>
      <c r="K1096" s="55">
        <v>1030.3348839999901</v>
      </c>
      <c r="L1096" s="55">
        <v>77.109302540000002</v>
      </c>
      <c r="M1096" s="55">
        <v>2.6167158420000001</v>
      </c>
    </row>
    <row r="1097" spans="1:13">
      <c r="A1097" s="55" t="s">
        <v>110</v>
      </c>
      <c r="B1097" s="55" t="s">
        <v>111</v>
      </c>
      <c r="C1097" s="55" t="s">
        <v>125</v>
      </c>
      <c r="D1097" s="55">
        <v>2030</v>
      </c>
      <c r="E1097" s="55" t="s">
        <v>50</v>
      </c>
      <c r="F1097" s="55">
        <v>2.2089302329999998</v>
      </c>
      <c r="G1097" s="55">
        <v>0.15319544399999999</v>
      </c>
      <c r="H1097" s="55">
        <v>62</v>
      </c>
      <c r="I1097" s="55">
        <v>1164</v>
      </c>
      <c r="J1097" s="55">
        <v>0</v>
      </c>
      <c r="K1097" s="55">
        <v>1140.267501</v>
      </c>
      <c r="L1097" s="55">
        <v>85.334269050000003</v>
      </c>
      <c r="M1097" s="55">
        <v>2.3738221880000001</v>
      </c>
    </row>
    <row r="1098" spans="1:13">
      <c r="A1098" s="55" t="s">
        <v>110</v>
      </c>
      <c r="B1098" s="55" t="s">
        <v>111</v>
      </c>
      <c r="C1098" s="55" t="s">
        <v>125</v>
      </c>
      <c r="D1098" s="55">
        <v>2035</v>
      </c>
      <c r="E1098" s="55" t="s">
        <v>50</v>
      </c>
      <c r="F1098" s="55">
        <v>2.4226976740000001</v>
      </c>
      <c r="G1098" s="55">
        <v>0.16482755099999999</v>
      </c>
      <c r="H1098" s="55">
        <v>68</v>
      </c>
      <c r="I1098" s="55">
        <v>1310</v>
      </c>
      <c r="J1098" s="55">
        <v>0</v>
      </c>
      <c r="K1098" s="55">
        <v>1250.421654</v>
      </c>
      <c r="L1098" s="55">
        <v>93.576916749999995</v>
      </c>
      <c r="M1098" s="55">
        <v>2.4213752390000001</v>
      </c>
    </row>
    <row r="1099" spans="1:13">
      <c r="A1099" s="55" t="s">
        <v>110</v>
      </c>
      <c r="B1099" s="55" t="s">
        <v>111</v>
      </c>
      <c r="C1099" s="55" t="s">
        <v>125</v>
      </c>
      <c r="D1099" s="55">
        <v>2040</v>
      </c>
      <c r="E1099" s="55" t="s">
        <v>50</v>
      </c>
      <c r="F1099" s="55">
        <v>2.6364651160000001</v>
      </c>
      <c r="G1099" s="55">
        <v>0.17448217599999999</v>
      </c>
      <c r="H1099" s="55">
        <v>74</v>
      </c>
      <c r="I1099" s="55">
        <v>1461</v>
      </c>
      <c r="J1099" s="55">
        <v>0</v>
      </c>
      <c r="K1099" s="55">
        <v>1360.671613</v>
      </c>
      <c r="L1099" s="55">
        <v>101.827210499999</v>
      </c>
      <c r="M1099" s="55">
        <v>2.576183248</v>
      </c>
    </row>
    <row r="1100" spans="1:13">
      <c r="A1100" s="55" t="s">
        <v>110</v>
      </c>
      <c r="B1100" s="55" t="s">
        <v>111</v>
      </c>
      <c r="C1100" s="55" t="s">
        <v>125</v>
      </c>
      <c r="D1100" s="55">
        <v>2045</v>
      </c>
      <c r="E1100" s="55" t="s">
        <v>50</v>
      </c>
      <c r="F1100" s="55">
        <v>2.8858604649999999</v>
      </c>
      <c r="G1100" s="55">
        <v>0.185532749</v>
      </c>
      <c r="H1100" s="55">
        <v>81</v>
      </c>
      <c r="I1100" s="55">
        <v>1617</v>
      </c>
      <c r="J1100" s="55">
        <v>0</v>
      </c>
      <c r="K1100" s="55">
        <v>1489.349528</v>
      </c>
      <c r="L1100" s="55">
        <v>111.4567797</v>
      </c>
      <c r="M1100" s="55">
        <v>2.8014321799999999</v>
      </c>
    </row>
    <row r="1101" spans="1:13">
      <c r="A1101" s="55" t="s">
        <v>110</v>
      </c>
      <c r="B1101" s="55" t="s">
        <v>111</v>
      </c>
      <c r="C1101" s="55" t="s">
        <v>125</v>
      </c>
      <c r="D1101" s="55">
        <v>2050</v>
      </c>
      <c r="E1101" s="55" t="s">
        <v>50</v>
      </c>
      <c r="F1101" s="55">
        <v>3.0996279069999999</v>
      </c>
      <c r="G1101" s="55">
        <v>0.19821167399999901</v>
      </c>
      <c r="H1101" s="55">
        <v>87</v>
      </c>
      <c r="I1101" s="55">
        <v>1779</v>
      </c>
      <c r="J1101" s="55">
        <v>0</v>
      </c>
      <c r="K1101" s="55">
        <v>1599.657555</v>
      </c>
      <c r="L1101" s="55">
        <v>119.71170749999899</v>
      </c>
      <c r="M1101" s="55">
        <v>3.0035296389999999</v>
      </c>
    </row>
    <row r="1102" spans="1:13">
      <c r="A1102" s="55" t="s">
        <v>110</v>
      </c>
      <c r="B1102" s="55" t="s">
        <v>111</v>
      </c>
      <c r="C1102" s="55" t="s">
        <v>126</v>
      </c>
      <c r="D1102" s="55">
        <v>2000</v>
      </c>
      <c r="E1102" s="55" t="s">
        <v>50</v>
      </c>
      <c r="F1102" s="55">
        <v>6.2E-2</v>
      </c>
      <c r="G1102" s="55">
        <v>5.0000000000000001E-3</v>
      </c>
      <c r="H1102" s="55">
        <v>2</v>
      </c>
      <c r="I1102" s="55">
        <v>39</v>
      </c>
      <c r="J1102" s="55">
        <v>0</v>
      </c>
      <c r="K1102" s="55">
        <v>35.926403129999997</v>
      </c>
      <c r="L1102" s="55">
        <v>2.6606512389999999</v>
      </c>
      <c r="M1102" s="55">
        <v>0.60297139</v>
      </c>
    </row>
    <row r="1103" spans="1:13">
      <c r="A1103" s="55" t="s">
        <v>110</v>
      </c>
      <c r="B1103" s="55" t="s">
        <v>111</v>
      </c>
      <c r="C1103" s="55" t="s">
        <v>126</v>
      </c>
      <c r="D1103" s="55">
        <v>2005</v>
      </c>
      <c r="E1103" s="55" t="s">
        <v>50</v>
      </c>
      <c r="F1103" s="55">
        <v>5.8999999999999997E-2</v>
      </c>
      <c r="G1103" s="55">
        <v>6.9999999999999897E-3</v>
      </c>
      <c r="H1103" s="55">
        <v>2</v>
      </c>
      <c r="I1103" s="55">
        <v>40</v>
      </c>
      <c r="J1103" s="55">
        <v>0</v>
      </c>
      <c r="K1103" s="55">
        <v>33.916922380000003</v>
      </c>
      <c r="L1103" s="55">
        <v>2.50992974</v>
      </c>
      <c r="M1103" s="55">
        <v>0.44473350899999903</v>
      </c>
    </row>
    <row r="1104" spans="1:13">
      <c r="A1104" s="55" t="s">
        <v>110</v>
      </c>
      <c r="B1104" s="55" t="s">
        <v>111</v>
      </c>
      <c r="C1104" s="55" t="s">
        <v>126</v>
      </c>
      <c r="D1104" s="55">
        <v>2010</v>
      </c>
      <c r="E1104" s="55" t="s">
        <v>50</v>
      </c>
      <c r="F1104" s="55">
        <v>6.4000000000000001E-2</v>
      </c>
      <c r="G1104" s="55">
        <v>6.6688240000000003E-3</v>
      </c>
      <c r="H1104" s="55">
        <v>3</v>
      </c>
      <c r="I1104" s="55">
        <v>48</v>
      </c>
      <c r="J1104" s="55">
        <v>0</v>
      </c>
      <c r="K1104" s="55">
        <v>49.715713659999999</v>
      </c>
      <c r="L1104" s="55">
        <v>3.6472381129999998</v>
      </c>
      <c r="M1104" s="55">
        <v>0.34294852199999998</v>
      </c>
    </row>
    <row r="1105" spans="1:13">
      <c r="A1105" s="55" t="s">
        <v>110</v>
      </c>
      <c r="B1105" s="55" t="s">
        <v>111</v>
      </c>
      <c r="C1105" s="55" t="s">
        <v>126</v>
      </c>
      <c r="D1105" s="55">
        <v>2015</v>
      </c>
      <c r="E1105" s="55" t="s">
        <v>50</v>
      </c>
      <c r="F1105" s="55">
        <v>9.0999999999999998E-2</v>
      </c>
      <c r="G1105" s="55">
        <v>7.1543469999999897E-3</v>
      </c>
      <c r="H1105" s="55">
        <v>4</v>
      </c>
      <c r="I1105" s="55">
        <v>72</v>
      </c>
      <c r="J1105" s="55">
        <v>0</v>
      </c>
      <c r="K1105" s="55">
        <v>65.692729130000004</v>
      </c>
      <c r="L1105" s="55">
        <v>4.8193419710000001</v>
      </c>
      <c r="M1105" s="55">
        <v>0.23418478300000001</v>
      </c>
    </row>
    <row r="1106" spans="1:13">
      <c r="A1106" s="55" t="s">
        <v>110</v>
      </c>
      <c r="B1106" s="55" t="s">
        <v>111</v>
      </c>
      <c r="C1106" s="55" t="s">
        <v>126</v>
      </c>
      <c r="D1106" s="55">
        <v>2020</v>
      </c>
      <c r="E1106" s="55" t="s">
        <v>50</v>
      </c>
      <c r="F1106" s="55">
        <v>0.11375</v>
      </c>
      <c r="G1106" s="55">
        <v>9.9004909999999904E-3</v>
      </c>
      <c r="H1106" s="55">
        <v>5</v>
      </c>
      <c r="I1106" s="55">
        <v>86</v>
      </c>
      <c r="J1106" s="55">
        <v>0</v>
      </c>
      <c r="K1106" s="55">
        <v>81.861171279999994</v>
      </c>
      <c r="L1106" s="55">
        <v>6.0052802479999903</v>
      </c>
      <c r="M1106" s="55">
        <v>0.11833629599999999</v>
      </c>
    </row>
    <row r="1107" spans="1:13">
      <c r="A1107" s="55" t="s">
        <v>110</v>
      </c>
      <c r="B1107" s="55" t="s">
        <v>111</v>
      </c>
      <c r="C1107" s="55" t="s">
        <v>126</v>
      </c>
      <c r="D1107" s="55">
        <v>2025</v>
      </c>
      <c r="E1107" s="55" t="s">
        <v>50</v>
      </c>
      <c r="F1107" s="55">
        <v>0.11375</v>
      </c>
      <c r="G1107" s="55">
        <v>8.3507970000000001E-3</v>
      </c>
      <c r="H1107" s="55">
        <v>5</v>
      </c>
      <c r="I1107" s="55">
        <v>101</v>
      </c>
      <c r="J1107" s="55">
        <v>0</v>
      </c>
      <c r="K1107" s="55">
        <v>81.794416240000004</v>
      </c>
      <c r="L1107" s="55">
        <v>6.0000939689999999</v>
      </c>
      <c r="M1107" s="55">
        <v>5.4412260999999899E-2</v>
      </c>
    </row>
    <row r="1108" spans="1:13">
      <c r="A1108" s="55" t="s">
        <v>110</v>
      </c>
      <c r="B1108" s="55" t="s">
        <v>111</v>
      </c>
      <c r="C1108" s="55" t="s">
        <v>126</v>
      </c>
      <c r="D1108" s="55">
        <v>2030</v>
      </c>
      <c r="E1108" s="55" t="s">
        <v>50</v>
      </c>
      <c r="F1108" s="55">
        <v>0.13650000000000001</v>
      </c>
      <c r="G1108" s="55">
        <v>1.0027328E-2</v>
      </c>
      <c r="H1108" s="55">
        <v>6</v>
      </c>
      <c r="I1108" s="55">
        <v>117</v>
      </c>
      <c r="J1108" s="55">
        <v>0</v>
      </c>
      <c r="K1108" s="55">
        <v>98.122442579999998</v>
      </c>
      <c r="L1108" s="55">
        <v>7.1977157649999999</v>
      </c>
      <c r="M1108" s="55">
        <v>3.9729265E-2</v>
      </c>
    </row>
    <row r="1109" spans="1:13">
      <c r="A1109" s="55" t="s">
        <v>110</v>
      </c>
      <c r="B1109" s="55" t="s">
        <v>111</v>
      </c>
      <c r="C1109" s="55" t="s">
        <v>126</v>
      </c>
      <c r="D1109" s="55">
        <v>2035</v>
      </c>
      <c r="E1109" s="55" t="s">
        <v>50</v>
      </c>
      <c r="F1109" s="55">
        <v>0.15925</v>
      </c>
      <c r="G1109" s="55">
        <v>1.0918641999999999E-2</v>
      </c>
      <c r="H1109" s="55">
        <v>7</v>
      </c>
      <c r="I1109" s="55">
        <v>133</v>
      </c>
      <c r="J1109" s="55">
        <v>0</v>
      </c>
      <c r="K1109" s="55">
        <v>114.46232620000001</v>
      </c>
      <c r="L1109" s="55">
        <v>8.3962587039999992</v>
      </c>
      <c r="M1109" s="55">
        <v>3.7130161000000002E-2</v>
      </c>
    </row>
    <row r="1110" spans="1:13">
      <c r="A1110" s="55" t="s">
        <v>110</v>
      </c>
      <c r="B1110" s="55" t="s">
        <v>111</v>
      </c>
      <c r="C1110" s="55" t="s">
        <v>126</v>
      </c>
      <c r="D1110" s="55">
        <v>2040</v>
      </c>
      <c r="E1110" s="55" t="s">
        <v>50</v>
      </c>
      <c r="F1110" s="55">
        <v>0.15925</v>
      </c>
      <c r="G1110" s="55">
        <v>1.0547246E-2</v>
      </c>
      <c r="H1110" s="55">
        <v>7</v>
      </c>
      <c r="I1110" s="55">
        <v>149</v>
      </c>
      <c r="J1110" s="55">
        <v>0</v>
      </c>
      <c r="K1110" s="55">
        <v>114.45699409999899</v>
      </c>
      <c r="L1110" s="55">
        <v>8.3958445259999994</v>
      </c>
      <c r="M1110" s="55">
        <v>3.4611071E-2</v>
      </c>
    </row>
    <row r="1111" spans="1:13">
      <c r="A1111" s="55" t="s">
        <v>110</v>
      </c>
      <c r="B1111" s="55" t="s">
        <v>111</v>
      </c>
      <c r="C1111" s="55" t="s">
        <v>126</v>
      </c>
      <c r="D1111" s="55">
        <v>2045</v>
      </c>
      <c r="E1111" s="55" t="s">
        <v>50</v>
      </c>
      <c r="F1111" s="55">
        <v>0.182</v>
      </c>
      <c r="G1111" s="55">
        <v>1.3072666E-2</v>
      </c>
      <c r="H1111" s="55">
        <v>8</v>
      </c>
      <c r="I1111" s="55">
        <v>167</v>
      </c>
      <c r="J1111" s="55">
        <v>0</v>
      </c>
      <c r="K1111" s="55">
        <v>130.80564860000001</v>
      </c>
      <c r="L1111" s="55">
        <v>9.5950687640000005</v>
      </c>
      <c r="M1111" s="55">
        <v>3.8710636E-2</v>
      </c>
    </row>
    <row r="1112" spans="1:13">
      <c r="A1112" s="55" t="s">
        <v>110</v>
      </c>
      <c r="B1112" s="55" t="s">
        <v>111</v>
      </c>
      <c r="C1112" s="55" t="s">
        <v>126</v>
      </c>
      <c r="D1112" s="55">
        <v>2050</v>
      </c>
      <c r="E1112" s="55" t="s">
        <v>50</v>
      </c>
      <c r="F1112" s="55">
        <v>0.20474999999999999</v>
      </c>
      <c r="G1112" s="55">
        <v>1.4558188999999999E-2</v>
      </c>
      <c r="H1112" s="55">
        <v>9</v>
      </c>
      <c r="I1112" s="55">
        <v>184</v>
      </c>
      <c r="J1112" s="55">
        <v>0</v>
      </c>
      <c r="K1112" s="55">
        <v>147.15533980000001</v>
      </c>
      <c r="L1112" s="55">
        <v>10.79437353</v>
      </c>
      <c r="M1112" s="55">
        <v>4.3240570999999998E-2</v>
      </c>
    </row>
    <row r="1113" spans="1:13">
      <c r="A1113" s="55" t="s">
        <v>110</v>
      </c>
      <c r="B1113" s="55" t="s">
        <v>111</v>
      </c>
      <c r="C1113" s="55" t="s">
        <v>127</v>
      </c>
      <c r="D1113" s="55">
        <v>2000</v>
      </c>
      <c r="E1113" s="55" t="s">
        <v>50</v>
      </c>
      <c r="F1113" s="55">
        <v>2.0966200000000002</v>
      </c>
      <c r="G1113" s="55">
        <v>0.33500000000000002</v>
      </c>
      <c r="H1113" s="55">
        <v>224</v>
      </c>
      <c r="I1113" s="55">
        <v>4210</v>
      </c>
      <c r="J1113" s="55">
        <v>0</v>
      </c>
      <c r="K1113" s="55">
        <v>3921.8803939999998</v>
      </c>
      <c r="L1113" s="55">
        <v>289.36518749999999</v>
      </c>
      <c r="M1113" s="55">
        <v>46.020721250000001</v>
      </c>
    </row>
    <row r="1114" spans="1:13">
      <c r="A1114" s="55" t="s">
        <v>110</v>
      </c>
      <c r="B1114" s="55" t="s">
        <v>111</v>
      </c>
      <c r="C1114" s="55" t="s">
        <v>127</v>
      </c>
      <c r="D1114" s="55">
        <v>2005</v>
      </c>
      <c r="E1114" s="55" t="s">
        <v>50</v>
      </c>
      <c r="F1114" s="55">
        <v>2.0867599999999999</v>
      </c>
      <c r="G1114" s="55">
        <v>0.24</v>
      </c>
      <c r="H1114" s="55">
        <v>247</v>
      </c>
      <c r="I1114" s="55">
        <v>4701</v>
      </c>
      <c r="J1114" s="55">
        <v>0</v>
      </c>
      <c r="K1114" s="55">
        <v>4050.8806629999999</v>
      </c>
      <c r="L1114" s="55">
        <v>298.16591369999998</v>
      </c>
      <c r="M1114" s="55">
        <v>44.237257919999998</v>
      </c>
    </row>
    <row r="1115" spans="1:13">
      <c r="A1115" s="55" t="s">
        <v>110</v>
      </c>
      <c r="B1115" s="55" t="s">
        <v>111</v>
      </c>
      <c r="C1115" s="55" t="s">
        <v>127</v>
      </c>
      <c r="D1115" s="55">
        <v>2010</v>
      </c>
      <c r="E1115" s="55" t="s">
        <v>50</v>
      </c>
      <c r="F1115" s="55">
        <v>2.55287</v>
      </c>
      <c r="G1115" s="55">
        <v>0.509328369</v>
      </c>
      <c r="H1115" s="55">
        <v>249</v>
      </c>
      <c r="I1115" s="55">
        <v>4731</v>
      </c>
      <c r="J1115" s="55">
        <v>0</v>
      </c>
      <c r="K1115" s="55">
        <v>3957.8215740000001</v>
      </c>
      <c r="L1115" s="55">
        <v>291.09791360000003</v>
      </c>
      <c r="M1115" s="55">
        <v>14.542194719999999</v>
      </c>
    </row>
    <row r="1116" spans="1:13">
      <c r="A1116" s="55" t="s">
        <v>110</v>
      </c>
      <c r="B1116" s="55" t="s">
        <v>111</v>
      </c>
      <c r="C1116" s="55" t="s">
        <v>127</v>
      </c>
      <c r="D1116" s="55">
        <v>2015</v>
      </c>
      <c r="E1116" s="55" t="s">
        <v>50</v>
      </c>
      <c r="F1116" s="55">
        <v>5</v>
      </c>
      <c r="G1116" s="55">
        <v>0.50639749999999994</v>
      </c>
      <c r="H1116" s="55">
        <v>284.8139256</v>
      </c>
      <c r="I1116" s="55">
        <v>4745</v>
      </c>
      <c r="J1116" s="55">
        <v>0</v>
      </c>
      <c r="K1116" s="55">
        <v>4295.3806290000002</v>
      </c>
      <c r="L1116" s="55">
        <v>304.40974210000002</v>
      </c>
      <c r="M1116" s="55">
        <v>6.6974128220000004</v>
      </c>
    </row>
    <row r="1117" spans="1:13">
      <c r="A1117" s="55" t="s">
        <v>110</v>
      </c>
      <c r="B1117" s="55" t="s">
        <v>111</v>
      </c>
      <c r="C1117" s="55" t="s">
        <v>127</v>
      </c>
      <c r="D1117" s="55">
        <v>2020</v>
      </c>
      <c r="E1117" s="55" t="s">
        <v>50</v>
      </c>
      <c r="F1117" s="55">
        <v>5.3449999999999998</v>
      </c>
      <c r="G1117" s="55">
        <v>0.27933759699999999</v>
      </c>
      <c r="H1117" s="55">
        <v>304.46608639999903</v>
      </c>
      <c r="I1117" s="55">
        <v>5072.4049999999997</v>
      </c>
      <c r="J1117" s="55">
        <v>0</v>
      </c>
      <c r="K1117" s="55">
        <v>4148.8278979999995</v>
      </c>
      <c r="L1117" s="55">
        <v>279.79008239999899</v>
      </c>
      <c r="M1117" s="55">
        <v>3.269633614</v>
      </c>
    </row>
    <row r="1118" spans="1:13">
      <c r="A1118" s="55" t="s">
        <v>110</v>
      </c>
      <c r="B1118" s="55" t="s">
        <v>111</v>
      </c>
      <c r="C1118" s="55" t="s">
        <v>127</v>
      </c>
      <c r="D1118" s="55">
        <v>2025</v>
      </c>
      <c r="E1118" s="55" t="s">
        <v>50</v>
      </c>
      <c r="F1118" s="55">
        <v>5.5750000000000002</v>
      </c>
      <c r="G1118" s="55">
        <v>0.42103431899999999</v>
      </c>
      <c r="H1118" s="55">
        <v>317.56752699999998</v>
      </c>
      <c r="I1118" s="55">
        <v>5290.6750000000002</v>
      </c>
      <c r="J1118" s="55">
        <v>0</v>
      </c>
      <c r="K1118" s="55">
        <v>3852.0260029999999</v>
      </c>
      <c r="L1118" s="55">
        <v>249.3192469</v>
      </c>
      <c r="M1118" s="55">
        <v>2.0752797140000001</v>
      </c>
    </row>
    <row r="1119" spans="1:13">
      <c r="A1119" s="55" t="s">
        <v>110</v>
      </c>
      <c r="B1119" s="55" t="s">
        <v>111</v>
      </c>
      <c r="C1119" s="55" t="s">
        <v>127</v>
      </c>
      <c r="D1119" s="55">
        <v>2030</v>
      </c>
      <c r="E1119" s="55" t="s">
        <v>50</v>
      </c>
      <c r="F1119" s="55">
        <v>5.6</v>
      </c>
      <c r="G1119" s="55">
        <v>0.33164769700000002</v>
      </c>
      <c r="H1119" s="55">
        <v>318.99159659999998</v>
      </c>
      <c r="I1119" s="55">
        <v>5314.4</v>
      </c>
      <c r="J1119" s="55">
        <v>0</v>
      </c>
      <c r="K1119" s="55">
        <v>3503.6629849999999</v>
      </c>
      <c r="L1119" s="55">
        <v>226.58961409999901</v>
      </c>
      <c r="M1119" s="55">
        <v>1.6672367930000001</v>
      </c>
    </row>
    <row r="1120" spans="1:13">
      <c r="A1120" s="55" t="s">
        <v>110</v>
      </c>
      <c r="B1120" s="55" t="s">
        <v>111</v>
      </c>
      <c r="C1120" s="55" t="s">
        <v>127</v>
      </c>
      <c r="D1120" s="55">
        <v>2035</v>
      </c>
      <c r="E1120" s="55" t="s">
        <v>50</v>
      </c>
      <c r="F1120" s="55">
        <v>5.8449999999999998</v>
      </c>
      <c r="G1120" s="55">
        <v>0.36429682899999999</v>
      </c>
      <c r="H1120" s="55">
        <v>332.94747899999999</v>
      </c>
      <c r="I1120" s="55">
        <v>5546.9049999999997</v>
      </c>
      <c r="J1120" s="55">
        <v>0</v>
      </c>
      <c r="K1120" s="55">
        <v>3459.1361409999899</v>
      </c>
      <c r="L1120" s="55">
        <v>224.584925</v>
      </c>
      <c r="M1120" s="55">
        <v>1.6252497189999999</v>
      </c>
    </row>
    <row r="1121" spans="1:13">
      <c r="A1121" s="55" t="s">
        <v>110</v>
      </c>
      <c r="B1121" s="55" t="s">
        <v>111</v>
      </c>
      <c r="C1121" s="55" t="s">
        <v>127</v>
      </c>
      <c r="D1121" s="55">
        <v>2040</v>
      </c>
      <c r="E1121" s="55" t="s">
        <v>50</v>
      </c>
      <c r="F1121" s="55">
        <v>6.25</v>
      </c>
      <c r="G1121" s="55">
        <v>0.38690625099999998</v>
      </c>
      <c r="H1121" s="55">
        <v>356.01740699999999</v>
      </c>
      <c r="I1121" s="55">
        <v>5931.25</v>
      </c>
      <c r="J1121" s="55">
        <v>0</v>
      </c>
      <c r="K1121" s="55">
        <v>3617.4638380000001</v>
      </c>
      <c r="L1121" s="55">
        <v>236.29930580000001</v>
      </c>
      <c r="M1121" s="55">
        <v>1.7023872790000001</v>
      </c>
    </row>
    <row r="1122" spans="1:13">
      <c r="A1122" s="55" t="s">
        <v>110</v>
      </c>
      <c r="B1122" s="55" t="s">
        <v>111</v>
      </c>
      <c r="C1122" s="55" t="s">
        <v>127</v>
      </c>
      <c r="D1122" s="55">
        <v>2045</v>
      </c>
      <c r="E1122" s="55" t="s">
        <v>50</v>
      </c>
      <c r="F1122" s="55">
        <v>6.73</v>
      </c>
      <c r="G1122" s="55">
        <v>0.41152373599999997</v>
      </c>
      <c r="H1122" s="55">
        <v>383.35954379999998</v>
      </c>
      <c r="I1122" s="55">
        <v>6386.77</v>
      </c>
      <c r="J1122" s="55">
        <v>0</v>
      </c>
      <c r="K1122" s="55">
        <v>3861.5844079999902</v>
      </c>
      <c r="L1122" s="55">
        <v>253.92482059999901</v>
      </c>
      <c r="M1122" s="55">
        <v>1.817361958</v>
      </c>
    </row>
    <row r="1123" spans="1:13">
      <c r="A1123" s="55" t="s">
        <v>110</v>
      </c>
      <c r="B1123" s="55" t="s">
        <v>111</v>
      </c>
      <c r="C1123" s="55" t="s">
        <v>127</v>
      </c>
      <c r="D1123" s="55">
        <v>2050</v>
      </c>
      <c r="E1123" s="55" t="s">
        <v>50</v>
      </c>
      <c r="F1123" s="55">
        <v>7.22</v>
      </c>
      <c r="G1123" s="55">
        <v>0.46035029599999999</v>
      </c>
      <c r="H1123" s="55">
        <v>411.27130849999998</v>
      </c>
      <c r="I1123" s="55">
        <v>6851.78</v>
      </c>
      <c r="J1123" s="55">
        <v>0</v>
      </c>
      <c r="K1123" s="55">
        <v>4128.8306329999996</v>
      </c>
      <c r="L1123" s="55">
        <v>273.23127110000001</v>
      </c>
      <c r="M1123" s="55">
        <v>1.949669989</v>
      </c>
    </row>
    <row r="1124" spans="1:13">
      <c r="A1124" s="55" t="s">
        <v>110</v>
      </c>
      <c r="B1124" s="55" t="s">
        <v>111</v>
      </c>
      <c r="C1124" s="55" t="s">
        <v>112</v>
      </c>
      <c r="D1124" s="55">
        <v>2000</v>
      </c>
      <c r="E1124" s="55" t="s">
        <v>48</v>
      </c>
      <c r="F1124" s="55">
        <v>18.3</v>
      </c>
      <c r="G1124" s="55">
        <v>0.49399999999999999</v>
      </c>
      <c r="H1124" s="55">
        <v>211</v>
      </c>
      <c r="I1124" s="55">
        <v>0</v>
      </c>
      <c r="J1124" s="55">
        <v>519</v>
      </c>
      <c r="K1124" s="55">
        <v>928.36691429999996</v>
      </c>
      <c r="L1124" s="55">
        <v>67.317061010000003</v>
      </c>
      <c r="M1124" s="55">
        <v>3.5926816389999998</v>
      </c>
    </row>
    <row r="1125" spans="1:13">
      <c r="A1125" s="55" t="s">
        <v>110</v>
      </c>
      <c r="B1125" s="55" t="s">
        <v>111</v>
      </c>
      <c r="C1125" s="55" t="s">
        <v>112</v>
      </c>
      <c r="D1125" s="55">
        <v>2005</v>
      </c>
      <c r="E1125" s="55" t="s">
        <v>48</v>
      </c>
      <c r="F1125" s="55">
        <v>22.074000000000002</v>
      </c>
      <c r="G1125" s="55">
        <v>0.755</v>
      </c>
      <c r="H1125" s="55">
        <v>255</v>
      </c>
      <c r="I1125" s="55">
        <v>0</v>
      </c>
      <c r="J1125" s="55">
        <v>631</v>
      </c>
      <c r="K1125" s="55">
        <v>1076.2149300000001</v>
      </c>
      <c r="L1125" s="55">
        <v>77.777139340000005</v>
      </c>
      <c r="M1125" s="55">
        <v>2.91763963699999</v>
      </c>
    </row>
    <row r="1126" spans="1:13">
      <c r="A1126" s="55" t="s">
        <v>110</v>
      </c>
      <c r="B1126" s="55" t="s">
        <v>111</v>
      </c>
      <c r="C1126" s="55" t="s">
        <v>112</v>
      </c>
      <c r="D1126" s="55">
        <v>2010</v>
      </c>
      <c r="E1126" s="55" t="s">
        <v>48</v>
      </c>
      <c r="F1126" s="55">
        <v>28.581</v>
      </c>
      <c r="G1126" s="55">
        <v>2.0796323129999998</v>
      </c>
      <c r="H1126" s="55">
        <v>336</v>
      </c>
      <c r="I1126" s="55">
        <v>0</v>
      </c>
      <c r="J1126" s="55">
        <v>823</v>
      </c>
      <c r="K1126" s="55">
        <v>1382.0442599999999</v>
      </c>
      <c r="L1126" s="55">
        <v>99.991344749999996</v>
      </c>
      <c r="M1126" s="55">
        <v>4.7337217669999996</v>
      </c>
    </row>
    <row r="1127" spans="1:13">
      <c r="A1127" s="55" t="s">
        <v>110</v>
      </c>
      <c r="B1127" s="55" t="s">
        <v>111</v>
      </c>
      <c r="C1127" s="55" t="s">
        <v>112</v>
      </c>
      <c r="D1127" s="55">
        <v>2015</v>
      </c>
      <c r="E1127" s="55" t="s">
        <v>48</v>
      </c>
      <c r="F1127" s="55">
        <v>36.466999999999999</v>
      </c>
      <c r="G1127" s="55">
        <v>2.7781177750000001</v>
      </c>
      <c r="H1127" s="55">
        <v>443</v>
      </c>
      <c r="I1127" s="55">
        <v>0</v>
      </c>
      <c r="J1127" s="55">
        <v>1074</v>
      </c>
      <c r="K1127" s="55">
        <v>1797.8653469999999</v>
      </c>
      <c r="L1127" s="55">
        <v>130.10339809999999</v>
      </c>
      <c r="M1127" s="55">
        <v>5.5040120200000002</v>
      </c>
    </row>
    <row r="1128" spans="1:13">
      <c r="A1128" s="55" t="s">
        <v>110</v>
      </c>
      <c r="B1128" s="55" t="s">
        <v>111</v>
      </c>
      <c r="C1128" s="55" t="s">
        <v>112</v>
      </c>
      <c r="D1128" s="55">
        <v>2020</v>
      </c>
      <c r="E1128" s="55" t="s">
        <v>48</v>
      </c>
      <c r="F1128" s="55">
        <v>38.524957110000003</v>
      </c>
      <c r="G1128" s="55">
        <v>2.6704669089999999</v>
      </c>
      <c r="H1128" s="55">
        <v>468</v>
      </c>
      <c r="I1128" s="55">
        <v>0</v>
      </c>
      <c r="J1128" s="55">
        <v>1131</v>
      </c>
      <c r="K1128" s="55">
        <v>1885.692067</v>
      </c>
      <c r="L1128" s="55">
        <v>136.43494849999999</v>
      </c>
      <c r="M1128" s="55">
        <v>4.8435676130000003</v>
      </c>
    </row>
    <row r="1129" spans="1:13">
      <c r="A1129" s="55" t="s">
        <v>110</v>
      </c>
      <c r="B1129" s="55" t="s">
        <v>111</v>
      </c>
      <c r="C1129" s="55" t="s">
        <v>112</v>
      </c>
      <c r="D1129" s="55">
        <v>2025</v>
      </c>
      <c r="E1129" s="55" t="s">
        <v>48</v>
      </c>
      <c r="F1129" s="55">
        <v>45.522011290000002</v>
      </c>
      <c r="G1129" s="55">
        <v>4.1284178750000002</v>
      </c>
      <c r="H1129" s="55">
        <v>553</v>
      </c>
      <c r="I1129" s="55">
        <v>0</v>
      </c>
      <c r="J1129" s="55">
        <v>1333</v>
      </c>
      <c r="K1129" s="55">
        <v>2218.93145</v>
      </c>
      <c r="L1129" s="55">
        <v>160.46485000000001</v>
      </c>
      <c r="M1129" s="55">
        <v>4.4032038309999999</v>
      </c>
    </row>
    <row r="1130" spans="1:13">
      <c r="A1130" s="55" t="s">
        <v>110</v>
      </c>
      <c r="B1130" s="55" t="s">
        <v>111</v>
      </c>
      <c r="C1130" s="55" t="s">
        <v>112</v>
      </c>
      <c r="D1130" s="55">
        <v>2030</v>
      </c>
      <c r="E1130" s="55" t="s">
        <v>48</v>
      </c>
      <c r="F1130" s="55">
        <v>55.976433409999999</v>
      </c>
      <c r="G1130" s="55">
        <v>4.8576565059999997</v>
      </c>
      <c r="H1130" s="55">
        <v>680</v>
      </c>
      <c r="I1130" s="55">
        <v>0</v>
      </c>
      <c r="J1130" s="55">
        <v>1621</v>
      </c>
      <c r="K1130" s="55">
        <v>2721.5659599999999</v>
      </c>
      <c r="L1130" s="55">
        <v>196.69617460000001</v>
      </c>
      <c r="M1130" s="55">
        <v>4.073112085</v>
      </c>
    </row>
    <row r="1131" spans="1:13">
      <c r="A1131" s="55" t="s">
        <v>110</v>
      </c>
      <c r="B1131" s="55" t="s">
        <v>111</v>
      </c>
      <c r="C1131" s="55" t="s">
        <v>112</v>
      </c>
      <c r="D1131" s="55">
        <v>2035</v>
      </c>
      <c r="E1131" s="55" t="s">
        <v>48</v>
      </c>
      <c r="F1131" s="55">
        <v>68.90040406</v>
      </c>
      <c r="G1131" s="55">
        <v>6.1577724890000001</v>
      </c>
      <c r="H1131" s="55">
        <v>837</v>
      </c>
      <c r="I1131" s="55">
        <v>0</v>
      </c>
      <c r="J1131" s="55">
        <v>1972</v>
      </c>
      <c r="K1131" s="55">
        <v>3344.7922020000001</v>
      </c>
      <c r="L1131" s="55">
        <v>241.63940940000001</v>
      </c>
      <c r="M1131" s="55">
        <v>4.188902905</v>
      </c>
    </row>
    <row r="1132" spans="1:13">
      <c r="A1132" s="55" t="s">
        <v>110</v>
      </c>
      <c r="B1132" s="55" t="s">
        <v>111</v>
      </c>
      <c r="C1132" s="55" t="s">
        <v>112</v>
      </c>
      <c r="D1132" s="55">
        <v>2040</v>
      </c>
      <c r="E1132" s="55" t="s">
        <v>48</v>
      </c>
      <c r="F1132" s="55">
        <v>85.364060949999995</v>
      </c>
      <c r="G1132" s="55">
        <v>7.6257609110000004</v>
      </c>
      <c r="H1132" s="55">
        <v>1037</v>
      </c>
      <c r="I1132" s="55">
        <v>0</v>
      </c>
      <c r="J1132" s="55">
        <v>2415</v>
      </c>
      <c r="K1132" s="55">
        <v>4140.7575900000002</v>
      </c>
      <c r="L1132" s="55">
        <v>299.080936299999</v>
      </c>
      <c r="M1132" s="55">
        <v>4.7526101130000002</v>
      </c>
    </row>
    <row r="1133" spans="1:13">
      <c r="A1133" s="55" t="s">
        <v>110</v>
      </c>
      <c r="B1133" s="55" t="s">
        <v>111</v>
      </c>
      <c r="C1133" s="55" t="s">
        <v>112</v>
      </c>
      <c r="D1133" s="55">
        <v>2045</v>
      </c>
      <c r="E1133" s="55" t="s">
        <v>48</v>
      </c>
      <c r="F1133" s="55">
        <v>105.6966772</v>
      </c>
      <c r="G1133" s="55">
        <v>8.3462071130000002</v>
      </c>
      <c r="H1133" s="55">
        <v>1284</v>
      </c>
      <c r="I1133" s="55">
        <v>0</v>
      </c>
      <c r="J1133" s="55">
        <v>2960</v>
      </c>
      <c r="K1133" s="55">
        <v>5124.9627339999997</v>
      </c>
      <c r="L1133" s="55">
        <v>370.1303092</v>
      </c>
      <c r="M1133" s="55">
        <v>5.6878492390000002</v>
      </c>
    </row>
    <row r="1134" spans="1:13">
      <c r="A1134" s="55" t="s">
        <v>110</v>
      </c>
      <c r="B1134" s="55" t="s">
        <v>111</v>
      </c>
      <c r="C1134" s="55" t="s">
        <v>112</v>
      </c>
      <c r="D1134" s="55">
        <v>2050</v>
      </c>
      <c r="E1134" s="55" t="s">
        <v>48</v>
      </c>
      <c r="F1134" s="55">
        <v>128.91043339999999</v>
      </c>
      <c r="G1134" s="55">
        <v>10.900954309999999</v>
      </c>
      <c r="H1134" s="55">
        <v>1566</v>
      </c>
      <c r="I1134" s="55">
        <v>0</v>
      </c>
      <c r="J1134" s="55">
        <v>3574</v>
      </c>
      <c r="K1134" s="55">
        <v>6249.2586199999996</v>
      </c>
      <c r="L1134" s="55">
        <v>451.30433889999898</v>
      </c>
      <c r="M1134" s="55">
        <v>6.858931546</v>
      </c>
    </row>
    <row r="1135" spans="1:13">
      <c r="A1135" s="55" t="s">
        <v>110</v>
      </c>
      <c r="B1135" s="55" t="s">
        <v>111</v>
      </c>
      <c r="C1135" s="55" t="s">
        <v>113</v>
      </c>
      <c r="D1135" s="55">
        <v>2000</v>
      </c>
      <c r="E1135" s="55" t="s">
        <v>48</v>
      </c>
      <c r="F1135" s="55">
        <v>28.689</v>
      </c>
      <c r="G1135" s="55">
        <v>1.702</v>
      </c>
      <c r="H1135" s="55">
        <v>324</v>
      </c>
      <c r="I1135" s="55">
        <v>0</v>
      </c>
      <c r="J1135" s="55">
        <v>783</v>
      </c>
      <c r="K1135" s="55">
        <v>1239.9773070000001</v>
      </c>
      <c r="L1135" s="55">
        <v>89.947509429999997</v>
      </c>
      <c r="M1135" s="55">
        <v>7.3676210510000004</v>
      </c>
    </row>
    <row r="1136" spans="1:13">
      <c r="A1136" s="55" t="s">
        <v>110</v>
      </c>
      <c r="B1136" s="55" t="s">
        <v>111</v>
      </c>
      <c r="C1136" s="55" t="s">
        <v>113</v>
      </c>
      <c r="D1136" s="55">
        <v>2005</v>
      </c>
      <c r="E1136" s="55" t="s">
        <v>48</v>
      </c>
      <c r="F1136" s="55">
        <v>35.696999999999903</v>
      </c>
      <c r="G1136" s="55">
        <v>2.9430000000000001</v>
      </c>
      <c r="H1136" s="55">
        <v>428</v>
      </c>
      <c r="I1136" s="55">
        <v>0</v>
      </c>
      <c r="J1136" s="55">
        <v>1000</v>
      </c>
      <c r="K1136" s="55">
        <v>1558.960818</v>
      </c>
      <c r="L1136" s="55">
        <v>112.23617849999999</v>
      </c>
      <c r="M1136" s="55">
        <v>7.8473341269999999</v>
      </c>
    </row>
    <row r="1137" spans="1:13">
      <c r="A1137" s="55" t="s">
        <v>110</v>
      </c>
      <c r="B1137" s="55" t="s">
        <v>111</v>
      </c>
      <c r="C1137" s="55" t="s">
        <v>113</v>
      </c>
      <c r="D1137" s="55">
        <v>2010</v>
      </c>
      <c r="E1137" s="55" t="s">
        <v>48</v>
      </c>
      <c r="F1137" s="55">
        <v>47.391999999999904</v>
      </c>
      <c r="G1137" s="55">
        <v>5.1247165700000004</v>
      </c>
      <c r="H1137" s="55">
        <v>592</v>
      </c>
      <c r="I1137" s="55">
        <v>0</v>
      </c>
      <c r="J1137" s="55">
        <v>1338</v>
      </c>
      <c r="K1137" s="55">
        <v>2091.3308350000002</v>
      </c>
      <c r="L1137" s="55">
        <v>149.8986247</v>
      </c>
      <c r="M1137" s="55">
        <v>11.83869286</v>
      </c>
    </row>
    <row r="1138" spans="1:13">
      <c r="A1138" s="55" t="s">
        <v>110</v>
      </c>
      <c r="B1138" s="55" t="s">
        <v>111</v>
      </c>
      <c r="C1138" s="55" t="s">
        <v>113</v>
      </c>
      <c r="D1138" s="55">
        <v>2015</v>
      </c>
      <c r="E1138" s="55" t="s">
        <v>48</v>
      </c>
      <c r="F1138" s="55">
        <v>66.638000000000005</v>
      </c>
      <c r="G1138" s="55">
        <v>7.3188403189999898</v>
      </c>
      <c r="H1138" s="55">
        <v>951</v>
      </c>
      <c r="I1138" s="55">
        <v>0</v>
      </c>
      <c r="J1138" s="55">
        <v>2060</v>
      </c>
      <c r="K1138" s="55">
        <v>3307.9460789999998</v>
      </c>
      <c r="L1138" s="55">
        <v>236.6108815</v>
      </c>
      <c r="M1138" s="55">
        <v>12.64381268</v>
      </c>
    </row>
    <row r="1139" spans="1:13">
      <c r="A1139" s="55" t="s">
        <v>110</v>
      </c>
      <c r="B1139" s="55" t="s">
        <v>111</v>
      </c>
      <c r="C1139" s="55" t="s">
        <v>113</v>
      </c>
      <c r="D1139" s="55">
        <v>2020</v>
      </c>
      <c r="E1139" s="55" t="s">
        <v>48</v>
      </c>
      <c r="F1139" s="55">
        <v>87.379165090000001</v>
      </c>
      <c r="G1139" s="55">
        <v>8.7777259539999992</v>
      </c>
      <c r="H1139" s="55">
        <v>1247</v>
      </c>
      <c r="I1139" s="55">
        <v>0</v>
      </c>
      <c r="J1139" s="55">
        <v>2686</v>
      </c>
      <c r="K1139" s="55">
        <v>4302.2343739999997</v>
      </c>
      <c r="L1139" s="55">
        <v>307.35018199999899</v>
      </c>
      <c r="M1139" s="55">
        <v>12.50055302</v>
      </c>
    </row>
    <row r="1140" spans="1:13">
      <c r="A1140" s="55" t="s">
        <v>110</v>
      </c>
      <c r="B1140" s="55" t="s">
        <v>111</v>
      </c>
      <c r="C1140" s="55" t="s">
        <v>113</v>
      </c>
      <c r="D1140" s="55">
        <v>2025</v>
      </c>
      <c r="E1140" s="55" t="s">
        <v>48</v>
      </c>
      <c r="F1140" s="55">
        <v>120.733200799999</v>
      </c>
      <c r="G1140" s="55">
        <v>12.03537773</v>
      </c>
      <c r="H1140" s="55">
        <v>1723</v>
      </c>
      <c r="I1140" s="55">
        <v>0</v>
      </c>
      <c r="J1140" s="55">
        <v>3645</v>
      </c>
      <c r="K1140" s="55">
        <v>5917.0057559999996</v>
      </c>
      <c r="L1140" s="55">
        <v>422.2581333</v>
      </c>
      <c r="M1140" s="55">
        <v>10.80567587</v>
      </c>
    </row>
    <row r="1141" spans="1:13">
      <c r="A1141" s="55" t="s">
        <v>110</v>
      </c>
      <c r="B1141" s="55" t="s">
        <v>111</v>
      </c>
      <c r="C1141" s="55" t="s">
        <v>113</v>
      </c>
      <c r="D1141" s="55">
        <v>2030</v>
      </c>
      <c r="E1141" s="55" t="s">
        <v>48</v>
      </c>
      <c r="F1141" s="55">
        <v>156.2594532</v>
      </c>
      <c r="G1141" s="55">
        <v>14.181064989999999</v>
      </c>
      <c r="H1141" s="55">
        <v>2230</v>
      </c>
      <c r="I1141" s="55">
        <v>0</v>
      </c>
      <c r="J1141" s="55">
        <v>4570</v>
      </c>
      <c r="K1141" s="55">
        <v>7636.9623730000003</v>
      </c>
      <c r="L1141" s="55">
        <v>544.50997329999996</v>
      </c>
      <c r="M1141" s="55">
        <v>9.5204860849999999</v>
      </c>
    </row>
    <row r="1142" spans="1:13">
      <c r="A1142" s="55" t="s">
        <v>110</v>
      </c>
      <c r="B1142" s="55" t="s">
        <v>111</v>
      </c>
      <c r="C1142" s="55" t="s">
        <v>113</v>
      </c>
      <c r="D1142" s="55">
        <v>2035</v>
      </c>
      <c r="E1142" s="55" t="s">
        <v>48</v>
      </c>
      <c r="F1142" s="55">
        <v>194.30827969999899</v>
      </c>
      <c r="G1142" s="55">
        <v>17.278148479999999</v>
      </c>
      <c r="H1142" s="55">
        <v>2773</v>
      </c>
      <c r="I1142" s="55">
        <v>0</v>
      </c>
      <c r="J1142" s="55">
        <v>5503</v>
      </c>
      <c r="K1142" s="55">
        <v>9481.0087110000004</v>
      </c>
      <c r="L1142" s="55">
        <v>675.60290759999998</v>
      </c>
      <c r="M1142" s="55">
        <v>9.3602633550000007</v>
      </c>
    </row>
    <row r="1143" spans="1:13">
      <c r="A1143" s="55" t="s">
        <v>110</v>
      </c>
      <c r="B1143" s="55" t="s">
        <v>111</v>
      </c>
      <c r="C1143" s="55" t="s">
        <v>113</v>
      </c>
      <c r="D1143" s="55">
        <v>2040</v>
      </c>
      <c r="E1143" s="55" t="s">
        <v>48</v>
      </c>
      <c r="F1143" s="55">
        <v>234.87968029999999</v>
      </c>
      <c r="G1143" s="55">
        <v>19.544375890000001</v>
      </c>
      <c r="H1143" s="55">
        <v>3352</v>
      </c>
      <c r="I1143" s="55">
        <v>0</v>
      </c>
      <c r="J1143" s="55">
        <v>6443</v>
      </c>
      <c r="K1143" s="55">
        <v>11451.049929999999</v>
      </c>
      <c r="L1143" s="55">
        <v>815.75312469999994</v>
      </c>
      <c r="M1143" s="55">
        <v>10.19197838</v>
      </c>
    </row>
    <row r="1144" spans="1:13">
      <c r="A1144" s="55" t="s">
        <v>110</v>
      </c>
      <c r="B1144" s="55" t="s">
        <v>111</v>
      </c>
      <c r="C1144" s="55" t="s">
        <v>113</v>
      </c>
      <c r="D1144" s="55">
        <v>2045</v>
      </c>
      <c r="E1144" s="55" t="s">
        <v>48</v>
      </c>
      <c r="F1144" s="55">
        <v>281.19694429999998</v>
      </c>
      <c r="G1144" s="55">
        <v>21.524214440000002</v>
      </c>
      <c r="H1144" s="55">
        <v>4013</v>
      </c>
      <c r="I1144" s="55">
        <v>0</v>
      </c>
      <c r="J1144" s="55">
        <v>7444</v>
      </c>
      <c r="K1144" s="55">
        <v>13703.433999999999</v>
      </c>
      <c r="L1144" s="55">
        <v>976.07143829999995</v>
      </c>
      <c r="M1144" s="55">
        <v>11.764094589999999</v>
      </c>
    </row>
    <row r="1145" spans="1:13">
      <c r="A1145" s="55" t="s">
        <v>110</v>
      </c>
      <c r="B1145" s="55" t="s">
        <v>111</v>
      </c>
      <c r="C1145" s="55" t="s">
        <v>113</v>
      </c>
      <c r="D1145" s="55">
        <v>2050</v>
      </c>
      <c r="E1145" s="55" t="s">
        <v>48</v>
      </c>
      <c r="F1145" s="55">
        <v>323.09970349999998</v>
      </c>
      <c r="G1145" s="55">
        <v>24.57568307</v>
      </c>
      <c r="H1145" s="55">
        <v>4611</v>
      </c>
      <c r="I1145" s="55">
        <v>0</v>
      </c>
      <c r="J1145" s="55">
        <v>8260</v>
      </c>
      <c r="K1145" s="55">
        <v>15742.2577699999</v>
      </c>
      <c r="L1145" s="55">
        <v>1121.2128439999999</v>
      </c>
      <c r="M1145" s="55">
        <v>13.354441469999999</v>
      </c>
    </row>
    <row r="1146" spans="1:13">
      <c r="A1146" s="55" t="s">
        <v>110</v>
      </c>
      <c r="B1146" s="55" t="s">
        <v>111</v>
      </c>
      <c r="C1146" s="55" t="s">
        <v>114</v>
      </c>
      <c r="D1146" s="55">
        <v>2000</v>
      </c>
      <c r="E1146" s="55" t="s">
        <v>48</v>
      </c>
      <c r="F1146" s="55">
        <v>8.9</v>
      </c>
      <c r="G1146" s="55">
        <v>0.66</v>
      </c>
      <c r="H1146" s="55">
        <v>133</v>
      </c>
      <c r="I1146" s="55">
        <v>0</v>
      </c>
      <c r="J1146" s="55">
        <v>199</v>
      </c>
      <c r="K1146" s="55">
        <v>595.4714457</v>
      </c>
      <c r="L1146" s="55">
        <v>42.993055720000001</v>
      </c>
      <c r="M1146" s="55">
        <v>0.98889352799999997</v>
      </c>
    </row>
    <row r="1147" spans="1:13">
      <c r="A1147" s="55" t="s">
        <v>110</v>
      </c>
      <c r="B1147" s="55" t="s">
        <v>111</v>
      </c>
      <c r="C1147" s="55" t="s">
        <v>114</v>
      </c>
      <c r="D1147" s="55">
        <v>2005</v>
      </c>
      <c r="E1147" s="55" t="s">
        <v>48</v>
      </c>
      <c r="F1147" s="55">
        <v>10.4</v>
      </c>
      <c r="G1147" s="55">
        <v>0.74</v>
      </c>
      <c r="H1147" s="55">
        <v>158</v>
      </c>
      <c r="I1147" s="55">
        <v>0</v>
      </c>
      <c r="J1147" s="55">
        <v>245</v>
      </c>
      <c r="K1147" s="55">
        <v>678.17853129999901</v>
      </c>
      <c r="L1147" s="55">
        <v>48.983602619999999</v>
      </c>
      <c r="M1147" s="55">
        <v>0.84302818700000004</v>
      </c>
    </row>
    <row r="1148" spans="1:13">
      <c r="A1148" s="55" t="s">
        <v>110</v>
      </c>
      <c r="B1148" s="55" t="s">
        <v>111</v>
      </c>
      <c r="C1148" s="55" t="s">
        <v>114</v>
      </c>
      <c r="D1148" s="55">
        <v>2010</v>
      </c>
      <c r="E1148" s="55" t="s">
        <v>48</v>
      </c>
      <c r="F1148" s="55">
        <v>11.9</v>
      </c>
      <c r="G1148" s="55">
        <v>0.90127127699999998</v>
      </c>
      <c r="H1148" s="55">
        <v>173</v>
      </c>
      <c r="I1148" s="55">
        <v>0</v>
      </c>
      <c r="J1148" s="55">
        <v>270</v>
      </c>
      <c r="K1148" s="55">
        <v>703.79840520000005</v>
      </c>
      <c r="L1148" s="55">
        <v>50.388209310000001</v>
      </c>
      <c r="M1148" s="55">
        <v>0.960461125999999</v>
      </c>
    </row>
    <row r="1149" spans="1:13">
      <c r="A1149" s="55" t="s">
        <v>110</v>
      </c>
      <c r="B1149" s="55" t="s">
        <v>111</v>
      </c>
      <c r="C1149" s="55" t="s">
        <v>114</v>
      </c>
      <c r="D1149" s="55">
        <v>2015</v>
      </c>
      <c r="E1149" s="55" t="s">
        <v>48</v>
      </c>
      <c r="F1149" s="55">
        <v>13.55</v>
      </c>
      <c r="G1149" s="55">
        <v>0.93848828599999901</v>
      </c>
      <c r="H1149" s="55">
        <v>195</v>
      </c>
      <c r="I1149" s="55">
        <v>0</v>
      </c>
      <c r="J1149" s="55">
        <v>301</v>
      </c>
      <c r="K1149" s="55">
        <v>737.34142259999999</v>
      </c>
      <c r="L1149" s="55">
        <v>52.589929040000001</v>
      </c>
      <c r="M1149" s="55">
        <v>1.0343421179999901</v>
      </c>
    </row>
    <row r="1150" spans="1:13">
      <c r="A1150" s="55" t="s">
        <v>110</v>
      </c>
      <c r="B1150" s="55" t="s">
        <v>111</v>
      </c>
      <c r="C1150" s="55" t="s">
        <v>114</v>
      </c>
      <c r="D1150" s="55">
        <v>2020</v>
      </c>
      <c r="E1150" s="55" t="s">
        <v>48</v>
      </c>
      <c r="F1150" s="55">
        <v>13.8974359</v>
      </c>
      <c r="G1150" s="55">
        <v>0.860699977</v>
      </c>
      <c r="H1150" s="55">
        <v>200</v>
      </c>
      <c r="I1150" s="55">
        <v>0</v>
      </c>
      <c r="J1150" s="55">
        <v>269</v>
      </c>
      <c r="K1150" s="55">
        <v>715.53662529999997</v>
      </c>
      <c r="L1150" s="55">
        <v>51.125072809999999</v>
      </c>
      <c r="M1150" s="55">
        <v>0.70376236000000003</v>
      </c>
    </row>
    <row r="1151" spans="1:13">
      <c r="A1151" s="55" t="s">
        <v>110</v>
      </c>
      <c r="B1151" s="55" t="s">
        <v>111</v>
      </c>
      <c r="C1151" s="55" t="s">
        <v>114</v>
      </c>
      <c r="D1151" s="55">
        <v>2025</v>
      </c>
      <c r="E1151" s="55" t="s">
        <v>48</v>
      </c>
      <c r="F1151" s="55">
        <v>14.731282050000001</v>
      </c>
      <c r="G1151" s="55">
        <v>0.97694675399999997</v>
      </c>
      <c r="H1151" s="55">
        <v>212</v>
      </c>
      <c r="I1151" s="55">
        <v>0</v>
      </c>
      <c r="J1151" s="55">
        <v>284</v>
      </c>
      <c r="K1151" s="55">
        <v>736.26636629999996</v>
      </c>
      <c r="L1151" s="55">
        <v>52.631706309999998</v>
      </c>
      <c r="M1151" s="55">
        <v>0.46404788399999902</v>
      </c>
    </row>
    <row r="1152" spans="1:13">
      <c r="A1152" s="55" t="s">
        <v>110</v>
      </c>
      <c r="B1152" s="55" t="s">
        <v>111</v>
      </c>
      <c r="C1152" s="55" t="s">
        <v>114</v>
      </c>
      <c r="D1152" s="55">
        <v>2030</v>
      </c>
      <c r="E1152" s="55" t="s">
        <v>48</v>
      </c>
      <c r="F1152" s="55">
        <v>15.63461538</v>
      </c>
      <c r="G1152" s="55">
        <v>0.96353551400000004</v>
      </c>
      <c r="H1152" s="55">
        <v>225</v>
      </c>
      <c r="I1152" s="55">
        <v>0</v>
      </c>
      <c r="J1152" s="55">
        <v>302</v>
      </c>
      <c r="K1152" s="55">
        <v>769.2057863</v>
      </c>
      <c r="L1152" s="55">
        <v>54.981045790000003</v>
      </c>
      <c r="M1152" s="55">
        <v>0.35032515600000003</v>
      </c>
    </row>
    <row r="1153" spans="1:13">
      <c r="A1153" s="55" t="s">
        <v>110</v>
      </c>
      <c r="B1153" s="55" t="s">
        <v>111</v>
      </c>
      <c r="C1153" s="55" t="s">
        <v>114</v>
      </c>
      <c r="D1153" s="55">
        <v>2035</v>
      </c>
      <c r="E1153" s="55" t="s">
        <v>48</v>
      </c>
      <c r="F1153" s="55">
        <v>16.39897436</v>
      </c>
      <c r="G1153" s="55">
        <v>1.0098714659999899</v>
      </c>
      <c r="H1153" s="55">
        <v>236</v>
      </c>
      <c r="I1153" s="55">
        <v>0</v>
      </c>
      <c r="J1153" s="55">
        <v>317</v>
      </c>
      <c r="K1153" s="55">
        <v>800.1446363</v>
      </c>
      <c r="L1153" s="55">
        <v>57.183844059999998</v>
      </c>
      <c r="M1153" s="55">
        <v>0.31162300900000001</v>
      </c>
    </row>
    <row r="1154" spans="1:13">
      <c r="A1154" s="55" t="s">
        <v>110</v>
      </c>
      <c r="B1154" s="55" t="s">
        <v>111</v>
      </c>
      <c r="C1154" s="55" t="s">
        <v>114</v>
      </c>
      <c r="D1154" s="55">
        <v>2040</v>
      </c>
      <c r="E1154" s="55" t="s">
        <v>48</v>
      </c>
      <c r="F1154" s="55">
        <v>17.093846150000001</v>
      </c>
      <c r="G1154" s="55">
        <v>1.034859076</v>
      </c>
      <c r="H1154" s="55">
        <v>246</v>
      </c>
      <c r="I1154" s="55">
        <v>0</v>
      </c>
      <c r="J1154" s="55">
        <v>330</v>
      </c>
      <c r="K1154" s="55">
        <v>830.54018539999902</v>
      </c>
      <c r="L1154" s="55">
        <v>59.352124580000002</v>
      </c>
      <c r="M1154" s="55">
        <v>0.30661845999999998</v>
      </c>
    </row>
    <row r="1155" spans="1:13">
      <c r="A1155" s="55" t="s">
        <v>110</v>
      </c>
      <c r="B1155" s="55" t="s">
        <v>111</v>
      </c>
      <c r="C1155" s="55" t="s">
        <v>114</v>
      </c>
      <c r="D1155" s="55">
        <v>2045</v>
      </c>
      <c r="E1155" s="55" t="s">
        <v>48</v>
      </c>
      <c r="F1155" s="55">
        <v>17.719230769999999</v>
      </c>
      <c r="G1155" s="55">
        <v>1.0535778870000001</v>
      </c>
      <c r="H1155" s="55">
        <v>255</v>
      </c>
      <c r="I1155" s="55">
        <v>0</v>
      </c>
      <c r="J1155" s="55">
        <v>342</v>
      </c>
      <c r="K1155" s="55">
        <v>859.12475489999997</v>
      </c>
      <c r="L1155" s="55">
        <v>61.393077640000001</v>
      </c>
      <c r="M1155" s="55">
        <v>0.31183473499999997</v>
      </c>
    </row>
    <row r="1156" spans="1:13">
      <c r="A1156" s="55" t="s">
        <v>110</v>
      </c>
      <c r="B1156" s="55" t="s">
        <v>111</v>
      </c>
      <c r="C1156" s="55" t="s">
        <v>114</v>
      </c>
      <c r="D1156" s="55">
        <v>2050</v>
      </c>
      <c r="E1156" s="55" t="s">
        <v>48</v>
      </c>
      <c r="F1156" s="55">
        <v>18.136153849999999</v>
      </c>
      <c r="G1156" s="55">
        <v>1.053025205</v>
      </c>
      <c r="H1156" s="55">
        <v>261</v>
      </c>
      <c r="I1156" s="55">
        <v>0</v>
      </c>
      <c r="J1156" s="55">
        <v>350</v>
      </c>
      <c r="K1156" s="55">
        <v>878.432420199999</v>
      </c>
      <c r="L1156" s="55">
        <v>62.771918069999998</v>
      </c>
      <c r="M1156" s="55">
        <v>0.317776273</v>
      </c>
    </row>
    <row r="1157" spans="1:13">
      <c r="A1157" s="55" t="s">
        <v>110</v>
      </c>
      <c r="B1157" s="55" t="s">
        <v>111</v>
      </c>
      <c r="C1157" s="55" t="s">
        <v>115</v>
      </c>
      <c r="D1157" s="55">
        <v>2000</v>
      </c>
      <c r="E1157" s="55" t="s">
        <v>48</v>
      </c>
      <c r="F1157" s="55">
        <v>17.789317960000002</v>
      </c>
      <c r="G1157" s="55">
        <v>1.4036439999999999</v>
      </c>
      <c r="H1157" s="55">
        <v>286.60528389999899</v>
      </c>
      <c r="I1157" s="55">
        <v>0</v>
      </c>
      <c r="J1157" s="55">
        <v>429.90792579999999</v>
      </c>
      <c r="K1157" s="55">
        <v>940.40183630000001</v>
      </c>
      <c r="L1157" s="55">
        <v>41.684269479999998</v>
      </c>
      <c r="M1157" s="55">
        <v>0.71666547299999905</v>
      </c>
    </row>
    <row r="1158" spans="1:13">
      <c r="A1158" s="55" t="s">
        <v>110</v>
      </c>
      <c r="B1158" s="55" t="s">
        <v>111</v>
      </c>
      <c r="C1158" s="55" t="s">
        <v>115</v>
      </c>
      <c r="D1158" s="55">
        <v>2005</v>
      </c>
      <c r="E1158" s="55" t="s">
        <v>48</v>
      </c>
      <c r="F1158" s="55">
        <v>20.967671630000002</v>
      </c>
      <c r="G1158" s="55">
        <v>2.3663365000000001</v>
      </c>
      <c r="H1158" s="55">
        <v>313.5915493</v>
      </c>
      <c r="I1158" s="55">
        <v>0</v>
      </c>
      <c r="J1158" s="55">
        <v>470.38732390000001</v>
      </c>
      <c r="K1158" s="55">
        <v>978.92312870000001</v>
      </c>
      <c r="L1158" s="55">
        <v>42.015522320000002</v>
      </c>
      <c r="M1158" s="55">
        <v>2.1255179979999999</v>
      </c>
    </row>
    <row r="1159" spans="1:13">
      <c r="A1159" s="55" t="s">
        <v>110</v>
      </c>
      <c r="B1159" s="55" t="s">
        <v>111</v>
      </c>
      <c r="C1159" s="55" t="s">
        <v>115</v>
      </c>
      <c r="D1159" s="55">
        <v>2010</v>
      </c>
      <c r="E1159" s="55" t="s">
        <v>48</v>
      </c>
      <c r="F1159" s="55">
        <v>28.903698089999999</v>
      </c>
      <c r="G1159" s="55">
        <v>2.6859073609999999</v>
      </c>
      <c r="H1159" s="55">
        <v>438.1904973</v>
      </c>
      <c r="I1159" s="55">
        <v>0</v>
      </c>
      <c r="J1159" s="55">
        <v>657.28574600000002</v>
      </c>
      <c r="K1159" s="55">
        <v>1332.8021019999901</v>
      </c>
      <c r="L1159" s="55">
        <v>50.36979908</v>
      </c>
      <c r="M1159" s="55">
        <v>2.1954911209999999</v>
      </c>
    </row>
    <row r="1160" spans="1:13">
      <c r="A1160" s="55" t="s">
        <v>110</v>
      </c>
      <c r="B1160" s="55" t="s">
        <v>111</v>
      </c>
      <c r="C1160" s="55" t="s">
        <v>115</v>
      </c>
      <c r="D1160" s="55">
        <v>2015</v>
      </c>
      <c r="E1160" s="55" t="s">
        <v>48</v>
      </c>
      <c r="F1160" s="55">
        <v>38.665239110000002</v>
      </c>
      <c r="G1160" s="55">
        <v>3.06254838</v>
      </c>
      <c r="H1160" s="55">
        <v>604.08301949999998</v>
      </c>
      <c r="I1160" s="55">
        <v>0</v>
      </c>
      <c r="J1160" s="55">
        <v>906.12452929999995</v>
      </c>
      <c r="K1160" s="55">
        <v>1812.82459699999</v>
      </c>
      <c r="L1160" s="55">
        <v>68.065725920000006</v>
      </c>
      <c r="M1160" s="55">
        <v>2.1737367750000001</v>
      </c>
    </row>
    <row r="1161" spans="1:13">
      <c r="A1161" s="55" t="s">
        <v>110</v>
      </c>
      <c r="B1161" s="55" t="s">
        <v>111</v>
      </c>
      <c r="C1161" s="55" t="s">
        <v>115</v>
      </c>
      <c r="D1161" s="55">
        <v>2020</v>
      </c>
      <c r="E1161" s="55" t="s">
        <v>48</v>
      </c>
      <c r="F1161" s="55">
        <v>41.716319519999999</v>
      </c>
      <c r="G1161" s="55">
        <v>2.9529889059999999</v>
      </c>
      <c r="H1161" s="55">
        <v>651.75131050000005</v>
      </c>
      <c r="I1161" s="55">
        <v>0</v>
      </c>
      <c r="J1161" s="55">
        <v>977.62696579999999</v>
      </c>
      <c r="K1161" s="55">
        <v>1885.1887750000001</v>
      </c>
      <c r="L1161" s="55">
        <v>70.828559049999996</v>
      </c>
      <c r="M1161" s="55">
        <v>2.17866063</v>
      </c>
    </row>
    <row r="1162" spans="1:13">
      <c r="A1162" s="55" t="s">
        <v>110</v>
      </c>
      <c r="B1162" s="55" t="s">
        <v>111</v>
      </c>
      <c r="C1162" s="55" t="s">
        <v>115</v>
      </c>
      <c r="D1162" s="55">
        <v>2025</v>
      </c>
      <c r="E1162" s="55" t="s">
        <v>48</v>
      </c>
      <c r="F1162" s="55">
        <v>45.542214870000002</v>
      </c>
      <c r="G1162" s="55">
        <v>3.3152489369999998</v>
      </c>
      <c r="H1162" s="55">
        <v>711.52485569999999</v>
      </c>
      <c r="I1162" s="55">
        <v>0</v>
      </c>
      <c r="J1162" s="55">
        <v>1067.287284</v>
      </c>
      <c r="K1162" s="55">
        <v>1956.0799320000001</v>
      </c>
      <c r="L1162" s="55">
        <v>73.491816959999994</v>
      </c>
      <c r="M1162" s="55">
        <v>2.3469963840000001</v>
      </c>
    </row>
    <row r="1163" spans="1:13">
      <c r="A1163" s="55" t="s">
        <v>110</v>
      </c>
      <c r="B1163" s="55" t="s">
        <v>111</v>
      </c>
      <c r="C1163" s="55" t="s">
        <v>115</v>
      </c>
      <c r="D1163" s="55">
        <v>2030</v>
      </c>
      <c r="E1163" s="55" t="s">
        <v>48</v>
      </c>
      <c r="F1163" s="55">
        <v>47.454987889999998</v>
      </c>
      <c r="G1163" s="55">
        <v>2.957706221</v>
      </c>
      <c r="H1163" s="55">
        <v>741.40889960000004</v>
      </c>
      <c r="I1163" s="55">
        <v>0</v>
      </c>
      <c r="J1163" s="55">
        <v>1112.113349</v>
      </c>
      <c r="K1163" s="55">
        <v>1982.3262139999999</v>
      </c>
      <c r="L1163" s="55">
        <v>74.456863929999997</v>
      </c>
      <c r="M1163" s="55">
        <v>2.4774110629999999</v>
      </c>
    </row>
    <row r="1164" spans="1:13">
      <c r="A1164" s="55" t="s">
        <v>110</v>
      </c>
      <c r="B1164" s="55" t="s">
        <v>111</v>
      </c>
      <c r="C1164" s="55" t="s">
        <v>115</v>
      </c>
      <c r="D1164" s="55">
        <v>2035</v>
      </c>
      <c r="E1164" s="55" t="s">
        <v>48</v>
      </c>
      <c r="F1164" s="55">
        <v>50.46077408</v>
      </c>
      <c r="G1164" s="55">
        <v>3.146595778</v>
      </c>
      <c r="H1164" s="55">
        <v>788.36954009999999</v>
      </c>
      <c r="I1164" s="55">
        <v>0</v>
      </c>
      <c r="J1164" s="55">
        <v>1182.55431</v>
      </c>
      <c r="K1164" s="55">
        <v>2076.6005869999999</v>
      </c>
      <c r="L1164" s="55">
        <v>77.980896959999995</v>
      </c>
      <c r="M1164" s="55">
        <v>2.6666116149999999</v>
      </c>
    </row>
    <row r="1165" spans="1:13">
      <c r="A1165" s="55" t="s">
        <v>110</v>
      </c>
      <c r="B1165" s="55" t="s">
        <v>111</v>
      </c>
      <c r="C1165" s="55" t="s">
        <v>115</v>
      </c>
      <c r="D1165" s="55">
        <v>2040</v>
      </c>
      <c r="E1165" s="55" t="s">
        <v>48</v>
      </c>
      <c r="F1165" s="55">
        <v>52.601258170000001</v>
      </c>
      <c r="G1165" s="55">
        <v>3.0087845830000002</v>
      </c>
      <c r="H1165" s="55">
        <v>821.81120829999998</v>
      </c>
      <c r="I1165" s="55">
        <v>0</v>
      </c>
      <c r="J1165" s="55">
        <v>1232.7168119999999</v>
      </c>
      <c r="K1165" s="55">
        <v>2147.7729749999999</v>
      </c>
      <c r="L1165" s="55">
        <v>80.644671779999996</v>
      </c>
      <c r="M1165" s="55">
        <v>2.798873376</v>
      </c>
    </row>
    <row r="1166" spans="1:13">
      <c r="A1166" s="55" t="s">
        <v>110</v>
      </c>
      <c r="B1166" s="55" t="s">
        <v>111</v>
      </c>
      <c r="C1166" s="55" t="s">
        <v>115</v>
      </c>
      <c r="D1166" s="55">
        <v>2045</v>
      </c>
      <c r="E1166" s="55" t="s">
        <v>48</v>
      </c>
      <c r="F1166" s="55">
        <v>52.965595890000003</v>
      </c>
      <c r="G1166" s="55">
        <v>3.0247181889999899</v>
      </c>
      <c r="H1166" s="55">
        <v>827.5034071</v>
      </c>
      <c r="I1166" s="55">
        <v>0</v>
      </c>
      <c r="J1166" s="55">
        <v>1241.2551109999999</v>
      </c>
      <c r="K1166" s="55">
        <v>2153.8304880000001</v>
      </c>
      <c r="L1166" s="55">
        <v>80.867603599999995</v>
      </c>
      <c r="M1166" s="55">
        <v>2.828358358</v>
      </c>
    </row>
    <row r="1167" spans="1:13">
      <c r="A1167" s="55" t="s">
        <v>110</v>
      </c>
      <c r="B1167" s="55" t="s">
        <v>111</v>
      </c>
      <c r="C1167" s="55" t="s">
        <v>115</v>
      </c>
      <c r="D1167" s="55">
        <v>2050</v>
      </c>
      <c r="E1167" s="55" t="s">
        <v>48</v>
      </c>
      <c r="F1167" s="55">
        <v>52.009209380000001</v>
      </c>
      <c r="G1167" s="55">
        <v>2.6728637200000001</v>
      </c>
      <c r="H1167" s="55">
        <v>812.56138520000002</v>
      </c>
      <c r="I1167" s="55">
        <v>0</v>
      </c>
      <c r="J1167" s="55">
        <v>1218.8420779999999</v>
      </c>
      <c r="K1167" s="55">
        <v>2110.4579399999998</v>
      </c>
      <c r="L1167" s="55">
        <v>79.236851709999996</v>
      </c>
      <c r="M1167" s="55">
        <v>2.7824425609999999</v>
      </c>
    </row>
    <row r="1168" spans="1:13">
      <c r="A1168" s="55" t="s">
        <v>110</v>
      </c>
      <c r="B1168" s="55" t="s">
        <v>111</v>
      </c>
      <c r="C1168" s="55" t="s">
        <v>43</v>
      </c>
      <c r="D1168" s="55">
        <v>2000</v>
      </c>
      <c r="E1168" s="55" t="s">
        <v>48</v>
      </c>
      <c r="F1168" s="55">
        <v>15.34</v>
      </c>
      <c r="G1168" s="55">
        <v>1.35</v>
      </c>
      <c r="H1168" s="55">
        <v>284</v>
      </c>
      <c r="I1168" s="55">
        <v>0</v>
      </c>
      <c r="J1168" s="55">
        <v>352</v>
      </c>
      <c r="K1168" s="55">
        <v>1147.4743429999901</v>
      </c>
      <c r="L1168" s="55">
        <v>82.631955809999994</v>
      </c>
      <c r="M1168" s="55">
        <v>0.71668552900000004</v>
      </c>
    </row>
    <row r="1169" spans="1:13">
      <c r="A1169" s="55" t="s">
        <v>110</v>
      </c>
      <c r="B1169" s="55" t="s">
        <v>111</v>
      </c>
      <c r="C1169" s="55" t="s">
        <v>43</v>
      </c>
      <c r="D1169" s="55">
        <v>2005</v>
      </c>
      <c r="E1169" s="55" t="s">
        <v>48</v>
      </c>
      <c r="F1169" s="55">
        <v>16.23</v>
      </c>
      <c r="G1169" s="55">
        <v>1.345</v>
      </c>
      <c r="H1169" s="55">
        <v>296</v>
      </c>
      <c r="I1169" s="55">
        <v>0</v>
      </c>
      <c r="J1169" s="55">
        <v>364</v>
      </c>
      <c r="K1169" s="55">
        <v>1124.42803</v>
      </c>
      <c r="L1169" s="55">
        <v>80.602653720000006</v>
      </c>
      <c r="M1169" s="55">
        <v>0.47356028299999903</v>
      </c>
    </row>
    <row r="1170" spans="1:13">
      <c r="A1170" s="55" t="s">
        <v>110</v>
      </c>
      <c r="B1170" s="55" t="s">
        <v>111</v>
      </c>
      <c r="C1170" s="55" t="s">
        <v>43</v>
      </c>
      <c r="D1170" s="55">
        <v>2010</v>
      </c>
      <c r="E1170" s="55" t="s">
        <v>48</v>
      </c>
      <c r="F1170" s="55">
        <v>17.7</v>
      </c>
      <c r="G1170" s="55">
        <v>1.395266619</v>
      </c>
      <c r="H1170" s="55">
        <v>332</v>
      </c>
      <c r="I1170" s="55">
        <v>0</v>
      </c>
      <c r="J1170" s="55">
        <v>405</v>
      </c>
      <c r="K1170" s="55">
        <v>1163.071095</v>
      </c>
      <c r="L1170" s="55">
        <v>80.070548209999998</v>
      </c>
      <c r="M1170" s="55">
        <v>0.45100301199999998</v>
      </c>
    </row>
    <row r="1171" spans="1:13">
      <c r="A1171" s="55" t="s">
        <v>110</v>
      </c>
      <c r="B1171" s="55" t="s">
        <v>111</v>
      </c>
      <c r="C1171" s="55" t="s">
        <v>43</v>
      </c>
      <c r="D1171" s="55">
        <v>2015</v>
      </c>
      <c r="E1171" s="55" t="s">
        <v>48</v>
      </c>
      <c r="F1171" s="55">
        <v>18.649999999999999</v>
      </c>
      <c r="G1171" s="55">
        <v>1.4409497849999999</v>
      </c>
      <c r="H1171" s="55">
        <v>352</v>
      </c>
      <c r="I1171" s="55">
        <v>0</v>
      </c>
      <c r="J1171" s="55">
        <v>425</v>
      </c>
      <c r="K1171" s="55">
        <v>1118.5435629999999</v>
      </c>
      <c r="L1171" s="55">
        <v>77.08037084</v>
      </c>
      <c r="M1171" s="55">
        <v>0.43002303399999903</v>
      </c>
    </row>
    <row r="1172" spans="1:13">
      <c r="A1172" s="55" t="s">
        <v>110</v>
      </c>
      <c r="B1172" s="55" t="s">
        <v>111</v>
      </c>
      <c r="C1172" s="55" t="s">
        <v>43</v>
      </c>
      <c r="D1172" s="55">
        <v>2020</v>
      </c>
      <c r="E1172" s="55" t="s">
        <v>48</v>
      </c>
      <c r="F1172" s="55">
        <v>19.12684659</v>
      </c>
      <c r="G1172" s="55">
        <v>1.429257223</v>
      </c>
      <c r="H1172" s="55">
        <v>361</v>
      </c>
      <c r="I1172" s="55">
        <v>0</v>
      </c>
      <c r="J1172" s="55">
        <v>436</v>
      </c>
      <c r="K1172" s="55">
        <v>1032.667015</v>
      </c>
      <c r="L1172" s="55">
        <v>71.180639130000003</v>
      </c>
      <c r="M1172" s="55">
        <v>0.41085052299999902</v>
      </c>
    </row>
    <row r="1173" spans="1:13">
      <c r="A1173" s="55" t="s">
        <v>110</v>
      </c>
      <c r="B1173" s="55" t="s">
        <v>111</v>
      </c>
      <c r="C1173" s="55" t="s">
        <v>43</v>
      </c>
      <c r="D1173" s="55">
        <v>2025</v>
      </c>
      <c r="E1173" s="55" t="s">
        <v>48</v>
      </c>
      <c r="F1173" s="55">
        <v>19.868607950000001</v>
      </c>
      <c r="G1173" s="55">
        <v>1.5268950480000001</v>
      </c>
      <c r="H1173" s="55">
        <v>375</v>
      </c>
      <c r="I1173" s="55">
        <v>0</v>
      </c>
      <c r="J1173" s="55">
        <v>454</v>
      </c>
      <c r="K1173" s="55">
        <v>926.53918209999995</v>
      </c>
      <c r="L1173" s="55">
        <v>63.846173409999999</v>
      </c>
      <c r="M1173" s="55">
        <v>0.41711146100000002</v>
      </c>
    </row>
    <row r="1174" spans="1:13">
      <c r="A1174" s="55" t="s">
        <v>110</v>
      </c>
      <c r="B1174" s="55" t="s">
        <v>111</v>
      </c>
      <c r="C1174" s="55" t="s">
        <v>43</v>
      </c>
      <c r="D1174" s="55">
        <v>2030</v>
      </c>
      <c r="E1174" s="55" t="s">
        <v>48</v>
      </c>
      <c r="F1174" s="55">
        <v>20.504403409999998</v>
      </c>
      <c r="G1174" s="55">
        <v>1.528873975</v>
      </c>
      <c r="H1174" s="55">
        <v>387</v>
      </c>
      <c r="I1174" s="55">
        <v>0</v>
      </c>
      <c r="J1174" s="55">
        <v>468</v>
      </c>
      <c r="K1174" s="55">
        <v>833.76261009999996</v>
      </c>
      <c r="L1174" s="55">
        <v>57.420311640000001</v>
      </c>
      <c r="M1174" s="55">
        <v>0.428570228</v>
      </c>
    </row>
    <row r="1175" spans="1:13">
      <c r="A1175" s="55" t="s">
        <v>110</v>
      </c>
      <c r="B1175" s="55" t="s">
        <v>111</v>
      </c>
      <c r="C1175" s="55" t="s">
        <v>43</v>
      </c>
      <c r="D1175" s="55">
        <v>2035</v>
      </c>
      <c r="E1175" s="55" t="s">
        <v>48</v>
      </c>
      <c r="F1175" s="55">
        <v>21.299147730000001</v>
      </c>
      <c r="G1175" s="55">
        <v>1.5932212139999999</v>
      </c>
      <c r="H1175" s="55">
        <v>402</v>
      </c>
      <c r="I1175" s="55">
        <v>0</v>
      </c>
      <c r="J1175" s="55">
        <v>486</v>
      </c>
      <c r="K1175" s="55">
        <v>807.70511610000005</v>
      </c>
      <c r="L1175" s="55">
        <v>55.602742640000002</v>
      </c>
      <c r="M1175" s="55">
        <v>0.44487605799999902</v>
      </c>
    </row>
    <row r="1176" spans="1:13">
      <c r="A1176" s="55" t="s">
        <v>110</v>
      </c>
      <c r="B1176" s="55" t="s">
        <v>111</v>
      </c>
      <c r="C1176" s="55" t="s">
        <v>43</v>
      </c>
      <c r="D1176" s="55">
        <v>2040</v>
      </c>
      <c r="E1176" s="55" t="s">
        <v>48</v>
      </c>
      <c r="F1176" s="55">
        <v>21.828977269999999</v>
      </c>
      <c r="G1176" s="55">
        <v>1.607093723</v>
      </c>
      <c r="H1176" s="55">
        <v>412</v>
      </c>
      <c r="I1176" s="55">
        <v>0</v>
      </c>
      <c r="J1176" s="55">
        <v>498</v>
      </c>
      <c r="K1176" s="55">
        <v>800.41749879999998</v>
      </c>
      <c r="L1176" s="55">
        <v>55.090310529999996</v>
      </c>
      <c r="M1176" s="55">
        <v>0.45590130200000001</v>
      </c>
    </row>
    <row r="1177" spans="1:13">
      <c r="A1177" s="55" t="s">
        <v>110</v>
      </c>
      <c r="B1177" s="55" t="s">
        <v>111</v>
      </c>
      <c r="C1177" s="55" t="s">
        <v>43</v>
      </c>
      <c r="D1177" s="55">
        <v>2045</v>
      </c>
      <c r="E1177" s="55" t="s">
        <v>48</v>
      </c>
      <c r="F1177" s="55">
        <v>22.199857949999998</v>
      </c>
      <c r="G1177" s="55">
        <v>1.618137114</v>
      </c>
      <c r="H1177" s="55">
        <v>419</v>
      </c>
      <c r="I1177" s="55">
        <v>0</v>
      </c>
      <c r="J1177" s="55">
        <v>507</v>
      </c>
      <c r="K1177" s="55">
        <v>801.26856439999995</v>
      </c>
      <c r="L1177" s="55">
        <v>55.143922449999998</v>
      </c>
      <c r="M1177" s="55">
        <v>0.463637727</v>
      </c>
    </row>
    <row r="1178" spans="1:13">
      <c r="A1178" s="55" t="s">
        <v>110</v>
      </c>
      <c r="B1178" s="55" t="s">
        <v>111</v>
      </c>
      <c r="C1178" s="55" t="s">
        <v>43</v>
      </c>
      <c r="D1178" s="55">
        <v>2050</v>
      </c>
      <c r="E1178" s="55" t="s">
        <v>48</v>
      </c>
      <c r="F1178" s="55">
        <v>22.623721589999999</v>
      </c>
      <c r="G1178" s="55">
        <v>1.65520365</v>
      </c>
      <c r="H1178" s="55">
        <v>427</v>
      </c>
      <c r="I1178" s="55">
        <v>0</v>
      </c>
      <c r="J1178" s="55">
        <v>516</v>
      </c>
      <c r="K1178" s="55">
        <v>810.61831759999995</v>
      </c>
      <c r="L1178" s="55">
        <v>55.785060780000002</v>
      </c>
      <c r="M1178" s="55">
        <v>0.47248584599999999</v>
      </c>
    </row>
    <row r="1179" spans="1:13">
      <c r="A1179" s="55" t="s">
        <v>110</v>
      </c>
      <c r="B1179" s="55" t="s">
        <v>111</v>
      </c>
      <c r="C1179" s="55" t="s">
        <v>116</v>
      </c>
      <c r="D1179" s="55">
        <v>2000</v>
      </c>
      <c r="E1179" s="55" t="s">
        <v>48</v>
      </c>
      <c r="F1179" s="55">
        <v>8.5</v>
      </c>
      <c r="G1179" s="55">
        <v>1.27</v>
      </c>
      <c r="H1179" s="55">
        <v>209.4443895</v>
      </c>
      <c r="I1179" s="55">
        <v>0</v>
      </c>
      <c r="J1179" s="55">
        <v>396.26969780000002</v>
      </c>
      <c r="K1179" s="55">
        <v>829.89693879999902</v>
      </c>
      <c r="L1179" s="55">
        <v>60.058314019999997</v>
      </c>
      <c r="M1179" s="55">
        <v>1.0344098450000001</v>
      </c>
    </row>
    <row r="1180" spans="1:13">
      <c r="A1180" s="55" t="s">
        <v>110</v>
      </c>
      <c r="B1180" s="55" t="s">
        <v>111</v>
      </c>
      <c r="C1180" s="55" t="s">
        <v>116</v>
      </c>
      <c r="D1180" s="55">
        <v>2005</v>
      </c>
      <c r="E1180" s="55" t="s">
        <v>48</v>
      </c>
      <c r="F1180" s="55">
        <v>19.2</v>
      </c>
      <c r="G1180" s="55">
        <v>7.43</v>
      </c>
      <c r="H1180" s="55">
        <v>553.79873099999998</v>
      </c>
      <c r="I1180" s="55">
        <v>0</v>
      </c>
      <c r="J1180" s="55">
        <v>1026.8338209999999</v>
      </c>
      <c r="K1180" s="55">
        <v>2023.9115999999999</v>
      </c>
      <c r="L1180" s="55">
        <v>146.18410950000001</v>
      </c>
      <c r="M1180" s="55">
        <v>1.8497723580000001</v>
      </c>
    </row>
    <row r="1181" spans="1:13">
      <c r="A1181" s="55" t="s">
        <v>110</v>
      </c>
      <c r="B1181" s="55" t="s">
        <v>111</v>
      </c>
      <c r="C1181" s="55" t="s">
        <v>116</v>
      </c>
      <c r="D1181" s="55">
        <v>2010</v>
      </c>
      <c r="E1181" s="55" t="s">
        <v>48</v>
      </c>
      <c r="F1181" s="55">
        <v>58.6</v>
      </c>
      <c r="G1181" s="55">
        <v>14.37579324</v>
      </c>
      <c r="H1181" s="55">
        <v>1044.6686869999901</v>
      </c>
      <c r="I1181" s="55">
        <v>0</v>
      </c>
      <c r="J1181" s="55">
        <v>1936.9873539999901</v>
      </c>
      <c r="K1181" s="55">
        <v>3511.1272979999999</v>
      </c>
      <c r="L1181" s="55">
        <v>248.90457039999899</v>
      </c>
      <c r="M1181" s="55">
        <v>2.8920885239999898</v>
      </c>
    </row>
    <row r="1182" spans="1:13">
      <c r="A1182" s="55" t="s">
        <v>110</v>
      </c>
      <c r="B1182" s="55" t="s">
        <v>111</v>
      </c>
      <c r="C1182" s="55" t="s">
        <v>116</v>
      </c>
      <c r="D1182" s="55">
        <v>2015</v>
      </c>
      <c r="E1182" s="55" t="s">
        <v>48</v>
      </c>
      <c r="F1182" s="55">
        <v>145.3490649</v>
      </c>
      <c r="G1182" s="55">
        <v>20.515559329999999</v>
      </c>
      <c r="H1182" s="55">
        <v>2385.4688529999999</v>
      </c>
      <c r="I1182" s="55">
        <v>0</v>
      </c>
      <c r="J1182" s="55">
        <v>4423.0511180000003</v>
      </c>
      <c r="K1182" s="55">
        <v>7397.5146099999902</v>
      </c>
      <c r="L1182" s="55">
        <v>518.42710920000002</v>
      </c>
      <c r="M1182" s="55">
        <v>4.1393706300000002</v>
      </c>
    </row>
    <row r="1183" spans="1:13">
      <c r="A1183" s="55" t="s">
        <v>110</v>
      </c>
      <c r="B1183" s="55" t="s">
        <v>111</v>
      </c>
      <c r="C1183" s="55" t="s">
        <v>116</v>
      </c>
      <c r="D1183" s="55">
        <v>2020</v>
      </c>
      <c r="E1183" s="55" t="s">
        <v>48</v>
      </c>
      <c r="F1183" s="55">
        <v>210.61527949999899</v>
      </c>
      <c r="G1183" s="55">
        <v>25.45475296</v>
      </c>
      <c r="H1183" s="55">
        <v>3456.6179670000001</v>
      </c>
      <c r="I1183" s="55">
        <v>0</v>
      </c>
      <c r="J1183" s="55">
        <v>6409.1375340000004</v>
      </c>
      <c r="K1183" s="55">
        <v>9280.3892500000002</v>
      </c>
      <c r="L1183" s="55">
        <v>641.91401949999999</v>
      </c>
      <c r="M1183" s="55">
        <v>4.51598743</v>
      </c>
    </row>
    <row r="1184" spans="1:13">
      <c r="A1184" s="55" t="s">
        <v>110</v>
      </c>
      <c r="B1184" s="55" t="s">
        <v>111</v>
      </c>
      <c r="C1184" s="55" t="s">
        <v>116</v>
      </c>
      <c r="D1184" s="55">
        <v>2025</v>
      </c>
      <c r="E1184" s="55" t="s">
        <v>48</v>
      </c>
      <c r="F1184" s="55">
        <v>262.7587059</v>
      </c>
      <c r="G1184" s="55">
        <v>30.052999580000002</v>
      </c>
      <c r="H1184" s="55">
        <v>4312.3958810000004</v>
      </c>
      <c r="I1184" s="55">
        <v>0</v>
      </c>
      <c r="J1184" s="55">
        <v>7995.8903680000003</v>
      </c>
      <c r="K1184" s="55">
        <v>9860.9108489999999</v>
      </c>
      <c r="L1184" s="55">
        <v>683.40764539999998</v>
      </c>
      <c r="M1184" s="55">
        <v>4.9184942070000002</v>
      </c>
    </row>
    <row r="1185" spans="1:13">
      <c r="A1185" s="55" t="s">
        <v>110</v>
      </c>
      <c r="B1185" s="55" t="s">
        <v>111</v>
      </c>
      <c r="C1185" s="55" t="s">
        <v>116</v>
      </c>
      <c r="D1185" s="55">
        <v>2030</v>
      </c>
      <c r="E1185" s="55" t="s">
        <v>48</v>
      </c>
      <c r="F1185" s="55">
        <v>326.2587499</v>
      </c>
      <c r="G1185" s="55">
        <v>35.262187150000003</v>
      </c>
      <c r="H1185" s="55">
        <v>5354.5586039999998</v>
      </c>
      <c r="I1185" s="55">
        <v>0</v>
      </c>
      <c r="J1185" s="55">
        <v>9928.2312540000003</v>
      </c>
      <c r="K1185" s="55">
        <v>11264.01944</v>
      </c>
      <c r="L1185" s="55">
        <v>781.407471899999</v>
      </c>
      <c r="M1185" s="55">
        <v>5.8174295760000003</v>
      </c>
    </row>
    <row r="1186" spans="1:13">
      <c r="A1186" s="55" t="s">
        <v>110</v>
      </c>
      <c r="B1186" s="55" t="s">
        <v>111</v>
      </c>
      <c r="C1186" s="55" t="s">
        <v>116</v>
      </c>
      <c r="D1186" s="55">
        <v>2035</v>
      </c>
      <c r="E1186" s="55" t="s">
        <v>48</v>
      </c>
      <c r="F1186" s="55">
        <v>382.32193469999999</v>
      </c>
      <c r="G1186" s="55">
        <v>38.613299799999901</v>
      </c>
      <c r="H1186" s="55">
        <v>6274.6675930000001</v>
      </c>
      <c r="I1186" s="55">
        <v>0</v>
      </c>
      <c r="J1186" s="55">
        <v>11634.26447</v>
      </c>
      <c r="K1186" s="55">
        <v>12670.609129999901</v>
      </c>
      <c r="L1186" s="55">
        <v>880.14286770000001</v>
      </c>
      <c r="M1186" s="55">
        <v>6.7518063629999903</v>
      </c>
    </row>
    <row r="1187" spans="1:13">
      <c r="A1187" s="55" t="s">
        <v>110</v>
      </c>
      <c r="B1187" s="55" t="s">
        <v>111</v>
      </c>
      <c r="C1187" s="55" t="s">
        <v>116</v>
      </c>
      <c r="D1187" s="55">
        <v>2040</v>
      </c>
      <c r="E1187" s="55" t="s">
        <v>48</v>
      </c>
      <c r="F1187" s="55">
        <v>444.32669540000001</v>
      </c>
      <c r="G1187" s="55">
        <v>43.96764606</v>
      </c>
      <c r="H1187" s="55">
        <v>7292.2897249999996</v>
      </c>
      <c r="I1187" s="55">
        <v>0</v>
      </c>
      <c r="J1187" s="55">
        <v>13521.103069999999</v>
      </c>
      <c r="K1187" s="55">
        <v>14450.45219</v>
      </c>
      <c r="L1187" s="55">
        <v>1005.53377899999</v>
      </c>
      <c r="M1187" s="55">
        <v>7.8375905149999996</v>
      </c>
    </row>
    <row r="1188" spans="1:13">
      <c r="A1188" s="55" t="s">
        <v>110</v>
      </c>
      <c r="B1188" s="55" t="s">
        <v>111</v>
      </c>
      <c r="C1188" s="55" t="s">
        <v>116</v>
      </c>
      <c r="D1188" s="55">
        <v>2045</v>
      </c>
      <c r="E1188" s="55" t="s">
        <v>48</v>
      </c>
      <c r="F1188" s="55">
        <v>507.29039549999999</v>
      </c>
      <c r="G1188" s="55">
        <v>46.467747260000003</v>
      </c>
      <c r="H1188" s="55">
        <v>8325.6499719999993</v>
      </c>
      <c r="I1188" s="55">
        <v>0</v>
      </c>
      <c r="J1188" s="55">
        <v>15437.122719999999</v>
      </c>
      <c r="K1188" s="55">
        <v>16357.32273</v>
      </c>
      <c r="L1188" s="55">
        <v>1139.9940819999999</v>
      </c>
      <c r="M1188" s="55">
        <v>8.9438020510000005</v>
      </c>
    </row>
    <row r="1189" spans="1:13">
      <c r="A1189" s="55" t="s">
        <v>110</v>
      </c>
      <c r="B1189" s="55" t="s">
        <v>111</v>
      </c>
      <c r="C1189" s="55" t="s">
        <v>116</v>
      </c>
      <c r="D1189" s="55">
        <v>2050</v>
      </c>
      <c r="E1189" s="55" t="s">
        <v>48</v>
      </c>
      <c r="F1189" s="55">
        <v>563.26989979999996</v>
      </c>
      <c r="G1189" s="55">
        <v>52.411341999999998</v>
      </c>
      <c r="H1189" s="55">
        <v>9244.3855949999997</v>
      </c>
      <c r="I1189" s="55">
        <v>0</v>
      </c>
      <c r="J1189" s="55">
        <v>17140.609479999999</v>
      </c>
      <c r="K1189" s="55">
        <v>18092.16372</v>
      </c>
      <c r="L1189" s="55">
        <v>1261.9995279999901</v>
      </c>
      <c r="M1189" s="55">
        <v>9.9285345409999994</v>
      </c>
    </row>
    <row r="1190" spans="1:13">
      <c r="A1190" s="55" t="s">
        <v>110</v>
      </c>
      <c r="B1190" s="55" t="s">
        <v>111</v>
      </c>
      <c r="C1190" s="55" t="s">
        <v>117</v>
      </c>
      <c r="D1190" s="55">
        <v>2000</v>
      </c>
      <c r="E1190" s="55" t="s">
        <v>48</v>
      </c>
      <c r="F1190" s="55">
        <v>226.2</v>
      </c>
      <c r="G1190" s="55">
        <v>17.14</v>
      </c>
      <c r="H1190" s="55">
        <v>2496.969697</v>
      </c>
      <c r="I1190" s="55">
        <v>0</v>
      </c>
      <c r="J1190" s="55">
        <v>3531</v>
      </c>
      <c r="K1190" s="55">
        <v>7148.7066290000002</v>
      </c>
      <c r="L1190" s="55">
        <v>519.27811009999903</v>
      </c>
      <c r="M1190" s="55">
        <v>63.095729910000003</v>
      </c>
    </row>
    <row r="1191" spans="1:13">
      <c r="A1191" s="55" t="s">
        <v>110</v>
      </c>
      <c r="B1191" s="55" t="s">
        <v>111</v>
      </c>
      <c r="C1191" s="55" t="s">
        <v>117</v>
      </c>
      <c r="D1191" s="55">
        <v>2005</v>
      </c>
      <c r="E1191" s="55" t="s">
        <v>48</v>
      </c>
      <c r="F1191" s="55">
        <v>241.7</v>
      </c>
      <c r="G1191" s="55">
        <v>15.91</v>
      </c>
      <c r="H1191" s="55">
        <v>2684.693878</v>
      </c>
      <c r="I1191" s="55">
        <v>0</v>
      </c>
      <c r="J1191" s="55">
        <v>3585</v>
      </c>
      <c r="K1191" s="55">
        <v>7274.6985409999998</v>
      </c>
      <c r="L1191" s="55">
        <v>528.84658449999995</v>
      </c>
      <c r="M1191" s="55">
        <v>42.901740410000002</v>
      </c>
    </row>
    <row r="1192" spans="1:13">
      <c r="A1192" s="55" t="s">
        <v>110</v>
      </c>
      <c r="B1192" s="55" t="s">
        <v>111</v>
      </c>
      <c r="C1192" s="55" t="s">
        <v>117</v>
      </c>
      <c r="D1192" s="55">
        <v>2010</v>
      </c>
      <c r="E1192" s="55" t="s">
        <v>48</v>
      </c>
      <c r="F1192" s="55">
        <v>250.7</v>
      </c>
      <c r="G1192" s="55">
        <v>14.567754649999999</v>
      </c>
      <c r="H1192" s="55">
        <v>2831.578947</v>
      </c>
      <c r="I1192" s="55">
        <v>0</v>
      </c>
      <c r="J1192" s="55">
        <v>3623</v>
      </c>
      <c r="K1192" s="55">
        <v>7232.1174519999904</v>
      </c>
      <c r="L1192" s="55">
        <v>518.34710740000003</v>
      </c>
      <c r="M1192" s="55">
        <v>49.514007720000002</v>
      </c>
    </row>
    <row r="1193" spans="1:13">
      <c r="A1193" s="55" t="s">
        <v>110</v>
      </c>
      <c r="B1193" s="55" t="s">
        <v>111</v>
      </c>
      <c r="C1193" s="55" t="s">
        <v>117</v>
      </c>
      <c r="D1193" s="55">
        <v>2015</v>
      </c>
      <c r="E1193" s="55" t="s">
        <v>48</v>
      </c>
      <c r="F1193" s="55">
        <v>242.9</v>
      </c>
      <c r="G1193" s="55">
        <v>14.22405582</v>
      </c>
      <c r="H1193" s="55">
        <v>2849.4623660000002</v>
      </c>
      <c r="I1193" s="55">
        <v>0</v>
      </c>
      <c r="J1193" s="55">
        <v>3572</v>
      </c>
      <c r="K1193" s="55">
        <v>7030.5392970000003</v>
      </c>
      <c r="L1193" s="55">
        <v>503.01576360000001</v>
      </c>
      <c r="M1193" s="55">
        <v>29.81992129</v>
      </c>
    </row>
    <row r="1194" spans="1:13">
      <c r="A1194" s="55" t="s">
        <v>110</v>
      </c>
      <c r="B1194" s="55" t="s">
        <v>111</v>
      </c>
      <c r="C1194" s="55" t="s">
        <v>117</v>
      </c>
      <c r="D1194" s="55">
        <v>2020</v>
      </c>
      <c r="E1194" s="55" t="s">
        <v>48</v>
      </c>
      <c r="F1194" s="55">
        <v>243.60645559999901</v>
      </c>
      <c r="G1194" s="55">
        <v>14.37879467</v>
      </c>
      <c r="H1194" s="55">
        <v>2857.7498030000002</v>
      </c>
      <c r="I1194" s="55">
        <v>0</v>
      </c>
      <c r="J1194" s="55">
        <v>3753.8148000000001</v>
      </c>
      <c r="K1194" s="55">
        <v>6517.1600200000003</v>
      </c>
      <c r="L1194" s="55">
        <v>458.08907919999899</v>
      </c>
      <c r="M1194" s="55">
        <v>15.66772886</v>
      </c>
    </row>
    <row r="1195" spans="1:13">
      <c r="A1195" s="55" t="s">
        <v>110</v>
      </c>
      <c r="B1195" s="55" t="s">
        <v>111</v>
      </c>
      <c r="C1195" s="55" t="s">
        <v>117</v>
      </c>
      <c r="D1195" s="55">
        <v>2025</v>
      </c>
      <c r="E1195" s="55" t="s">
        <v>48</v>
      </c>
      <c r="F1195" s="55">
        <v>255.79059319999999</v>
      </c>
      <c r="G1195" s="55">
        <v>14.97239366</v>
      </c>
      <c r="H1195" s="55">
        <v>3000.682045</v>
      </c>
      <c r="I1195" s="55">
        <v>0</v>
      </c>
      <c r="J1195" s="55">
        <v>3898.1235999999999</v>
      </c>
      <c r="K1195" s="55">
        <v>6088.9028070000004</v>
      </c>
      <c r="L1195" s="55">
        <v>426.74738449999899</v>
      </c>
      <c r="M1195" s="55">
        <v>8.8695242759999999</v>
      </c>
    </row>
    <row r="1196" spans="1:13">
      <c r="A1196" s="55" t="s">
        <v>110</v>
      </c>
      <c r="B1196" s="55" t="s">
        <v>111</v>
      </c>
      <c r="C1196" s="55" t="s">
        <v>117</v>
      </c>
      <c r="D1196" s="55">
        <v>2030</v>
      </c>
      <c r="E1196" s="55" t="s">
        <v>48</v>
      </c>
      <c r="F1196" s="55">
        <v>266.27970290000002</v>
      </c>
      <c r="G1196" s="55">
        <v>15.55180578</v>
      </c>
      <c r="H1196" s="55">
        <v>3123.7298969999902</v>
      </c>
      <c r="I1196" s="55">
        <v>0</v>
      </c>
      <c r="J1196" s="55">
        <v>4054.5772000000002</v>
      </c>
      <c r="K1196" s="55">
        <v>5828.8952859999999</v>
      </c>
      <c r="L1196" s="55">
        <v>407.1447321</v>
      </c>
      <c r="M1196" s="55">
        <v>5.9995109229999999</v>
      </c>
    </row>
    <row r="1197" spans="1:13">
      <c r="A1197" s="55" t="s">
        <v>110</v>
      </c>
      <c r="B1197" s="55" t="s">
        <v>111</v>
      </c>
      <c r="C1197" s="55" t="s">
        <v>117</v>
      </c>
      <c r="D1197" s="55">
        <v>2035</v>
      </c>
      <c r="E1197" s="55" t="s">
        <v>48</v>
      </c>
      <c r="F1197" s="55">
        <v>274.2908238</v>
      </c>
      <c r="G1197" s="55">
        <v>16.299023070000001</v>
      </c>
      <c r="H1197" s="55">
        <v>3217.7084380000001</v>
      </c>
      <c r="I1197" s="55">
        <v>0</v>
      </c>
      <c r="J1197" s="55">
        <v>4177.4539999999997</v>
      </c>
      <c r="K1197" s="55">
        <v>5731.1343369999904</v>
      </c>
      <c r="L1197" s="55">
        <v>399.40222249999999</v>
      </c>
      <c r="M1197" s="55">
        <v>5.077041779</v>
      </c>
    </row>
    <row r="1198" spans="1:13">
      <c r="A1198" s="55" t="s">
        <v>110</v>
      </c>
      <c r="B1198" s="55" t="s">
        <v>111</v>
      </c>
      <c r="C1198" s="55" t="s">
        <v>117</v>
      </c>
      <c r="D1198" s="55">
        <v>2040</v>
      </c>
      <c r="E1198" s="55" t="s">
        <v>48</v>
      </c>
      <c r="F1198" s="55">
        <v>281.60871939999998</v>
      </c>
      <c r="G1198" s="55">
        <v>16.53220657</v>
      </c>
      <c r="H1198" s="55">
        <v>3303.5547449999999</v>
      </c>
      <c r="I1198" s="55">
        <v>0</v>
      </c>
      <c r="J1198" s="55">
        <v>4287.4715999999999</v>
      </c>
      <c r="K1198" s="55">
        <v>5740.7221869999903</v>
      </c>
      <c r="L1198" s="55">
        <v>399.6529051</v>
      </c>
      <c r="M1198" s="55">
        <v>4.8500205339999898</v>
      </c>
    </row>
    <row r="1199" spans="1:13">
      <c r="A1199" s="55" t="s">
        <v>110</v>
      </c>
      <c r="B1199" s="55" t="s">
        <v>111</v>
      </c>
      <c r="C1199" s="55" t="s">
        <v>117</v>
      </c>
      <c r="D1199" s="55">
        <v>2045</v>
      </c>
      <c r="E1199" s="55" t="s">
        <v>48</v>
      </c>
      <c r="F1199" s="55">
        <v>288.764354499999</v>
      </c>
      <c r="G1199" s="55">
        <v>16.693595739999999</v>
      </c>
      <c r="H1199" s="55">
        <v>3387.497574</v>
      </c>
      <c r="I1199" s="55">
        <v>0</v>
      </c>
      <c r="J1199" s="55">
        <v>4397.1319999999996</v>
      </c>
      <c r="K1199" s="55">
        <v>5811.6877709999999</v>
      </c>
      <c r="L1199" s="55">
        <v>404.40816919999997</v>
      </c>
      <c r="M1199" s="55">
        <v>4.8617801549999999</v>
      </c>
    </row>
    <row r="1200" spans="1:13">
      <c r="A1200" s="55" t="s">
        <v>110</v>
      </c>
      <c r="B1200" s="55" t="s">
        <v>111</v>
      </c>
      <c r="C1200" s="55" t="s">
        <v>117</v>
      </c>
      <c r="D1200" s="55">
        <v>2050</v>
      </c>
      <c r="E1200" s="55" t="s">
        <v>48</v>
      </c>
      <c r="F1200" s="55">
        <v>294.58954460000001</v>
      </c>
      <c r="G1200" s="55">
        <v>16.944768920000001</v>
      </c>
      <c r="H1200" s="55">
        <v>3455.832938</v>
      </c>
      <c r="I1200" s="55">
        <v>0</v>
      </c>
      <c r="J1200" s="55">
        <v>4485.0032000000001</v>
      </c>
      <c r="K1200" s="55">
        <v>5890.3101889999998</v>
      </c>
      <c r="L1200" s="55">
        <v>409.78635509999998</v>
      </c>
      <c r="M1200" s="55">
        <v>4.9340919999999997</v>
      </c>
    </row>
    <row r="1201" spans="1:13">
      <c r="A1201" s="55" t="s">
        <v>110</v>
      </c>
      <c r="B1201" s="55" t="s">
        <v>111</v>
      </c>
      <c r="C1201" s="55" t="s">
        <v>118</v>
      </c>
      <c r="D1201" s="55">
        <v>2000</v>
      </c>
      <c r="E1201" s="55" t="s">
        <v>48</v>
      </c>
      <c r="F1201" s="55">
        <v>683.26123429999996</v>
      </c>
      <c r="G1201" s="55">
        <v>51.931643999999999</v>
      </c>
      <c r="H1201" s="55">
        <v>9351.9111420000008</v>
      </c>
      <c r="I1201" s="55">
        <v>0</v>
      </c>
      <c r="J1201" s="55">
        <v>13734.05378</v>
      </c>
      <c r="K1201" s="55">
        <v>35829.851819999902</v>
      </c>
      <c r="L1201" s="55">
        <v>2556.2801559999998</v>
      </c>
      <c r="M1201" s="55">
        <v>119.376290099999</v>
      </c>
    </row>
    <row r="1202" spans="1:13">
      <c r="A1202" s="55" t="s">
        <v>110</v>
      </c>
      <c r="B1202" s="55" t="s">
        <v>111</v>
      </c>
      <c r="C1202" s="55" t="s">
        <v>118</v>
      </c>
      <c r="D1202" s="55">
        <v>2005</v>
      </c>
      <c r="E1202" s="55" t="s">
        <v>48</v>
      </c>
      <c r="F1202" s="55">
        <v>777.18586259999995</v>
      </c>
      <c r="G1202" s="55">
        <v>59.575836500000001</v>
      </c>
      <c r="H1202" s="55">
        <v>10924.693879999901</v>
      </c>
      <c r="I1202" s="55">
        <v>0</v>
      </c>
      <c r="J1202" s="55">
        <v>15945.264639999999</v>
      </c>
      <c r="K1202" s="55">
        <v>39777.179619999901</v>
      </c>
      <c r="L1202" s="55">
        <v>2803.660476</v>
      </c>
      <c r="M1202" s="55">
        <v>85.078425089999996</v>
      </c>
    </row>
    <row r="1203" spans="1:13">
      <c r="A1203" s="55" t="s">
        <v>110</v>
      </c>
      <c r="B1203" s="55" t="s">
        <v>111</v>
      </c>
      <c r="C1203" s="55" t="s">
        <v>118</v>
      </c>
      <c r="D1203" s="55">
        <v>2010</v>
      </c>
      <c r="E1203" s="55" t="s">
        <v>48</v>
      </c>
      <c r="F1203" s="55">
        <v>894.09005620000005</v>
      </c>
      <c r="G1203" s="55">
        <v>74.77130889</v>
      </c>
      <c r="H1203" s="55">
        <v>12312.62995</v>
      </c>
      <c r="I1203" s="55">
        <v>0</v>
      </c>
      <c r="J1203" s="55">
        <v>18350.116319999899</v>
      </c>
      <c r="K1203" s="55">
        <v>41911.083400000003</v>
      </c>
      <c r="L1203" s="55">
        <v>2865.7028179999902</v>
      </c>
      <c r="M1203" s="55">
        <v>107.2194367</v>
      </c>
    </row>
    <row r="1204" spans="1:13">
      <c r="A1204" s="55" t="s">
        <v>110</v>
      </c>
      <c r="B1204" s="55" t="s">
        <v>111</v>
      </c>
      <c r="C1204" s="55" t="s">
        <v>118</v>
      </c>
      <c r="D1204" s="55">
        <v>2015</v>
      </c>
      <c r="E1204" s="55" t="s">
        <v>48</v>
      </c>
      <c r="F1204" s="55">
        <v>1064.1249889999999</v>
      </c>
      <c r="G1204" s="55">
        <v>85.972837290000001</v>
      </c>
      <c r="H1204" s="55">
        <v>15715.876190000001</v>
      </c>
      <c r="I1204" s="55">
        <v>0</v>
      </c>
      <c r="J1204" s="55">
        <v>23248.997780000002</v>
      </c>
      <c r="K1204" s="55">
        <v>50607.286160000003</v>
      </c>
      <c r="L1204" s="55">
        <v>3373.693213</v>
      </c>
      <c r="M1204" s="55">
        <v>95.294290450000005</v>
      </c>
    </row>
    <row r="1205" spans="1:13">
      <c r="A1205" s="55" t="s">
        <v>110</v>
      </c>
      <c r="B1205" s="55" t="s">
        <v>111</v>
      </c>
      <c r="C1205" s="55" t="s">
        <v>118</v>
      </c>
      <c r="D1205" s="55">
        <v>2020</v>
      </c>
      <c r="E1205" s="55" t="s">
        <v>48</v>
      </c>
      <c r="F1205" s="55">
        <v>1207.7942390000001</v>
      </c>
      <c r="G1205" s="55">
        <v>93.768319149999996</v>
      </c>
      <c r="H1205" s="55">
        <v>18054.773150000001</v>
      </c>
      <c r="I1205" s="55">
        <v>0</v>
      </c>
      <c r="J1205" s="55">
        <v>27353.167379999999</v>
      </c>
      <c r="K1205" s="55">
        <v>53486.694900000002</v>
      </c>
      <c r="L1205" s="55">
        <v>3482.081909</v>
      </c>
      <c r="M1205" s="55">
        <v>76.887881469999996</v>
      </c>
    </row>
    <row r="1206" spans="1:13">
      <c r="A1206" s="55" t="s">
        <v>110</v>
      </c>
      <c r="B1206" s="55" t="s">
        <v>111</v>
      </c>
      <c r="C1206" s="55" t="s">
        <v>118</v>
      </c>
      <c r="D1206" s="55">
        <v>2025</v>
      </c>
      <c r="E1206" s="55" t="s">
        <v>48</v>
      </c>
      <c r="F1206" s="55">
        <v>1354.66275</v>
      </c>
      <c r="G1206" s="55">
        <v>107.375277599999</v>
      </c>
      <c r="H1206" s="55">
        <v>20258.990460000001</v>
      </c>
      <c r="I1206" s="55">
        <v>0</v>
      </c>
      <c r="J1206" s="55">
        <v>31151.956150000002</v>
      </c>
      <c r="K1206" s="55">
        <v>54531.40726</v>
      </c>
      <c r="L1206" s="55">
        <v>3531.1852429999999</v>
      </c>
      <c r="M1206" s="55">
        <v>65.820494479999994</v>
      </c>
    </row>
    <row r="1207" spans="1:13">
      <c r="A1207" s="55" t="s">
        <v>110</v>
      </c>
      <c r="B1207" s="55" t="s">
        <v>111</v>
      </c>
      <c r="C1207" s="55" t="s">
        <v>118</v>
      </c>
      <c r="D1207" s="55">
        <v>2030</v>
      </c>
      <c r="E1207" s="55" t="s">
        <v>48</v>
      </c>
      <c r="F1207" s="55">
        <v>1519.02395</v>
      </c>
      <c r="G1207" s="55">
        <v>118.4623414</v>
      </c>
      <c r="H1207" s="55">
        <v>22734.237840000002</v>
      </c>
      <c r="I1207" s="55">
        <v>0</v>
      </c>
      <c r="J1207" s="55">
        <v>35294.145909999999</v>
      </c>
      <c r="K1207" s="55">
        <v>57539.0439799999</v>
      </c>
      <c r="L1207" s="55">
        <v>3759.854022</v>
      </c>
      <c r="M1207" s="55">
        <v>61.556847310000002</v>
      </c>
    </row>
    <row r="1208" spans="1:13">
      <c r="A1208" s="55" t="s">
        <v>110</v>
      </c>
      <c r="B1208" s="55" t="s">
        <v>111</v>
      </c>
      <c r="C1208" s="55" t="s">
        <v>118</v>
      </c>
      <c r="D1208" s="55">
        <v>2035</v>
      </c>
      <c r="E1208" s="55" t="s">
        <v>48</v>
      </c>
      <c r="F1208" s="55">
        <v>1690.237204</v>
      </c>
      <c r="G1208" s="55">
        <v>130.05802610000001</v>
      </c>
      <c r="H1208" s="55">
        <v>25313.73661</v>
      </c>
      <c r="I1208" s="55">
        <v>0</v>
      </c>
      <c r="J1208" s="55">
        <v>39464.76655</v>
      </c>
      <c r="K1208" s="55">
        <v>62546.016710000004</v>
      </c>
      <c r="L1208" s="55">
        <v>4125.1650810000001</v>
      </c>
      <c r="M1208" s="55">
        <v>63.917548310000001</v>
      </c>
    </row>
    <row r="1209" spans="1:13">
      <c r="A1209" s="55" t="s">
        <v>110</v>
      </c>
      <c r="B1209" s="55" t="s">
        <v>111</v>
      </c>
      <c r="C1209" s="55" t="s">
        <v>118</v>
      </c>
      <c r="D1209" s="55">
        <v>2040</v>
      </c>
      <c r="E1209" s="55" t="s">
        <v>48</v>
      </c>
      <c r="F1209" s="55">
        <v>1867.6839669999999</v>
      </c>
      <c r="G1209" s="55">
        <v>141.4250376</v>
      </c>
      <c r="H1209" s="55">
        <v>28015.320989999898</v>
      </c>
      <c r="I1209" s="55">
        <v>0</v>
      </c>
      <c r="J1209" s="55">
        <v>43851.162839999997</v>
      </c>
      <c r="K1209" s="55">
        <v>68729.020329999999</v>
      </c>
      <c r="L1209" s="55">
        <v>4571.8158659999999</v>
      </c>
      <c r="M1209" s="55">
        <v>70.296802049999997</v>
      </c>
    </row>
    <row r="1210" spans="1:13">
      <c r="A1210" s="55" t="s">
        <v>110</v>
      </c>
      <c r="B1210" s="55" t="s">
        <v>111</v>
      </c>
      <c r="C1210" s="55" t="s">
        <v>118</v>
      </c>
      <c r="D1210" s="55">
        <v>2045</v>
      </c>
      <c r="E1210" s="55" t="s">
        <v>48</v>
      </c>
      <c r="F1210" s="55">
        <v>2049.3186730000002</v>
      </c>
      <c r="G1210" s="55">
        <v>148.66458109999999</v>
      </c>
      <c r="H1210" s="55">
        <v>30764.27246</v>
      </c>
      <c r="I1210" s="55">
        <v>0</v>
      </c>
      <c r="J1210" s="55">
        <v>48337.284299999999</v>
      </c>
      <c r="K1210" s="55">
        <v>75517.046220000004</v>
      </c>
      <c r="L1210" s="55">
        <v>5062.0094710000003</v>
      </c>
      <c r="M1210" s="55">
        <v>78.969456609999995</v>
      </c>
    </row>
    <row r="1211" spans="1:13">
      <c r="A1211" s="55" t="s">
        <v>110</v>
      </c>
      <c r="B1211" s="55" t="s">
        <v>111</v>
      </c>
      <c r="C1211" s="55" t="s">
        <v>118</v>
      </c>
      <c r="D1211" s="55">
        <v>2050</v>
      </c>
      <c r="E1211" s="55" t="s">
        <v>48</v>
      </c>
      <c r="F1211" s="55">
        <v>2213.2991919999999</v>
      </c>
      <c r="G1211" s="55">
        <v>162.34435449999901</v>
      </c>
      <c r="H1211" s="55">
        <v>33203.501649999998</v>
      </c>
      <c r="I1211" s="55">
        <v>0</v>
      </c>
      <c r="J1211" s="55">
        <v>52476.105629999998</v>
      </c>
      <c r="K1211" s="55">
        <v>81674.651039999997</v>
      </c>
      <c r="L1211" s="55">
        <v>5506.2165359999999</v>
      </c>
      <c r="M1211" s="55">
        <v>88.030373339999997</v>
      </c>
    </row>
    <row r="1212" spans="1:13">
      <c r="A1212" s="55" t="s">
        <v>110</v>
      </c>
      <c r="B1212" s="55" t="s">
        <v>111</v>
      </c>
      <c r="C1212" s="55" t="s">
        <v>119</v>
      </c>
      <c r="D1212" s="55">
        <v>2000</v>
      </c>
      <c r="E1212" s="55" t="s">
        <v>48</v>
      </c>
      <c r="F1212" s="55">
        <v>5.3049163089999896</v>
      </c>
      <c r="G1212" s="55">
        <v>0.68</v>
      </c>
      <c r="H1212" s="55">
        <v>51.891771599999998</v>
      </c>
      <c r="I1212" s="55">
        <v>0</v>
      </c>
      <c r="J1212" s="55">
        <v>127.8761514</v>
      </c>
      <c r="K1212" s="55">
        <v>152.08483849999999</v>
      </c>
      <c r="L1212" s="55">
        <v>10.904286730000001</v>
      </c>
      <c r="M1212" s="55">
        <v>2.8802826929999998</v>
      </c>
    </row>
    <row r="1213" spans="1:13">
      <c r="A1213" s="55" t="s">
        <v>110</v>
      </c>
      <c r="B1213" s="55" t="s">
        <v>111</v>
      </c>
      <c r="C1213" s="55" t="s">
        <v>119</v>
      </c>
      <c r="D1213" s="55">
        <v>2005</v>
      </c>
      <c r="E1213" s="55" t="s">
        <v>48</v>
      </c>
      <c r="F1213" s="55">
        <v>8.4761909719999995</v>
      </c>
      <c r="G1213" s="55">
        <v>1.86</v>
      </c>
      <c r="H1213" s="55">
        <v>93.609722660000003</v>
      </c>
      <c r="I1213" s="55">
        <v>0</v>
      </c>
      <c r="J1213" s="55">
        <v>228.04349449999901</v>
      </c>
      <c r="K1213" s="55">
        <v>256.4941695</v>
      </c>
      <c r="L1213" s="55">
        <v>18.39809129</v>
      </c>
      <c r="M1213" s="55">
        <v>2.1489262760000001</v>
      </c>
    </row>
    <row r="1214" spans="1:13">
      <c r="A1214" s="55" t="s">
        <v>110</v>
      </c>
      <c r="B1214" s="55" t="s">
        <v>111</v>
      </c>
      <c r="C1214" s="55" t="s">
        <v>119</v>
      </c>
      <c r="D1214" s="55">
        <v>2010</v>
      </c>
      <c r="E1214" s="55" t="s">
        <v>48</v>
      </c>
      <c r="F1214" s="55">
        <v>15.154358070000001</v>
      </c>
      <c r="G1214" s="55">
        <v>2.1696708869999899</v>
      </c>
      <c r="H1214" s="55">
        <v>174.19181709999901</v>
      </c>
      <c r="I1214" s="55">
        <v>0</v>
      </c>
      <c r="J1214" s="55">
        <v>402.8432153</v>
      </c>
      <c r="K1214" s="55">
        <v>458.83999119999902</v>
      </c>
      <c r="L1214" s="55">
        <v>32.912614130000001</v>
      </c>
      <c r="M1214" s="55">
        <v>4.0013479460000001</v>
      </c>
    </row>
    <row r="1215" spans="1:13">
      <c r="A1215" s="55" t="s">
        <v>110</v>
      </c>
      <c r="B1215" s="55" t="s">
        <v>111</v>
      </c>
      <c r="C1215" s="55" t="s">
        <v>119</v>
      </c>
      <c r="D1215" s="55">
        <v>2015</v>
      </c>
      <c r="E1215" s="55" t="s">
        <v>48</v>
      </c>
      <c r="F1215" s="55">
        <v>24.904684929999998</v>
      </c>
      <c r="G1215" s="55">
        <v>3.1268783819999899</v>
      </c>
      <c r="H1215" s="55">
        <v>284.130248399999</v>
      </c>
      <c r="I1215" s="55">
        <v>0</v>
      </c>
      <c r="J1215" s="55">
        <v>631.82213149999995</v>
      </c>
      <c r="K1215" s="55">
        <v>705.82526239999902</v>
      </c>
      <c r="L1215" s="55">
        <v>50.757087169999998</v>
      </c>
      <c r="M1215" s="55">
        <v>5.7728734370000003</v>
      </c>
    </row>
    <row r="1216" spans="1:13">
      <c r="A1216" s="55" t="s">
        <v>110</v>
      </c>
      <c r="B1216" s="55" t="s">
        <v>111</v>
      </c>
      <c r="C1216" s="55" t="s">
        <v>119</v>
      </c>
      <c r="D1216" s="55">
        <v>2020</v>
      </c>
      <c r="E1216" s="55" t="s">
        <v>48</v>
      </c>
      <c r="F1216" s="55">
        <v>35.873871440000002</v>
      </c>
      <c r="G1216" s="55">
        <v>4.2698558010000003</v>
      </c>
      <c r="H1216" s="55">
        <v>409.27448129999999</v>
      </c>
      <c r="I1216" s="55">
        <v>0</v>
      </c>
      <c r="J1216" s="55">
        <v>868.96368129999996</v>
      </c>
      <c r="K1216" s="55">
        <v>941.25356790000001</v>
      </c>
      <c r="L1216" s="55">
        <v>67.867542150000006</v>
      </c>
      <c r="M1216" s="55">
        <v>7.8667727439999897</v>
      </c>
    </row>
    <row r="1217" spans="1:13">
      <c r="A1217" s="55" t="s">
        <v>110</v>
      </c>
      <c r="B1217" s="55" t="s">
        <v>111</v>
      </c>
      <c r="C1217" s="55" t="s">
        <v>119</v>
      </c>
      <c r="D1217" s="55">
        <v>2025</v>
      </c>
      <c r="E1217" s="55" t="s">
        <v>48</v>
      </c>
      <c r="F1217" s="55">
        <v>46.967801700000003</v>
      </c>
      <c r="G1217" s="55">
        <v>4.9455698210000003</v>
      </c>
      <c r="H1217" s="55">
        <v>535.84187899999995</v>
      </c>
      <c r="I1217" s="55">
        <v>0</v>
      </c>
      <c r="J1217" s="55">
        <v>1089.70409499999</v>
      </c>
      <c r="K1217" s="55">
        <v>1141.6935060000001</v>
      </c>
      <c r="L1217" s="55">
        <v>82.409398379999999</v>
      </c>
      <c r="M1217" s="55">
        <v>10.088862049999999</v>
      </c>
    </row>
    <row r="1218" spans="1:13">
      <c r="A1218" s="55" t="s">
        <v>110</v>
      </c>
      <c r="B1218" s="55" t="s">
        <v>111</v>
      </c>
      <c r="C1218" s="55" t="s">
        <v>119</v>
      </c>
      <c r="D1218" s="55">
        <v>2030</v>
      </c>
      <c r="E1218" s="55" t="s">
        <v>48</v>
      </c>
      <c r="F1218" s="55">
        <v>58.20834816</v>
      </c>
      <c r="G1218" s="55">
        <v>5.8764410250000001</v>
      </c>
      <c r="H1218" s="55">
        <v>664.08197789999997</v>
      </c>
      <c r="I1218" s="55">
        <v>0</v>
      </c>
      <c r="J1218" s="55">
        <v>1305.6189099999999</v>
      </c>
      <c r="K1218" s="55">
        <v>1355.425606</v>
      </c>
      <c r="L1218" s="55">
        <v>97.864743750000002</v>
      </c>
      <c r="M1218" s="55">
        <v>12.62271546</v>
      </c>
    </row>
    <row r="1219" spans="1:13">
      <c r="A1219" s="55" t="s">
        <v>110</v>
      </c>
      <c r="B1219" s="55" t="s">
        <v>111</v>
      </c>
      <c r="C1219" s="55" t="s">
        <v>119</v>
      </c>
      <c r="D1219" s="55">
        <v>2035</v>
      </c>
      <c r="E1219" s="55" t="s">
        <v>48</v>
      </c>
      <c r="F1219" s="55">
        <v>70.467376299999998</v>
      </c>
      <c r="G1219" s="55">
        <v>6.9441538879999998</v>
      </c>
      <c r="H1219" s="55">
        <v>803.94163560000004</v>
      </c>
      <c r="I1219" s="55">
        <v>0</v>
      </c>
      <c r="J1219" s="55">
        <v>1535.347368</v>
      </c>
      <c r="K1219" s="55">
        <v>1603.0229529999999</v>
      </c>
      <c r="L1219" s="55">
        <v>115.7505453</v>
      </c>
      <c r="M1219" s="55">
        <v>15.53161837</v>
      </c>
    </row>
    <row r="1220" spans="1:13">
      <c r="A1220" s="55" t="s">
        <v>110</v>
      </c>
      <c r="B1220" s="55" t="s">
        <v>111</v>
      </c>
      <c r="C1220" s="55" t="s">
        <v>119</v>
      </c>
      <c r="D1220" s="55">
        <v>2040</v>
      </c>
      <c r="E1220" s="55" t="s">
        <v>48</v>
      </c>
      <c r="F1220" s="55">
        <v>84.603744019999993</v>
      </c>
      <c r="G1220" s="55">
        <v>8.2286243639999999</v>
      </c>
      <c r="H1220" s="55">
        <v>965.21931029999996</v>
      </c>
      <c r="I1220" s="55">
        <v>0</v>
      </c>
      <c r="J1220" s="55">
        <v>1859.630962</v>
      </c>
      <c r="K1220" s="55">
        <v>1901.029196</v>
      </c>
      <c r="L1220" s="55">
        <v>137.27691869999899</v>
      </c>
      <c r="M1220" s="55">
        <v>18.888931169999999</v>
      </c>
    </row>
    <row r="1221" spans="1:13">
      <c r="A1221" s="55" t="s">
        <v>110</v>
      </c>
      <c r="B1221" s="55" t="s">
        <v>111</v>
      </c>
      <c r="C1221" s="55" t="s">
        <v>119</v>
      </c>
      <c r="D1221" s="55">
        <v>2045</v>
      </c>
      <c r="E1221" s="55" t="s">
        <v>48</v>
      </c>
      <c r="F1221" s="55">
        <v>101.3734364</v>
      </c>
      <c r="G1221" s="55">
        <v>8.7792422429999899</v>
      </c>
      <c r="H1221" s="55">
        <v>1156.539814</v>
      </c>
      <c r="I1221" s="55">
        <v>0</v>
      </c>
      <c r="J1221" s="55">
        <v>2300.1068740000001</v>
      </c>
      <c r="K1221" s="55">
        <v>2263.2116070000002</v>
      </c>
      <c r="L1221" s="55">
        <v>163.43888219999999</v>
      </c>
      <c r="M1221" s="55">
        <v>22.824278580000001</v>
      </c>
    </row>
    <row r="1222" spans="1:13">
      <c r="A1222" s="55" t="s">
        <v>110</v>
      </c>
      <c r="B1222" s="55" t="s">
        <v>111</v>
      </c>
      <c r="C1222" s="55" t="s">
        <v>119</v>
      </c>
      <c r="D1222" s="55">
        <v>2050</v>
      </c>
      <c r="E1222" s="55" t="s">
        <v>48</v>
      </c>
      <c r="F1222" s="55">
        <v>121.430879599999</v>
      </c>
      <c r="G1222" s="55">
        <v>11.347472120000001</v>
      </c>
      <c r="H1222" s="55">
        <v>1385.3693029999999</v>
      </c>
      <c r="I1222" s="55">
        <v>0</v>
      </c>
      <c r="J1222" s="55">
        <v>2933.0040669999998</v>
      </c>
      <c r="K1222" s="55">
        <v>2701.9338440000001</v>
      </c>
      <c r="L1222" s="55">
        <v>195.13014999999999</v>
      </c>
      <c r="M1222" s="55">
        <v>27.491219139999998</v>
      </c>
    </row>
    <row r="1223" spans="1:13">
      <c r="A1223" s="55" t="s">
        <v>110</v>
      </c>
      <c r="B1223" s="55" t="s">
        <v>111</v>
      </c>
      <c r="C1223" s="55" t="s">
        <v>120</v>
      </c>
      <c r="D1223" s="55">
        <v>2000</v>
      </c>
      <c r="E1223" s="55" t="s">
        <v>48</v>
      </c>
      <c r="F1223" s="55">
        <v>54.1</v>
      </c>
      <c r="G1223" s="55">
        <v>4.26</v>
      </c>
      <c r="H1223" s="55">
        <v>447</v>
      </c>
      <c r="I1223" s="55">
        <v>0</v>
      </c>
      <c r="J1223" s="55">
        <v>648</v>
      </c>
      <c r="K1223" s="55">
        <v>1600.955166</v>
      </c>
      <c r="L1223" s="55">
        <v>115.8549914</v>
      </c>
      <c r="M1223" s="55">
        <v>7.9381519689999998</v>
      </c>
    </row>
    <row r="1224" spans="1:13">
      <c r="A1224" s="55" t="s">
        <v>110</v>
      </c>
      <c r="B1224" s="55" t="s">
        <v>111</v>
      </c>
      <c r="C1224" s="55" t="s">
        <v>120</v>
      </c>
      <c r="D1224" s="55">
        <v>2005</v>
      </c>
      <c r="E1224" s="55" t="s">
        <v>48</v>
      </c>
      <c r="F1224" s="55">
        <v>60.5</v>
      </c>
      <c r="G1224" s="55">
        <v>4.24</v>
      </c>
      <c r="H1224" s="55">
        <v>508</v>
      </c>
      <c r="I1224" s="55">
        <v>0</v>
      </c>
      <c r="J1224" s="55">
        <v>692</v>
      </c>
      <c r="K1224" s="55">
        <v>1731.387616</v>
      </c>
      <c r="L1224" s="55">
        <v>125.0981517</v>
      </c>
      <c r="M1224" s="55">
        <v>1.1491084549999999</v>
      </c>
    </row>
    <row r="1225" spans="1:13">
      <c r="A1225" s="55" t="s">
        <v>110</v>
      </c>
      <c r="B1225" s="55" t="s">
        <v>111</v>
      </c>
      <c r="C1225" s="55" t="s">
        <v>120</v>
      </c>
      <c r="D1225" s="55">
        <v>2010</v>
      </c>
      <c r="E1225" s="55" t="s">
        <v>48</v>
      </c>
      <c r="F1225" s="55">
        <v>62.1</v>
      </c>
      <c r="G1225" s="55">
        <v>4.0491341140000001</v>
      </c>
      <c r="H1225" s="55">
        <v>524</v>
      </c>
      <c r="I1225" s="55">
        <v>0</v>
      </c>
      <c r="J1225" s="55">
        <v>715</v>
      </c>
      <c r="K1225" s="55">
        <v>1606.653456</v>
      </c>
      <c r="L1225" s="55">
        <v>116.20917970000001</v>
      </c>
      <c r="M1225" s="55">
        <v>0.81947683199999999</v>
      </c>
    </row>
    <row r="1226" spans="1:13">
      <c r="A1226" s="55" t="s">
        <v>110</v>
      </c>
      <c r="B1226" s="55" t="s">
        <v>111</v>
      </c>
      <c r="C1226" s="55" t="s">
        <v>120</v>
      </c>
      <c r="D1226" s="55">
        <v>2015</v>
      </c>
      <c r="E1226" s="55" t="s">
        <v>48</v>
      </c>
      <c r="F1226" s="55">
        <v>62.25</v>
      </c>
      <c r="G1226" s="55">
        <v>3.7001517330000002</v>
      </c>
      <c r="H1226" s="55">
        <v>533</v>
      </c>
      <c r="I1226" s="55">
        <v>0</v>
      </c>
      <c r="J1226" s="55">
        <v>692</v>
      </c>
      <c r="K1226" s="55">
        <v>1466.1305619999901</v>
      </c>
      <c r="L1226" s="55">
        <v>106.1107153</v>
      </c>
      <c r="M1226" s="55">
        <v>0.77909480499999995</v>
      </c>
    </row>
    <row r="1227" spans="1:13">
      <c r="A1227" s="55" t="s">
        <v>110</v>
      </c>
      <c r="B1227" s="55" t="s">
        <v>111</v>
      </c>
      <c r="C1227" s="55" t="s">
        <v>120</v>
      </c>
      <c r="D1227" s="55">
        <v>2020</v>
      </c>
      <c r="E1227" s="55" t="s">
        <v>48</v>
      </c>
      <c r="F1227" s="55">
        <v>60.498123829999997</v>
      </c>
      <c r="G1227" s="55">
        <v>3.3708704159999998</v>
      </c>
      <c r="H1227" s="55">
        <v>518</v>
      </c>
      <c r="I1227" s="55">
        <v>0</v>
      </c>
      <c r="J1227" s="55">
        <v>673</v>
      </c>
      <c r="K1227" s="55">
        <v>1280.813719</v>
      </c>
      <c r="L1227" s="55">
        <v>92.650659129999994</v>
      </c>
      <c r="M1227" s="55">
        <v>0.70172020299999904</v>
      </c>
    </row>
    <row r="1228" spans="1:13">
      <c r="A1228" s="55" t="s">
        <v>110</v>
      </c>
      <c r="B1228" s="55" t="s">
        <v>111</v>
      </c>
      <c r="C1228" s="55" t="s">
        <v>120</v>
      </c>
      <c r="D1228" s="55">
        <v>2025</v>
      </c>
      <c r="E1228" s="55" t="s">
        <v>48</v>
      </c>
      <c r="F1228" s="55">
        <v>60.614915570000001</v>
      </c>
      <c r="G1228" s="55">
        <v>3.306510528</v>
      </c>
      <c r="H1228" s="55">
        <v>519</v>
      </c>
      <c r="I1228" s="55">
        <v>0</v>
      </c>
      <c r="J1228" s="55">
        <v>674</v>
      </c>
      <c r="K1228" s="55">
        <v>1154.79593</v>
      </c>
      <c r="L1228" s="55">
        <v>83.333861839999997</v>
      </c>
      <c r="M1228" s="55">
        <v>0.62709393700000005</v>
      </c>
    </row>
    <row r="1229" spans="1:13">
      <c r="A1229" s="55" t="s">
        <v>110</v>
      </c>
      <c r="B1229" s="55" t="s">
        <v>111</v>
      </c>
      <c r="C1229" s="55" t="s">
        <v>120</v>
      </c>
      <c r="D1229" s="55">
        <v>2030</v>
      </c>
      <c r="E1229" s="55" t="s">
        <v>48</v>
      </c>
      <c r="F1229" s="55">
        <v>60.678177769999998</v>
      </c>
      <c r="G1229" s="55">
        <v>3.1716554960000001</v>
      </c>
      <c r="H1229" s="55">
        <v>519.54166669999995</v>
      </c>
      <c r="I1229" s="55">
        <v>0</v>
      </c>
      <c r="J1229" s="55">
        <v>674</v>
      </c>
      <c r="K1229" s="55">
        <v>1088.35743</v>
      </c>
      <c r="L1229" s="55">
        <v>78.296961339999996</v>
      </c>
      <c r="M1229" s="55">
        <v>0.58953686100000002</v>
      </c>
    </row>
    <row r="1230" spans="1:13">
      <c r="A1230" s="55" t="s">
        <v>110</v>
      </c>
      <c r="B1230" s="55" t="s">
        <v>111</v>
      </c>
      <c r="C1230" s="55" t="s">
        <v>120</v>
      </c>
      <c r="D1230" s="55">
        <v>2035</v>
      </c>
      <c r="E1230" s="55" t="s">
        <v>48</v>
      </c>
      <c r="F1230" s="55">
        <v>60.372348100000004</v>
      </c>
      <c r="G1230" s="55">
        <v>3.2085738030000002</v>
      </c>
      <c r="H1230" s="55">
        <v>516.92307689999996</v>
      </c>
      <c r="I1230" s="55">
        <v>0</v>
      </c>
      <c r="J1230" s="55">
        <v>672</v>
      </c>
      <c r="K1230" s="55">
        <v>1047.481397</v>
      </c>
      <c r="L1230" s="55">
        <v>75.189044980000006</v>
      </c>
      <c r="M1230" s="55">
        <v>0.57251923299999996</v>
      </c>
    </row>
    <row r="1231" spans="1:13">
      <c r="A1231" s="55" t="s">
        <v>110</v>
      </c>
      <c r="B1231" s="55" t="s">
        <v>111</v>
      </c>
      <c r="C1231" s="55" t="s">
        <v>120</v>
      </c>
      <c r="D1231" s="55">
        <v>2040</v>
      </c>
      <c r="E1231" s="55" t="s">
        <v>48</v>
      </c>
      <c r="F1231" s="55">
        <v>59.636318080000002</v>
      </c>
      <c r="G1231" s="55">
        <v>3.065397575</v>
      </c>
      <c r="H1231" s="55">
        <v>510.62100459999999</v>
      </c>
      <c r="I1231" s="55">
        <v>0</v>
      </c>
      <c r="J1231" s="55">
        <v>663</v>
      </c>
      <c r="K1231" s="55">
        <v>1016.925032</v>
      </c>
      <c r="L1231" s="55">
        <v>72.912124989999995</v>
      </c>
      <c r="M1231" s="55">
        <v>0.56090602299999903</v>
      </c>
    </row>
    <row r="1232" spans="1:13">
      <c r="A1232" s="55" t="s">
        <v>110</v>
      </c>
      <c r="B1232" s="55" t="s">
        <v>111</v>
      </c>
      <c r="C1232" s="55" t="s">
        <v>120</v>
      </c>
      <c r="D1232" s="55">
        <v>2045</v>
      </c>
      <c r="E1232" s="55" t="s">
        <v>48</v>
      </c>
      <c r="F1232" s="55">
        <v>59.006448800000001</v>
      </c>
      <c r="G1232" s="55">
        <v>3.123127389</v>
      </c>
      <c r="H1232" s="55">
        <v>505.22790700000002</v>
      </c>
      <c r="I1232" s="55">
        <v>0</v>
      </c>
      <c r="J1232" s="55">
        <v>657</v>
      </c>
      <c r="K1232" s="55">
        <v>997.22826859999998</v>
      </c>
      <c r="L1232" s="55">
        <v>71.458105829999994</v>
      </c>
      <c r="M1232" s="55">
        <v>0.55370632799999997</v>
      </c>
    </row>
    <row r="1233" spans="1:13">
      <c r="A1233" s="55" t="s">
        <v>110</v>
      </c>
      <c r="B1233" s="55" t="s">
        <v>111</v>
      </c>
      <c r="C1233" s="55" t="s">
        <v>120</v>
      </c>
      <c r="D1233" s="55">
        <v>2050</v>
      </c>
      <c r="E1233" s="55" t="s">
        <v>48</v>
      </c>
      <c r="F1233" s="55">
        <v>56.994371479999998</v>
      </c>
      <c r="G1233" s="55">
        <v>2.7487642029999999</v>
      </c>
      <c r="H1233" s="55">
        <v>488</v>
      </c>
      <c r="I1233" s="55">
        <v>0</v>
      </c>
      <c r="J1233" s="55">
        <v>634</v>
      </c>
      <c r="K1233" s="55">
        <v>958.82140340000001</v>
      </c>
      <c r="L1233" s="55">
        <v>68.685422149999994</v>
      </c>
      <c r="M1233" s="55">
        <v>0.53456515699999996</v>
      </c>
    </row>
    <row r="1234" spans="1:13">
      <c r="A1234" s="55" t="s">
        <v>110</v>
      </c>
      <c r="B1234" s="55" t="s">
        <v>111</v>
      </c>
      <c r="C1234" s="55" t="s">
        <v>121</v>
      </c>
      <c r="D1234" s="55">
        <v>2000</v>
      </c>
      <c r="E1234" s="55" t="s">
        <v>48</v>
      </c>
      <c r="F1234" s="55">
        <v>22.283999999999999</v>
      </c>
      <c r="G1234" s="55">
        <v>0.83399999999999996</v>
      </c>
      <c r="H1234" s="55">
        <v>313</v>
      </c>
      <c r="I1234" s="55">
        <v>0</v>
      </c>
      <c r="J1234" s="55">
        <v>708</v>
      </c>
      <c r="K1234" s="55">
        <v>1180.4887220000001</v>
      </c>
      <c r="L1234" s="55">
        <v>85.528834160000002</v>
      </c>
      <c r="M1234" s="55">
        <v>7.7452531000000002</v>
      </c>
    </row>
    <row r="1235" spans="1:13">
      <c r="A1235" s="55" t="s">
        <v>110</v>
      </c>
      <c r="B1235" s="55" t="s">
        <v>111</v>
      </c>
      <c r="C1235" s="55" t="s">
        <v>121</v>
      </c>
      <c r="D1235" s="55">
        <v>2005</v>
      </c>
      <c r="E1235" s="55" t="s">
        <v>48</v>
      </c>
      <c r="F1235" s="55">
        <v>25.835999999999999</v>
      </c>
      <c r="G1235" s="55">
        <v>1.3554999999999999</v>
      </c>
      <c r="H1235" s="55">
        <v>373</v>
      </c>
      <c r="I1235" s="55">
        <v>0</v>
      </c>
      <c r="J1235" s="55">
        <v>811</v>
      </c>
      <c r="K1235" s="55">
        <v>1343.1641509999999</v>
      </c>
      <c r="L1235" s="55">
        <v>96.620325010000002</v>
      </c>
      <c r="M1235" s="55">
        <v>5.7164802789999998</v>
      </c>
    </row>
    <row r="1236" spans="1:13">
      <c r="A1236" s="55" t="s">
        <v>110</v>
      </c>
      <c r="B1236" s="55" t="s">
        <v>111</v>
      </c>
      <c r="C1236" s="55" t="s">
        <v>121</v>
      </c>
      <c r="D1236" s="55">
        <v>2010</v>
      </c>
      <c r="E1236" s="55" t="s">
        <v>48</v>
      </c>
      <c r="F1236" s="55">
        <v>32.686</v>
      </c>
      <c r="G1236" s="55">
        <v>2.5547663850000002</v>
      </c>
      <c r="H1236" s="55">
        <v>473</v>
      </c>
      <c r="I1236" s="55">
        <v>0</v>
      </c>
      <c r="J1236" s="55">
        <v>987</v>
      </c>
      <c r="K1236" s="55">
        <v>1654.177285</v>
      </c>
      <c r="L1236" s="55">
        <v>119.0885364</v>
      </c>
      <c r="M1236" s="55">
        <v>9.9244416819999994</v>
      </c>
    </row>
    <row r="1237" spans="1:13">
      <c r="A1237" s="55" t="s">
        <v>110</v>
      </c>
      <c r="B1237" s="55" t="s">
        <v>111</v>
      </c>
      <c r="C1237" s="55" t="s">
        <v>121</v>
      </c>
      <c r="D1237" s="55">
        <v>2015</v>
      </c>
      <c r="E1237" s="55" t="s">
        <v>48</v>
      </c>
      <c r="F1237" s="55">
        <v>42.193999999999903</v>
      </c>
      <c r="G1237" s="55">
        <v>3.0858226229999999</v>
      </c>
      <c r="H1237" s="55">
        <v>623</v>
      </c>
      <c r="I1237" s="55">
        <v>0</v>
      </c>
      <c r="J1237" s="55">
        <v>1262</v>
      </c>
      <c r="K1237" s="55">
        <v>2147.4396269999902</v>
      </c>
      <c r="L1237" s="55">
        <v>154.91085569999899</v>
      </c>
      <c r="M1237" s="55">
        <v>10.60810989</v>
      </c>
    </row>
    <row r="1238" spans="1:13">
      <c r="A1238" s="55" t="s">
        <v>110</v>
      </c>
      <c r="B1238" s="55" t="s">
        <v>111</v>
      </c>
      <c r="C1238" s="55" t="s">
        <v>121</v>
      </c>
      <c r="D1238" s="55">
        <v>2020</v>
      </c>
      <c r="E1238" s="55" t="s">
        <v>48</v>
      </c>
      <c r="F1238" s="55">
        <v>46.460808989999997</v>
      </c>
      <c r="G1238" s="55">
        <v>3.1314062580000002</v>
      </c>
      <c r="H1238" s="55">
        <v>686</v>
      </c>
      <c r="I1238" s="55">
        <v>0</v>
      </c>
      <c r="J1238" s="55">
        <v>1383</v>
      </c>
      <c r="K1238" s="55">
        <v>2346.2175419999999</v>
      </c>
      <c r="L1238" s="55">
        <v>168.96929599999899</v>
      </c>
      <c r="M1238" s="55">
        <v>4.901951875</v>
      </c>
    </row>
    <row r="1239" spans="1:13">
      <c r="A1239" s="55" t="s">
        <v>110</v>
      </c>
      <c r="B1239" s="55" t="s">
        <v>111</v>
      </c>
      <c r="C1239" s="55" t="s">
        <v>121</v>
      </c>
      <c r="D1239" s="55">
        <v>2025</v>
      </c>
      <c r="E1239" s="55" t="s">
        <v>48</v>
      </c>
      <c r="F1239" s="55">
        <v>50.050346709999999</v>
      </c>
      <c r="G1239" s="55">
        <v>3.8933831730000001</v>
      </c>
      <c r="H1239" s="55">
        <v>739</v>
      </c>
      <c r="I1239" s="55">
        <v>0</v>
      </c>
      <c r="J1239" s="55">
        <v>1461</v>
      </c>
      <c r="K1239" s="55">
        <v>2515.0967639999999</v>
      </c>
      <c r="L1239" s="55">
        <v>180.9754767</v>
      </c>
      <c r="M1239" s="55">
        <v>2.34072273</v>
      </c>
    </row>
    <row r="1240" spans="1:13">
      <c r="A1240" s="55" t="s">
        <v>110</v>
      </c>
      <c r="B1240" s="55" t="s">
        <v>111</v>
      </c>
      <c r="C1240" s="55" t="s">
        <v>121</v>
      </c>
      <c r="D1240" s="55">
        <v>2030</v>
      </c>
      <c r="E1240" s="55" t="s">
        <v>48</v>
      </c>
      <c r="F1240" s="55">
        <v>56.416696629999997</v>
      </c>
      <c r="G1240" s="55">
        <v>4.2335672930000001</v>
      </c>
      <c r="H1240" s="55">
        <v>833</v>
      </c>
      <c r="I1240" s="55">
        <v>0</v>
      </c>
      <c r="J1240" s="55">
        <v>1605</v>
      </c>
      <c r="K1240" s="55">
        <v>2825.523451</v>
      </c>
      <c r="L1240" s="55">
        <v>203.0967598</v>
      </c>
      <c r="M1240" s="55">
        <v>1.725781649</v>
      </c>
    </row>
    <row r="1241" spans="1:13">
      <c r="A1241" s="55" t="s">
        <v>110</v>
      </c>
      <c r="B1241" s="55" t="s">
        <v>111</v>
      </c>
      <c r="C1241" s="55" t="s">
        <v>121</v>
      </c>
      <c r="D1241" s="55">
        <v>2035</v>
      </c>
      <c r="E1241" s="55" t="s">
        <v>48</v>
      </c>
      <c r="F1241" s="55">
        <v>65.085768860000002</v>
      </c>
      <c r="G1241" s="55">
        <v>4.6079172499999999</v>
      </c>
      <c r="H1241" s="55">
        <v>961</v>
      </c>
      <c r="I1241" s="55">
        <v>0</v>
      </c>
      <c r="J1241" s="55">
        <v>1798</v>
      </c>
      <c r="K1241" s="55">
        <v>3252.7980659999998</v>
      </c>
      <c r="L1241" s="55">
        <v>233.65593629999901</v>
      </c>
      <c r="M1241" s="55">
        <v>1.7019002139999999</v>
      </c>
    </row>
    <row r="1242" spans="1:13">
      <c r="A1242" s="55" t="s">
        <v>110</v>
      </c>
      <c r="B1242" s="55" t="s">
        <v>111</v>
      </c>
      <c r="C1242" s="55" t="s">
        <v>121</v>
      </c>
      <c r="D1242" s="55">
        <v>2040</v>
      </c>
      <c r="E1242" s="55" t="s">
        <v>48</v>
      </c>
      <c r="F1242" s="55">
        <v>73.348478330000006</v>
      </c>
      <c r="G1242" s="55">
        <v>5.0538412689999896</v>
      </c>
      <c r="H1242" s="55">
        <v>1083</v>
      </c>
      <c r="I1242" s="55">
        <v>0</v>
      </c>
      <c r="J1242" s="55">
        <v>1964</v>
      </c>
      <c r="K1242" s="55">
        <v>3661.2176119999999</v>
      </c>
      <c r="L1242" s="55">
        <v>262.90517990000001</v>
      </c>
      <c r="M1242" s="55">
        <v>1.83257241</v>
      </c>
    </row>
    <row r="1243" spans="1:13">
      <c r="A1243" s="55" t="s">
        <v>110</v>
      </c>
      <c r="B1243" s="55" t="s">
        <v>111</v>
      </c>
      <c r="C1243" s="55" t="s">
        <v>121</v>
      </c>
      <c r="D1243" s="55">
        <v>2045</v>
      </c>
      <c r="E1243" s="55" t="s">
        <v>48</v>
      </c>
      <c r="F1243" s="55">
        <v>78.224831460000004</v>
      </c>
      <c r="G1243" s="55">
        <v>5.0651455089999997</v>
      </c>
      <c r="H1243" s="55">
        <v>1155</v>
      </c>
      <c r="I1243" s="55">
        <v>0</v>
      </c>
      <c r="J1243" s="55">
        <v>2036</v>
      </c>
      <c r="K1243" s="55">
        <v>3901.5029729999901</v>
      </c>
      <c r="L1243" s="55">
        <v>280.111115699999</v>
      </c>
      <c r="M1243" s="55">
        <v>1.9219890879999999</v>
      </c>
    </row>
    <row r="1244" spans="1:13">
      <c r="A1244" s="55" t="s">
        <v>110</v>
      </c>
      <c r="B1244" s="55" t="s">
        <v>111</v>
      </c>
      <c r="C1244" s="55" t="s">
        <v>121</v>
      </c>
      <c r="D1244" s="55">
        <v>2050</v>
      </c>
      <c r="E1244" s="55" t="s">
        <v>48</v>
      </c>
      <c r="F1244" s="55">
        <v>82.830276080000004</v>
      </c>
      <c r="G1244" s="55">
        <v>5.2896448700000001</v>
      </c>
      <c r="H1244" s="55">
        <v>1223</v>
      </c>
      <c r="I1244" s="55">
        <v>0</v>
      </c>
      <c r="J1244" s="55">
        <v>2097</v>
      </c>
      <c r="K1244" s="55">
        <v>4129.1418460000004</v>
      </c>
      <c r="L1244" s="55">
        <v>296.427935899999</v>
      </c>
      <c r="M1244" s="55">
        <v>2.0185707590000002</v>
      </c>
    </row>
    <row r="1245" spans="1:13">
      <c r="A1245" s="55" t="s">
        <v>110</v>
      </c>
      <c r="B1245" s="55" t="s">
        <v>111</v>
      </c>
      <c r="C1245" s="55" t="s">
        <v>122</v>
      </c>
      <c r="D1245" s="55">
        <v>2000</v>
      </c>
      <c r="E1245" s="55" t="s">
        <v>48</v>
      </c>
      <c r="F1245" s="55">
        <v>10.27</v>
      </c>
      <c r="G1245" s="55">
        <v>0.69</v>
      </c>
      <c r="H1245" s="55">
        <v>123</v>
      </c>
      <c r="I1245" s="55">
        <v>0</v>
      </c>
      <c r="J1245" s="55">
        <v>257</v>
      </c>
      <c r="K1245" s="55">
        <v>456.28020229999998</v>
      </c>
      <c r="L1245" s="55">
        <v>32.952735300000001</v>
      </c>
      <c r="M1245" s="55">
        <v>0.44428044100000003</v>
      </c>
    </row>
    <row r="1246" spans="1:13">
      <c r="A1246" s="55" t="s">
        <v>110</v>
      </c>
      <c r="B1246" s="55" t="s">
        <v>111</v>
      </c>
      <c r="C1246" s="55" t="s">
        <v>122</v>
      </c>
      <c r="D1246" s="55">
        <v>2005</v>
      </c>
      <c r="E1246" s="55" t="s">
        <v>48</v>
      </c>
      <c r="F1246" s="55">
        <v>13.79</v>
      </c>
      <c r="G1246" s="55">
        <v>0.68</v>
      </c>
      <c r="H1246" s="55">
        <v>179</v>
      </c>
      <c r="I1246" s="55">
        <v>0</v>
      </c>
      <c r="J1246" s="55">
        <v>365</v>
      </c>
      <c r="K1246" s="55">
        <v>628.25668289999999</v>
      </c>
      <c r="L1246" s="55">
        <v>45.407060950000002</v>
      </c>
      <c r="M1246" s="55">
        <v>0.92057451299999904</v>
      </c>
    </row>
    <row r="1247" spans="1:13">
      <c r="A1247" s="55" t="s">
        <v>110</v>
      </c>
      <c r="B1247" s="55" t="s">
        <v>111</v>
      </c>
      <c r="C1247" s="55" t="s">
        <v>122</v>
      </c>
      <c r="D1247" s="55">
        <v>2010</v>
      </c>
      <c r="E1247" s="55" t="s">
        <v>48</v>
      </c>
      <c r="F1247" s="55">
        <v>20.09</v>
      </c>
      <c r="G1247" s="55">
        <v>1.627462733</v>
      </c>
      <c r="H1247" s="55">
        <v>262</v>
      </c>
      <c r="I1247" s="55">
        <v>0</v>
      </c>
      <c r="J1247" s="55">
        <v>527</v>
      </c>
      <c r="K1247" s="55">
        <v>883.661115</v>
      </c>
      <c r="L1247" s="55">
        <v>63.940356870000002</v>
      </c>
      <c r="M1247" s="55">
        <v>0.86712586400000002</v>
      </c>
    </row>
    <row r="1248" spans="1:13">
      <c r="A1248" s="55" t="s">
        <v>110</v>
      </c>
      <c r="B1248" s="55" t="s">
        <v>111</v>
      </c>
      <c r="C1248" s="55" t="s">
        <v>122</v>
      </c>
      <c r="D1248" s="55">
        <v>2015</v>
      </c>
      <c r="E1248" s="55" t="s">
        <v>48</v>
      </c>
      <c r="F1248" s="55">
        <v>24.31</v>
      </c>
      <c r="G1248" s="55">
        <v>1.988048485</v>
      </c>
      <c r="H1248" s="55">
        <v>345</v>
      </c>
      <c r="I1248" s="55">
        <v>0</v>
      </c>
      <c r="J1248" s="55">
        <v>667</v>
      </c>
      <c r="K1248" s="55">
        <v>1094.5699059999999</v>
      </c>
      <c r="L1248" s="55">
        <v>77.099890889999998</v>
      </c>
      <c r="M1248" s="55">
        <v>0.68333557099999997</v>
      </c>
    </row>
    <row r="1249" spans="1:13">
      <c r="A1249" s="55" t="s">
        <v>110</v>
      </c>
      <c r="B1249" s="55" t="s">
        <v>111</v>
      </c>
      <c r="C1249" s="55" t="s">
        <v>122</v>
      </c>
      <c r="D1249" s="55">
        <v>2020</v>
      </c>
      <c r="E1249" s="55" t="s">
        <v>48</v>
      </c>
      <c r="F1249" s="55">
        <v>25.296492749999999</v>
      </c>
      <c r="G1249" s="55">
        <v>1.6960633300000001</v>
      </c>
      <c r="H1249" s="55">
        <v>359</v>
      </c>
      <c r="I1249" s="55">
        <v>0</v>
      </c>
      <c r="J1249" s="55">
        <v>696</v>
      </c>
      <c r="K1249" s="55">
        <v>1060.827538</v>
      </c>
      <c r="L1249" s="55">
        <v>74.973216260000001</v>
      </c>
      <c r="M1249" s="55">
        <v>0.51405996200000004</v>
      </c>
    </row>
    <row r="1250" spans="1:13">
      <c r="A1250" s="55" t="s">
        <v>110</v>
      </c>
      <c r="B1250" s="55" t="s">
        <v>111</v>
      </c>
      <c r="C1250" s="55" t="s">
        <v>122</v>
      </c>
      <c r="D1250" s="55">
        <v>2025</v>
      </c>
      <c r="E1250" s="55" t="s">
        <v>48</v>
      </c>
      <c r="F1250" s="55">
        <v>28.185507250000001</v>
      </c>
      <c r="G1250" s="55">
        <v>2.581014422</v>
      </c>
      <c r="H1250" s="55">
        <v>400</v>
      </c>
      <c r="I1250" s="55">
        <v>0</v>
      </c>
      <c r="J1250" s="55">
        <v>750</v>
      </c>
      <c r="K1250" s="55">
        <v>1128.3122390000001</v>
      </c>
      <c r="L1250" s="55">
        <v>79.901634580000007</v>
      </c>
      <c r="M1250" s="55">
        <v>0.52337739699999997</v>
      </c>
    </row>
    <row r="1251" spans="1:13">
      <c r="A1251" s="55" t="s">
        <v>110</v>
      </c>
      <c r="B1251" s="55" t="s">
        <v>111</v>
      </c>
      <c r="C1251" s="55" t="s">
        <v>122</v>
      </c>
      <c r="D1251" s="55">
        <v>2030</v>
      </c>
      <c r="E1251" s="55" t="s">
        <v>48</v>
      </c>
      <c r="F1251" s="55">
        <v>30.228956520000001</v>
      </c>
      <c r="G1251" s="55">
        <v>2.33170716099999</v>
      </c>
      <c r="H1251" s="55">
        <v>429</v>
      </c>
      <c r="I1251" s="55">
        <v>0</v>
      </c>
      <c r="J1251" s="55">
        <v>773</v>
      </c>
      <c r="K1251" s="55">
        <v>1184.131533</v>
      </c>
      <c r="L1251" s="55">
        <v>84.004910030000005</v>
      </c>
      <c r="M1251" s="55">
        <v>0.54056537500000001</v>
      </c>
    </row>
    <row r="1252" spans="1:13">
      <c r="A1252" s="55" t="s">
        <v>110</v>
      </c>
      <c r="B1252" s="55" t="s">
        <v>111</v>
      </c>
      <c r="C1252" s="55" t="s">
        <v>122</v>
      </c>
      <c r="D1252" s="55">
        <v>2035</v>
      </c>
      <c r="E1252" s="55" t="s">
        <v>48</v>
      </c>
      <c r="F1252" s="55">
        <v>35.513739129999998</v>
      </c>
      <c r="G1252" s="55">
        <v>2.9845936339999999</v>
      </c>
      <c r="H1252" s="55">
        <v>504</v>
      </c>
      <c r="I1252" s="55">
        <v>0</v>
      </c>
      <c r="J1252" s="55">
        <v>868</v>
      </c>
      <c r="K1252" s="55">
        <v>1377.3283960000001</v>
      </c>
      <c r="L1252" s="55">
        <v>97.914400259999994</v>
      </c>
      <c r="M1252" s="55">
        <v>0.62502341799999905</v>
      </c>
    </row>
    <row r="1253" spans="1:13">
      <c r="A1253" s="55" t="s">
        <v>110</v>
      </c>
      <c r="B1253" s="55" t="s">
        <v>111</v>
      </c>
      <c r="C1253" s="55" t="s">
        <v>122</v>
      </c>
      <c r="D1253" s="55">
        <v>2040</v>
      </c>
      <c r="E1253" s="55" t="s">
        <v>48</v>
      </c>
      <c r="F1253" s="55">
        <v>36.852550720000004</v>
      </c>
      <c r="G1253" s="55">
        <v>2.5803378490000002</v>
      </c>
      <c r="H1253" s="55">
        <v>523</v>
      </c>
      <c r="I1253" s="55">
        <v>0</v>
      </c>
      <c r="J1253" s="55">
        <v>861</v>
      </c>
      <c r="K1253" s="55">
        <v>1422.92202</v>
      </c>
      <c r="L1253" s="55">
        <v>101.3869308</v>
      </c>
      <c r="M1253" s="55">
        <v>0.64415689499999995</v>
      </c>
    </row>
    <row r="1254" spans="1:13">
      <c r="A1254" s="55" t="s">
        <v>110</v>
      </c>
      <c r="B1254" s="55" t="s">
        <v>111</v>
      </c>
      <c r="C1254" s="55" t="s">
        <v>122</v>
      </c>
      <c r="D1254" s="55">
        <v>2045</v>
      </c>
      <c r="E1254" s="55" t="s">
        <v>48</v>
      </c>
      <c r="F1254" s="55">
        <v>39.31878261</v>
      </c>
      <c r="G1254" s="55">
        <v>3.1064658869999899</v>
      </c>
      <c r="H1254" s="55">
        <v>558</v>
      </c>
      <c r="I1254" s="55">
        <v>0</v>
      </c>
      <c r="J1254" s="55">
        <v>876</v>
      </c>
      <c r="K1254" s="55">
        <v>1515.1596589999999</v>
      </c>
      <c r="L1254" s="55">
        <v>108.1808478</v>
      </c>
      <c r="M1254" s="55">
        <v>0.68520107299999999</v>
      </c>
    </row>
    <row r="1255" spans="1:13">
      <c r="A1255" s="55" t="s">
        <v>110</v>
      </c>
      <c r="B1255" s="55" t="s">
        <v>111</v>
      </c>
      <c r="C1255" s="55" t="s">
        <v>122</v>
      </c>
      <c r="D1255" s="55">
        <v>2050</v>
      </c>
      <c r="E1255" s="55" t="s">
        <v>48</v>
      </c>
      <c r="F1255" s="55">
        <v>38.755072460000001</v>
      </c>
      <c r="G1255" s="55">
        <v>2.5302534479999998</v>
      </c>
      <c r="H1255" s="55">
        <v>550</v>
      </c>
      <c r="I1255" s="55">
        <v>0</v>
      </c>
      <c r="J1255" s="55">
        <v>823</v>
      </c>
      <c r="K1255" s="55">
        <v>1492.1352279999901</v>
      </c>
      <c r="L1255" s="55">
        <v>106.7250919</v>
      </c>
      <c r="M1255" s="55">
        <v>0.67448098299999903</v>
      </c>
    </row>
    <row r="1256" spans="1:13">
      <c r="A1256" s="55" t="s">
        <v>110</v>
      </c>
      <c r="B1256" s="55" t="s">
        <v>111</v>
      </c>
      <c r="C1256" s="55" t="s">
        <v>123</v>
      </c>
      <c r="D1256" s="55">
        <v>2000</v>
      </c>
      <c r="E1256" s="55" t="s">
        <v>48</v>
      </c>
      <c r="F1256" s="55">
        <v>12.712</v>
      </c>
      <c r="G1256" s="55">
        <v>1.2370000000000001</v>
      </c>
      <c r="H1256" s="55">
        <v>230</v>
      </c>
      <c r="I1256" s="55">
        <v>0</v>
      </c>
      <c r="J1256" s="55">
        <v>433</v>
      </c>
      <c r="K1256" s="55">
        <v>836.43493009999997</v>
      </c>
      <c r="L1256" s="55">
        <v>60.659354090000001</v>
      </c>
      <c r="M1256" s="55">
        <v>4.3927780189999996</v>
      </c>
    </row>
    <row r="1257" spans="1:13">
      <c r="A1257" s="55" t="s">
        <v>110</v>
      </c>
      <c r="B1257" s="55" t="s">
        <v>111</v>
      </c>
      <c r="C1257" s="55" t="s">
        <v>123</v>
      </c>
      <c r="D1257" s="55">
        <v>2005</v>
      </c>
      <c r="E1257" s="55" t="s">
        <v>48</v>
      </c>
      <c r="F1257" s="55">
        <v>20.413</v>
      </c>
      <c r="G1257" s="55">
        <v>2.1875</v>
      </c>
      <c r="H1257" s="55">
        <v>396</v>
      </c>
      <c r="I1257" s="55">
        <v>0</v>
      </c>
      <c r="J1257" s="55">
        <v>688</v>
      </c>
      <c r="K1257" s="55">
        <v>1385.332255</v>
      </c>
      <c r="L1257" s="55">
        <v>99.284508750000001</v>
      </c>
      <c r="M1257" s="55">
        <v>3.0996419560000001</v>
      </c>
    </row>
    <row r="1258" spans="1:13">
      <c r="A1258" s="55" t="s">
        <v>110</v>
      </c>
      <c r="B1258" s="55" t="s">
        <v>111</v>
      </c>
      <c r="C1258" s="55" t="s">
        <v>123</v>
      </c>
      <c r="D1258" s="55">
        <v>2010</v>
      </c>
      <c r="E1258" s="55" t="s">
        <v>48</v>
      </c>
      <c r="F1258" s="55">
        <v>29.803000000000001</v>
      </c>
      <c r="G1258" s="55">
        <v>2.885455603</v>
      </c>
      <c r="H1258" s="55">
        <v>612</v>
      </c>
      <c r="I1258" s="55">
        <v>0</v>
      </c>
      <c r="J1258" s="55">
        <v>1026</v>
      </c>
      <c r="K1258" s="55">
        <v>2094.8968719999998</v>
      </c>
      <c r="L1258" s="55">
        <v>149.8344688</v>
      </c>
      <c r="M1258" s="55">
        <v>6.0286442859999996</v>
      </c>
    </row>
    <row r="1259" spans="1:13">
      <c r="A1259" s="55" t="s">
        <v>110</v>
      </c>
      <c r="B1259" s="55" t="s">
        <v>111</v>
      </c>
      <c r="C1259" s="55" t="s">
        <v>123</v>
      </c>
      <c r="D1259" s="55">
        <v>2015</v>
      </c>
      <c r="E1259" s="55" t="s">
        <v>48</v>
      </c>
      <c r="F1259" s="55">
        <v>39.194000000000003</v>
      </c>
      <c r="G1259" s="55">
        <v>3.4427122289999899</v>
      </c>
      <c r="H1259" s="55">
        <v>836</v>
      </c>
      <c r="I1259" s="55">
        <v>0</v>
      </c>
      <c r="J1259" s="55">
        <v>1360</v>
      </c>
      <c r="K1259" s="55">
        <v>2829.985193</v>
      </c>
      <c r="L1259" s="55">
        <v>201.979478</v>
      </c>
      <c r="M1259" s="55">
        <v>9.1486823429999902</v>
      </c>
    </row>
    <row r="1260" spans="1:13">
      <c r="A1260" s="55" t="s">
        <v>110</v>
      </c>
      <c r="B1260" s="55" t="s">
        <v>111</v>
      </c>
      <c r="C1260" s="55" t="s">
        <v>123</v>
      </c>
      <c r="D1260" s="55">
        <v>2020</v>
      </c>
      <c r="E1260" s="55" t="s">
        <v>48</v>
      </c>
      <c r="F1260" s="55">
        <v>49.320679429999998</v>
      </c>
      <c r="G1260" s="55">
        <v>4.0809970880000002</v>
      </c>
      <c r="H1260" s="55">
        <v>1052</v>
      </c>
      <c r="I1260" s="55">
        <v>0</v>
      </c>
      <c r="J1260" s="55">
        <v>1712</v>
      </c>
      <c r="K1260" s="55">
        <v>3540.1587169999998</v>
      </c>
      <c r="L1260" s="55">
        <v>252.46622590000001</v>
      </c>
      <c r="M1260" s="55">
        <v>11.916484110000001</v>
      </c>
    </row>
    <row r="1261" spans="1:13">
      <c r="A1261" s="55" t="s">
        <v>110</v>
      </c>
      <c r="B1261" s="55" t="s">
        <v>111</v>
      </c>
      <c r="C1261" s="55" t="s">
        <v>123</v>
      </c>
      <c r="D1261" s="55">
        <v>2025</v>
      </c>
      <c r="E1261" s="55" t="s">
        <v>48</v>
      </c>
      <c r="F1261" s="55">
        <v>56.587509570000002</v>
      </c>
      <c r="G1261" s="55">
        <v>4.4053633679999997</v>
      </c>
      <c r="H1261" s="55">
        <v>1207</v>
      </c>
      <c r="I1261" s="55">
        <v>0</v>
      </c>
      <c r="J1261" s="55">
        <v>1914</v>
      </c>
      <c r="K1261" s="55">
        <v>4048.0361229999999</v>
      </c>
      <c r="L1261" s="55">
        <v>288.45485930000001</v>
      </c>
      <c r="M1261" s="55">
        <v>11.52431384</v>
      </c>
    </row>
    <row r="1262" spans="1:13">
      <c r="A1262" s="55" t="s">
        <v>110</v>
      </c>
      <c r="B1262" s="55" t="s">
        <v>111</v>
      </c>
      <c r="C1262" s="55" t="s">
        <v>123</v>
      </c>
      <c r="D1262" s="55">
        <v>2030</v>
      </c>
      <c r="E1262" s="55" t="s">
        <v>48</v>
      </c>
      <c r="F1262" s="55">
        <v>62.682270330000001</v>
      </c>
      <c r="G1262" s="55">
        <v>4.8644180590000001</v>
      </c>
      <c r="H1262" s="55">
        <v>1337</v>
      </c>
      <c r="I1262" s="55">
        <v>0</v>
      </c>
      <c r="J1262" s="55">
        <v>2043</v>
      </c>
      <c r="K1262" s="55">
        <v>4474.8629359999904</v>
      </c>
      <c r="L1262" s="55">
        <v>318.63550199999997</v>
      </c>
      <c r="M1262" s="55">
        <v>9.6888799819999996</v>
      </c>
    </row>
    <row r="1263" spans="1:13">
      <c r="A1263" s="55" t="s">
        <v>110</v>
      </c>
      <c r="B1263" s="55" t="s">
        <v>111</v>
      </c>
      <c r="C1263" s="55" t="s">
        <v>123</v>
      </c>
      <c r="D1263" s="55">
        <v>2035</v>
      </c>
      <c r="E1263" s="55" t="s">
        <v>48</v>
      </c>
      <c r="F1263" s="55">
        <v>71.355583730000006</v>
      </c>
      <c r="G1263" s="55">
        <v>5.4121211300000001</v>
      </c>
      <c r="H1263" s="55">
        <v>1522</v>
      </c>
      <c r="I1263" s="55">
        <v>0</v>
      </c>
      <c r="J1263" s="55">
        <v>2228</v>
      </c>
      <c r="K1263" s="55">
        <v>5087.7870830000002</v>
      </c>
      <c r="L1263" s="55">
        <v>362.10579560000002</v>
      </c>
      <c r="M1263" s="55">
        <v>9.1131216199999994</v>
      </c>
    </row>
    <row r="1264" spans="1:13">
      <c r="A1264" s="55" t="s">
        <v>110</v>
      </c>
      <c r="B1264" s="55" t="s">
        <v>111</v>
      </c>
      <c r="C1264" s="55" t="s">
        <v>123</v>
      </c>
      <c r="D1264" s="55">
        <v>2040</v>
      </c>
      <c r="E1264" s="55" t="s">
        <v>48</v>
      </c>
      <c r="F1264" s="55">
        <v>81.951090910000005</v>
      </c>
      <c r="G1264" s="55">
        <v>5.6867897899999997</v>
      </c>
      <c r="H1264" s="55">
        <v>1748</v>
      </c>
      <c r="I1264" s="55">
        <v>0</v>
      </c>
      <c r="J1264" s="55">
        <v>2448</v>
      </c>
      <c r="K1264" s="55">
        <v>5839.7171829999997</v>
      </c>
      <c r="L1264" s="55">
        <v>415.522995699999</v>
      </c>
      <c r="M1264" s="55">
        <v>9.4859612569999996</v>
      </c>
    </row>
    <row r="1265" spans="1:13">
      <c r="A1265" s="55" t="s">
        <v>110</v>
      </c>
      <c r="B1265" s="55" t="s">
        <v>111</v>
      </c>
      <c r="C1265" s="55" t="s">
        <v>123</v>
      </c>
      <c r="D1265" s="55">
        <v>2045</v>
      </c>
      <c r="E1265" s="55" t="s">
        <v>48</v>
      </c>
      <c r="F1265" s="55">
        <v>92.077770330000007</v>
      </c>
      <c r="G1265" s="55">
        <v>6.3554819379999996</v>
      </c>
      <c r="H1265" s="55">
        <v>1964</v>
      </c>
      <c r="I1265" s="55">
        <v>0</v>
      </c>
      <c r="J1265" s="55">
        <v>2636</v>
      </c>
      <c r="K1265" s="55">
        <v>6559.4914549999903</v>
      </c>
      <c r="L1265" s="55">
        <v>466.68316129999999</v>
      </c>
      <c r="M1265" s="55">
        <v>10.26104303</v>
      </c>
    </row>
    <row r="1266" spans="1:13">
      <c r="A1266" s="55" t="s">
        <v>110</v>
      </c>
      <c r="B1266" s="55" t="s">
        <v>111</v>
      </c>
      <c r="C1266" s="55" t="s">
        <v>123</v>
      </c>
      <c r="D1266" s="55">
        <v>2050</v>
      </c>
      <c r="E1266" s="55" t="s">
        <v>48</v>
      </c>
      <c r="F1266" s="55">
        <v>96.015923439999995</v>
      </c>
      <c r="G1266" s="55">
        <v>5.8668899139999997</v>
      </c>
      <c r="H1266" s="55">
        <v>2048</v>
      </c>
      <c r="I1266" s="55">
        <v>0</v>
      </c>
      <c r="J1266" s="55">
        <v>2750</v>
      </c>
      <c r="K1266" s="55">
        <v>6839.1878939999997</v>
      </c>
      <c r="L1266" s="55">
        <v>486.55331919999998</v>
      </c>
      <c r="M1266" s="55">
        <v>10.56810548</v>
      </c>
    </row>
    <row r="1267" spans="1:13">
      <c r="A1267" s="55" t="s">
        <v>110</v>
      </c>
      <c r="B1267" s="55" t="s">
        <v>111</v>
      </c>
      <c r="C1267" s="55" t="s">
        <v>124</v>
      </c>
      <c r="D1267" s="55">
        <v>2000</v>
      </c>
      <c r="E1267" s="55" t="s">
        <v>48</v>
      </c>
      <c r="F1267" s="55">
        <v>15.772</v>
      </c>
      <c r="G1267" s="55">
        <v>0.78099999999999903</v>
      </c>
      <c r="H1267" s="55">
        <v>203</v>
      </c>
      <c r="I1267" s="55">
        <v>0</v>
      </c>
      <c r="J1267" s="55">
        <v>386</v>
      </c>
      <c r="K1267" s="55">
        <v>697.26772070000004</v>
      </c>
      <c r="L1267" s="55">
        <v>50.595914200000003</v>
      </c>
      <c r="M1267" s="55">
        <v>4.1489701289999896</v>
      </c>
    </row>
    <row r="1268" spans="1:13">
      <c r="A1268" s="55" t="s">
        <v>110</v>
      </c>
      <c r="B1268" s="55" t="s">
        <v>111</v>
      </c>
      <c r="C1268" s="55" t="s">
        <v>124</v>
      </c>
      <c r="D1268" s="55">
        <v>2005</v>
      </c>
      <c r="E1268" s="55" t="s">
        <v>48</v>
      </c>
      <c r="F1268" s="55">
        <v>16.802</v>
      </c>
      <c r="G1268" s="55">
        <v>0.95350000000000001</v>
      </c>
      <c r="H1268" s="55">
        <v>234</v>
      </c>
      <c r="I1268" s="55">
        <v>0</v>
      </c>
      <c r="J1268" s="55">
        <v>431</v>
      </c>
      <c r="K1268" s="55">
        <v>771.82217449999996</v>
      </c>
      <c r="L1268" s="55">
        <v>55.73589801</v>
      </c>
      <c r="M1268" s="55">
        <v>3.0787816559999999</v>
      </c>
    </row>
    <row r="1269" spans="1:13">
      <c r="A1269" s="55" t="s">
        <v>110</v>
      </c>
      <c r="B1269" s="55" t="s">
        <v>111</v>
      </c>
      <c r="C1269" s="55" t="s">
        <v>124</v>
      </c>
      <c r="D1269" s="55">
        <v>2010</v>
      </c>
      <c r="E1269" s="55" t="s">
        <v>48</v>
      </c>
      <c r="F1269" s="55">
        <v>17.68</v>
      </c>
      <c r="G1269" s="55">
        <v>1.1646544640000001</v>
      </c>
      <c r="H1269" s="55">
        <v>261</v>
      </c>
      <c r="I1269" s="55">
        <v>0</v>
      </c>
      <c r="J1269" s="55">
        <v>472</v>
      </c>
      <c r="K1269" s="55">
        <v>837.14482929999997</v>
      </c>
      <c r="L1269" s="55">
        <v>60.149265929999999</v>
      </c>
      <c r="M1269" s="55">
        <v>4.476970777</v>
      </c>
    </row>
    <row r="1270" spans="1:13">
      <c r="A1270" s="55" t="s">
        <v>110</v>
      </c>
      <c r="B1270" s="55" t="s">
        <v>111</v>
      </c>
      <c r="C1270" s="55" t="s">
        <v>124</v>
      </c>
      <c r="D1270" s="55">
        <v>2015</v>
      </c>
      <c r="E1270" s="55" t="s">
        <v>48</v>
      </c>
      <c r="F1270" s="55">
        <v>19.032</v>
      </c>
      <c r="G1270" s="55">
        <v>1.435938704</v>
      </c>
      <c r="H1270" s="55">
        <v>301</v>
      </c>
      <c r="I1270" s="55">
        <v>0</v>
      </c>
      <c r="J1270" s="55">
        <v>542</v>
      </c>
      <c r="K1270" s="55">
        <v>949.31847879999896</v>
      </c>
      <c r="L1270" s="55">
        <v>68.224869889999994</v>
      </c>
      <c r="M1270" s="55">
        <v>4.202251585</v>
      </c>
    </row>
    <row r="1271" spans="1:13">
      <c r="A1271" s="55" t="s">
        <v>110</v>
      </c>
      <c r="B1271" s="55" t="s">
        <v>111</v>
      </c>
      <c r="C1271" s="55" t="s">
        <v>124</v>
      </c>
      <c r="D1271" s="55">
        <v>2020</v>
      </c>
      <c r="E1271" s="55" t="s">
        <v>48</v>
      </c>
      <c r="F1271" s="55">
        <v>21.308252490000001</v>
      </c>
      <c r="G1271" s="55">
        <v>1.646854413</v>
      </c>
      <c r="H1271" s="55">
        <v>337</v>
      </c>
      <c r="I1271" s="55">
        <v>0</v>
      </c>
      <c r="J1271" s="55">
        <v>582</v>
      </c>
      <c r="K1271" s="55">
        <v>1053.089565</v>
      </c>
      <c r="L1271" s="55">
        <v>75.62305096</v>
      </c>
      <c r="M1271" s="55">
        <v>2.7053006039999898</v>
      </c>
    </row>
    <row r="1272" spans="1:13">
      <c r="A1272" s="55" t="s">
        <v>110</v>
      </c>
      <c r="B1272" s="55" t="s">
        <v>111</v>
      </c>
      <c r="C1272" s="55" t="s">
        <v>124</v>
      </c>
      <c r="D1272" s="55">
        <v>2025</v>
      </c>
      <c r="E1272" s="55" t="s">
        <v>48</v>
      </c>
      <c r="F1272" s="55">
        <v>25.797528239999998</v>
      </c>
      <c r="G1272" s="55">
        <v>2.0308085189999998</v>
      </c>
      <c r="H1272" s="55">
        <v>408</v>
      </c>
      <c r="I1272" s="55">
        <v>0</v>
      </c>
      <c r="J1272" s="55">
        <v>686</v>
      </c>
      <c r="K1272" s="55">
        <v>1271.567194</v>
      </c>
      <c r="L1272" s="55">
        <v>91.299299899999994</v>
      </c>
      <c r="M1272" s="55">
        <v>1.7566078469999999</v>
      </c>
    </row>
    <row r="1273" spans="1:13">
      <c r="A1273" s="55" t="s">
        <v>110</v>
      </c>
      <c r="B1273" s="55" t="s">
        <v>111</v>
      </c>
      <c r="C1273" s="55" t="s">
        <v>124</v>
      </c>
      <c r="D1273" s="55">
        <v>2030</v>
      </c>
      <c r="E1273" s="55" t="s">
        <v>48</v>
      </c>
      <c r="F1273" s="55">
        <v>30.223574750000001</v>
      </c>
      <c r="G1273" s="55">
        <v>2.2603030519999998</v>
      </c>
      <c r="H1273" s="55">
        <v>478</v>
      </c>
      <c r="I1273" s="55">
        <v>0</v>
      </c>
      <c r="J1273" s="55">
        <v>788</v>
      </c>
      <c r="K1273" s="55">
        <v>1487.292907</v>
      </c>
      <c r="L1273" s="55">
        <v>106.74314800000001</v>
      </c>
      <c r="M1273" s="55">
        <v>1.217962413</v>
      </c>
    </row>
    <row r="1274" spans="1:13">
      <c r="A1274" s="55" t="s">
        <v>110</v>
      </c>
      <c r="B1274" s="55" t="s">
        <v>111</v>
      </c>
      <c r="C1274" s="55" t="s">
        <v>124</v>
      </c>
      <c r="D1274" s="55">
        <v>2035</v>
      </c>
      <c r="E1274" s="55" t="s">
        <v>48</v>
      </c>
      <c r="F1274" s="55">
        <v>34.333475079999999</v>
      </c>
      <c r="G1274" s="55">
        <v>2.5169982809999998</v>
      </c>
      <c r="H1274" s="55">
        <v>543</v>
      </c>
      <c r="I1274" s="55">
        <v>0</v>
      </c>
      <c r="J1274" s="55">
        <v>873</v>
      </c>
      <c r="K1274" s="55">
        <v>1687.8285599999999</v>
      </c>
      <c r="L1274" s="55">
        <v>121.0969597</v>
      </c>
      <c r="M1274" s="55">
        <v>1.0130376839999999</v>
      </c>
    </row>
    <row r="1275" spans="1:13">
      <c r="A1275" s="55" t="s">
        <v>110</v>
      </c>
      <c r="B1275" s="55" t="s">
        <v>111</v>
      </c>
      <c r="C1275" s="55" t="s">
        <v>124</v>
      </c>
      <c r="D1275" s="55">
        <v>2040</v>
      </c>
      <c r="E1275" s="55" t="s">
        <v>48</v>
      </c>
      <c r="F1275" s="55">
        <v>38.253687710000001</v>
      </c>
      <c r="G1275" s="55">
        <v>2.6667548810000001</v>
      </c>
      <c r="H1275" s="55">
        <v>605</v>
      </c>
      <c r="I1275" s="55">
        <v>0</v>
      </c>
      <c r="J1275" s="55">
        <v>942</v>
      </c>
      <c r="K1275" s="55">
        <v>1879.629907</v>
      </c>
      <c r="L1275" s="55">
        <v>134.8382517</v>
      </c>
      <c r="M1275" s="55">
        <v>0.99425515399999997</v>
      </c>
    </row>
    <row r="1276" spans="1:13">
      <c r="A1276" s="55" t="s">
        <v>110</v>
      </c>
      <c r="B1276" s="55" t="s">
        <v>111</v>
      </c>
      <c r="C1276" s="55" t="s">
        <v>124</v>
      </c>
      <c r="D1276" s="55">
        <v>2045</v>
      </c>
      <c r="E1276" s="55" t="s">
        <v>48</v>
      </c>
      <c r="F1276" s="55">
        <v>41.541607970000001</v>
      </c>
      <c r="G1276" s="55">
        <v>2.742578086</v>
      </c>
      <c r="H1276" s="55">
        <v>657</v>
      </c>
      <c r="I1276" s="55">
        <v>0</v>
      </c>
      <c r="J1276" s="55">
        <v>986</v>
      </c>
      <c r="K1276" s="55">
        <v>2040.7861719999901</v>
      </c>
      <c r="L1276" s="55">
        <v>146.38924180000001</v>
      </c>
      <c r="M1276" s="55">
        <v>1.0351620259999901</v>
      </c>
    </row>
    <row r="1277" spans="1:13">
      <c r="A1277" s="55" t="s">
        <v>110</v>
      </c>
      <c r="B1277" s="55" t="s">
        <v>111</v>
      </c>
      <c r="C1277" s="55" t="s">
        <v>124</v>
      </c>
      <c r="D1277" s="55">
        <v>2050</v>
      </c>
      <c r="E1277" s="55" t="s">
        <v>48</v>
      </c>
      <c r="F1277" s="55">
        <v>44.070777409999998</v>
      </c>
      <c r="G1277" s="55">
        <v>2.814596952</v>
      </c>
      <c r="H1277" s="55">
        <v>697</v>
      </c>
      <c r="I1277" s="55">
        <v>0</v>
      </c>
      <c r="J1277" s="55">
        <v>1010</v>
      </c>
      <c r="K1277" s="55">
        <v>2164.8950399999999</v>
      </c>
      <c r="L1277" s="55">
        <v>155.28659009999899</v>
      </c>
      <c r="M1277" s="55">
        <v>1.0848009890000001</v>
      </c>
    </row>
    <row r="1278" spans="1:13">
      <c r="A1278" s="55" t="s">
        <v>110</v>
      </c>
      <c r="B1278" s="55" t="s">
        <v>111</v>
      </c>
      <c r="C1278" s="55" t="s">
        <v>125</v>
      </c>
      <c r="D1278" s="55">
        <v>2000</v>
      </c>
      <c r="E1278" s="55" t="s">
        <v>48</v>
      </c>
      <c r="F1278" s="55">
        <v>15.1</v>
      </c>
      <c r="G1278" s="55">
        <v>1.02</v>
      </c>
      <c r="H1278" s="55">
        <v>181</v>
      </c>
      <c r="I1278" s="55">
        <v>0</v>
      </c>
      <c r="J1278" s="55">
        <v>370</v>
      </c>
      <c r="K1278" s="55">
        <v>649.32480179999902</v>
      </c>
      <c r="L1278" s="55">
        <v>46.996979770000003</v>
      </c>
      <c r="M1278" s="55">
        <v>0.93915467599999902</v>
      </c>
    </row>
    <row r="1279" spans="1:13">
      <c r="A1279" s="55" t="s">
        <v>110</v>
      </c>
      <c r="B1279" s="55" t="s">
        <v>111</v>
      </c>
      <c r="C1279" s="55" t="s">
        <v>125</v>
      </c>
      <c r="D1279" s="55">
        <v>2005</v>
      </c>
      <c r="E1279" s="55" t="s">
        <v>48</v>
      </c>
      <c r="F1279" s="55">
        <v>19.899999999999999</v>
      </c>
      <c r="G1279" s="55">
        <v>1.4650000000000001</v>
      </c>
      <c r="H1279" s="55">
        <v>252</v>
      </c>
      <c r="I1279" s="55">
        <v>0</v>
      </c>
      <c r="J1279" s="55">
        <v>472</v>
      </c>
      <c r="K1279" s="55">
        <v>863.04061750000005</v>
      </c>
      <c r="L1279" s="55">
        <v>61.926276180000002</v>
      </c>
      <c r="M1279" s="55">
        <v>1.296258425</v>
      </c>
    </row>
    <row r="1280" spans="1:13">
      <c r="A1280" s="55" t="s">
        <v>110</v>
      </c>
      <c r="B1280" s="55" t="s">
        <v>111</v>
      </c>
      <c r="C1280" s="55" t="s">
        <v>125</v>
      </c>
      <c r="D1280" s="55">
        <v>2010</v>
      </c>
      <c r="E1280" s="55" t="s">
        <v>48</v>
      </c>
      <c r="F1280" s="55">
        <v>27.7</v>
      </c>
      <c r="G1280" s="55">
        <v>2.3824616569999999</v>
      </c>
      <c r="H1280" s="55">
        <v>311</v>
      </c>
      <c r="I1280" s="55">
        <v>0</v>
      </c>
      <c r="J1280" s="55">
        <v>537</v>
      </c>
      <c r="K1280" s="55">
        <v>1041.237453</v>
      </c>
      <c r="L1280" s="55">
        <v>74.677906809999996</v>
      </c>
      <c r="M1280" s="55">
        <v>1.404142226</v>
      </c>
    </row>
    <row r="1281" spans="1:13">
      <c r="A1281" s="55" t="s">
        <v>110</v>
      </c>
      <c r="B1281" s="55" t="s">
        <v>111</v>
      </c>
      <c r="C1281" s="55" t="s">
        <v>125</v>
      </c>
      <c r="D1281" s="55">
        <v>2015</v>
      </c>
      <c r="E1281" s="55" t="s">
        <v>48</v>
      </c>
      <c r="F1281" s="55">
        <v>33.82</v>
      </c>
      <c r="G1281" s="55">
        <v>2.476976053</v>
      </c>
      <c r="H1281" s="55">
        <v>385</v>
      </c>
      <c r="I1281" s="55">
        <v>0</v>
      </c>
      <c r="J1281" s="55">
        <v>625</v>
      </c>
      <c r="K1281" s="55">
        <v>1274.445508</v>
      </c>
      <c r="L1281" s="55">
        <v>91.625975969999999</v>
      </c>
      <c r="M1281" s="55">
        <v>1.1516355329999901</v>
      </c>
    </row>
    <row r="1282" spans="1:13">
      <c r="A1282" s="55" t="s">
        <v>110</v>
      </c>
      <c r="B1282" s="55" t="s">
        <v>111</v>
      </c>
      <c r="C1282" s="55" t="s">
        <v>125</v>
      </c>
      <c r="D1282" s="55">
        <v>2020</v>
      </c>
      <c r="E1282" s="55" t="s">
        <v>48</v>
      </c>
      <c r="F1282" s="55">
        <v>33.732155839999997</v>
      </c>
      <c r="G1282" s="55">
        <v>2.0493731309999998</v>
      </c>
      <c r="H1282" s="55">
        <v>384</v>
      </c>
      <c r="I1282" s="55">
        <v>0</v>
      </c>
      <c r="J1282" s="55">
        <v>622</v>
      </c>
      <c r="K1282" s="55">
        <v>1263.0789589999999</v>
      </c>
      <c r="L1282" s="55">
        <v>90.892791520000003</v>
      </c>
      <c r="M1282" s="55">
        <v>0.78906411499999995</v>
      </c>
    </row>
    <row r="1283" spans="1:13">
      <c r="A1283" s="55" t="s">
        <v>110</v>
      </c>
      <c r="B1283" s="55" t="s">
        <v>111</v>
      </c>
      <c r="C1283" s="55" t="s">
        <v>125</v>
      </c>
      <c r="D1283" s="55">
        <v>2025</v>
      </c>
      <c r="E1283" s="55" t="s">
        <v>48</v>
      </c>
      <c r="F1283" s="55">
        <v>35.752571430000003</v>
      </c>
      <c r="G1283" s="55">
        <v>2.6479050200000001</v>
      </c>
      <c r="H1283" s="55">
        <v>407</v>
      </c>
      <c r="I1283" s="55">
        <v>0</v>
      </c>
      <c r="J1283" s="55">
        <v>654</v>
      </c>
      <c r="K1283" s="55">
        <v>1333.63921</v>
      </c>
      <c r="L1283" s="55">
        <v>95.974483219999996</v>
      </c>
      <c r="M1283" s="55">
        <v>0.61478784099999995</v>
      </c>
    </row>
    <row r="1284" spans="1:13">
      <c r="A1284" s="55" t="s">
        <v>110</v>
      </c>
      <c r="B1284" s="55" t="s">
        <v>111</v>
      </c>
      <c r="C1284" s="55" t="s">
        <v>125</v>
      </c>
      <c r="D1284" s="55">
        <v>2030</v>
      </c>
      <c r="E1284" s="55" t="s">
        <v>48</v>
      </c>
      <c r="F1284" s="55">
        <v>39.002805189999997</v>
      </c>
      <c r="G1284" s="55">
        <v>2.430480685</v>
      </c>
      <c r="H1284" s="55">
        <v>444</v>
      </c>
      <c r="I1284" s="55">
        <v>0</v>
      </c>
      <c r="J1284" s="55">
        <v>667</v>
      </c>
      <c r="K1284" s="55">
        <v>1451.3935039999999</v>
      </c>
      <c r="L1284" s="55">
        <v>104.41386079999999</v>
      </c>
      <c r="M1284" s="55">
        <v>0.55667741400000004</v>
      </c>
    </row>
    <row r="1285" spans="1:13">
      <c r="A1285" s="55" t="s">
        <v>110</v>
      </c>
      <c r="B1285" s="55" t="s">
        <v>111</v>
      </c>
      <c r="C1285" s="55" t="s">
        <v>125</v>
      </c>
      <c r="D1285" s="55">
        <v>2035</v>
      </c>
      <c r="E1285" s="55" t="s">
        <v>48</v>
      </c>
      <c r="F1285" s="55">
        <v>43.746389610000001</v>
      </c>
      <c r="G1285" s="55">
        <v>2.628328958</v>
      </c>
      <c r="H1285" s="55">
        <v>498</v>
      </c>
      <c r="I1285" s="55">
        <v>0</v>
      </c>
      <c r="J1285" s="55">
        <v>686</v>
      </c>
      <c r="K1285" s="55">
        <v>1625.5338159999999</v>
      </c>
      <c r="L1285" s="55">
        <v>116.908357299999</v>
      </c>
      <c r="M1285" s="55">
        <v>0.57421054699999996</v>
      </c>
    </row>
    <row r="1286" spans="1:13">
      <c r="A1286" s="55" t="s">
        <v>110</v>
      </c>
      <c r="B1286" s="55" t="s">
        <v>111</v>
      </c>
      <c r="C1286" s="55" t="s">
        <v>125</v>
      </c>
      <c r="D1286" s="55">
        <v>2040</v>
      </c>
      <c r="E1286" s="55" t="s">
        <v>48</v>
      </c>
      <c r="F1286" s="55">
        <v>44.712675320000002</v>
      </c>
      <c r="G1286" s="55">
        <v>2.4094562989999999</v>
      </c>
      <c r="H1286" s="55">
        <v>509</v>
      </c>
      <c r="I1286" s="55">
        <v>0</v>
      </c>
      <c r="J1286" s="55">
        <v>683</v>
      </c>
      <c r="K1286" s="55">
        <v>1660.1994139999999</v>
      </c>
      <c r="L1286" s="55">
        <v>119.3843655</v>
      </c>
      <c r="M1286" s="55">
        <v>0.56976740699999995</v>
      </c>
    </row>
    <row r="1287" spans="1:13">
      <c r="A1287" s="55" t="s">
        <v>110</v>
      </c>
      <c r="B1287" s="55" t="s">
        <v>111</v>
      </c>
      <c r="C1287" s="55" t="s">
        <v>125</v>
      </c>
      <c r="D1287" s="55">
        <v>2045</v>
      </c>
      <c r="E1287" s="55" t="s">
        <v>48</v>
      </c>
      <c r="F1287" s="55">
        <v>42.340883120000001</v>
      </c>
      <c r="G1287" s="55">
        <v>2.2132166870000001</v>
      </c>
      <c r="H1287" s="55">
        <v>482</v>
      </c>
      <c r="I1287" s="55">
        <v>0</v>
      </c>
      <c r="J1287" s="55">
        <v>647</v>
      </c>
      <c r="K1287" s="55">
        <v>1571.5453</v>
      </c>
      <c r="L1287" s="55">
        <v>113.00110559999899</v>
      </c>
      <c r="M1287" s="55">
        <v>0.53443954999999999</v>
      </c>
    </row>
    <row r="1288" spans="1:13">
      <c r="A1288" s="55" t="s">
        <v>110</v>
      </c>
      <c r="B1288" s="55" t="s">
        <v>111</v>
      </c>
      <c r="C1288" s="55" t="s">
        <v>125</v>
      </c>
      <c r="D1288" s="55">
        <v>2050</v>
      </c>
      <c r="E1288" s="55" t="s">
        <v>48</v>
      </c>
      <c r="F1288" s="55">
        <v>40.144779219999997</v>
      </c>
      <c r="G1288" s="55">
        <v>1.8047387930000001</v>
      </c>
      <c r="H1288" s="55">
        <v>457</v>
      </c>
      <c r="I1288" s="55">
        <v>0</v>
      </c>
      <c r="J1288" s="55">
        <v>613</v>
      </c>
      <c r="K1288" s="55">
        <v>1489.7559080000001</v>
      </c>
      <c r="L1288" s="55">
        <v>107.116133</v>
      </c>
      <c r="M1288" s="55">
        <v>0.50542551999999996</v>
      </c>
    </row>
    <row r="1289" spans="1:13">
      <c r="A1289" s="55" t="s">
        <v>110</v>
      </c>
      <c r="B1289" s="55" t="s">
        <v>111</v>
      </c>
      <c r="C1289" s="55" t="s">
        <v>126</v>
      </c>
      <c r="D1289" s="55">
        <v>2000</v>
      </c>
      <c r="E1289" s="55" t="s">
        <v>48</v>
      </c>
      <c r="F1289" s="55">
        <v>11.3</v>
      </c>
      <c r="G1289" s="55">
        <v>1.06</v>
      </c>
      <c r="H1289" s="55">
        <v>107</v>
      </c>
      <c r="I1289" s="55">
        <v>0</v>
      </c>
      <c r="J1289" s="55">
        <v>209</v>
      </c>
      <c r="K1289" s="55">
        <v>408.67142810000001</v>
      </c>
      <c r="L1289" s="55">
        <v>29.39002765</v>
      </c>
      <c r="M1289" s="55">
        <v>1.406997896</v>
      </c>
    </row>
    <row r="1290" spans="1:13">
      <c r="A1290" s="55" t="s">
        <v>110</v>
      </c>
      <c r="B1290" s="55" t="s">
        <v>111</v>
      </c>
      <c r="C1290" s="55" t="s">
        <v>126</v>
      </c>
      <c r="D1290" s="55">
        <v>2005</v>
      </c>
      <c r="E1290" s="55" t="s">
        <v>48</v>
      </c>
      <c r="F1290" s="55">
        <v>13.3</v>
      </c>
      <c r="G1290" s="55">
        <v>1.1399999999999999</v>
      </c>
      <c r="H1290" s="55">
        <v>137</v>
      </c>
      <c r="I1290" s="55">
        <v>0</v>
      </c>
      <c r="J1290" s="55">
        <v>237</v>
      </c>
      <c r="K1290" s="55">
        <v>489.08148569999997</v>
      </c>
      <c r="L1290" s="55">
        <v>35.056366050000001</v>
      </c>
      <c r="M1290" s="55">
        <v>1.8608396949999999</v>
      </c>
    </row>
    <row r="1291" spans="1:13">
      <c r="A1291" s="55" t="s">
        <v>110</v>
      </c>
      <c r="B1291" s="55" t="s">
        <v>111</v>
      </c>
      <c r="C1291" s="55" t="s">
        <v>126</v>
      </c>
      <c r="D1291" s="55">
        <v>2010</v>
      </c>
      <c r="E1291" s="55" t="s">
        <v>48</v>
      </c>
      <c r="F1291" s="55">
        <v>14.6</v>
      </c>
      <c r="G1291" s="55">
        <v>1.0289593459999999</v>
      </c>
      <c r="H1291" s="55">
        <v>173</v>
      </c>
      <c r="I1291" s="55">
        <v>0</v>
      </c>
      <c r="J1291" s="55">
        <v>260</v>
      </c>
      <c r="K1291" s="55">
        <v>559.49904179999999</v>
      </c>
      <c r="L1291" s="55">
        <v>40.0679935</v>
      </c>
      <c r="M1291" s="55">
        <v>1.882008747</v>
      </c>
    </row>
    <row r="1292" spans="1:13">
      <c r="A1292" s="55" t="s">
        <v>110</v>
      </c>
      <c r="B1292" s="55" t="s">
        <v>111</v>
      </c>
      <c r="C1292" s="55" t="s">
        <v>126</v>
      </c>
      <c r="D1292" s="55">
        <v>2015</v>
      </c>
      <c r="E1292" s="55" t="s">
        <v>48</v>
      </c>
      <c r="F1292" s="55">
        <v>16.201000000000001</v>
      </c>
      <c r="G1292" s="55">
        <v>1.128008176</v>
      </c>
      <c r="H1292" s="55">
        <v>195</v>
      </c>
      <c r="I1292" s="55">
        <v>0</v>
      </c>
      <c r="J1292" s="55">
        <v>264</v>
      </c>
      <c r="K1292" s="55">
        <v>566.92919400000005</v>
      </c>
      <c r="L1292" s="55">
        <v>40.658537590000002</v>
      </c>
      <c r="M1292" s="55">
        <v>1.8294832400000001</v>
      </c>
    </row>
    <row r="1293" spans="1:13">
      <c r="A1293" s="55" t="s">
        <v>110</v>
      </c>
      <c r="B1293" s="55" t="s">
        <v>111</v>
      </c>
      <c r="C1293" s="55" t="s">
        <v>126</v>
      </c>
      <c r="D1293" s="55">
        <v>2020</v>
      </c>
      <c r="E1293" s="55" t="s">
        <v>48</v>
      </c>
      <c r="F1293" s="55">
        <v>17.61339487</v>
      </c>
      <c r="G1293" s="55">
        <v>1.207583837</v>
      </c>
      <c r="H1293" s="55">
        <v>212</v>
      </c>
      <c r="I1293" s="55">
        <v>0</v>
      </c>
      <c r="J1293" s="55">
        <v>287</v>
      </c>
      <c r="K1293" s="55">
        <v>530.7062813</v>
      </c>
      <c r="L1293" s="55">
        <v>38.065483950000001</v>
      </c>
      <c r="M1293" s="55">
        <v>1.1911018040000001</v>
      </c>
    </row>
    <row r="1294" spans="1:13">
      <c r="A1294" s="55" t="s">
        <v>110</v>
      </c>
      <c r="B1294" s="55" t="s">
        <v>111</v>
      </c>
      <c r="C1294" s="55" t="s">
        <v>126</v>
      </c>
      <c r="D1294" s="55">
        <v>2025</v>
      </c>
      <c r="E1294" s="55" t="s">
        <v>48</v>
      </c>
      <c r="F1294" s="55">
        <v>19.191953850000001</v>
      </c>
      <c r="G1294" s="55">
        <v>1.234453233</v>
      </c>
      <c r="H1294" s="55">
        <v>231</v>
      </c>
      <c r="I1294" s="55">
        <v>0</v>
      </c>
      <c r="J1294" s="55">
        <v>310</v>
      </c>
      <c r="K1294" s="55">
        <v>488.24474789999903</v>
      </c>
      <c r="L1294" s="55">
        <v>34.942071740000003</v>
      </c>
      <c r="M1294" s="55">
        <v>0.71459871900000005</v>
      </c>
    </row>
    <row r="1295" spans="1:13">
      <c r="A1295" s="55" t="s">
        <v>110</v>
      </c>
      <c r="B1295" s="55" t="s">
        <v>111</v>
      </c>
      <c r="C1295" s="55" t="s">
        <v>126</v>
      </c>
      <c r="D1295" s="55">
        <v>2030</v>
      </c>
      <c r="E1295" s="55" t="s">
        <v>48</v>
      </c>
      <c r="F1295" s="55">
        <v>20.02277436</v>
      </c>
      <c r="G1295" s="55">
        <v>1.1875506419999999</v>
      </c>
      <c r="H1295" s="55">
        <v>241</v>
      </c>
      <c r="I1295" s="55">
        <v>0</v>
      </c>
      <c r="J1295" s="55">
        <v>324</v>
      </c>
      <c r="K1295" s="55">
        <v>461.33596260000002</v>
      </c>
      <c r="L1295" s="55">
        <v>32.914921149999998</v>
      </c>
      <c r="M1295" s="55">
        <v>0.47194665499999999</v>
      </c>
    </row>
    <row r="1296" spans="1:13">
      <c r="A1296" s="55" t="s">
        <v>110</v>
      </c>
      <c r="B1296" s="55" t="s">
        <v>111</v>
      </c>
      <c r="C1296" s="55" t="s">
        <v>126</v>
      </c>
      <c r="D1296" s="55">
        <v>2035</v>
      </c>
      <c r="E1296" s="55" t="s">
        <v>48</v>
      </c>
      <c r="F1296" s="55">
        <v>20.438184620000001</v>
      </c>
      <c r="G1296" s="55">
        <v>1.173639815</v>
      </c>
      <c r="H1296" s="55">
        <v>246</v>
      </c>
      <c r="I1296" s="55">
        <v>0</v>
      </c>
      <c r="J1296" s="55">
        <v>330</v>
      </c>
      <c r="K1296" s="55">
        <v>445.65317189999899</v>
      </c>
      <c r="L1296" s="55">
        <v>31.726133999999998</v>
      </c>
      <c r="M1296" s="55">
        <v>0.38108230199999998</v>
      </c>
    </row>
    <row r="1297" spans="1:13">
      <c r="A1297" s="55" t="s">
        <v>110</v>
      </c>
      <c r="B1297" s="55" t="s">
        <v>111</v>
      </c>
      <c r="C1297" s="55" t="s">
        <v>126</v>
      </c>
      <c r="D1297" s="55">
        <v>2040</v>
      </c>
      <c r="E1297" s="55" t="s">
        <v>48</v>
      </c>
      <c r="F1297" s="55">
        <v>20.438184620000001</v>
      </c>
      <c r="G1297" s="55">
        <v>1.1091892350000001</v>
      </c>
      <c r="H1297" s="55">
        <v>246</v>
      </c>
      <c r="I1297" s="55">
        <v>0</v>
      </c>
      <c r="J1297" s="55">
        <v>330</v>
      </c>
      <c r="K1297" s="55">
        <v>432.82438400000001</v>
      </c>
      <c r="L1297" s="55">
        <v>30.780776320000001</v>
      </c>
      <c r="M1297" s="55">
        <v>0.349389844</v>
      </c>
    </row>
    <row r="1298" spans="1:13">
      <c r="A1298" s="55" t="s">
        <v>110</v>
      </c>
      <c r="B1298" s="55" t="s">
        <v>111</v>
      </c>
      <c r="C1298" s="55" t="s">
        <v>126</v>
      </c>
      <c r="D1298" s="55">
        <v>2045</v>
      </c>
      <c r="E1298" s="55" t="s">
        <v>48</v>
      </c>
      <c r="F1298" s="55">
        <v>20.105856410000001</v>
      </c>
      <c r="G1298" s="55">
        <v>1.0693934540000001</v>
      </c>
      <c r="H1298" s="55">
        <v>242</v>
      </c>
      <c r="I1298" s="55">
        <v>0</v>
      </c>
      <c r="J1298" s="55">
        <v>325</v>
      </c>
      <c r="K1298" s="55">
        <v>419.39397020000001</v>
      </c>
      <c r="L1298" s="55">
        <v>29.811450780000001</v>
      </c>
      <c r="M1298" s="55">
        <v>0.334217194</v>
      </c>
    </row>
    <row r="1299" spans="1:13">
      <c r="A1299" s="55" t="s">
        <v>110</v>
      </c>
      <c r="B1299" s="55" t="s">
        <v>111</v>
      </c>
      <c r="C1299" s="55" t="s">
        <v>126</v>
      </c>
      <c r="D1299" s="55">
        <v>2050</v>
      </c>
      <c r="E1299" s="55" t="s">
        <v>48</v>
      </c>
      <c r="F1299" s="55">
        <v>19.69044615</v>
      </c>
      <c r="G1299" s="55">
        <v>0.99683253400000005</v>
      </c>
      <c r="H1299" s="55">
        <v>237</v>
      </c>
      <c r="I1299" s="55">
        <v>0</v>
      </c>
      <c r="J1299" s="55">
        <v>318</v>
      </c>
      <c r="K1299" s="55">
        <v>407.57308380000001</v>
      </c>
      <c r="L1299" s="55">
        <v>28.964295010000001</v>
      </c>
      <c r="M1299" s="55">
        <v>0.32518668699999997</v>
      </c>
    </row>
    <row r="1300" spans="1:13">
      <c r="A1300" s="55" t="s">
        <v>110</v>
      </c>
      <c r="B1300" s="55" t="s">
        <v>111</v>
      </c>
      <c r="C1300" s="55" t="s">
        <v>127</v>
      </c>
      <c r="D1300" s="55">
        <v>2000</v>
      </c>
      <c r="E1300" s="55" t="s">
        <v>48</v>
      </c>
      <c r="F1300" s="55">
        <v>212.7</v>
      </c>
      <c r="G1300" s="55">
        <v>17.350000000000001</v>
      </c>
      <c r="H1300" s="55">
        <v>3751</v>
      </c>
      <c r="I1300" s="55">
        <v>0</v>
      </c>
      <c r="J1300" s="55">
        <v>4385</v>
      </c>
      <c r="K1300" s="55">
        <v>17018.048599999998</v>
      </c>
      <c r="L1300" s="55">
        <v>1219.4867569999999</v>
      </c>
      <c r="M1300" s="55">
        <v>11.967734180000001</v>
      </c>
    </row>
    <row r="1301" spans="1:13">
      <c r="A1301" s="55" t="s">
        <v>110</v>
      </c>
      <c r="B1301" s="55" t="s">
        <v>111</v>
      </c>
      <c r="C1301" s="55" t="s">
        <v>127</v>
      </c>
      <c r="D1301" s="55">
        <v>2005</v>
      </c>
      <c r="E1301" s="55" t="s">
        <v>48</v>
      </c>
      <c r="F1301" s="55">
        <v>231.9</v>
      </c>
      <c r="G1301" s="55">
        <v>14.205</v>
      </c>
      <c r="H1301" s="55">
        <v>4063</v>
      </c>
      <c r="I1301" s="55">
        <v>0</v>
      </c>
      <c r="J1301" s="55">
        <v>4699</v>
      </c>
      <c r="K1301" s="55">
        <v>17593.284879999999</v>
      </c>
      <c r="L1301" s="55">
        <v>1229.4880069999999</v>
      </c>
      <c r="M1301" s="55">
        <v>6.8492208329999897</v>
      </c>
    </row>
    <row r="1302" spans="1:13">
      <c r="A1302" s="55" t="s">
        <v>110</v>
      </c>
      <c r="B1302" s="55" t="s">
        <v>111</v>
      </c>
      <c r="C1302" s="55" t="s">
        <v>127</v>
      </c>
      <c r="D1302" s="55">
        <v>2010</v>
      </c>
      <c r="E1302" s="55" t="s">
        <v>48</v>
      </c>
      <c r="F1302" s="55">
        <v>230.5</v>
      </c>
      <c r="G1302" s="55">
        <v>15.77840168</v>
      </c>
      <c r="H1302" s="55">
        <v>3775</v>
      </c>
      <c r="I1302" s="55">
        <v>0</v>
      </c>
      <c r="J1302" s="55">
        <v>4370</v>
      </c>
      <c r="K1302" s="55">
        <v>15358.681909999999</v>
      </c>
      <c r="L1302" s="55">
        <v>1010.852292</v>
      </c>
      <c r="M1302" s="55">
        <v>5.2298122410000003</v>
      </c>
    </row>
    <row r="1303" spans="1:13">
      <c r="A1303" s="55" t="s">
        <v>110</v>
      </c>
      <c r="B1303" s="55" t="s">
        <v>111</v>
      </c>
      <c r="C1303" s="55" t="s">
        <v>127</v>
      </c>
      <c r="D1303" s="55">
        <v>2015</v>
      </c>
      <c r="E1303" s="55" t="s">
        <v>48</v>
      </c>
      <c r="F1303" s="55">
        <v>240</v>
      </c>
      <c r="G1303" s="55">
        <v>15.30974121</v>
      </c>
      <c r="H1303" s="55">
        <v>4433.7317000000003</v>
      </c>
      <c r="I1303" s="55">
        <v>0</v>
      </c>
      <c r="J1303" s="55">
        <v>4444</v>
      </c>
      <c r="K1303" s="55">
        <v>16370.067509999901</v>
      </c>
      <c r="L1303" s="55">
        <v>996.43262389999995</v>
      </c>
      <c r="M1303" s="55">
        <v>5.3736055059999996</v>
      </c>
    </row>
    <row r="1304" spans="1:13">
      <c r="A1304" s="55" t="s">
        <v>110</v>
      </c>
      <c r="B1304" s="55" t="s">
        <v>111</v>
      </c>
      <c r="C1304" s="55" t="s">
        <v>127</v>
      </c>
      <c r="D1304" s="55">
        <v>2020</v>
      </c>
      <c r="E1304" s="55" t="s">
        <v>48</v>
      </c>
      <c r="F1304" s="55">
        <v>262.82400000000001</v>
      </c>
      <c r="G1304" s="55">
        <v>15.790628269999999</v>
      </c>
      <c r="H1304" s="55">
        <v>4855.3795849999997</v>
      </c>
      <c r="I1304" s="55">
        <v>0</v>
      </c>
      <c r="J1304" s="55">
        <v>4866.6243999999997</v>
      </c>
      <c r="K1304" s="55">
        <v>15851.68088</v>
      </c>
      <c r="L1304" s="55">
        <v>883.65114329999994</v>
      </c>
      <c r="M1304" s="55">
        <v>5.4803156179999997</v>
      </c>
    </row>
    <row r="1305" spans="1:13">
      <c r="A1305" s="55" t="s">
        <v>110</v>
      </c>
      <c r="B1305" s="55" t="s">
        <v>111</v>
      </c>
      <c r="C1305" s="55" t="s">
        <v>127</v>
      </c>
      <c r="D1305" s="55">
        <v>2025</v>
      </c>
      <c r="E1305" s="55" t="s">
        <v>48</v>
      </c>
      <c r="F1305" s="55">
        <v>266.56799999999998</v>
      </c>
      <c r="G1305" s="55">
        <v>15.321989970000001</v>
      </c>
      <c r="H1305" s="55">
        <v>4924.5457990000004</v>
      </c>
      <c r="I1305" s="55">
        <v>0</v>
      </c>
      <c r="J1305" s="55">
        <v>4935.9507999999996</v>
      </c>
      <c r="K1305" s="55">
        <v>13745.385200000001</v>
      </c>
      <c r="L1305" s="55">
        <v>711.04644710000002</v>
      </c>
      <c r="M1305" s="55">
        <v>5.4050762140000002</v>
      </c>
    </row>
    <row r="1306" spans="1:13">
      <c r="A1306" s="55" t="s">
        <v>110</v>
      </c>
      <c r="B1306" s="55" t="s">
        <v>111</v>
      </c>
      <c r="C1306" s="55" t="s">
        <v>127</v>
      </c>
      <c r="D1306" s="55">
        <v>2030</v>
      </c>
      <c r="E1306" s="55" t="s">
        <v>48</v>
      </c>
      <c r="F1306" s="55">
        <v>273.19200000000001</v>
      </c>
      <c r="G1306" s="55">
        <v>16.80338789</v>
      </c>
      <c r="H1306" s="55">
        <v>5046.9167939999998</v>
      </c>
      <c r="I1306" s="55">
        <v>0</v>
      </c>
      <c r="J1306" s="55">
        <v>5058.6052</v>
      </c>
      <c r="K1306" s="55">
        <v>12173.982979999901</v>
      </c>
      <c r="L1306" s="55">
        <v>617.26664149999999</v>
      </c>
      <c r="M1306" s="55">
        <v>5.4759363879999903</v>
      </c>
    </row>
    <row r="1307" spans="1:13">
      <c r="A1307" s="55" t="s">
        <v>110</v>
      </c>
      <c r="B1307" s="55" t="s">
        <v>111</v>
      </c>
      <c r="C1307" s="55" t="s">
        <v>127</v>
      </c>
      <c r="D1307" s="55">
        <v>2035</v>
      </c>
      <c r="E1307" s="55" t="s">
        <v>48</v>
      </c>
      <c r="F1307" s="55">
        <v>280.94400000000002</v>
      </c>
      <c r="G1307" s="55">
        <v>16.483767019999998</v>
      </c>
      <c r="H1307" s="55">
        <v>5190.1263280000003</v>
      </c>
      <c r="I1307" s="55">
        <v>0</v>
      </c>
      <c r="J1307" s="55">
        <v>5202.1463999999996</v>
      </c>
      <c r="K1307" s="55">
        <v>11506.58855</v>
      </c>
      <c r="L1307" s="55">
        <v>583.26301650000005</v>
      </c>
      <c r="M1307" s="55">
        <v>5.60390984</v>
      </c>
    </row>
    <row r="1308" spans="1:13">
      <c r="A1308" s="55" t="s">
        <v>110</v>
      </c>
      <c r="B1308" s="55" t="s">
        <v>111</v>
      </c>
      <c r="C1308" s="55" t="s">
        <v>127</v>
      </c>
      <c r="D1308" s="55">
        <v>2040</v>
      </c>
      <c r="E1308" s="55" t="s">
        <v>48</v>
      </c>
      <c r="F1308" s="55">
        <v>290.18400000000003</v>
      </c>
      <c r="G1308" s="55">
        <v>17.303919520000001</v>
      </c>
      <c r="H1308" s="55">
        <v>5360.8249980000001</v>
      </c>
      <c r="I1308" s="55">
        <v>0</v>
      </c>
      <c r="J1308" s="55">
        <v>5373.2403999999997</v>
      </c>
      <c r="K1308" s="55">
        <v>11352.84303</v>
      </c>
      <c r="L1308" s="55">
        <v>581.70047090000003</v>
      </c>
      <c r="M1308" s="55">
        <v>5.7772692069999998</v>
      </c>
    </row>
    <row r="1309" spans="1:13">
      <c r="A1309" s="55" t="s">
        <v>110</v>
      </c>
      <c r="B1309" s="55" t="s">
        <v>111</v>
      </c>
      <c r="C1309" s="55" t="s">
        <v>127</v>
      </c>
      <c r="D1309" s="55">
        <v>2045</v>
      </c>
      <c r="E1309" s="55" t="s">
        <v>48</v>
      </c>
      <c r="F1309" s="55">
        <v>299.49599999999998</v>
      </c>
      <c r="G1309" s="55">
        <v>17.48173212</v>
      </c>
      <c r="H1309" s="55">
        <v>5532.8537880000003</v>
      </c>
      <c r="I1309" s="55">
        <v>0</v>
      </c>
      <c r="J1309" s="55">
        <v>5545.6675999999998</v>
      </c>
      <c r="K1309" s="55">
        <v>11437.09577</v>
      </c>
      <c r="L1309" s="55">
        <v>594.92695800000001</v>
      </c>
      <c r="M1309" s="55">
        <v>5.9580628779999998</v>
      </c>
    </row>
    <row r="1310" spans="1:13">
      <c r="A1310" s="55" t="s">
        <v>110</v>
      </c>
      <c r="B1310" s="55" t="s">
        <v>111</v>
      </c>
      <c r="C1310" s="55" t="s">
        <v>127</v>
      </c>
      <c r="D1310" s="55">
        <v>2050</v>
      </c>
      <c r="E1310" s="55" t="s">
        <v>48</v>
      </c>
      <c r="F1310" s="55">
        <v>310.72800000000001</v>
      </c>
      <c r="G1310" s="55">
        <v>18.731320799999999</v>
      </c>
      <c r="H1310" s="55">
        <v>5740.3524319999997</v>
      </c>
      <c r="I1310" s="55">
        <v>0</v>
      </c>
      <c r="J1310" s="55">
        <v>5753.6468000000004</v>
      </c>
      <c r="K1310" s="55">
        <v>11717.70781</v>
      </c>
      <c r="L1310" s="55">
        <v>619.23070250000001</v>
      </c>
      <c r="M1310" s="55">
        <v>6.17931439</v>
      </c>
    </row>
    <row r="1311" spans="1:13">
      <c r="A1311" s="55" t="s">
        <v>110</v>
      </c>
      <c r="B1311" s="55" t="s">
        <v>111</v>
      </c>
      <c r="C1311" s="55" t="s">
        <v>112</v>
      </c>
      <c r="D1311" s="55">
        <v>2000</v>
      </c>
      <c r="E1311" s="55" t="s">
        <v>49</v>
      </c>
      <c r="F1311" s="55">
        <v>4.3710000000000004</v>
      </c>
      <c r="G1311" s="55">
        <v>0.14699999999999999</v>
      </c>
      <c r="H1311" s="55">
        <v>52</v>
      </c>
      <c r="I1311" s="55">
        <v>47</v>
      </c>
      <c r="J1311" s="55">
        <v>0</v>
      </c>
      <c r="K1311" s="55">
        <v>210.43854099999999</v>
      </c>
      <c r="L1311" s="55">
        <v>15.519514060000001</v>
      </c>
      <c r="M1311" s="55">
        <v>20.290495109999998</v>
      </c>
    </row>
    <row r="1312" spans="1:13">
      <c r="A1312" s="55" t="s">
        <v>110</v>
      </c>
      <c r="B1312" s="55" t="s">
        <v>111</v>
      </c>
      <c r="C1312" s="55" t="s">
        <v>112</v>
      </c>
      <c r="D1312" s="55">
        <v>2005</v>
      </c>
      <c r="E1312" s="55" t="s">
        <v>49</v>
      </c>
      <c r="F1312" s="55">
        <v>4.9249999999999998</v>
      </c>
      <c r="G1312" s="55">
        <v>0.2175</v>
      </c>
      <c r="H1312" s="55">
        <v>58</v>
      </c>
      <c r="I1312" s="55">
        <v>52</v>
      </c>
      <c r="J1312" s="55">
        <v>0</v>
      </c>
      <c r="K1312" s="55">
        <v>230.74769269999899</v>
      </c>
      <c r="L1312" s="55">
        <v>16.920029360000001</v>
      </c>
      <c r="M1312" s="55">
        <v>12.242788750000001</v>
      </c>
    </row>
    <row r="1313" spans="1:13">
      <c r="A1313" s="55" t="s">
        <v>110</v>
      </c>
      <c r="B1313" s="55" t="s">
        <v>111</v>
      </c>
      <c r="C1313" s="55" t="s">
        <v>112</v>
      </c>
      <c r="D1313" s="55">
        <v>2010</v>
      </c>
      <c r="E1313" s="55" t="s">
        <v>49</v>
      </c>
      <c r="F1313" s="55">
        <v>6.5029999999999903</v>
      </c>
      <c r="G1313" s="55">
        <v>0.52463139000000003</v>
      </c>
      <c r="H1313" s="55">
        <v>77</v>
      </c>
      <c r="I1313" s="55">
        <v>70</v>
      </c>
      <c r="J1313" s="55">
        <v>0</v>
      </c>
      <c r="K1313" s="55">
        <v>302.74513869999998</v>
      </c>
      <c r="L1313" s="55">
        <v>22.16246194</v>
      </c>
      <c r="M1313" s="55">
        <v>10.20926208</v>
      </c>
    </row>
    <row r="1314" spans="1:13">
      <c r="A1314" s="55" t="s">
        <v>110</v>
      </c>
      <c r="B1314" s="55" t="s">
        <v>111</v>
      </c>
      <c r="C1314" s="55" t="s">
        <v>112</v>
      </c>
      <c r="D1314" s="55">
        <v>2015</v>
      </c>
      <c r="E1314" s="55" t="s">
        <v>49</v>
      </c>
      <c r="F1314" s="55">
        <v>8.1</v>
      </c>
      <c r="G1314" s="55">
        <v>0.63584329699999997</v>
      </c>
      <c r="H1314" s="55">
        <v>98</v>
      </c>
      <c r="I1314" s="55">
        <v>88</v>
      </c>
      <c r="J1314" s="55">
        <v>0</v>
      </c>
      <c r="K1314" s="55">
        <v>381.79391450000003</v>
      </c>
      <c r="L1314" s="55">
        <v>27.9499751</v>
      </c>
      <c r="M1314" s="55">
        <v>10.141567999999999</v>
      </c>
    </row>
    <row r="1315" spans="1:13">
      <c r="A1315" s="55" t="s">
        <v>110</v>
      </c>
      <c r="B1315" s="55" t="s">
        <v>111</v>
      </c>
      <c r="C1315" s="55" t="s">
        <v>112</v>
      </c>
      <c r="D1315" s="55">
        <v>2020</v>
      </c>
      <c r="E1315" s="55" t="s">
        <v>49</v>
      </c>
      <c r="F1315" s="55">
        <v>9.3397959180000001</v>
      </c>
      <c r="G1315" s="55">
        <v>0.65326581799999905</v>
      </c>
      <c r="H1315" s="55">
        <v>113</v>
      </c>
      <c r="I1315" s="55">
        <v>102</v>
      </c>
      <c r="J1315" s="55">
        <v>0</v>
      </c>
      <c r="K1315" s="55">
        <v>437.92911289999898</v>
      </c>
      <c r="L1315" s="55">
        <v>32.067777460000002</v>
      </c>
      <c r="M1315" s="55">
        <v>8.7927012970000007</v>
      </c>
    </row>
    <row r="1316" spans="1:13">
      <c r="A1316" s="55" t="s">
        <v>110</v>
      </c>
      <c r="B1316" s="55" t="s">
        <v>111</v>
      </c>
      <c r="C1316" s="55" t="s">
        <v>112</v>
      </c>
      <c r="D1316" s="55">
        <v>2025</v>
      </c>
      <c r="E1316" s="55" t="s">
        <v>49</v>
      </c>
      <c r="F1316" s="55">
        <v>10.744897959999999</v>
      </c>
      <c r="G1316" s="55">
        <v>0.82715229999999995</v>
      </c>
      <c r="H1316" s="55">
        <v>130</v>
      </c>
      <c r="I1316" s="55">
        <v>117</v>
      </c>
      <c r="J1316" s="55">
        <v>0</v>
      </c>
      <c r="K1316" s="55">
        <v>502.79469499999999</v>
      </c>
      <c r="L1316" s="55">
        <v>36.821294389999998</v>
      </c>
      <c r="M1316" s="55">
        <v>8.3390649569999997</v>
      </c>
    </row>
    <row r="1317" spans="1:13">
      <c r="A1317" s="55" t="s">
        <v>110</v>
      </c>
      <c r="B1317" s="55" t="s">
        <v>111</v>
      </c>
      <c r="C1317" s="55" t="s">
        <v>112</v>
      </c>
      <c r="D1317" s="55">
        <v>2030</v>
      </c>
      <c r="E1317" s="55" t="s">
        <v>49</v>
      </c>
      <c r="F1317" s="55">
        <v>12.397959180000001</v>
      </c>
      <c r="G1317" s="55">
        <v>0.90940821900000002</v>
      </c>
      <c r="H1317" s="55">
        <v>150</v>
      </c>
      <c r="I1317" s="55">
        <v>136</v>
      </c>
      <c r="J1317" s="55">
        <v>0</v>
      </c>
      <c r="K1317" s="55">
        <v>579.69629299999997</v>
      </c>
      <c r="L1317" s="55">
        <v>42.45467824</v>
      </c>
      <c r="M1317" s="55">
        <v>7.430485977</v>
      </c>
    </row>
    <row r="1318" spans="1:13">
      <c r="A1318" s="55" t="s">
        <v>110</v>
      </c>
      <c r="B1318" s="55" t="s">
        <v>111</v>
      </c>
      <c r="C1318" s="55" t="s">
        <v>112</v>
      </c>
      <c r="D1318" s="55">
        <v>2035</v>
      </c>
      <c r="E1318" s="55" t="s">
        <v>49</v>
      </c>
      <c r="F1318" s="55">
        <v>14.05102041</v>
      </c>
      <c r="G1318" s="55">
        <v>0.99387221799999903</v>
      </c>
      <c r="H1318" s="55">
        <v>170</v>
      </c>
      <c r="I1318" s="55">
        <v>154</v>
      </c>
      <c r="J1318" s="55">
        <v>0</v>
      </c>
      <c r="K1318" s="55">
        <v>656.7923323</v>
      </c>
      <c r="L1318" s="55">
        <v>48.101599309999997</v>
      </c>
      <c r="M1318" s="55">
        <v>6.9600702279999904</v>
      </c>
    </row>
    <row r="1319" spans="1:13">
      <c r="A1319" s="55" t="s">
        <v>110</v>
      </c>
      <c r="B1319" s="55" t="s">
        <v>111</v>
      </c>
      <c r="C1319" s="55" t="s">
        <v>112</v>
      </c>
      <c r="D1319" s="55">
        <v>2040</v>
      </c>
      <c r="E1319" s="55" t="s">
        <v>49</v>
      </c>
      <c r="F1319" s="55">
        <v>15.621428570000001</v>
      </c>
      <c r="G1319" s="55">
        <v>1.0748280750000001</v>
      </c>
      <c r="H1319" s="55">
        <v>189</v>
      </c>
      <c r="I1319" s="55">
        <v>171</v>
      </c>
      <c r="J1319" s="55">
        <v>0</v>
      </c>
      <c r="K1319" s="55">
        <v>730.11437000000001</v>
      </c>
      <c r="L1319" s="55">
        <v>53.471800190000003</v>
      </c>
      <c r="M1319" s="55">
        <v>7.1427720920000004</v>
      </c>
    </row>
    <row r="1320" spans="1:13">
      <c r="A1320" s="55" t="s">
        <v>110</v>
      </c>
      <c r="B1320" s="55" t="s">
        <v>111</v>
      </c>
      <c r="C1320" s="55" t="s">
        <v>112</v>
      </c>
      <c r="D1320" s="55">
        <v>2045</v>
      </c>
      <c r="E1320" s="55" t="s">
        <v>49</v>
      </c>
      <c r="F1320" s="55">
        <v>17.10918367</v>
      </c>
      <c r="G1320" s="55">
        <v>1.1134169789999999</v>
      </c>
      <c r="H1320" s="55">
        <v>207</v>
      </c>
      <c r="I1320" s="55">
        <v>188</v>
      </c>
      <c r="J1320" s="55">
        <v>0</v>
      </c>
      <c r="K1320" s="55">
        <v>799.61360279999997</v>
      </c>
      <c r="L1320" s="55">
        <v>58.561882900000001</v>
      </c>
      <c r="M1320" s="55">
        <v>7.6079684979999902</v>
      </c>
    </row>
    <row r="1321" spans="1:13">
      <c r="A1321" s="55" t="s">
        <v>110</v>
      </c>
      <c r="B1321" s="55" t="s">
        <v>111</v>
      </c>
      <c r="C1321" s="55" t="s">
        <v>112</v>
      </c>
      <c r="D1321" s="55">
        <v>2050</v>
      </c>
      <c r="E1321" s="55" t="s">
        <v>49</v>
      </c>
      <c r="F1321" s="55">
        <v>18.514285709999999</v>
      </c>
      <c r="G1321" s="55">
        <v>1.2057063240000001</v>
      </c>
      <c r="H1321" s="55">
        <v>224</v>
      </c>
      <c r="I1321" s="55">
        <v>204</v>
      </c>
      <c r="J1321" s="55">
        <v>0</v>
      </c>
      <c r="K1321" s="55">
        <v>865.26758770000004</v>
      </c>
      <c r="L1321" s="55">
        <v>63.370284810000001</v>
      </c>
      <c r="M1321" s="55">
        <v>8.1623083489999999</v>
      </c>
    </row>
    <row r="1322" spans="1:13">
      <c r="A1322" s="55" t="s">
        <v>110</v>
      </c>
      <c r="B1322" s="55" t="s">
        <v>111</v>
      </c>
      <c r="C1322" s="55" t="s">
        <v>113</v>
      </c>
      <c r="D1322" s="55">
        <v>2000</v>
      </c>
      <c r="E1322" s="55" t="s">
        <v>49</v>
      </c>
      <c r="F1322" s="55">
        <v>5.1100000000000003</v>
      </c>
      <c r="G1322" s="55">
        <v>0.39</v>
      </c>
      <c r="H1322" s="55">
        <v>75</v>
      </c>
      <c r="I1322" s="55">
        <v>70</v>
      </c>
      <c r="J1322" s="55">
        <v>0</v>
      </c>
      <c r="K1322" s="55">
        <v>284.92467249999999</v>
      </c>
      <c r="L1322" s="55">
        <v>21.030190529999999</v>
      </c>
      <c r="M1322" s="55">
        <v>28.33922527</v>
      </c>
    </row>
    <row r="1323" spans="1:13">
      <c r="A1323" s="55" t="s">
        <v>110</v>
      </c>
      <c r="B1323" s="55" t="s">
        <v>111</v>
      </c>
      <c r="C1323" s="55" t="s">
        <v>113</v>
      </c>
      <c r="D1323" s="55">
        <v>2005</v>
      </c>
      <c r="E1323" s="55" t="s">
        <v>49</v>
      </c>
      <c r="F1323" s="55">
        <v>6.6920000000000002</v>
      </c>
      <c r="G1323" s="55">
        <v>0.43149999999999999</v>
      </c>
      <c r="H1323" s="55">
        <v>100</v>
      </c>
      <c r="I1323" s="55">
        <v>92</v>
      </c>
      <c r="J1323" s="55">
        <v>0</v>
      </c>
      <c r="K1323" s="55">
        <v>367.80862810000002</v>
      </c>
      <c r="L1323" s="55">
        <v>26.995593629999998</v>
      </c>
      <c r="M1323" s="55">
        <v>16.788991889999998</v>
      </c>
    </row>
    <row r="1324" spans="1:13">
      <c r="A1324" s="55" t="s">
        <v>110</v>
      </c>
      <c r="B1324" s="55" t="s">
        <v>111</v>
      </c>
      <c r="C1324" s="55" t="s">
        <v>113</v>
      </c>
      <c r="D1324" s="55">
        <v>2010</v>
      </c>
      <c r="E1324" s="55" t="s">
        <v>49</v>
      </c>
      <c r="F1324" s="55">
        <v>7.117</v>
      </c>
      <c r="G1324" s="55">
        <v>0.56102764299999996</v>
      </c>
      <c r="H1324" s="55">
        <v>102</v>
      </c>
      <c r="I1324" s="55">
        <v>92</v>
      </c>
      <c r="J1324" s="55">
        <v>0</v>
      </c>
      <c r="K1324" s="55">
        <v>372.6688125</v>
      </c>
      <c r="L1324" s="55">
        <v>27.168259280000001</v>
      </c>
      <c r="M1324" s="55">
        <v>11.389519659999999</v>
      </c>
    </row>
    <row r="1325" spans="1:13">
      <c r="A1325" s="55" t="s">
        <v>110</v>
      </c>
      <c r="B1325" s="55" t="s">
        <v>111</v>
      </c>
      <c r="C1325" s="55" t="s">
        <v>113</v>
      </c>
      <c r="D1325" s="55">
        <v>2015</v>
      </c>
      <c r="E1325" s="55" t="s">
        <v>49</v>
      </c>
      <c r="F1325" s="55">
        <v>7.9289999999999896</v>
      </c>
      <c r="G1325" s="55">
        <v>0.72501677799999997</v>
      </c>
      <c r="H1325" s="55">
        <v>112</v>
      </c>
      <c r="I1325" s="55">
        <v>97</v>
      </c>
      <c r="J1325" s="55">
        <v>0</v>
      </c>
      <c r="K1325" s="55">
        <v>409.20657449999999</v>
      </c>
      <c r="L1325" s="55">
        <v>29.78749036</v>
      </c>
      <c r="M1325" s="55">
        <v>5.6465903929999897</v>
      </c>
    </row>
    <row r="1326" spans="1:13">
      <c r="A1326" s="55" t="s">
        <v>110</v>
      </c>
      <c r="B1326" s="55" t="s">
        <v>111</v>
      </c>
      <c r="C1326" s="55" t="s">
        <v>113</v>
      </c>
      <c r="D1326" s="55">
        <v>2020</v>
      </c>
      <c r="E1326" s="55" t="s">
        <v>49</v>
      </c>
      <c r="F1326" s="55">
        <v>9.6280714290000002</v>
      </c>
      <c r="G1326" s="55">
        <v>0.87476425199999996</v>
      </c>
      <c r="H1326" s="55">
        <v>136</v>
      </c>
      <c r="I1326" s="55">
        <v>118</v>
      </c>
      <c r="J1326" s="55">
        <v>0</v>
      </c>
      <c r="K1326" s="55">
        <v>496.80582520000002</v>
      </c>
      <c r="L1326" s="55">
        <v>36.150002929999999</v>
      </c>
      <c r="M1326" s="55">
        <v>4.7949258480000001</v>
      </c>
    </row>
    <row r="1327" spans="1:13">
      <c r="A1327" s="55" t="s">
        <v>110</v>
      </c>
      <c r="B1327" s="55" t="s">
        <v>111</v>
      </c>
      <c r="C1327" s="55" t="s">
        <v>113</v>
      </c>
      <c r="D1327" s="55">
        <v>2025</v>
      </c>
      <c r="E1327" s="55" t="s">
        <v>49</v>
      </c>
      <c r="F1327" s="55">
        <v>12.884625</v>
      </c>
      <c r="G1327" s="55">
        <v>1.145313083</v>
      </c>
      <c r="H1327" s="55">
        <v>182</v>
      </c>
      <c r="I1327" s="55">
        <v>158</v>
      </c>
      <c r="J1327" s="55">
        <v>0</v>
      </c>
      <c r="K1327" s="55">
        <v>664.79303449999998</v>
      </c>
      <c r="L1327" s="55">
        <v>48.36629585</v>
      </c>
      <c r="M1327" s="55">
        <v>3.9369634019999999</v>
      </c>
    </row>
    <row r="1328" spans="1:13">
      <c r="A1328" s="55" t="s">
        <v>110</v>
      </c>
      <c r="B1328" s="55" t="s">
        <v>111</v>
      </c>
      <c r="C1328" s="55" t="s">
        <v>113</v>
      </c>
      <c r="D1328" s="55">
        <v>2030</v>
      </c>
      <c r="E1328" s="55" t="s">
        <v>49</v>
      </c>
      <c r="F1328" s="55">
        <v>16.353562499999999</v>
      </c>
      <c r="G1328" s="55">
        <v>1.3681048499999999</v>
      </c>
      <c r="H1328" s="55">
        <v>231</v>
      </c>
      <c r="I1328" s="55">
        <v>200</v>
      </c>
      <c r="J1328" s="55">
        <v>0</v>
      </c>
      <c r="K1328" s="55">
        <v>843.75042629999996</v>
      </c>
      <c r="L1328" s="55">
        <v>61.382595909999999</v>
      </c>
      <c r="M1328" s="55">
        <v>3.2719753900000002</v>
      </c>
    </row>
    <row r="1329" spans="1:13">
      <c r="A1329" s="55" t="s">
        <v>110</v>
      </c>
      <c r="B1329" s="55" t="s">
        <v>111</v>
      </c>
      <c r="C1329" s="55" t="s">
        <v>113</v>
      </c>
      <c r="D1329" s="55">
        <v>2035</v>
      </c>
      <c r="E1329" s="55" t="s">
        <v>49</v>
      </c>
      <c r="F1329" s="55">
        <v>19.61011607</v>
      </c>
      <c r="G1329" s="55">
        <v>1.577283969</v>
      </c>
      <c r="H1329" s="55">
        <v>277</v>
      </c>
      <c r="I1329" s="55">
        <v>240</v>
      </c>
      <c r="J1329" s="55">
        <v>0</v>
      </c>
      <c r="K1329" s="55">
        <v>1011.758141</v>
      </c>
      <c r="L1329" s="55">
        <v>73.603469709999999</v>
      </c>
      <c r="M1329" s="55">
        <v>3.1772963439999899</v>
      </c>
    </row>
    <row r="1330" spans="1:13">
      <c r="A1330" s="55" t="s">
        <v>110</v>
      </c>
      <c r="B1330" s="55" t="s">
        <v>111</v>
      </c>
      <c r="C1330" s="55" t="s">
        <v>113</v>
      </c>
      <c r="D1330" s="55">
        <v>2040</v>
      </c>
      <c r="E1330" s="55" t="s">
        <v>49</v>
      </c>
      <c r="F1330" s="55">
        <v>23.079053569999999</v>
      </c>
      <c r="G1330" s="55">
        <v>1.770976613</v>
      </c>
      <c r="H1330" s="55">
        <v>326</v>
      </c>
      <c r="I1330" s="55">
        <v>281</v>
      </c>
      <c r="J1330" s="55">
        <v>0</v>
      </c>
      <c r="K1330" s="55">
        <v>1190.7280149999999</v>
      </c>
      <c r="L1330" s="55">
        <v>86.622444040000005</v>
      </c>
      <c r="M1330" s="55">
        <v>3.451330778</v>
      </c>
    </row>
    <row r="1331" spans="1:13">
      <c r="A1331" s="55" t="s">
        <v>110</v>
      </c>
      <c r="B1331" s="55" t="s">
        <v>111</v>
      </c>
      <c r="C1331" s="55" t="s">
        <v>113</v>
      </c>
      <c r="D1331" s="55">
        <v>2045</v>
      </c>
      <c r="E1331" s="55" t="s">
        <v>49</v>
      </c>
      <c r="F1331" s="55">
        <v>26.33560714</v>
      </c>
      <c r="G1331" s="55">
        <v>1.840779543</v>
      </c>
      <c r="H1331" s="55">
        <v>372</v>
      </c>
      <c r="I1331" s="55">
        <v>321</v>
      </c>
      <c r="J1331" s="55">
        <v>0</v>
      </c>
      <c r="K1331" s="55">
        <v>1358.7424799999999</v>
      </c>
      <c r="L1331" s="55">
        <v>98.844744750000004</v>
      </c>
      <c r="M1331" s="55">
        <v>3.8388491710000001</v>
      </c>
    </row>
    <row r="1332" spans="1:13">
      <c r="A1332" s="55" t="s">
        <v>110</v>
      </c>
      <c r="B1332" s="55" t="s">
        <v>111</v>
      </c>
      <c r="C1332" s="55" t="s">
        <v>113</v>
      </c>
      <c r="D1332" s="55">
        <v>2050</v>
      </c>
      <c r="E1332" s="55" t="s">
        <v>49</v>
      </c>
      <c r="F1332" s="55">
        <v>29.379776790000001</v>
      </c>
      <c r="G1332" s="55">
        <v>2.051575433</v>
      </c>
      <c r="H1332" s="55">
        <v>415</v>
      </c>
      <c r="I1332" s="55">
        <v>359</v>
      </c>
      <c r="J1332" s="55">
        <v>0</v>
      </c>
      <c r="K1332" s="55">
        <v>1515.800397</v>
      </c>
      <c r="L1332" s="55">
        <v>110.270132599999</v>
      </c>
      <c r="M1332" s="55">
        <v>4.251144794</v>
      </c>
    </row>
    <row r="1333" spans="1:13">
      <c r="A1333" s="55" t="s">
        <v>110</v>
      </c>
      <c r="B1333" s="55" t="s">
        <v>111</v>
      </c>
      <c r="C1333" s="55" t="s">
        <v>114</v>
      </c>
      <c r="D1333" s="55">
        <v>2000</v>
      </c>
      <c r="E1333" s="55" t="s">
        <v>49</v>
      </c>
      <c r="F1333" s="55">
        <v>1.663</v>
      </c>
      <c r="G1333" s="55">
        <v>0.109</v>
      </c>
      <c r="H1333" s="55">
        <v>30</v>
      </c>
      <c r="I1333" s="55">
        <v>18</v>
      </c>
      <c r="J1333" s="55">
        <v>0</v>
      </c>
      <c r="K1333" s="55">
        <v>161.67606459999999</v>
      </c>
      <c r="L1333" s="55">
        <v>11.83772014</v>
      </c>
      <c r="M1333" s="55">
        <v>4.2381665929999999</v>
      </c>
    </row>
    <row r="1334" spans="1:13">
      <c r="A1334" s="55" t="s">
        <v>110</v>
      </c>
      <c r="B1334" s="55" t="s">
        <v>111</v>
      </c>
      <c r="C1334" s="55" t="s">
        <v>114</v>
      </c>
      <c r="D1334" s="55">
        <v>2005</v>
      </c>
      <c r="E1334" s="55" t="s">
        <v>49</v>
      </c>
      <c r="F1334" s="55">
        <v>1.8480000000000001</v>
      </c>
      <c r="G1334" s="55">
        <v>0.14399999999999999</v>
      </c>
      <c r="H1334" s="55">
        <v>34</v>
      </c>
      <c r="I1334" s="55">
        <v>20</v>
      </c>
      <c r="J1334" s="55">
        <v>0</v>
      </c>
      <c r="K1334" s="55">
        <v>185.4864523</v>
      </c>
      <c r="L1334" s="55">
        <v>13.54237202</v>
      </c>
      <c r="M1334" s="55">
        <v>3.0143029179999998</v>
      </c>
    </row>
    <row r="1335" spans="1:13">
      <c r="A1335" s="55" t="s">
        <v>110</v>
      </c>
      <c r="B1335" s="55" t="s">
        <v>111</v>
      </c>
      <c r="C1335" s="55" t="s">
        <v>114</v>
      </c>
      <c r="D1335" s="55">
        <v>2010</v>
      </c>
      <c r="E1335" s="55" t="s">
        <v>49</v>
      </c>
      <c r="F1335" s="55">
        <v>2.2850000000000001</v>
      </c>
      <c r="G1335" s="55">
        <v>0.20035097399999999</v>
      </c>
      <c r="H1335" s="55">
        <v>41</v>
      </c>
      <c r="I1335" s="55">
        <v>24</v>
      </c>
      <c r="J1335" s="55">
        <v>0</v>
      </c>
      <c r="K1335" s="55">
        <v>219.7977042</v>
      </c>
      <c r="L1335" s="55">
        <v>16.069463840000001</v>
      </c>
      <c r="M1335" s="55">
        <v>1.738036159</v>
      </c>
    </row>
    <row r="1336" spans="1:13">
      <c r="A1336" s="55" t="s">
        <v>110</v>
      </c>
      <c r="B1336" s="55" t="s">
        <v>111</v>
      </c>
      <c r="C1336" s="55" t="s">
        <v>114</v>
      </c>
      <c r="D1336" s="55">
        <v>2015</v>
      </c>
      <c r="E1336" s="55" t="s">
        <v>49</v>
      </c>
      <c r="F1336" s="55">
        <v>2.8</v>
      </c>
      <c r="G1336" s="55">
        <v>0.188219948</v>
      </c>
      <c r="H1336" s="55">
        <v>50</v>
      </c>
      <c r="I1336" s="55">
        <v>29</v>
      </c>
      <c r="J1336" s="55">
        <v>0</v>
      </c>
      <c r="K1336" s="55">
        <v>258.83073380000002</v>
      </c>
      <c r="L1336" s="55">
        <v>18.90643906</v>
      </c>
      <c r="M1336" s="55">
        <v>1.545927593</v>
      </c>
    </row>
    <row r="1337" spans="1:13">
      <c r="A1337" s="55" t="s">
        <v>110</v>
      </c>
      <c r="B1337" s="55" t="s">
        <v>111</v>
      </c>
      <c r="C1337" s="55" t="s">
        <v>114</v>
      </c>
      <c r="D1337" s="55">
        <v>2020</v>
      </c>
      <c r="E1337" s="55" t="s">
        <v>49</v>
      </c>
      <c r="F1337" s="55">
        <v>2.74399999999999</v>
      </c>
      <c r="G1337" s="55">
        <v>0.14293155199999999</v>
      </c>
      <c r="H1337" s="55">
        <v>49</v>
      </c>
      <c r="I1337" s="55">
        <v>28</v>
      </c>
      <c r="J1337" s="55">
        <v>0</v>
      </c>
      <c r="K1337" s="55">
        <v>247.89367259999901</v>
      </c>
      <c r="L1337" s="55">
        <v>18.196605470000002</v>
      </c>
      <c r="M1337" s="55">
        <v>0.77562804200000002</v>
      </c>
    </row>
    <row r="1338" spans="1:13">
      <c r="A1338" s="55" t="s">
        <v>110</v>
      </c>
      <c r="B1338" s="55" t="s">
        <v>111</v>
      </c>
      <c r="C1338" s="55" t="s">
        <v>114</v>
      </c>
      <c r="D1338" s="55">
        <v>2025</v>
      </c>
      <c r="E1338" s="55" t="s">
        <v>49</v>
      </c>
      <c r="F1338" s="55">
        <v>2.6319999999999899</v>
      </c>
      <c r="G1338" s="55">
        <v>0.148196617</v>
      </c>
      <c r="H1338" s="55">
        <v>47</v>
      </c>
      <c r="I1338" s="55">
        <v>26</v>
      </c>
      <c r="J1338" s="55">
        <v>0</v>
      </c>
      <c r="K1338" s="55">
        <v>235.6505569</v>
      </c>
      <c r="L1338" s="55">
        <v>17.33047698</v>
      </c>
      <c r="M1338" s="55">
        <v>0.331617198</v>
      </c>
    </row>
    <row r="1339" spans="1:13">
      <c r="A1339" s="55" t="s">
        <v>110</v>
      </c>
      <c r="B1339" s="55" t="s">
        <v>111</v>
      </c>
      <c r="C1339" s="55" t="s">
        <v>114</v>
      </c>
      <c r="D1339" s="55">
        <v>2030</v>
      </c>
      <c r="E1339" s="55" t="s">
        <v>49</v>
      </c>
      <c r="F1339" s="55">
        <v>2.5760000000000001</v>
      </c>
      <c r="G1339" s="55">
        <v>0.122681185</v>
      </c>
      <c r="H1339" s="55">
        <v>46</v>
      </c>
      <c r="I1339" s="55">
        <v>26</v>
      </c>
      <c r="J1339" s="55">
        <v>0</v>
      </c>
      <c r="K1339" s="55">
        <v>229.83665930000001</v>
      </c>
      <c r="L1339" s="55">
        <v>16.915128699999901</v>
      </c>
      <c r="M1339" s="55">
        <v>0.173165761</v>
      </c>
    </row>
    <row r="1340" spans="1:13">
      <c r="A1340" s="55" t="s">
        <v>110</v>
      </c>
      <c r="B1340" s="55" t="s">
        <v>111</v>
      </c>
      <c r="C1340" s="55" t="s">
        <v>114</v>
      </c>
      <c r="D1340" s="55">
        <v>2035</v>
      </c>
      <c r="E1340" s="55" t="s">
        <v>49</v>
      </c>
      <c r="F1340" s="55">
        <v>2.52</v>
      </c>
      <c r="G1340" s="55">
        <v>0.115916303</v>
      </c>
      <c r="H1340" s="55">
        <v>45</v>
      </c>
      <c r="I1340" s="55">
        <v>26</v>
      </c>
      <c r="J1340" s="55">
        <v>0</v>
      </c>
      <c r="K1340" s="55">
        <v>224.53910880000001</v>
      </c>
      <c r="L1340" s="55">
        <v>16.529843119999999</v>
      </c>
      <c r="M1340" s="55">
        <v>0.12043403</v>
      </c>
    </row>
    <row r="1341" spans="1:13">
      <c r="A1341" s="55" t="s">
        <v>110</v>
      </c>
      <c r="B1341" s="55" t="s">
        <v>111</v>
      </c>
      <c r="C1341" s="55" t="s">
        <v>114</v>
      </c>
      <c r="D1341" s="55">
        <v>2040</v>
      </c>
      <c r="E1341" s="55" t="s">
        <v>49</v>
      </c>
      <c r="F1341" s="55">
        <v>2.4079999999999999</v>
      </c>
      <c r="G1341" s="55">
        <v>0.111528295</v>
      </c>
      <c r="H1341" s="55">
        <v>43</v>
      </c>
      <c r="I1341" s="55">
        <v>25</v>
      </c>
      <c r="J1341" s="55">
        <v>0</v>
      </c>
      <c r="K1341" s="55">
        <v>214.4488997</v>
      </c>
      <c r="L1341" s="55">
        <v>15.7887228</v>
      </c>
      <c r="M1341" s="55">
        <v>0.10139632799999999</v>
      </c>
    </row>
    <row r="1342" spans="1:13">
      <c r="A1342" s="55" t="s">
        <v>110</v>
      </c>
      <c r="B1342" s="55" t="s">
        <v>111</v>
      </c>
      <c r="C1342" s="55" t="s">
        <v>114</v>
      </c>
      <c r="D1342" s="55">
        <v>2045</v>
      </c>
      <c r="E1342" s="55" t="s">
        <v>49</v>
      </c>
      <c r="F1342" s="55">
        <v>2.2959999999999998</v>
      </c>
      <c r="G1342" s="55">
        <v>0.106226082</v>
      </c>
      <c r="H1342" s="55">
        <v>41</v>
      </c>
      <c r="I1342" s="55">
        <v>24</v>
      </c>
      <c r="J1342" s="55">
        <v>0</v>
      </c>
      <c r="K1342" s="55">
        <v>204.43392600000001</v>
      </c>
      <c r="L1342" s="55">
        <v>15.051993169999999</v>
      </c>
      <c r="M1342" s="55">
        <v>9.3133546999999997E-2</v>
      </c>
    </row>
    <row r="1343" spans="1:13">
      <c r="A1343" s="55" t="s">
        <v>110</v>
      </c>
      <c r="B1343" s="55" t="s">
        <v>111</v>
      </c>
      <c r="C1343" s="55" t="s">
        <v>114</v>
      </c>
      <c r="D1343" s="55">
        <v>2050</v>
      </c>
      <c r="E1343" s="55" t="s">
        <v>49</v>
      </c>
      <c r="F1343" s="55">
        <v>2.2400000000000002</v>
      </c>
      <c r="G1343" s="55">
        <v>0.10750603</v>
      </c>
      <c r="H1343" s="55">
        <v>40</v>
      </c>
      <c r="I1343" s="55">
        <v>22</v>
      </c>
      <c r="J1343" s="55">
        <v>0</v>
      </c>
      <c r="K1343" s="55">
        <v>199.43249109999999</v>
      </c>
      <c r="L1343" s="55">
        <v>14.683981579999999</v>
      </c>
      <c r="M1343" s="55">
        <v>8.9722868999999997E-2</v>
      </c>
    </row>
    <row r="1344" spans="1:13">
      <c r="A1344" s="55" t="s">
        <v>110</v>
      </c>
      <c r="B1344" s="55" t="s">
        <v>111</v>
      </c>
      <c r="C1344" s="55" t="s">
        <v>115</v>
      </c>
      <c r="D1344" s="55">
        <v>2000</v>
      </c>
      <c r="E1344" s="55" t="s">
        <v>49</v>
      </c>
      <c r="F1344" s="55">
        <v>0.40633099299999997</v>
      </c>
      <c r="G1344" s="55">
        <v>3.0659157999999999E-2</v>
      </c>
      <c r="H1344" s="55">
        <v>20.659535389999999</v>
      </c>
      <c r="I1344" s="55">
        <v>37.463835869999997</v>
      </c>
      <c r="J1344" s="55">
        <v>0</v>
      </c>
      <c r="K1344" s="55">
        <v>108.1379318</v>
      </c>
      <c r="L1344" s="55">
        <v>7.9588938469999997</v>
      </c>
      <c r="M1344" s="55">
        <v>6.9142587039999999</v>
      </c>
    </row>
    <row r="1345" spans="1:13">
      <c r="A1345" s="55" t="s">
        <v>110</v>
      </c>
      <c r="B1345" s="55" t="s">
        <v>111</v>
      </c>
      <c r="C1345" s="55" t="s">
        <v>115</v>
      </c>
      <c r="D1345" s="55">
        <v>2005</v>
      </c>
      <c r="E1345" s="55" t="s">
        <v>49</v>
      </c>
      <c r="F1345" s="55">
        <v>0.43760482299999998</v>
      </c>
      <c r="G1345" s="55">
        <v>3.4423918999999997E-2</v>
      </c>
      <c r="H1345" s="55">
        <v>22.66079796</v>
      </c>
      <c r="I1345" s="55">
        <v>39.952619980000001</v>
      </c>
      <c r="J1345" s="55">
        <v>0</v>
      </c>
      <c r="K1345" s="55">
        <v>114.31639509999999</v>
      </c>
      <c r="L1345" s="55">
        <v>8.430748801</v>
      </c>
      <c r="M1345" s="55">
        <v>6.029353285</v>
      </c>
    </row>
    <row r="1346" spans="1:13">
      <c r="A1346" s="55" t="s">
        <v>110</v>
      </c>
      <c r="B1346" s="55" t="s">
        <v>111</v>
      </c>
      <c r="C1346" s="55" t="s">
        <v>115</v>
      </c>
      <c r="D1346" s="55">
        <v>2010</v>
      </c>
      <c r="E1346" s="55" t="s">
        <v>49</v>
      </c>
      <c r="F1346" s="55">
        <v>0.503872392</v>
      </c>
      <c r="G1346" s="55">
        <v>3.6557650999999997E-2</v>
      </c>
      <c r="H1346" s="55">
        <v>25.7332702</v>
      </c>
      <c r="I1346" s="55">
        <v>44.18934642</v>
      </c>
      <c r="J1346" s="55">
        <v>0</v>
      </c>
      <c r="K1346" s="55">
        <v>126.82031050000001</v>
      </c>
      <c r="L1346" s="55">
        <v>8.8968586149999993</v>
      </c>
      <c r="M1346" s="55">
        <v>3.6849473420000001</v>
      </c>
    </row>
    <row r="1347" spans="1:13">
      <c r="A1347" s="55" t="s">
        <v>110</v>
      </c>
      <c r="B1347" s="55" t="s">
        <v>111</v>
      </c>
      <c r="C1347" s="55" t="s">
        <v>115</v>
      </c>
      <c r="D1347" s="55">
        <v>2015</v>
      </c>
      <c r="E1347" s="55" t="s">
        <v>49</v>
      </c>
      <c r="F1347" s="55">
        <v>0.59076373199999999</v>
      </c>
      <c r="G1347" s="55">
        <v>4.0449419E-2</v>
      </c>
      <c r="H1347" s="55">
        <v>26.607619740000001</v>
      </c>
      <c r="I1347" s="55">
        <v>45.530015929999998</v>
      </c>
      <c r="J1347" s="55">
        <v>0</v>
      </c>
      <c r="K1347" s="55">
        <v>129.22611090000001</v>
      </c>
      <c r="L1347" s="55">
        <v>8.8850365720000006</v>
      </c>
      <c r="M1347" s="55">
        <v>2.0128312799999999</v>
      </c>
    </row>
    <row r="1348" spans="1:13">
      <c r="A1348" s="55" t="s">
        <v>110</v>
      </c>
      <c r="B1348" s="55" t="s">
        <v>111</v>
      </c>
      <c r="C1348" s="55" t="s">
        <v>115</v>
      </c>
      <c r="D1348" s="55">
        <v>2020</v>
      </c>
      <c r="E1348" s="55" t="s">
        <v>49</v>
      </c>
      <c r="F1348" s="55">
        <v>0.69029447899999996</v>
      </c>
      <c r="G1348" s="55">
        <v>4.6042027999999999E-2</v>
      </c>
      <c r="H1348" s="55">
        <v>31.090420779999999</v>
      </c>
      <c r="I1348" s="55">
        <v>52.40217981</v>
      </c>
      <c r="J1348" s="55">
        <v>0</v>
      </c>
      <c r="K1348" s="55">
        <v>149.6307875</v>
      </c>
      <c r="L1348" s="55">
        <v>10.294888090000001</v>
      </c>
      <c r="M1348" s="55">
        <v>1.701967789</v>
      </c>
    </row>
    <row r="1349" spans="1:13">
      <c r="A1349" s="55" t="s">
        <v>110</v>
      </c>
      <c r="B1349" s="55" t="s">
        <v>111</v>
      </c>
      <c r="C1349" s="55" t="s">
        <v>115</v>
      </c>
      <c r="D1349" s="55">
        <v>2025</v>
      </c>
      <c r="E1349" s="55" t="s">
        <v>49</v>
      </c>
      <c r="F1349" s="55">
        <v>0.78676299799999905</v>
      </c>
      <c r="G1349" s="55">
        <v>4.9117888999999998E-2</v>
      </c>
      <c r="H1349" s="55">
        <v>35.435301010000003</v>
      </c>
      <c r="I1349" s="55">
        <v>59.725374199999997</v>
      </c>
      <c r="J1349" s="55">
        <v>0</v>
      </c>
      <c r="K1349" s="55">
        <v>169.58353799999901</v>
      </c>
      <c r="L1349" s="55">
        <v>11.67249591</v>
      </c>
      <c r="M1349" s="55">
        <v>1.467966731</v>
      </c>
    </row>
    <row r="1350" spans="1:13">
      <c r="A1350" s="55" t="s">
        <v>110</v>
      </c>
      <c r="B1350" s="55" t="s">
        <v>111</v>
      </c>
      <c r="C1350" s="55" t="s">
        <v>115</v>
      </c>
      <c r="D1350" s="55">
        <v>2030</v>
      </c>
      <c r="E1350" s="55" t="s">
        <v>49</v>
      </c>
      <c r="F1350" s="55">
        <v>0.88904218700000004</v>
      </c>
      <c r="G1350" s="55">
        <v>5.3960497000000003E-2</v>
      </c>
      <c r="H1350" s="55">
        <v>40.04189015</v>
      </c>
      <c r="I1350" s="55">
        <v>67.489672850000005</v>
      </c>
      <c r="J1350" s="55">
        <v>0</v>
      </c>
      <c r="K1350" s="55">
        <v>190.96351899999999</v>
      </c>
      <c r="L1350" s="55">
        <v>13.14742674</v>
      </c>
      <c r="M1350" s="55">
        <v>1.4095507140000001</v>
      </c>
    </row>
    <row r="1351" spans="1:13">
      <c r="A1351" s="55" t="s">
        <v>110</v>
      </c>
      <c r="B1351" s="55" t="s">
        <v>111</v>
      </c>
      <c r="C1351" s="55" t="s">
        <v>115</v>
      </c>
      <c r="D1351" s="55">
        <v>2035</v>
      </c>
      <c r="E1351" s="55" t="s">
        <v>49</v>
      </c>
      <c r="F1351" s="55">
        <v>0.991321377</v>
      </c>
      <c r="G1351" s="55">
        <v>5.7709719E-2</v>
      </c>
      <c r="H1351" s="55">
        <v>44.648479279999997</v>
      </c>
      <c r="I1351" s="55">
        <v>75.253971499999906</v>
      </c>
      <c r="J1351" s="55">
        <v>0</v>
      </c>
      <c r="K1351" s="55">
        <v>212.47608030000001</v>
      </c>
      <c r="L1351" s="55">
        <v>14.63080583</v>
      </c>
      <c r="M1351" s="55">
        <v>1.452403938</v>
      </c>
    </row>
    <row r="1352" spans="1:13">
      <c r="A1352" s="55" t="s">
        <v>110</v>
      </c>
      <c r="B1352" s="55" t="s">
        <v>111</v>
      </c>
      <c r="C1352" s="55" t="s">
        <v>115</v>
      </c>
      <c r="D1352" s="55">
        <v>2040</v>
      </c>
      <c r="E1352" s="55" t="s">
        <v>49</v>
      </c>
      <c r="F1352" s="55">
        <v>1.0865197</v>
      </c>
      <c r="G1352" s="55">
        <v>6.0638776999999998E-2</v>
      </c>
      <c r="H1352" s="55">
        <v>48.936150699999999</v>
      </c>
      <c r="I1352" s="55">
        <v>82.480741769999995</v>
      </c>
      <c r="J1352" s="55">
        <v>0</v>
      </c>
      <c r="K1352" s="55">
        <v>232.57262369999901</v>
      </c>
      <c r="L1352" s="55">
        <v>16.01616482</v>
      </c>
      <c r="M1352" s="55">
        <v>1.5437785879999999</v>
      </c>
    </row>
    <row r="1353" spans="1:13">
      <c r="A1353" s="55" t="s">
        <v>110</v>
      </c>
      <c r="B1353" s="55" t="s">
        <v>111</v>
      </c>
      <c r="C1353" s="55" t="s">
        <v>115</v>
      </c>
      <c r="D1353" s="55">
        <v>2045</v>
      </c>
      <c r="E1353" s="55" t="s">
        <v>49</v>
      </c>
      <c r="F1353" s="55">
        <v>1.17857097</v>
      </c>
      <c r="G1353" s="55">
        <v>6.2990749999999998E-2</v>
      </c>
      <c r="H1353" s="55">
        <v>53.082080920000003</v>
      </c>
      <c r="I1353" s="55">
        <v>89.468610560000002</v>
      </c>
      <c r="J1353" s="55">
        <v>0</v>
      </c>
      <c r="K1353" s="55">
        <v>252.071011</v>
      </c>
      <c r="L1353" s="55">
        <v>17.359951840000001</v>
      </c>
      <c r="M1353" s="55">
        <v>1.6600264440000001</v>
      </c>
    </row>
    <row r="1354" spans="1:13">
      <c r="A1354" s="55" t="s">
        <v>110</v>
      </c>
      <c r="B1354" s="55" t="s">
        <v>111</v>
      </c>
      <c r="C1354" s="55" t="s">
        <v>115</v>
      </c>
      <c r="D1354" s="55">
        <v>2050</v>
      </c>
      <c r="E1354" s="55" t="s">
        <v>49</v>
      </c>
      <c r="F1354" s="55">
        <v>1.258820796</v>
      </c>
      <c r="G1354" s="55">
        <v>6.5663136999999996E-2</v>
      </c>
      <c r="H1354" s="55">
        <v>56.69648162</v>
      </c>
      <c r="I1354" s="55">
        <v>95.560598720000002</v>
      </c>
      <c r="J1354" s="55">
        <v>0</v>
      </c>
      <c r="K1354" s="55">
        <v>269.0997213</v>
      </c>
      <c r="L1354" s="55">
        <v>18.53338102</v>
      </c>
      <c r="M1354" s="55">
        <v>1.7703595379999999</v>
      </c>
    </row>
    <row r="1355" spans="1:13">
      <c r="A1355" s="55" t="s">
        <v>110</v>
      </c>
      <c r="B1355" s="55" t="s">
        <v>111</v>
      </c>
      <c r="C1355" s="55" t="s">
        <v>43</v>
      </c>
      <c r="D1355" s="55">
        <v>2000</v>
      </c>
      <c r="E1355" s="55" t="s">
        <v>49</v>
      </c>
      <c r="F1355" s="55">
        <v>1.3109999999999999</v>
      </c>
      <c r="G1355" s="55">
        <v>0.17</v>
      </c>
      <c r="H1355" s="55">
        <v>27</v>
      </c>
      <c r="I1355" s="55">
        <v>15</v>
      </c>
      <c r="J1355" s="55">
        <v>0</v>
      </c>
      <c r="K1355" s="55">
        <v>107.580068099999</v>
      </c>
      <c r="L1355" s="55">
        <v>7.7545403310000003</v>
      </c>
      <c r="M1355" s="55">
        <v>0.53354528199999995</v>
      </c>
    </row>
    <row r="1356" spans="1:13">
      <c r="A1356" s="55" t="s">
        <v>110</v>
      </c>
      <c r="B1356" s="55" t="s">
        <v>111</v>
      </c>
      <c r="C1356" s="55" t="s">
        <v>43</v>
      </c>
      <c r="D1356" s="55">
        <v>2005</v>
      </c>
      <c r="E1356" s="55" t="s">
        <v>49</v>
      </c>
      <c r="F1356" s="55">
        <v>1.5669999999999999</v>
      </c>
      <c r="G1356" s="55">
        <v>0.191</v>
      </c>
      <c r="H1356" s="55">
        <v>33</v>
      </c>
      <c r="I1356" s="55">
        <v>19</v>
      </c>
      <c r="J1356" s="55">
        <v>0</v>
      </c>
      <c r="K1356" s="55">
        <v>130.74087979999999</v>
      </c>
      <c r="L1356" s="55">
        <v>9.3923255139999995</v>
      </c>
      <c r="M1356" s="55">
        <v>0.39398203999999998</v>
      </c>
    </row>
    <row r="1357" spans="1:13">
      <c r="A1357" s="55" t="s">
        <v>110</v>
      </c>
      <c r="B1357" s="55" t="s">
        <v>111</v>
      </c>
      <c r="C1357" s="55" t="s">
        <v>43</v>
      </c>
      <c r="D1357" s="55">
        <v>2010</v>
      </c>
      <c r="E1357" s="55" t="s">
        <v>49</v>
      </c>
      <c r="F1357" s="55">
        <v>1.702</v>
      </c>
      <c r="G1357" s="55">
        <v>0.170197235</v>
      </c>
      <c r="H1357" s="55">
        <v>36</v>
      </c>
      <c r="I1357" s="55">
        <v>20</v>
      </c>
      <c r="J1357" s="55">
        <v>0</v>
      </c>
      <c r="K1357" s="55">
        <v>140.82770959999999</v>
      </c>
      <c r="L1357" s="55">
        <v>9.7194744400000008</v>
      </c>
      <c r="M1357" s="55">
        <v>0.271182584</v>
      </c>
    </row>
    <row r="1358" spans="1:13">
      <c r="A1358" s="55" t="s">
        <v>110</v>
      </c>
      <c r="B1358" s="55" t="s">
        <v>111</v>
      </c>
      <c r="C1358" s="55" t="s">
        <v>43</v>
      </c>
      <c r="D1358" s="55">
        <v>2015</v>
      </c>
      <c r="E1358" s="55" t="s">
        <v>49</v>
      </c>
      <c r="F1358" s="55">
        <v>2.0419999999999998</v>
      </c>
      <c r="G1358" s="55">
        <v>0.15488043300000001</v>
      </c>
      <c r="H1358" s="55">
        <v>43</v>
      </c>
      <c r="I1358" s="55">
        <v>24</v>
      </c>
      <c r="J1358" s="55">
        <v>0</v>
      </c>
      <c r="K1358" s="55">
        <v>162.43792239999999</v>
      </c>
      <c r="L1358" s="55">
        <v>11.224087389999999</v>
      </c>
      <c r="M1358" s="55">
        <v>0.232899628</v>
      </c>
    </row>
    <row r="1359" spans="1:13">
      <c r="A1359" s="55" t="s">
        <v>110</v>
      </c>
      <c r="B1359" s="55" t="s">
        <v>111</v>
      </c>
      <c r="C1359" s="55" t="s">
        <v>43</v>
      </c>
      <c r="D1359" s="55">
        <v>2020</v>
      </c>
      <c r="E1359" s="55" t="s">
        <v>49</v>
      </c>
      <c r="F1359" s="55">
        <v>1.9945116279999999</v>
      </c>
      <c r="G1359" s="55">
        <v>0.13036699500000001</v>
      </c>
      <c r="H1359" s="55">
        <v>42</v>
      </c>
      <c r="I1359" s="55">
        <v>24</v>
      </c>
      <c r="J1359" s="55">
        <v>0</v>
      </c>
      <c r="K1359" s="55">
        <v>151.19295410000001</v>
      </c>
      <c r="L1359" s="55">
        <v>10.45624933</v>
      </c>
      <c r="M1359" s="55">
        <v>0.19085980299999999</v>
      </c>
    </row>
    <row r="1360" spans="1:13">
      <c r="A1360" s="55" t="s">
        <v>110</v>
      </c>
      <c r="B1360" s="55" t="s">
        <v>111</v>
      </c>
      <c r="C1360" s="55" t="s">
        <v>43</v>
      </c>
      <c r="D1360" s="55">
        <v>2025</v>
      </c>
      <c r="E1360" s="55" t="s">
        <v>49</v>
      </c>
      <c r="F1360" s="55">
        <v>2.0419999999999998</v>
      </c>
      <c r="G1360" s="55">
        <v>0.13102434699999899</v>
      </c>
      <c r="H1360" s="55">
        <v>43</v>
      </c>
      <c r="I1360" s="55">
        <v>24</v>
      </c>
      <c r="J1360" s="55">
        <v>0</v>
      </c>
      <c r="K1360" s="55">
        <v>150.3462845</v>
      </c>
      <c r="L1360" s="55">
        <v>10.40120082</v>
      </c>
      <c r="M1360" s="55">
        <v>0.18209794800000001</v>
      </c>
    </row>
    <row r="1361" spans="1:13">
      <c r="A1361" s="55" t="s">
        <v>110</v>
      </c>
      <c r="B1361" s="55" t="s">
        <v>111</v>
      </c>
      <c r="C1361" s="55" t="s">
        <v>43</v>
      </c>
      <c r="D1361" s="55">
        <v>2030</v>
      </c>
      <c r="E1361" s="55" t="s">
        <v>49</v>
      </c>
      <c r="F1361" s="55">
        <v>2.0894883719999999</v>
      </c>
      <c r="G1361" s="55">
        <v>0.111166680999999</v>
      </c>
      <c r="H1361" s="55">
        <v>44</v>
      </c>
      <c r="I1361" s="55">
        <v>25</v>
      </c>
      <c r="J1361" s="55">
        <v>0</v>
      </c>
      <c r="K1361" s="55">
        <v>152.08511669999999</v>
      </c>
      <c r="L1361" s="55">
        <v>10.52286045</v>
      </c>
      <c r="M1361" s="55">
        <v>0.18165631099999999</v>
      </c>
    </row>
    <row r="1362" spans="1:13">
      <c r="A1362" s="55" t="s">
        <v>110</v>
      </c>
      <c r="B1362" s="55" t="s">
        <v>111</v>
      </c>
      <c r="C1362" s="55" t="s">
        <v>43</v>
      </c>
      <c r="D1362" s="55">
        <v>2035</v>
      </c>
      <c r="E1362" s="55" t="s">
        <v>49</v>
      </c>
      <c r="F1362" s="55">
        <v>2.1844651160000002</v>
      </c>
      <c r="G1362" s="55">
        <v>0.122329986</v>
      </c>
      <c r="H1362" s="55">
        <v>46</v>
      </c>
      <c r="I1362" s="55">
        <v>26</v>
      </c>
      <c r="J1362" s="55">
        <v>0</v>
      </c>
      <c r="K1362" s="55">
        <v>158.29003659999901</v>
      </c>
      <c r="L1362" s="55">
        <v>10.95272892</v>
      </c>
      <c r="M1362" s="55">
        <v>0.188862688999999</v>
      </c>
    </row>
    <row r="1363" spans="1:13">
      <c r="A1363" s="55" t="s">
        <v>110</v>
      </c>
      <c r="B1363" s="55" t="s">
        <v>111</v>
      </c>
      <c r="C1363" s="55" t="s">
        <v>43</v>
      </c>
      <c r="D1363" s="55">
        <v>2040</v>
      </c>
      <c r="E1363" s="55" t="s">
        <v>49</v>
      </c>
      <c r="F1363" s="55">
        <v>2.1844651160000002</v>
      </c>
      <c r="G1363" s="55">
        <v>0.11752352199999901</v>
      </c>
      <c r="H1363" s="55">
        <v>46</v>
      </c>
      <c r="I1363" s="55">
        <v>26</v>
      </c>
      <c r="J1363" s="55">
        <v>0</v>
      </c>
      <c r="K1363" s="55">
        <v>158.01746689999999</v>
      </c>
      <c r="L1363" s="55">
        <v>10.934078550000001</v>
      </c>
      <c r="M1363" s="55">
        <v>0.18857210599999999</v>
      </c>
    </row>
    <row r="1364" spans="1:13">
      <c r="A1364" s="55" t="s">
        <v>110</v>
      </c>
      <c r="B1364" s="55" t="s">
        <v>111</v>
      </c>
      <c r="C1364" s="55" t="s">
        <v>43</v>
      </c>
      <c r="D1364" s="55">
        <v>2045</v>
      </c>
      <c r="E1364" s="55" t="s">
        <v>49</v>
      </c>
      <c r="F1364" s="55">
        <v>2.1844651160000002</v>
      </c>
      <c r="G1364" s="55">
        <v>0.118143699</v>
      </c>
      <c r="H1364" s="55">
        <v>46</v>
      </c>
      <c r="I1364" s="55">
        <v>26</v>
      </c>
      <c r="J1364" s="55">
        <v>0</v>
      </c>
      <c r="K1364" s="55">
        <v>157.91257590000001</v>
      </c>
      <c r="L1364" s="55">
        <v>10.92690125</v>
      </c>
      <c r="M1364" s="55">
        <v>0.18845249</v>
      </c>
    </row>
    <row r="1365" spans="1:13">
      <c r="A1365" s="55" t="s">
        <v>110</v>
      </c>
      <c r="B1365" s="55" t="s">
        <v>111</v>
      </c>
      <c r="C1365" s="55" t="s">
        <v>43</v>
      </c>
      <c r="D1365" s="55">
        <v>2050</v>
      </c>
      <c r="E1365" s="55" t="s">
        <v>49</v>
      </c>
      <c r="F1365" s="55">
        <v>2.2319534879999998</v>
      </c>
      <c r="G1365" s="55">
        <v>0.124655617</v>
      </c>
      <c r="H1365" s="55">
        <v>47</v>
      </c>
      <c r="I1365" s="55">
        <v>26</v>
      </c>
      <c r="J1365" s="55">
        <v>0</v>
      </c>
      <c r="K1365" s="55">
        <v>161.30422179999999</v>
      </c>
      <c r="L1365" s="55">
        <v>11.161620920000001</v>
      </c>
      <c r="M1365" s="55">
        <v>0.19254606299999999</v>
      </c>
    </row>
    <row r="1366" spans="1:13">
      <c r="A1366" s="55" t="s">
        <v>110</v>
      </c>
      <c r="B1366" s="55" t="s">
        <v>111</v>
      </c>
      <c r="C1366" s="55" t="s">
        <v>116</v>
      </c>
      <c r="D1366" s="55">
        <v>2000</v>
      </c>
      <c r="E1366" s="55" t="s">
        <v>49</v>
      </c>
      <c r="F1366" s="55">
        <v>3.3463198519999899</v>
      </c>
      <c r="G1366" s="55">
        <v>0.30219495499999999</v>
      </c>
      <c r="H1366" s="55">
        <v>97.433989049999994</v>
      </c>
      <c r="I1366" s="55">
        <v>115.946446999999</v>
      </c>
      <c r="J1366" s="55">
        <v>0</v>
      </c>
      <c r="K1366" s="55">
        <v>344.2085879</v>
      </c>
      <c r="L1366" s="55">
        <v>25.240649640000001</v>
      </c>
      <c r="M1366" s="55">
        <v>20.496282109999999</v>
      </c>
    </row>
    <row r="1367" spans="1:13">
      <c r="A1367" s="55" t="s">
        <v>110</v>
      </c>
      <c r="B1367" s="55" t="s">
        <v>111</v>
      </c>
      <c r="C1367" s="55" t="s">
        <v>116</v>
      </c>
      <c r="D1367" s="55">
        <v>2005</v>
      </c>
      <c r="E1367" s="55" t="s">
        <v>49</v>
      </c>
      <c r="F1367" s="55">
        <v>5.5079999999999902</v>
      </c>
      <c r="G1367" s="55">
        <v>0.743783113</v>
      </c>
      <c r="H1367" s="55">
        <v>171.8729945</v>
      </c>
      <c r="I1367" s="55">
        <v>204.5288635</v>
      </c>
      <c r="J1367" s="55">
        <v>0</v>
      </c>
      <c r="K1367" s="55">
        <v>586.03615420000006</v>
      </c>
      <c r="L1367" s="55">
        <v>43.142990399999903</v>
      </c>
      <c r="M1367" s="55">
        <v>29.522878380000002</v>
      </c>
    </row>
    <row r="1368" spans="1:13">
      <c r="A1368" s="55" t="s">
        <v>110</v>
      </c>
      <c r="B1368" s="55" t="s">
        <v>111</v>
      </c>
      <c r="C1368" s="55" t="s">
        <v>116</v>
      </c>
      <c r="D1368" s="55">
        <v>2010</v>
      </c>
      <c r="E1368" s="55" t="s">
        <v>49</v>
      </c>
      <c r="F1368" s="55">
        <v>9.33</v>
      </c>
      <c r="G1368" s="55">
        <v>1.325525807</v>
      </c>
      <c r="H1368" s="55">
        <v>246.31200000000001</v>
      </c>
      <c r="I1368" s="55">
        <v>293.111279999999</v>
      </c>
      <c r="J1368" s="55">
        <v>0</v>
      </c>
      <c r="K1368" s="55">
        <v>795.07989710000004</v>
      </c>
      <c r="L1368" s="55">
        <v>58.108178340000002</v>
      </c>
      <c r="M1368" s="55">
        <v>27.997358689999999</v>
      </c>
    </row>
    <row r="1369" spans="1:13">
      <c r="A1369" s="55" t="s">
        <v>110</v>
      </c>
      <c r="B1369" s="55" t="s">
        <v>111</v>
      </c>
      <c r="C1369" s="55" t="s">
        <v>116</v>
      </c>
      <c r="D1369" s="55">
        <v>2015</v>
      </c>
      <c r="E1369" s="55" t="s">
        <v>49</v>
      </c>
      <c r="F1369" s="55">
        <v>13.87</v>
      </c>
      <c r="G1369" s="55">
        <v>1.5435470609999999</v>
      </c>
      <c r="H1369" s="55">
        <v>366.08616000000001</v>
      </c>
      <c r="I1369" s="55">
        <v>435.64253039999898</v>
      </c>
      <c r="J1369" s="55">
        <v>0</v>
      </c>
      <c r="K1369" s="55">
        <v>1102.444317</v>
      </c>
      <c r="L1369" s="55">
        <v>80.165038969999998</v>
      </c>
      <c r="M1369" s="55">
        <v>13.86377819</v>
      </c>
    </row>
    <row r="1370" spans="1:13">
      <c r="A1370" s="55" t="s">
        <v>110</v>
      </c>
      <c r="B1370" s="55" t="s">
        <v>111</v>
      </c>
      <c r="C1370" s="55" t="s">
        <v>116</v>
      </c>
      <c r="D1370" s="55">
        <v>2020</v>
      </c>
      <c r="E1370" s="55" t="s">
        <v>49</v>
      </c>
      <c r="F1370" s="55">
        <v>17.470478480000001</v>
      </c>
      <c r="G1370" s="55">
        <v>1.7295439459999999</v>
      </c>
      <c r="H1370" s="55">
        <v>461.11754730000001</v>
      </c>
      <c r="I1370" s="55">
        <v>548.72988129999897</v>
      </c>
      <c r="J1370" s="55">
        <v>0</v>
      </c>
      <c r="K1370" s="55">
        <v>1351.847094</v>
      </c>
      <c r="L1370" s="55">
        <v>97.33488835</v>
      </c>
      <c r="M1370" s="55">
        <v>9.882606526</v>
      </c>
    </row>
    <row r="1371" spans="1:13">
      <c r="A1371" s="55" t="s">
        <v>110</v>
      </c>
      <c r="B1371" s="55" t="s">
        <v>111</v>
      </c>
      <c r="C1371" s="55" t="s">
        <v>116</v>
      </c>
      <c r="D1371" s="55">
        <v>2025</v>
      </c>
      <c r="E1371" s="55" t="s">
        <v>49</v>
      </c>
      <c r="F1371" s="55">
        <v>20.228417140000001</v>
      </c>
      <c r="G1371" s="55">
        <v>1.9740283679999999</v>
      </c>
      <c r="H1371" s="55">
        <v>533.91085459999999</v>
      </c>
      <c r="I1371" s="55">
        <v>635.35391700000002</v>
      </c>
      <c r="J1371" s="55">
        <v>0</v>
      </c>
      <c r="K1371" s="55">
        <v>1549.410997</v>
      </c>
      <c r="L1371" s="55">
        <v>111.81984569999899</v>
      </c>
      <c r="M1371" s="55">
        <v>7.1712325689999998</v>
      </c>
    </row>
    <row r="1372" spans="1:13">
      <c r="A1372" s="55" t="s">
        <v>110</v>
      </c>
      <c r="B1372" s="55" t="s">
        <v>111</v>
      </c>
      <c r="C1372" s="55" t="s">
        <v>116</v>
      </c>
      <c r="D1372" s="55">
        <v>2030</v>
      </c>
      <c r="E1372" s="55" t="s">
        <v>49</v>
      </c>
      <c r="F1372" s="55">
        <v>23.593219980000001</v>
      </c>
      <c r="G1372" s="55">
        <v>2.2593986340000001</v>
      </c>
      <c r="H1372" s="55">
        <v>622.72179559999995</v>
      </c>
      <c r="I1372" s="55">
        <v>741.03893679999999</v>
      </c>
      <c r="J1372" s="55">
        <v>0</v>
      </c>
      <c r="K1372" s="55">
        <v>1800.2406579999899</v>
      </c>
      <c r="L1372" s="55">
        <v>130.2701362</v>
      </c>
      <c r="M1372" s="55">
        <v>6.5943739109999999</v>
      </c>
    </row>
    <row r="1373" spans="1:13">
      <c r="A1373" s="55" t="s">
        <v>110</v>
      </c>
      <c r="B1373" s="55" t="s">
        <v>111</v>
      </c>
      <c r="C1373" s="55" t="s">
        <v>116</v>
      </c>
      <c r="D1373" s="55">
        <v>2035</v>
      </c>
      <c r="E1373" s="55" t="s">
        <v>49</v>
      </c>
      <c r="F1373" s="55">
        <v>27.551101079999999</v>
      </c>
      <c r="G1373" s="55">
        <v>2.549167003</v>
      </c>
      <c r="H1373" s="55">
        <v>727.18650309999998</v>
      </c>
      <c r="I1373" s="55">
        <v>865.35193870000001</v>
      </c>
      <c r="J1373" s="55">
        <v>0</v>
      </c>
      <c r="K1373" s="55">
        <v>2099.226999</v>
      </c>
      <c r="L1373" s="55">
        <v>152.2696861</v>
      </c>
      <c r="M1373" s="55">
        <v>7.2863514929999997</v>
      </c>
    </row>
    <row r="1374" spans="1:13">
      <c r="A1374" s="55" t="s">
        <v>110</v>
      </c>
      <c r="B1374" s="55" t="s">
        <v>111</v>
      </c>
      <c r="C1374" s="55" t="s">
        <v>116</v>
      </c>
      <c r="D1374" s="55">
        <v>2040</v>
      </c>
      <c r="E1374" s="55" t="s">
        <v>49</v>
      </c>
      <c r="F1374" s="55">
        <v>31.99809831</v>
      </c>
      <c r="G1374" s="55">
        <v>2.89975191</v>
      </c>
      <c r="H1374" s="55">
        <v>844.56099039999901</v>
      </c>
      <c r="I1374" s="55">
        <v>1005.0275789999999</v>
      </c>
      <c r="J1374" s="55">
        <v>0</v>
      </c>
      <c r="K1374" s="55">
        <v>2436.751968</v>
      </c>
      <c r="L1374" s="55">
        <v>177.09180269999999</v>
      </c>
      <c r="M1374" s="55">
        <v>8.4397851110000008</v>
      </c>
    </row>
    <row r="1375" spans="1:13">
      <c r="A1375" s="55" t="s">
        <v>110</v>
      </c>
      <c r="B1375" s="55" t="s">
        <v>111</v>
      </c>
      <c r="C1375" s="55" t="s">
        <v>116</v>
      </c>
      <c r="D1375" s="55">
        <v>2045</v>
      </c>
      <c r="E1375" s="55" t="s">
        <v>49</v>
      </c>
      <c r="F1375" s="55">
        <v>36.712155250000002</v>
      </c>
      <c r="G1375" s="55">
        <v>3.1001211980000001</v>
      </c>
      <c r="H1375" s="55">
        <v>968.98427839999999</v>
      </c>
      <c r="I1375" s="55">
        <v>1153.091291</v>
      </c>
      <c r="J1375" s="55">
        <v>0</v>
      </c>
      <c r="K1375" s="55">
        <v>2795.179525</v>
      </c>
      <c r="L1375" s="55">
        <v>203.42830459999999</v>
      </c>
      <c r="M1375" s="55">
        <v>9.6801079689999998</v>
      </c>
    </row>
    <row r="1376" spans="1:13">
      <c r="A1376" s="55" t="s">
        <v>110</v>
      </c>
      <c r="B1376" s="55" t="s">
        <v>111</v>
      </c>
      <c r="C1376" s="55" t="s">
        <v>116</v>
      </c>
      <c r="D1376" s="55">
        <v>2050</v>
      </c>
      <c r="E1376" s="55" t="s">
        <v>49</v>
      </c>
      <c r="F1376" s="55">
        <v>41.328126099999999</v>
      </c>
      <c r="G1376" s="55">
        <v>3.59092053</v>
      </c>
      <c r="H1376" s="55">
        <v>1090.8186720000001</v>
      </c>
      <c r="I1376" s="55">
        <v>1298.07422</v>
      </c>
      <c r="J1376" s="55">
        <v>0</v>
      </c>
      <c r="K1376" s="55">
        <v>3146.3921579999901</v>
      </c>
      <c r="L1376" s="55">
        <v>229.18330509999899</v>
      </c>
      <c r="M1376" s="55">
        <v>10.895945510000001</v>
      </c>
    </row>
    <row r="1377" spans="1:13">
      <c r="A1377" s="55" t="s">
        <v>110</v>
      </c>
      <c r="B1377" s="55" t="s">
        <v>111</v>
      </c>
      <c r="C1377" s="55" t="s">
        <v>117</v>
      </c>
      <c r="D1377" s="55">
        <v>2000</v>
      </c>
      <c r="E1377" s="55" t="s">
        <v>49</v>
      </c>
      <c r="F1377" s="55">
        <v>22.672999999999998</v>
      </c>
      <c r="G1377" s="55">
        <v>2.0950000000000002</v>
      </c>
      <c r="H1377" s="55">
        <v>328</v>
      </c>
      <c r="I1377" s="55">
        <v>212</v>
      </c>
      <c r="J1377" s="55">
        <v>0</v>
      </c>
      <c r="K1377" s="55">
        <v>1234.515977</v>
      </c>
      <c r="L1377" s="55">
        <v>90.864108209999998</v>
      </c>
      <c r="M1377" s="55">
        <v>32.808596960000003</v>
      </c>
    </row>
    <row r="1378" spans="1:13">
      <c r="A1378" s="55" t="s">
        <v>110</v>
      </c>
      <c r="B1378" s="55" t="s">
        <v>111</v>
      </c>
      <c r="C1378" s="55" t="s">
        <v>117</v>
      </c>
      <c r="D1378" s="55">
        <v>2005</v>
      </c>
      <c r="E1378" s="55" t="s">
        <v>49</v>
      </c>
      <c r="F1378" s="55">
        <v>25.771999999999998</v>
      </c>
      <c r="G1378" s="55">
        <v>1.8365</v>
      </c>
      <c r="H1378" s="55">
        <v>381</v>
      </c>
      <c r="I1378" s="55">
        <v>237</v>
      </c>
      <c r="J1378" s="55">
        <v>0</v>
      </c>
      <c r="K1378" s="55">
        <v>1348.110682</v>
      </c>
      <c r="L1378" s="55">
        <v>100.3053863</v>
      </c>
      <c r="M1378" s="55">
        <v>25.027753659999998</v>
      </c>
    </row>
    <row r="1379" spans="1:13">
      <c r="A1379" s="55" t="s">
        <v>110</v>
      </c>
      <c r="B1379" s="55" t="s">
        <v>111</v>
      </c>
      <c r="C1379" s="55" t="s">
        <v>117</v>
      </c>
      <c r="D1379" s="55">
        <v>2010</v>
      </c>
      <c r="E1379" s="55" t="s">
        <v>49</v>
      </c>
      <c r="F1379" s="55">
        <v>26.991999999999901</v>
      </c>
      <c r="G1379" s="55">
        <v>1.7329878459999899</v>
      </c>
      <c r="H1379" s="55">
        <v>399</v>
      </c>
      <c r="I1379" s="55">
        <v>246</v>
      </c>
      <c r="J1379" s="55">
        <v>0</v>
      </c>
      <c r="K1379" s="55">
        <v>1331.4089039999999</v>
      </c>
      <c r="L1379" s="55">
        <v>94.310132120000006</v>
      </c>
      <c r="M1379" s="55">
        <v>21.57742348</v>
      </c>
    </row>
    <row r="1380" spans="1:13">
      <c r="A1380" s="55" t="s">
        <v>110</v>
      </c>
      <c r="B1380" s="55" t="s">
        <v>111</v>
      </c>
      <c r="C1380" s="55" t="s">
        <v>117</v>
      </c>
      <c r="D1380" s="55">
        <v>2015</v>
      </c>
      <c r="E1380" s="55" t="s">
        <v>49</v>
      </c>
      <c r="F1380" s="55">
        <v>26.1</v>
      </c>
      <c r="G1380" s="55">
        <v>1.6711802200000001</v>
      </c>
      <c r="H1380" s="55">
        <v>399</v>
      </c>
      <c r="I1380" s="55">
        <v>247</v>
      </c>
      <c r="J1380" s="55">
        <v>0</v>
      </c>
      <c r="K1380" s="55">
        <v>1242.6919109999999</v>
      </c>
      <c r="L1380" s="55">
        <v>87.951700149999994</v>
      </c>
      <c r="M1380" s="55">
        <v>10.95195753</v>
      </c>
    </row>
    <row r="1381" spans="1:13">
      <c r="A1381" s="55" t="s">
        <v>110</v>
      </c>
      <c r="B1381" s="55" t="s">
        <v>111</v>
      </c>
      <c r="C1381" s="55" t="s">
        <v>117</v>
      </c>
      <c r="D1381" s="55">
        <v>2020</v>
      </c>
      <c r="E1381" s="55" t="s">
        <v>49</v>
      </c>
      <c r="F1381" s="55">
        <v>28.962059960000001</v>
      </c>
      <c r="G1381" s="55">
        <v>1.933012867</v>
      </c>
      <c r="H1381" s="55">
        <v>442.75333049999898</v>
      </c>
      <c r="I1381" s="55">
        <v>272.19400000000002</v>
      </c>
      <c r="J1381" s="55">
        <v>0</v>
      </c>
      <c r="K1381" s="55">
        <v>1263.5989509999999</v>
      </c>
      <c r="L1381" s="55">
        <v>89.283754709999997</v>
      </c>
      <c r="M1381" s="55">
        <v>4.9295387919999998</v>
      </c>
    </row>
    <row r="1382" spans="1:13">
      <c r="A1382" s="55" t="s">
        <v>110</v>
      </c>
      <c r="B1382" s="55" t="s">
        <v>111</v>
      </c>
      <c r="C1382" s="55" t="s">
        <v>117</v>
      </c>
      <c r="D1382" s="55">
        <v>2025</v>
      </c>
      <c r="E1382" s="55" t="s">
        <v>49</v>
      </c>
      <c r="F1382" s="55">
        <v>31.186433210000001</v>
      </c>
      <c r="G1382" s="55">
        <v>1.8351142330000001</v>
      </c>
      <c r="H1382" s="55">
        <v>476.7581169</v>
      </c>
      <c r="I1382" s="55">
        <v>293.68299999999999</v>
      </c>
      <c r="J1382" s="55">
        <v>0</v>
      </c>
      <c r="K1382" s="55">
        <v>1244.2355210000001</v>
      </c>
      <c r="L1382" s="55">
        <v>87.918654129999993</v>
      </c>
      <c r="M1382" s="55">
        <v>2.374739618</v>
      </c>
    </row>
    <row r="1383" spans="1:13">
      <c r="A1383" s="55" t="s">
        <v>110</v>
      </c>
      <c r="B1383" s="55" t="s">
        <v>111</v>
      </c>
      <c r="C1383" s="55" t="s">
        <v>117</v>
      </c>
      <c r="D1383" s="55">
        <v>2030</v>
      </c>
      <c r="E1383" s="55" t="s">
        <v>49</v>
      </c>
      <c r="F1383" s="55">
        <v>33.56129816</v>
      </c>
      <c r="G1383" s="55">
        <v>2.1110020869999899</v>
      </c>
      <c r="H1383" s="55">
        <v>513.06352360000005</v>
      </c>
      <c r="I1383" s="55">
        <v>315.41899999999998</v>
      </c>
      <c r="J1383" s="55">
        <v>0</v>
      </c>
      <c r="K1383" s="55">
        <v>1290.7998729999999</v>
      </c>
      <c r="L1383" s="55">
        <v>91.210159540000006</v>
      </c>
      <c r="M1383" s="55">
        <v>1.4744206280000001</v>
      </c>
    </row>
    <row r="1384" spans="1:13">
      <c r="A1384" s="55" t="s">
        <v>110</v>
      </c>
      <c r="B1384" s="55" t="s">
        <v>111</v>
      </c>
      <c r="C1384" s="55" t="s">
        <v>117</v>
      </c>
      <c r="D1384" s="55">
        <v>2035</v>
      </c>
      <c r="E1384" s="55" t="s">
        <v>49</v>
      </c>
      <c r="F1384" s="55">
        <v>35.190742550000003</v>
      </c>
      <c r="G1384" s="55">
        <v>2.1215638370000001</v>
      </c>
      <c r="H1384" s="55">
        <v>537.97342060000005</v>
      </c>
      <c r="I1384" s="55">
        <v>330.733</v>
      </c>
      <c r="J1384" s="55">
        <v>0</v>
      </c>
      <c r="K1384" s="55">
        <v>1334.0334740000001</v>
      </c>
      <c r="L1384" s="55">
        <v>94.265610640000006</v>
      </c>
      <c r="M1384" s="55">
        <v>1.2023442799999999</v>
      </c>
    </row>
    <row r="1385" spans="1:13">
      <c r="A1385" s="55" t="s">
        <v>110</v>
      </c>
      <c r="B1385" s="55" t="s">
        <v>111</v>
      </c>
      <c r="C1385" s="55" t="s">
        <v>117</v>
      </c>
      <c r="D1385" s="55">
        <v>2040</v>
      </c>
      <c r="E1385" s="55" t="s">
        <v>49</v>
      </c>
      <c r="F1385" s="55">
        <v>36.515495629999997</v>
      </c>
      <c r="G1385" s="55">
        <v>2.1596688799999999</v>
      </c>
      <c r="H1385" s="55">
        <v>558.22539299999903</v>
      </c>
      <c r="I1385" s="55">
        <v>344.565</v>
      </c>
      <c r="J1385" s="55">
        <v>0</v>
      </c>
      <c r="K1385" s="55">
        <v>1376.4940300000001</v>
      </c>
      <c r="L1385" s="55">
        <v>97.266157280000002</v>
      </c>
      <c r="M1385" s="55">
        <v>1.1523270400000001</v>
      </c>
    </row>
    <row r="1386" spans="1:13">
      <c r="A1386" s="55" t="s">
        <v>110</v>
      </c>
      <c r="B1386" s="55" t="s">
        <v>111</v>
      </c>
      <c r="C1386" s="55" t="s">
        <v>117</v>
      </c>
      <c r="D1386" s="55">
        <v>2045</v>
      </c>
      <c r="E1386" s="55" t="s">
        <v>49</v>
      </c>
      <c r="F1386" s="55">
        <v>38.056374890000001</v>
      </c>
      <c r="G1386" s="55">
        <v>2.2159365850000001</v>
      </c>
      <c r="H1386" s="55">
        <v>581.78136319999999</v>
      </c>
      <c r="I1386" s="55">
        <v>356.42099999999999</v>
      </c>
      <c r="J1386" s="55">
        <v>0</v>
      </c>
      <c r="K1386" s="55">
        <v>1431.4681720000001</v>
      </c>
      <c r="L1386" s="55">
        <v>101.1508314</v>
      </c>
      <c r="M1386" s="55">
        <v>1.1709037520000001</v>
      </c>
    </row>
    <row r="1387" spans="1:13">
      <c r="A1387" s="55" t="s">
        <v>110</v>
      </c>
      <c r="B1387" s="55" t="s">
        <v>111</v>
      </c>
      <c r="C1387" s="55" t="s">
        <v>117</v>
      </c>
      <c r="D1387" s="55">
        <v>2050</v>
      </c>
      <c r="E1387" s="55" t="s">
        <v>49</v>
      </c>
      <c r="F1387" s="55">
        <v>39.089956950000001</v>
      </c>
      <c r="G1387" s="55">
        <v>2.2174665359999999</v>
      </c>
      <c r="H1387" s="55">
        <v>597.58210050000002</v>
      </c>
      <c r="I1387" s="55">
        <v>365.56</v>
      </c>
      <c r="J1387" s="55">
        <v>0</v>
      </c>
      <c r="K1387" s="55">
        <v>1469.116309</v>
      </c>
      <c r="L1387" s="55">
        <v>103.811166</v>
      </c>
      <c r="M1387" s="55">
        <v>1.1916712459999901</v>
      </c>
    </row>
    <row r="1388" spans="1:13">
      <c r="A1388" s="55" t="s">
        <v>110</v>
      </c>
      <c r="B1388" s="55" t="s">
        <v>111</v>
      </c>
      <c r="C1388" s="55" t="s">
        <v>118</v>
      </c>
      <c r="D1388" s="55">
        <v>2000</v>
      </c>
      <c r="E1388" s="55" t="s">
        <v>49</v>
      </c>
      <c r="F1388" s="55">
        <v>91.091983830000004</v>
      </c>
      <c r="G1388" s="55">
        <v>7.7580041129999904</v>
      </c>
      <c r="H1388" s="55">
        <v>1421.6794809999999</v>
      </c>
      <c r="I1388" s="55">
        <v>1042.8201630000001</v>
      </c>
      <c r="J1388" s="55">
        <v>0</v>
      </c>
      <c r="K1388" s="55">
        <v>7021.9578929999998</v>
      </c>
      <c r="L1388" s="55">
        <v>515.53667589999998</v>
      </c>
      <c r="M1388" s="55">
        <v>234.33341379999999</v>
      </c>
    </row>
    <row r="1389" spans="1:13">
      <c r="A1389" s="55" t="s">
        <v>110</v>
      </c>
      <c r="B1389" s="55" t="s">
        <v>111</v>
      </c>
      <c r="C1389" s="55" t="s">
        <v>118</v>
      </c>
      <c r="D1389" s="55">
        <v>2005</v>
      </c>
      <c r="E1389" s="55" t="s">
        <v>49</v>
      </c>
      <c r="F1389" s="55">
        <v>101.85752359999999</v>
      </c>
      <c r="G1389" s="55">
        <v>7.5045470319999996</v>
      </c>
      <c r="H1389" s="55">
        <v>1625.6313789999999</v>
      </c>
      <c r="I1389" s="55">
        <v>1215.6508019999901</v>
      </c>
      <c r="J1389" s="55">
        <v>0</v>
      </c>
      <c r="K1389" s="55">
        <v>7260.1756049999904</v>
      </c>
      <c r="L1389" s="55">
        <v>528.6801451</v>
      </c>
      <c r="M1389" s="55">
        <v>148.2238739</v>
      </c>
    </row>
    <row r="1390" spans="1:13">
      <c r="A1390" s="55" t="s">
        <v>110</v>
      </c>
      <c r="B1390" s="55" t="s">
        <v>111</v>
      </c>
      <c r="C1390" s="55" t="s">
        <v>118</v>
      </c>
      <c r="D1390" s="55">
        <v>2010</v>
      </c>
      <c r="E1390" s="55" t="s">
        <v>49</v>
      </c>
      <c r="F1390" s="55">
        <v>112.555253499999</v>
      </c>
      <c r="G1390" s="55">
        <v>8.9744936610000003</v>
      </c>
      <c r="H1390" s="55">
        <v>1865.439114</v>
      </c>
      <c r="I1390" s="55">
        <v>1441.812868</v>
      </c>
      <c r="J1390" s="55">
        <v>0</v>
      </c>
      <c r="K1390" s="55">
        <v>7910.2797090000004</v>
      </c>
      <c r="L1390" s="55">
        <v>560.39368400000001</v>
      </c>
      <c r="M1390" s="55">
        <v>111.0769962</v>
      </c>
    </row>
    <row r="1391" spans="1:13">
      <c r="A1391" s="55" t="s">
        <v>110</v>
      </c>
      <c r="B1391" s="55" t="s">
        <v>111</v>
      </c>
      <c r="C1391" s="55" t="s">
        <v>118</v>
      </c>
      <c r="D1391" s="55">
        <v>2015</v>
      </c>
      <c r="E1391" s="55" t="s">
        <v>49</v>
      </c>
      <c r="F1391" s="55">
        <v>127.5233499</v>
      </c>
      <c r="G1391" s="55">
        <v>9.5078084559999994</v>
      </c>
      <c r="H1391" s="55">
        <v>2107.593875</v>
      </c>
      <c r="I1391" s="55">
        <v>1740.70259899999</v>
      </c>
      <c r="J1391" s="55">
        <v>0</v>
      </c>
      <c r="K1391" s="55">
        <v>8299.8978709999992</v>
      </c>
      <c r="L1391" s="55">
        <v>581.83493799999997</v>
      </c>
      <c r="M1391" s="55">
        <v>71.91672106</v>
      </c>
    </row>
    <row r="1392" spans="1:13">
      <c r="A1392" s="55" t="s">
        <v>110</v>
      </c>
      <c r="B1392" s="55" t="s">
        <v>111</v>
      </c>
      <c r="C1392" s="55" t="s">
        <v>118</v>
      </c>
      <c r="D1392" s="55">
        <v>2020</v>
      </c>
      <c r="E1392" s="55" t="s">
        <v>49</v>
      </c>
      <c r="F1392" s="55">
        <v>140.57578359999999</v>
      </c>
      <c r="G1392" s="55">
        <v>9.7119611250000002</v>
      </c>
      <c r="H1392" s="55">
        <v>2353.898639</v>
      </c>
      <c r="I1392" s="55">
        <v>1996.967251</v>
      </c>
      <c r="J1392" s="55">
        <v>0</v>
      </c>
      <c r="K1392" s="55">
        <v>8881.8066989999897</v>
      </c>
      <c r="L1392" s="55">
        <v>614.20893650000005</v>
      </c>
      <c r="M1392" s="55">
        <v>52.744579850000001</v>
      </c>
    </row>
    <row r="1393" spans="1:13">
      <c r="A1393" s="55" t="s">
        <v>110</v>
      </c>
      <c r="B1393" s="55" t="s">
        <v>111</v>
      </c>
      <c r="C1393" s="55" t="s">
        <v>118</v>
      </c>
      <c r="D1393" s="55">
        <v>2025</v>
      </c>
      <c r="E1393" s="55" t="s">
        <v>49</v>
      </c>
      <c r="F1393" s="55">
        <v>154.3024739</v>
      </c>
      <c r="G1393" s="55">
        <v>10.91094764</v>
      </c>
      <c r="H1393" s="55">
        <v>2594.4734800000001</v>
      </c>
      <c r="I1393" s="55">
        <v>2242.8100869999998</v>
      </c>
      <c r="J1393" s="55">
        <v>0</v>
      </c>
      <c r="K1393" s="55">
        <v>9464.8799069999895</v>
      </c>
      <c r="L1393" s="55">
        <v>650.62796839999999</v>
      </c>
      <c r="M1393" s="55">
        <v>43.010842369999999</v>
      </c>
    </row>
    <row r="1394" spans="1:13">
      <c r="A1394" s="55" t="s">
        <v>110</v>
      </c>
      <c r="B1394" s="55" t="s">
        <v>111</v>
      </c>
      <c r="C1394" s="55" t="s">
        <v>118</v>
      </c>
      <c r="D1394" s="55">
        <v>2030</v>
      </c>
      <c r="E1394" s="55" t="s">
        <v>49</v>
      </c>
      <c r="F1394" s="55">
        <v>170.33699949999999</v>
      </c>
      <c r="G1394" s="55">
        <v>11.861252889999999</v>
      </c>
      <c r="H1394" s="55">
        <v>2876.494224</v>
      </c>
      <c r="I1394" s="55">
        <v>2524.9242159999999</v>
      </c>
      <c r="J1394" s="55">
        <v>0</v>
      </c>
      <c r="K1394" s="55">
        <v>10275.29077</v>
      </c>
      <c r="L1394" s="55">
        <v>708.68829579999999</v>
      </c>
      <c r="M1394" s="55">
        <v>39.243773339999997</v>
      </c>
    </row>
    <row r="1395" spans="1:13">
      <c r="A1395" s="55" t="s">
        <v>110</v>
      </c>
      <c r="B1395" s="55" t="s">
        <v>111</v>
      </c>
      <c r="C1395" s="55" t="s">
        <v>118</v>
      </c>
      <c r="D1395" s="55">
        <v>2035</v>
      </c>
      <c r="E1395" s="55" t="s">
        <v>49</v>
      </c>
      <c r="F1395" s="55">
        <v>186.34700599999999</v>
      </c>
      <c r="G1395" s="55">
        <v>12.777926689999999</v>
      </c>
      <c r="H1395" s="55">
        <v>3166.489067</v>
      </c>
      <c r="I1395" s="55">
        <v>2828.0841969999901</v>
      </c>
      <c r="J1395" s="55">
        <v>0</v>
      </c>
      <c r="K1395" s="55">
        <v>11200.22623</v>
      </c>
      <c r="L1395" s="55">
        <v>774.94381659999999</v>
      </c>
      <c r="M1395" s="55">
        <v>39.780501340000001</v>
      </c>
    </row>
    <row r="1396" spans="1:13">
      <c r="A1396" s="55" t="s">
        <v>110</v>
      </c>
      <c r="B1396" s="55" t="s">
        <v>111</v>
      </c>
      <c r="C1396" s="55" t="s">
        <v>118</v>
      </c>
      <c r="D1396" s="55">
        <v>2040</v>
      </c>
      <c r="E1396" s="55" t="s">
        <v>49</v>
      </c>
      <c r="F1396" s="55">
        <v>201.96906569999999</v>
      </c>
      <c r="G1396" s="55">
        <v>13.73078544</v>
      </c>
      <c r="H1396" s="55">
        <v>3455.414127</v>
      </c>
      <c r="I1396" s="55">
        <v>3138.451219</v>
      </c>
      <c r="J1396" s="55">
        <v>0</v>
      </c>
      <c r="K1396" s="55">
        <v>12159.593650000001</v>
      </c>
      <c r="L1396" s="55">
        <v>843.72121459999903</v>
      </c>
      <c r="M1396" s="55">
        <v>43.113323280000003</v>
      </c>
    </row>
    <row r="1397" spans="1:13">
      <c r="A1397" s="55" t="s">
        <v>110</v>
      </c>
      <c r="B1397" s="55" t="s">
        <v>111</v>
      </c>
      <c r="C1397" s="55" t="s">
        <v>118</v>
      </c>
      <c r="D1397" s="55">
        <v>2045</v>
      </c>
      <c r="E1397" s="55" t="s">
        <v>49</v>
      </c>
      <c r="F1397" s="55">
        <v>218.07609859999999</v>
      </c>
      <c r="G1397" s="55">
        <v>14.229562830000001</v>
      </c>
      <c r="H1397" s="55">
        <v>3756.8533849999999</v>
      </c>
      <c r="I1397" s="55">
        <v>3466.5438899999999</v>
      </c>
      <c r="J1397" s="55">
        <v>0</v>
      </c>
      <c r="K1397" s="55">
        <v>13179.5558599999</v>
      </c>
      <c r="L1397" s="55">
        <v>916.62412679999898</v>
      </c>
      <c r="M1397" s="55">
        <v>47.745638299999897</v>
      </c>
    </row>
    <row r="1398" spans="1:13">
      <c r="A1398" s="55" t="s">
        <v>110</v>
      </c>
      <c r="B1398" s="55" t="s">
        <v>111</v>
      </c>
      <c r="C1398" s="55" t="s">
        <v>118</v>
      </c>
      <c r="D1398" s="55">
        <v>2050</v>
      </c>
      <c r="E1398" s="55" t="s">
        <v>49</v>
      </c>
      <c r="F1398" s="55">
        <v>234.07577369999899</v>
      </c>
      <c r="G1398" s="55">
        <v>15.57867596</v>
      </c>
      <c r="H1398" s="55">
        <v>4058.2944459999999</v>
      </c>
      <c r="I1398" s="55">
        <v>3800.72449799999</v>
      </c>
      <c r="J1398" s="55">
        <v>0</v>
      </c>
      <c r="K1398" s="55">
        <v>14222.50951</v>
      </c>
      <c r="L1398" s="55">
        <v>991.05622149999999</v>
      </c>
      <c r="M1398" s="55">
        <v>52.972001329999998</v>
      </c>
    </row>
    <row r="1399" spans="1:13">
      <c r="A1399" s="55" t="s">
        <v>110</v>
      </c>
      <c r="B1399" s="55" t="s">
        <v>111</v>
      </c>
      <c r="C1399" s="55" t="s">
        <v>119</v>
      </c>
      <c r="D1399" s="55">
        <v>2000</v>
      </c>
      <c r="E1399" s="55" t="s">
        <v>49</v>
      </c>
      <c r="F1399" s="55">
        <v>0.65033298799999995</v>
      </c>
      <c r="G1399" s="55">
        <v>4.1180000000000001E-2</v>
      </c>
      <c r="H1399" s="55">
        <v>12.585956960000001</v>
      </c>
      <c r="I1399" s="55">
        <v>23.409879950000001</v>
      </c>
      <c r="J1399" s="55">
        <v>0</v>
      </c>
      <c r="K1399" s="55">
        <v>47.410509140000002</v>
      </c>
      <c r="L1399" s="55">
        <v>3.4811972459999998</v>
      </c>
      <c r="M1399" s="55">
        <v>3.4890116560000002</v>
      </c>
    </row>
    <row r="1400" spans="1:13">
      <c r="A1400" s="55" t="s">
        <v>110</v>
      </c>
      <c r="B1400" s="55" t="s">
        <v>111</v>
      </c>
      <c r="C1400" s="55" t="s">
        <v>119</v>
      </c>
      <c r="D1400" s="55">
        <v>2005</v>
      </c>
      <c r="E1400" s="55" t="s">
        <v>49</v>
      </c>
      <c r="F1400" s="55">
        <v>0.81691878099999904</v>
      </c>
      <c r="G1400" s="55">
        <v>0.17835499999999899</v>
      </c>
      <c r="H1400" s="55">
        <v>17.097586849999999</v>
      </c>
      <c r="I1400" s="55">
        <v>33.169318490000002</v>
      </c>
      <c r="J1400" s="55">
        <v>0</v>
      </c>
      <c r="K1400" s="55">
        <v>63.066551760000003</v>
      </c>
      <c r="L1400" s="55">
        <v>4.6550382939999997</v>
      </c>
      <c r="M1400" s="55">
        <v>2.7319677219999998</v>
      </c>
    </row>
    <row r="1401" spans="1:13">
      <c r="A1401" s="55" t="s">
        <v>110</v>
      </c>
      <c r="B1401" s="55" t="s">
        <v>111</v>
      </c>
      <c r="C1401" s="55" t="s">
        <v>119</v>
      </c>
      <c r="D1401" s="55">
        <v>2010</v>
      </c>
      <c r="E1401" s="55" t="s">
        <v>49</v>
      </c>
      <c r="F1401" s="55">
        <v>1.616381101</v>
      </c>
      <c r="G1401" s="55">
        <v>0.25234551100000002</v>
      </c>
      <c r="H1401" s="55">
        <v>36.393843660000002</v>
      </c>
      <c r="I1401" s="55">
        <v>69.512241399999994</v>
      </c>
      <c r="J1401" s="55">
        <v>0</v>
      </c>
      <c r="K1401" s="55">
        <v>133.17546350000001</v>
      </c>
      <c r="L1401" s="55">
        <v>9.8454147009999993</v>
      </c>
      <c r="M1401" s="55">
        <v>3.5278900709999998</v>
      </c>
    </row>
    <row r="1402" spans="1:13">
      <c r="A1402" s="55" t="s">
        <v>110</v>
      </c>
      <c r="B1402" s="55" t="s">
        <v>111</v>
      </c>
      <c r="C1402" s="55" t="s">
        <v>119</v>
      </c>
      <c r="D1402" s="55">
        <v>2015</v>
      </c>
      <c r="E1402" s="55" t="s">
        <v>49</v>
      </c>
      <c r="F1402" s="55">
        <v>3.0005861180000002</v>
      </c>
      <c r="G1402" s="55">
        <v>0.32999077500000001</v>
      </c>
      <c r="H1402" s="55">
        <v>66.769660920000007</v>
      </c>
      <c r="I1402" s="55">
        <v>127.53005229999999</v>
      </c>
      <c r="J1402" s="55">
        <v>0</v>
      </c>
      <c r="K1402" s="55">
        <v>244.71315970000001</v>
      </c>
      <c r="L1402" s="55">
        <v>18.012425990000001</v>
      </c>
      <c r="M1402" s="55">
        <v>4.7904490270000002</v>
      </c>
    </row>
    <row r="1403" spans="1:13">
      <c r="A1403" s="55" t="s">
        <v>110</v>
      </c>
      <c r="B1403" s="55" t="s">
        <v>111</v>
      </c>
      <c r="C1403" s="55" t="s">
        <v>119</v>
      </c>
      <c r="D1403" s="55">
        <v>2020</v>
      </c>
      <c r="E1403" s="55" t="s">
        <v>49</v>
      </c>
      <c r="F1403" s="55">
        <v>3.9684561970000001</v>
      </c>
      <c r="G1403" s="55">
        <v>0.38610520399999998</v>
      </c>
      <c r="H1403" s="55">
        <v>88.30690543</v>
      </c>
      <c r="I1403" s="55">
        <v>168.66618940000001</v>
      </c>
      <c r="J1403" s="55">
        <v>0</v>
      </c>
      <c r="K1403" s="55">
        <v>325.26150639999997</v>
      </c>
      <c r="L1403" s="55">
        <v>23.781576340000001</v>
      </c>
      <c r="M1403" s="55">
        <v>5.4040493579999902</v>
      </c>
    </row>
    <row r="1404" spans="1:13">
      <c r="A1404" s="55" t="s">
        <v>110</v>
      </c>
      <c r="B1404" s="55" t="s">
        <v>111</v>
      </c>
      <c r="C1404" s="55" t="s">
        <v>119</v>
      </c>
      <c r="D1404" s="55">
        <v>2025</v>
      </c>
      <c r="E1404" s="55" t="s">
        <v>49</v>
      </c>
      <c r="F1404" s="55">
        <v>4.9423370799999997</v>
      </c>
      <c r="G1404" s="55">
        <v>0.45153259899999998</v>
      </c>
      <c r="H1404" s="55">
        <v>109.977903599999</v>
      </c>
      <c r="I1404" s="55">
        <v>210.0577959</v>
      </c>
      <c r="J1404" s="55">
        <v>0</v>
      </c>
      <c r="K1404" s="55">
        <v>405.83635709999999</v>
      </c>
      <c r="L1404" s="55">
        <v>29.596157210000001</v>
      </c>
      <c r="M1404" s="55">
        <v>6.3705853729999999</v>
      </c>
    </row>
    <row r="1405" spans="1:13">
      <c r="A1405" s="55" t="s">
        <v>110</v>
      </c>
      <c r="B1405" s="55" t="s">
        <v>111</v>
      </c>
      <c r="C1405" s="55" t="s">
        <v>119</v>
      </c>
      <c r="D1405" s="55">
        <v>2030</v>
      </c>
      <c r="E1405" s="55" t="s">
        <v>49</v>
      </c>
      <c r="F1405" s="55">
        <v>5.9668560029999904</v>
      </c>
      <c r="G1405" s="55">
        <v>0.50289283200000001</v>
      </c>
      <c r="H1405" s="55">
        <v>132.77570990000001</v>
      </c>
      <c r="I1405" s="55">
        <v>253.60160589999899</v>
      </c>
      <c r="J1405" s="55">
        <v>0</v>
      </c>
      <c r="K1405" s="55">
        <v>490.31070149999999</v>
      </c>
      <c r="L1405" s="55">
        <v>35.720924119999999</v>
      </c>
      <c r="M1405" s="55">
        <v>7.5589654199999998</v>
      </c>
    </row>
    <row r="1406" spans="1:13">
      <c r="A1406" s="55" t="s">
        <v>110</v>
      </c>
      <c r="B1406" s="55" t="s">
        <v>111</v>
      </c>
      <c r="C1406" s="55" t="s">
        <v>119</v>
      </c>
      <c r="D1406" s="55">
        <v>2035</v>
      </c>
      <c r="E1406" s="55" t="s">
        <v>49</v>
      </c>
      <c r="F1406" s="55">
        <v>7.118307937</v>
      </c>
      <c r="G1406" s="55">
        <v>0.58734977099999996</v>
      </c>
      <c r="H1406" s="55">
        <v>158.39805569999999</v>
      </c>
      <c r="I1406" s="55">
        <v>302.54028649999998</v>
      </c>
      <c r="J1406" s="55">
        <v>0</v>
      </c>
      <c r="K1406" s="55">
        <v>585.08677620000003</v>
      </c>
      <c r="L1406" s="55">
        <v>42.609345899999902</v>
      </c>
      <c r="M1406" s="55">
        <v>8.9644444779999901</v>
      </c>
    </row>
    <row r="1407" spans="1:13">
      <c r="A1407" s="55" t="s">
        <v>110</v>
      </c>
      <c r="B1407" s="55" t="s">
        <v>111</v>
      </c>
      <c r="C1407" s="55" t="s">
        <v>119</v>
      </c>
      <c r="D1407" s="55">
        <v>2040</v>
      </c>
      <c r="E1407" s="55" t="s">
        <v>49</v>
      </c>
      <c r="F1407" s="55">
        <v>8.4552566729999992</v>
      </c>
      <c r="G1407" s="55">
        <v>0.69039164099999994</v>
      </c>
      <c r="H1407" s="55">
        <v>188.14811459999899</v>
      </c>
      <c r="I1407" s="55">
        <v>359.36289900000003</v>
      </c>
      <c r="J1407" s="55">
        <v>0</v>
      </c>
      <c r="K1407" s="55">
        <v>695.0491409</v>
      </c>
      <c r="L1407" s="55">
        <v>50.609952800000002</v>
      </c>
      <c r="M1407" s="55">
        <v>10.62637108</v>
      </c>
    </row>
    <row r="1408" spans="1:13">
      <c r="A1408" s="55" t="s">
        <v>110</v>
      </c>
      <c r="B1408" s="55" t="s">
        <v>111</v>
      </c>
      <c r="C1408" s="55" t="s">
        <v>119</v>
      </c>
      <c r="D1408" s="55">
        <v>2045</v>
      </c>
      <c r="E1408" s="55" t="s">
        <v>49</v>
      </c>
      <c r="F1408" s="55">
        <v>10.02954824</v>
      </c>
      <c r="G1408" s="55">
        <v>0.735236945999999</v>
      </c>
      <c r="H1408" s="55">
        <v>223.17957509999999</v>
      </c>
      <c r="I1408" s="55">
        <v>426.2729885</v>
      </c>
      <c r="J1408" s="55">
        <v>0</v>
      </c>
      <c r="K1408" s="55">
        <v>824.493937799999</v>
      </c>
      <c r="L1408" s="55">
        <v>60.032053570000002</v>
      </c>
      <c r="M1408" s="55">
        <v>12.59853506</v>
      </c>
    </row>
    <row r="1409" spans="1:13">
      <c r="A1409" s="55" t="s">
        <v>110</v>
      </c>
      <c r="B1409" s="55" t="s">
        <v>111</v>
      </c>
      <c r="C1409" s="55" t="s">
        <v>119</v>
      </c>
      <c r="D1409" s="55">
        <v>2050</v>
      </c>
      <c r="E1409" s="55" t="s">
        <v>49</v>
      </c>
      <c r="F1409" s="55">
        <v>11.897277430000001</v>
      </c>
      <c r="G1409" s="55">
        <v>0.93858917900000005</v>
      </c>
      <c r="H1409" s="55">
        <v>264.74067009999999</v>
      </c>
      <c r="I1409" s="55">
        <v>505.6546798</v>
      </c>
      <c r="J1409" s="55">
        <v>0</v>
      </c>
      <c r="K1409" s="55">
        <v>978.0484447</v>
      </c>
      <c r="L1409" s="55">
        <v>71.210920720000004</v>
      </c>
      <c r="M1409" s="55">
        <v>14.94268596</v>
      </c>
    </row>
    <row r="1410" spans="1:13">
      <c r="A1410" s="55" t="s">
        <v>110</v>
      </c>
      <c r="B1410" s="55" t="s">
        <v>111</v>
      </c>
      <c r="C1410" s="55" t="s">
        <v>120</v>
      </c>
      <c r="D1410" s="55">
        <v>2000</v>
      </c>
      <c r="E1410" s="55" t="s">
        <v>49</v>
      </c>
      <c r="F1410" s="55">
        <v>16.91</v>
      </c>
      <c r="G1410" s="55">
        <v>1.6019699999999999</v>
      </c>
      <c r="H1410" s="55">
        <v>202</v>
      </c>
      <c r="I1410" s="55">
        <v>129</v>
      </c>
      <c r="J1410" s="55">
        <v>0</v>
      </c>
      <c r="K1410" s="55">
        <v>751.69523019999997</v>
      </c>
      <c r="L1410" s="55">
        <v>55.651072790000001</v>
      </c>
      <c r="M1410" s="55">
        <v>28.67786839</v>
      </c>
    </row>
    <row r="1411" spans="1:13">
      <c r="A1411" s="55" t="s">
        <v>110</v>
      </c>
      <c r="B1411" s="55" t="s">
        <v>111</v>
      </c>
      <c r="C1411" s="55" t="s">
        <v>120</v>
      </c>
      <c r="D1411" s="55">
        <v>2005</v>
      </c>
      <c r="E1411" s="55" t="s">
        <v>49</v>
      </c>
      <c r="F1411" s="55">
        <v>15.35</v>
      </c>
      <c r="G1411" s="55">
        <v>1.1154850000000001</v>
      </c>
      <c r="H1411" s="55">
        <v>187</v>
      </c>
      <c r="I1411" s="55">
        <v>115</v>
      </c>
      <c r="J1411" s="55">
        <v>0</v>
      </c>
      <c r="K1411" s="55">
        <v>769.90580479999903</v>
      </c>
      <c r="L1411" s="55">
        <v>56.674443510000003</v>
      </c>
      <c r="M1411" s="55">
        <v>8.5787399460000007</v>
      </c>
    </row>
    <row r="1412" spans="1:13">
      <c r="A1412" s="55" t="s">
        <v>110</v>
      </c>
      <c r="B1412" s="55" t="s">
        <v>111</v>
      </c>
      <c r="C1412" s="55" t="s">
        <v>120</v>
      </c>
      <c r="D1412" s="55">
        <v>2010</v>
      </c>
      <c r="E1412" s="55" t="s">
        <v>49</v>
      </c>
      <c r="F1412" s="55">
        <v>14.47</v>
      </c>
      <c r="G1412" s="55">
        <v>0.71981637399999998</v>
      </c>
      <c r="H1412" s="55">
        <v>175</v>
      </c>
      <c r="I1412" s="55">
        <v>108</v>
      </c>
      <c r="J1412" s="55">
        <v>0</v>
      </c>
      <c r="K1412" s="55">
        <v>741.08967289999998</v>
      </c>
      <c r="L1412" s="55">
        <v>54.19114304</v>
      </c>
      <c r="M1412" s="55">
        <v>3.5301160180000002</v>
      </c>
    </row>
    <row r="1413" spans="1:13">
      <c r="A1413" s="55" t="s">
        <v>110</v>
      </c>
      <c r="B1413" s="55" t="s">
        <v>111</v>
      </c>
      <c r="C1413" s="55" t="s">
        <v>120</v>
      </c>
      <c r="D1413" s="55">
        <v>2015</v>
      </c>
      <c r="E1413" s="55" t="s">
        <v>49</v>
      </c>
      <c r="F1413" s="55">
        <v>13.55</v>
      </c>
      <c r="G1413" s="55">
        <v>0.60235724999999996</v>
      </c>
      <c r="H1413" s="55">
        <v>168</v>
      </c>
      <c r="I1413" s="55">
        <v>101</v>
      </c>
      <c r="J1413" s="55">
        <v>0</v>
      </c>
      <c r="K1413" s="55">
        <v>682.02855420000003</v>
      </c>
      <c r="L1413" s="55">
        <v>49.781284110000001</v>
      </c>
      <c r="M1413" s="55">
        <v>1.4753847169999901</v>
      </c>
    </row>
    <row r="1414" spans="1:13">
      <c r="A1414" s="55" t="s">
        <v>110</v>
      </c>
      <c r="B1414" s="55" t="s">
        <v>111</v>
      </c>
      <c r="C1414" s="55" t="s">
        <v>120</v>
      </c>
      <c r="D1414" s="55">
        <v>2020</v>
      </c>
      <c r="E1414" s="55" t="s">
        <v>49</v>
      </c>
      <c r="F1414" s="55">
        <v>11.775595239999999</v>
      </c>
      <c r="G1414" s="55">
        <v>0.42057583199999998</v>
      </c>
      <c r="H1414" s="55">
        <v>146</v>
      </c>
      <c r="I1414" s="55">
        <v>88</v>
      </c>
      <c r="J1414" s="55">
        <v>0</v>
      </c>
      <c r="K1414" s="55">
        <v>558.41564860000005</v>
      </c>
      <c r="L1414" s="55">
        <v>40.780824459999998</v>
      </c>
      <c r="M1414" s="55">
        <v>0.80548614799999996</v>
      </c>
    </row>
    <row r="1415" spans="1:13">
      <c r="A1415" s="55" t="s">
        <v>110</v>
      </c>
      <c r="B1415" s="55" t="s">
        <v>111</v>
      </c>
      <c r="C1415" s="55" t="s">
        <v>120</v>
      </c>
      <c r="D1415" s="55">
        <v>2025</v>
      </c>
      <c r="E1415" s="55" t="s">
        <v>49</v>
      </c>
      <c r="F1415" s="55">
        <v>10.88839286</v>
      </c>
      <c r="G1415" s="55">
        <v>0.44047111899999902</v>
      </c>
      <c r="H1415" s="55">
        <v>135</v>
      </c>
      <c r="I1415" s="55">
        <v>81</v>
      </c>
      <c r="J1415" s="55">
        <v>0</v>
      </c>
      <c r="K1415" s="55">
        <v>504.190383</v>
      </c>
      <c r="L1415" s="55">
        <v>36.828439160000002</v>
      </c>
      <c r="M1415" s="55">
        <v>0.58500231299999905</v>
      </c>
    </row>
    <row r="1416" spans="1:13">
      <c r="A1416" s="55" t="s">
        <v>110</v>
      </c>
      <c r="B1416" s="55" t="s">
        <v>111</v>
      </c>
      <c r="C1416" s="55" t="s">
        <v>120</v>
      </c>
      <c r="D1416" s="55">
        <v>2030</v>
      </c>
      <c r="E1416" s="55" t="s">
        <v>49</v>
      </c>
      <c r="F1416" s="55">
        <v>10.243154759999999</v>
      </c>
      <c r="G1416" s="55">
        <v>0.36628749100000002</v>
      </c>
      <c r="H1416" s="55">
        <v>127</v>
      </c>
      <c r="I1416" s="55">
        <v>76</v>
      </c>
      <c r="J1416" s="55">
        <v>0</v>
      </c>
      <c r="K1416" s="55">
        <v>469.92073169999998</v>
      </c>
      <c r="L1416" s="55">
        <v>34.327969109999998</v>
      </c>
      <c r="M1416" s="55">
        <v>0.50013492199999998</v>
      </c>
    </row>
    <row r="1417" spans="1:13">
      <c r="A1417" s="55" t="s">
        <v>110</v>
      </c>
      <c r="B1417" s="55" t="s">
        <v>111</v>
      </c>
      <c r="C1417" s="55" t="s">
        <v>120</v>
      </c>
      <c r="D1417" s="55">
        <v>2035</v>
      </c>
      <c r="E1417" s="55" t="s">
        <v>49</v>
      </c>
      <c r="F1417" s="55">
        <v>9.5172619049999998</v>
      </c>
      <c r="G1417" s="55">
        <v>0.34601156299999902</v>
      </c>
      <c r="H1417" s="55">
        <v>118</v>
      </c>
      <c r="I1417" s="55">
        <v>71</v>
      </c>
      <c r="J1417" s="55">
        <v>0</v>
      </c>
      <c r="K1417" s="55">
        <v>435.05030249999999</v>
      </c>
      <c r="L1417" s="55">
        <v>31.781643290000002</v>
      </c>
      <c r="M1417" s="55">
        <v>0.45102563000000001</v>
      </c>
    </row>
    <row r="1418" spans="1:13">
      <c r="A1418" s="55" t="s">
        <v>110</v>
      </c>
      <c r="B1418" s="55" t="s">
        <v>111</v>
      </c>
      <c r="C1418" s="55" t="s">
        <v>120</v>
      </c>
      <c r="D1418" s="55">
        <v>2040</v>
      </c>
      <c r="E1418" s="55" t="s">
        <v>49</v>
      </c>
      <c r="F1418" s="55">
        <v>8.630059524</v>
      </c>
      <c r="G1418" s="55">
        <v>0.30177235199999902</v>
      </c>
      <c r="H1418" s="55">
        <v>107</v>
      </c>
      <c r="I1418" s="55">
        <v>64</v>
      </c>
      <c r="J1418" s="55">
        <v>0</v>
      </c>
      <c r="K1418" s="55">
        <v>393.94752999999997</v>
      </c>
      <c r="L1418" s="55">
        <v>28.779311440000001</v>
      </c>
      <c r="M1418" s="55">
        <v>0.40612066699999999</v>
      </c>
    </row>
    <row r="1419" spans="1:13">
      <c r="A1419" s="55" t="s">
        <v>110</v>
      </c>
      <c r="B1419" s="55" t="s">
        <v>111</v>
      </c>
      <c r="C1419" s="55" t="s">
        <v>120</v>
      </c>
      <c r="D1419" s="55">
        <v>2045</v>
      </c>
      <c r="E1419" s="55" t="s">
        <v>49</v>
      </c>
      <c r="F1419" s="55">
        <v>7.5815476190000002</v>
      </c>
      <c r="G1419" s="55">
        <v>0.25700616100000001</v>
      </c>
      <c r="H1419" s="55">
        <v>94</v>
      </c>
      <c r="I1419" s="55">
        <v>56</v>
      </c>
      <c r="J1419" s="55">
        <v>0</v>
      </c>
      <c r="K1419" s="55">
        <v>345.89980150000002</v>
      </c>
      <c r="L1419" s="55">
        <v>25.269363850000001</v>
      </c>
      <c r="M1419" s="55">
        <v>0.35589256699999999</v>
      </c>
    </row>
    <row r="1420" spans="1:13">
      <c r="A1420" s="55" t="s">
        <v>110</v>
      </c>
      <c r="B1420" s="55" t="s">
        <v>111</v>
      </c>
      <c r="C1420" s="55" t="s">
        <v>120</v>
      </c>
      <c r="D1420" s="55">
        <v>2050</v>
      </c>
      <c r="E1420" s="55" t="s">
        <v>49</v>
      </c>
      <c r="F1420" s="55">
        <v>6.6136904760000004</v>
      </c>
      <c r="G1420" s="55">
        <v>0.181167513</v>
      </c>
      <c r="H1420" s="55">
        <v>82</v>
      </c>
      <c r="I1420" s="55">
        <v>49</v>
      </c>
      <c r="J1420" s="55">
        <v>0</v>
      </c>
      <c r="K1420" s="55">
        <v>301.68031119999898</v>
      </c>
      <c r="L1420" s="55">
        <v>22.03899187</v>
      </c>
      <c r="M1420" s="55">
        <v>0.31023727099999998</v>
      </c>
    </row>
    <row r="1421" spans="1:13">
      <c r="A1421" s="55" t="s">
        <v>110</v>
      </c>
      <c r="B1421" s="55" t="s">
        <v>111</v>
      </c>
      <c r="C1421" s="55" t="s">
        <v>121</v>
      </c>
      <c r="D1421" s="55">
        <v>2000</v>
      </c>
      <c r="E1421" s="55" t="s">
        <v>49</v>
      </c>
      <c r="F1421" s="55">
        <v>4.6210000000000004</v>
      </c>
      <c r="G1421" s="55">
        <v>0.23</v>
      </c>
      <c r="H1421" s="55">
        <v>60</v>
      </c>
      <c r="I1421" s="55">
        <v>51</v>
      </c>
      <c r="J1421" s="55">
        <v>0</v>
      </c>
      <c r="K1421" s="55">
        <v>235.02637489999901</v>
      </c>
      <c r="L1421" s="55">
        <v>17.302952380000001</v>
      </c>
      <c r="M1421" s="55">
        <v>20.051732359999999</v>
      </c>
    </row>
    <row r="1422" spans="1:13">
      <c r="A1422" s="55" t="s">
        <v>110</v>
      </c>
      <c r="B1422" s="55" t="s">
        <v>111</v>
      </c>
      <c r="C1422" s="55" t="s">
        <v>121</v>
      </c>
      <c r="D1422" s="55">
        <v>2005</v>
      </c>
      <c r="E1422" s="55" t="s">
        <v>49</v>
      </c>
      <c r="F1422" s="55">
        <v>5.3629999999999898</v>
      </c>
      <c r="G1422" s="55">
        <v>0.3715</v>
      </c>
      <c r="H1422" s="55">
        <v>73</v>
      </c>
      <c r="I1422" s="55">
        <v>58</v>
      </c>
      <c r="J1422" s="55">
        <v>0</v>
      </c>
      <c r="K1422" s="55">
        <v>273.24659159999999</v>
      </c>
      <c r="L1422" s="55">
        <v>19.937265010000001</v>
      </c>
      <c r="M1422" s="55">
        <v>11.266577079999999</v>
      </c>
    </row>
    <row r="1423" spans="1:13">
      <c r="A1423" s="55" t="s">
        <v>110</v>
      </c>
      <c r="B1423" s="55" t="s">
        <v>111</v>
      </c>
      <c r="C1423" s="55" t="s">
        <v>121</v>
      </c>
      <c r="D1423" s="55">
        <v>2010</v>
      </c>
      <c r="E1423" s="55" t="s">
        <v>49</v>
      </c>
      <c r="F1423" s="55">
        <v>6.83</v>
      </c>
      <c r="G1423" s="55">
        <v>0.64111917500000004</v>
      </c>
      <c r="H1423" s="55">
        <v>91</v>
      </c>
      <c r="I1423" s="55">
        <v>71</v>
      </c>
      <c r="J1423" s="55">
        <v>0</v>
      </c>
      <c r="K1423" s="55">
        <v>334.01446979999997</v>
      </c>
      <c r="L1423" s="55">
        <v>24.207297910000001</v>
      </c>
      <c r="M1423" s="55">
        <v>6.3723389299999997</v>
      </c>
    </row>
    <row r="1424" spans="1:13">
      <c r="A1424" s="55" t="s">
        <v>110</v>
      </c>
      <c r="B1424" s="55" t="s">
        <v>111</v>
      </c>
      <c r="C1424" s="55" t="s">
        <v>121</v>
      </c>
      <c r="D1424" s="55">
        <v>2015</v>
      </c>
      <c r="E1424" s="55" t="s">
        <v>49</v>
      </c>
      <c r="F1424" s="55">
        <v>9.4760000000000009</v>
      </c>
      <c r="G1424" s="55">
        <v>0.75231535900000002</v>
      </c>
      <c r="H1424" s="55">
        <v>126</v>
      </c>
      <c r="I1424" s="55">
        <v>96</v>
      </c>
      <c r="J1424" s="55">
        <v>0</v>
      </c>
      <c r="K1424" s="55">
        <v>460.12139730000001</v>
      </c>
      <c r="L1424" s="55">
        <v>33.247228550000003</v>
      </c>
      <c r="M1424" s="55">
        <v>6.2858668770000001</v>
      </c>
    </row>
    <row r="1425" spans="1:13">
      <c r="A1425" s="55" t="s">
        <v>110</v>
      </c>
      <c r="B1425" s="55" t="s">
        <v>111</v>
      </c>
      <c r="C1425" s="55" t="s">
        <v>121</v>
      </c>
      <c r="D1425" s="55">
        <v>2020</v>
      </c>
      <c r="E1425" s="55" t="s">
        <v>49</v>
      </c>
      <c r="F1425" s="55">
        <v>10.82971429</v>
      </c>
      <c r="G1425" s="55">
        <v>0.74701388899999999</v>
      </c>
      <c r="H1425" s="55">
        <v>144</v>
      </c>
      <c r="I1425" s="55">
        <v>110</v>
      </c>
      <c r="J1425" s="55">
        <v>0</v>
      </c>
      <c r="K1425" s="55">
        <v>525.84805800000004</v>
      </c>
      <c r="L1425" s="55">
        <v>38.10738035</v>
      </c>
      <c r="M1425" s="55">
        <v>4.3454348289999896</v>
      </c>
    </row>
    <row r="1426" spans="1:13">
      <c r="A1426" s="55" t="s">
        <v>110</v>
      </c>
      <c r="B1426" s="55" t="s">
        <v>111</v>
      </c>
      <c r="C1426" s="55" t="s">
        <v>121</v>
      </c>
      <c r="D1426" s="55">
        <v>2025</v>
      </c>
      <c r="E1426" s="55" t="s">
        <v>49</v>
      </c>
      <c r="F1426" s="55">
        <v>11.80739683</v>
      </c>
      <c r="G1426" s="55">
        <v>0.85997926800000002</v>
      </c>
      <c r="H1426" s="55">
        <v>157</v>
      </c>
      <c r="I1426" s="55">
        <v>121</v>
      </c>
      <c r="J1426" s="55">
        <v>0</v>
      </c>
      <c r="K1426" s="55">
        <v>573.30018270000005</v>
      </c>
      <c r="L1426" s="55">
        <v>41.669137790000001</v>
      </c>
      <c r="M1426" s="55">
        <v>2.4077808539999999</v>
      </c>
    </row>
    <row r="1427" spans="1:13">
      <c r="A1427" s="55" t="s">
        <v>110</v>
      </c>
      <c r="B1427" s="55" t="s">
        <v>111</v>
      </c>
      <c r="C1427" s="55" t="s">
        <v>121</v>
      </c>
      <c r="D1427" s="55">
        <v>2030</v>
      </c>
      <c r="E1427" s="55" t="s">
        <v>49</v>
      </c>
      <c r="F1427" s="55">
        <v>13.01069841</v>
      </c>
      <c r="G1427" s="55">
        <v>0.87977366299999904</v>
      </c>
      <c r="H1427" s="55">
        <v>173</v>
      </c>
      <c r="I1427" s="55">
        <v>133</v>
      </c>
      <c r="J1427" s="55">
        <v>0</v>
      </c>
      <c r="K1427" s="55">
        <v>631.71412859999998</v>
      </c>
      <c r="L1427" s="55">
        <v>45.933988560000003</v>
      </c>
      <c r="M1427" s="55">
        <v>1.90691234199999</v>
      </c>
    </row>
    <row r="1428" spans="1:13">
      <c r="A1428" s="55" t="s">
        <v>110</v>
      </c>
      <c r="B1428" s="55" t="s">
        <v>111</v>
      </c>
      <c r="C1428" s="55" t="s">
        <v>121</v>
      </c>
      <c r="D1428" s="55">
        <v>2035</v>
      </c>
      <c r="E1428" s="55" t="s">
        <v>49</v>
      </c>
      <c r="F1428" s="55">
        <v>14.13879365</v>
      </c>
      <c r="G1428" s="55">
        <v>0.90408168899999997</v>
      </c>
      <c r="H1428" s="55">
        <v>188</v>
      </c>
      <c r="I1428" s="55">
        <v>145</v>
      </c>
      <c r="J1428" s="55">
        <v>0</v>
      </c>
      <c r="K1428" s="55">
        <v>686.48172020000004</v>
      </c>
      <c r="L1428" s="55">
        <v>49.92432633</v>
      </c>
      <c r="M1428" s="55">
        <v>1.800424018</v>
      </c>
    </row>
    <row r="1429" spans="1:13">
      <c r="A1429" s="55" t="s">
        <v>110</v>
      </c>
      <c r="B1429" s="55" t="s">
        <v>111</v>
      </c>
      <c r="C1429" s="55" t="s">
        <v>121</v>
      </c>
      <c r="D1429" s="55">
        <v>2040</v>
      </c>
      <c r="E1429" s="55" t="s">
        <v>49</v>
      </c>
      <c r="F1429" s="55">
        <v>15.11647619</v>
      </c>
      <c r="G1429" s="55">
        <v>0.96129260299999997</v>
      </c>
      <c r="H1429" s="55">
        <v>201</v>
      </c>
      <c r="I1429" s="55">
        <v>155</v>
      </c>
      <c r="J1429" s="55">
        <v>0</v>
      </c>
      <c r="K1429" s="55">
        <v>733.94894899999997</v>
      </c>
      <c r="L1429" s="55">
        <v>53.37967063</v>
      </c>
      <c r="M1429" s="55">
        <v>1.8349207700000001</v>
      </c>
    </row>
    <row r="1430" spans="1:13">
      <c r="A1430" s="55" t="s">
        <v>110</v>
      </c>
      <c r="B1430" s="55" t="s">
        <v>111</v>
      </c>
      <c r="C1430" s="55" t="s">
        <v>121</v>
      </c>
      <c r="D1430" s="55">
        <v>2045</v>
      </c>
      <c r="E1430" s="55" t="s">
        <v>49</v>
      </c>
      <c r="F1430" s="55">
        <v>15.94374603</v>
      </c>
      <c r="G1430" s="55">
        <v>0.96251995199999996</v>
      </c>
      <c r="H1430" s="55">
        <v>212</v>
      </c>
      <c r="I1430" s="55">
        <v>163</v>
      </c>
      <c r="J1430" s="55">
        <v>0</v>
      </c>
      <c r="K1430" s="55">
        <v>774.11437779999903</v>
      </c>
      <c r="L1430" s="55">
        <v>56.302215070000003</v>
      </c>
      <c r="M1430" s="55">
        <v>1.909816819</v>
      </c>
    </row>
    <row r="1431" spans="1:13">
      <c r="A1431" s="55" t="s">
        <v>110</v>
      </c>
      <c r="B1431" s="55" t="s">
        <v>111</v>
      </c>
      <c r="C1431" s="55" t="s">
        <v>121</v>
      </c>
      <c r="D1431" s="55">
        <v>2050</v>
      </c>
      <c r="E1431" s="55" t="s">
        <v>49</v>
      </c>
      <c r="F1431" s="55">
        <v>16.92142857</v>
      </c>
      <c r="G1431" s="55">
        <v>1.04993246</v>
      </c>
      <c r="H1431" s="55">
        <v>225</v>
      </c>
      <c r="I1431" s="55">
        <v>174</v>
      </c>
      <c r="J1431" s="55">
        <v>0</v>
      </c>
      <c r="K1431" s="55">
        <v>821.5832709</v>
      </c>
      <c r="L1431" s="55">
        <v>59.7552272</v>
      </c>
      <c r="M1431" s="55">
        <v>2.0195513709999999</v>
      </c>
    </row>
    <row r="1432" spans="1:13">
      <c r="A1432" s="55" t="s">
        <v>110</v>
      </c>
      <c r="B1432" s="55" t="s">
        <v>111</v>
      </c>
      <c r="C1432" s="55" t="s">
        <v>122</v>
      </c>
      <c r="D1432" s="55">
        <v>2000</v>
      </c>
      <c r="E1432" s="55" t="s">
        <v>49</v>
      </c>
      <c r="F1432" s="55">
        <v>3.28</v>
      </c>
      <c r="G1432" s="55">
        <v>0.25</v>
      </c>
      <c r="H1432" s="55">
        <v>69</v>
      </c>
      <c r="I1432" s="55">
        <v>55</v>
      </c>
      <c r="J1432" s="55">
        <v>0</v>
      </c>
      <c r="K1432" s="55">
        <v>329.70808269999998</v>
      </c>
      <c r="L1432" s="55">
        <v>24.245087550000001</v>
      </c>
      <c r="M1432" s="55">
        <v>6.1162993959999996</v>
      </c>
    </row>
    <row r="1433" spans="1:13">
      <c r="A1433" s="55" t="s">
        <v>110</v>
      </c>
      <c r="B1433" s="55" t="s">
        <v>111</v>
      </c>
      <c r="C1433" s="55" t="s">
        <v>122</v>
      </c>
      <c r="D1433" s="55">
        <v>2005</v>
      </c>
      <c r="E1433" s="55" t="s">
        <v>49</v>
      </c>
      <c r="F1433" s="55">
        <v>4.49</v>
      </c>
      <c r="G1433" s="55">
        <v>0.28000000000000003</v>
      </c>
      <c r="H1433" s="55">
        <v>91</v>
      </c>
      <c r="I1433" s="55">
        <v>70</v>
      </c>
      <c r="J1433" s="55">
        <v>0</v>
      </c>
      <c r="K1433" s="55">
        <v>425.90095319999898</v>
      </c>
      <c r="L1433" s="55">
        <v>31.04209268</v>
      </c>
      <c r="M1433" s="55">
        <v>2.82057585</v>
      </c>
    </row>
    <row r="1434" spans="1:13">
      <c r="A1434" s="55" t="s">
        <v>110</v>
      </c>
      <c r="B1434" s="55" t="s">
        <v>111</v>
      </c>
      <c r="C1434" s="55" t="s">
        <v>122</v>
      </c>
      <c r="D1434" s="55">
        <v>2010</v>
      </c>
      <c r="E1434" s="55" t="s">
        <v>49</v>
      </c>
      <c r="F1434" s="55">
        <v>6.01</v>
      </c>
      <c r="G1434" s="55">
        <v>0.51793657900000001</v>
      </c>
      <c r="H1434" s="55">
        <v>120</v>
      </c>
      <c r="I1434" s="55">
        <v>92</v>
      </c>
      <c r="J1434" s="55">
        <v>0</v>
      </c>
      <c r="K1434" s="55">
        <v>539.31033749999995</v>
      </c>
      <c r="L1434" s="55">
        <v>39.17192111</v>
      </c>
      <c r="M1434" s="55">
        <v>1.7949309440000001</v>
      </c>
    </row>
    <row r="1435" spans="1:13">
      <c r="A1435" s="55" t="s">
        <v>110</v>
      </c>
      <c r="B1435" s="55" t="s">
        <v>111</v>
      </c>
      <c r="C1435" s="55" t="s">
        <v>122</v>
      </c>
      <c r="D1435" s="55">
        <v>2015</v>
      </c>
      <c r="E1435" s="55" t="s">
        <v>49</v>
      </c>
      <c r="F1435" s="55">
        <v>7.46</v>
      </c>
      <c r="G1435" s="55">
        <v>0.52315472600000001</v>
      </c>
      <c r="H1435" s="55">
        <v>150</v>
      </c>
      <c r="I1435" s="55">
        <v>111</v>
      </c>
      <c r="J1435" s="55">
        <v>0</v>
      </c>
      <c r="K1435" s="55">
        <v>658.41507189999902</v>
      </c>
      <c r="L1435" s="55">
        <v>46.505879579999998</v>
      </c>
      <c r="M1435" s="55">
        <v>1.4208811290000001</v>
      </c>
    </row>
    <row r="1436" spans="1:13">
      <c r="A1436" s="55" t="s">
        <v>110</v>
      </c>
      <c r="B1436" s="55" t="s">
        <v>111</v>
      </c>
      <c r="C1436" s="55" t="s">
        <v>122</v>
      </c>
      <c r="D1436" s="55">
        <v>2020</v>
      </c>
      <c r="E1436" s="55" t="s">
        <v>49</v>
      </c>
      <c r="F1436" s="55">
        <v>8.0568000000000008</v>
      </c>
      <c r="G1436" s="55">
        <v>0.45761775999999998</v>
      </c>
      <c r="H1436" s="55">
        <v>162</v>
      </c>
      <c r="I1436" s="55">
        <v>120</v>
      </c>
      <c r="J1436" s="55">
        <v>0</v>
      </c>
      <c r="K1436" s="55">
        <v>705.01866949999999</v>
      </c>
      <c r="L1436" s="55">
        <v>49.923028940000002</v>
      </c>
      <c r="M1436" s="55">
        <v>1.1345128359999901</v>
      </c>
    </row>
    <row r="1437" spans="1:13">
      <c r="A1437" s="55" t="s">
        <v>110</v>
      </c>
      <c r="B1437" s="55" t="s">
        <v>111</v>
      </c>
      <c r="C1437" s="55" t="s">
        <v>122</v>
      </c>
      <c r="D1437" s="55">
        <v>2025</v>
      </c>
      <c r="E1437" s="55" t="s">
        <v>49</v>
      </c>
      <c r="F1437" s="55">
        <v>8.0568000000000008</v>
      </c>
      <c r="G1437" s="55">
        <v>0.49167213500000001</v>
      </c>
      <c r="H1437" s="55">
        <v>162</v>
      </c>
      <c r="I1437" s="55">
        <v>120</v>
      </c>
      <c r="J1437" s="55">
        <v>0</v>
      </c>
      <c r="K1437" s="55">
        <v>702.73137999999994</v>
      </c>
      <c r="L1437" s="55">
        <v>49.863974460000001</v>
      </c>
      <c r="M1437" s="55">
        <v>1.0429024490000001</v>
      </c>
    </row>
    <row r="1438" spans="1:13">
      <c r="A1438" s="55" t="s">
        <v>110</v>
      </c>
      <c r="B1438" s="55" t="s">
        <v>111</v>
      </c>
      <c r="C1438" s="55" t="s">
        <v>122</v>
      </c>
      <c r="D1438" s="55">
        <v>2030</v>
      </c>
      <c r="E1438" s="55" t="s">
        <v>49</v>
      </c>
      <c r="F1438" s="55">
        <v>8.3054666669999992</v>
      </c>
      <c r="G1438" s="55">
        <v>0.48030209099999999</v>
      </c>
      <c r="H1438" s="55">
        <v>167</v>
      </c>
      <c r="I1438" s="55">
        <v>123</v>
      </c>
      <c r="J1438" s="55">
        <v>0</v>
      </c>
      <c r="K1438" s="55">
        <v>723.52076939999995</v>
      </c>
      <c r="L1438" s="55">
        <v>51.455698910000002</v>
      </c>
      <c r="M1438" s="55">
        <v>1.0387570150000001</v>
      </c>
    </row>
    <row r="1439" spans="1:13">
      <c r="A1439" s="55" t="s">
        <v>110</v>
      </c>
      <c r="B1439" s="55" t="s">
        <v>111</v>
      </c>
      <c r="C1439" s="55" t="s">
        <v>122</v>
      </c>
      <c r="D1439" s="55">
        <v>2035</v>
      </c>
      <c r="E1439" s="55" t="s">
        <v>49</v>
      </c>
      <c r="F1439" s="55">
        <v>8.5541333329999993</v>
      </c>
      <c r="G1439" s="55">
        <v>0.45594557200000002</v>
      </c>
      <c r="H1439" s="55">
        <v>172</v>
      </c>
      <c r="I1439" s="55">
        <v>127</v>
      </c>
      <c r="J1439" s="55">
        <v>0</v>
      </c>
      <c r="K1439" s="55">
        <v>744.82761310000001</v>
      </c>
      <c r="L1439" s="55">
        <v>53.100292619999998</v>
      </c>
      <c r="M1439" s="55">
        <v>1.0568323500000001</v>
      </c>
    </row>
    <row r="1440" spans="1:13">
      <c r="A1440" s="55" t="s">
        <v>110</v>
      </c>
      <c r="B1440" s="55" t="s">
        <v>111</v>
      </c>
      <c r="C1440" s="55" t="s">
        <v>122</v>
      </c>
      <c r="D1440" s="55">
        <v>2040</v>
      </c>
      <c r="E1440" s="55" t="s">
        <v>49</v>
      </c>
      <c r="F1440" s="55">
        <v>8.5541333329999993</v>
      </c>
      <c r="G1440" s="55">
        <v>0.45009998699999998</v>
      </c>
      <c r="H1440" s="55">
        <v>172</v>
      </c>
      <c r="I1440" s="55">
        <v>127</v>
      </c>
      <c r="J1440" s="55">
        <v>0</v>
      </c>
      <c r="K1440" s="55">
        <v>744.69102229999999</v>
      </c>
      <c r="L1440" s="55">
        <v>53.220620490000002</v>
      </c>
      <c r="M1440" s="55">
        <v>1.052115395</v>
      </c>
    </row>
    <row r="1441" spans="1:13">
      <c r="A1441" s="55" t="s">
        <v>110</v>
      </c>
      <c r="B1441" s="55" t="s">
        <v>111</v>
      </c>
      <c r="C1441" s="55" t="s">
        <v>122</v>
      </c>
      <c r="D1441" s="55">
        <v>2045</v>
      </c>
      <c r="E1441" s="55" t="s">
        <v>49</v>
      </c>
      <c r="F1441" s="55">
        <v>8.4546666669999997</v>
      </c>
      <c r="G1441" s="55">
        <v>0.44084452000000002</v>
      </c>
      <c r="H1441" s="55">
        <v>170</v>
      </c>
      <c r="I1441" s="55">
        <v>126</v>
      </c>
      <c r="J1441" s="55">
        <v>0</v>
      </c>
      <c r="K1441" s="55">
        <v>735.97990829999901</v>
      </c>
      <c r="L1441" s="55">
        <v>52.710021769999997</v>
      </c>
      <c r="M1441" s="55">
        <v>1.038087822</v>
      </c>
    </row>
    <row r="1442" spans="1:13">
      <c r="A1442" s="55" t="s">
        <v>110</v>
      </c>
      <c r="B1442" s="55" t="s">
        <v>111</v>
      </c>
      <c r="C1442" s="55" t="s">
        <v>122</v>
      </c>
      <c r="D1442" s="55">
        <v>2050</v>
      </c>
      <c r="E1442" s="55" t="s">
        <v>49</v>
      </c>
      <c r="F1442" s="55">
        <v>8.40493333299999</v>
      </c>
      <c r="G1442" s="55">
        <v>0.43061487900000001</v>
      </c>
      <c r="H1442" s="55">
        <v>169</v>
      </c>
      <c r="I1442" s="55">
        <v>125</v>
      </c>
      <c r="J1442" s="55">
        <v>0</v>
      </c>
      <c r="K1442" s="55">
        <v>731.63076190000004</v>
      </c>
      <c r="L1442" s="55">
        <v>52.492869059999997</v>
      </c>
      <c r="M1442" s="55">
        <v>1.031295394</v>
      </c>
    </row>
    <row r="1443" spans="1:13">
      <c r="A1443" s="55" t="s">
        <v>110</v>
      </c>
      <c r="B1443" s="55" t="s">
        <v>111</v>
      </c>
      <c r="C1443" s="55" t="s">
        <v>123</v>
      </c>
      <c r="D1443" s="55">
        <v>2000</v>
      </c>
      <c r="E1443" s="55" t="s">
        <v>49</v>
      </c>
      <c r="F1443" s="55">
        <v>3.4569999999999999</v>
      </c>
      <c r="G1443" s="55">
        <v>0.28000000000000003</v>
      </c>
      <c r="H1443" s="55">
        <v>53</v>
      </c>
      <c r="I1443" s="55">
        <v>38</v>
      </c>
      <c r="J1443" s="55">
        <v>0</v>
      </c>
      <c r="K1443" s="55">
        <v>233.1859</v>
      </c>
      <c r="L1443" s="55">
        <v>17.269747750000001</v>
      </c>
      <c r="M1443" s="55">
        <v>24.748718579999998</v>
      </c>
    </row>
    <row r="1444" spans="1:13">
      <c r="A1444" s="55" t="s">
        <v>110</v>
      </c>
      <c r="B1444" s="55" t="s">
        <v>111</v>
      </c>
      <c r="C1444" s="55" t="s">
        <v>123</v>
      </c>
      <c r="D1444" s="55">
        <v>2005</v>
      </c>
      <c r="E1444" s="55" t="s">
        <v>49</v>
      </c>
      <c r="F1444" s="55">
        <v>4.3780000000000001</v>
      </c>
      <c r="G1444" s="55">
        <v>0.50700000000000001</v>
      </c>
      <c r="H1444" s="55">
        <v>62</v>
      </c>
      <c r="I1444" s="55">
        <v>42</v>
      </c>
      <c r="J1444" s="55">
        <v>0</v>
      </c>
      <c r="K1444" s="55">
        <v>269.58360679999998</v>
      </c>
      <c r="L1444" s="55">
        <v>19.74101409</v>
      </c>
      <c r="M1444" s="55">
        <v>11.718479889999999</v>
      </c>
    </row>
    <row r="1445" spans="1:13">
      <c r="A1445" s="55" t="s">
        <v>110</v>
      </c>
      <c r="B1445" s="55" t="s">
        <v>111</v>
      </c>
      <c r="C1445" s="55" t="s">
        <v>123</v>
      </c>
      <c r="D1445" s="55">
        <v>2010</v>
      </c>
      <c r="E1445" s="55" t="s">
        <v>49</v>
      </c>
      <c r="F1445" s="55">
        <v>7.0110000000000001</v>
      </c>
      <c r="G1445" s="55">
        <v>0.64666668799999905</v>
      </c>
      <c r="H1445" s="55">
        <v>91</v>
      </c>
      <c r="I1445" s="55">
        <v>60</v>
      </c>
      <c r="J1445" s="55">
        <v>0</v>
      </c>
      <c r="K1445" s="55">
        <v>395.673485499999</v>
      </c>
      <c r="L1445" s="55">
        <v>28.77669242</v>
      </c>
      <c r="M1445" s="55">
        <v>9.2218600609999992</v>
      </c>
    </row>
    <row r="1446" spans="1:13">
      <c r="A1446" s="55" t="s">
        <v>110</v>
      </c>
      <c r="B1446" s="55" t="s">
        <v>111</v>
      </c>
      <c r="C1446" s="55" t="s">
        <v>123</v>
      </c>
      <c r="D1446" s="55">
        <v>2015</v>
      </c>
      <c r="E1446" s="55" t="s">
        <v>49</v>
      </c>
      <c r="F1446" s="55">
        <v>9.25</v>
      </c>
      <c r="G1446" s="55">
        <v>0.73259848400000005</v>
      </c>
      <c r="H1446" s="55">
        <v>121</v>
      </c>
      <c r="I1446" s="55">
        <v>78</v>
      </c>
      <c r="J1446" s="55">
        <v>0</v>
      </c>
      <c r="K1446" s="55">
        <v>525.10730260000003</v>
      </c>
      <c r="L1446" s="55">
        <v>38.116768550000003</v>
      </c>
      <c r="M1446" s="55">
        <v>7.7726735179999897</v>
      </c>
    </row>
    <row r="1447" spans="1:13">
      <c r="A1447" s="55" t="s">
        <v>110</v>
      </c>
      <c r="B1447" s="55" t="s">
        <v>111</v>
      </c>
      <c r="C1447" s="55" t="s">
        <v>123</v>
      </c>
      <c r="D1447" s="55">
        <v>2020</v>
      </c>
      <c r="E1447" s="55" t="s">
        <v>49</v>
      </c>
      <c r="F1447" s="55">
        <v>9.9380165290000004</v>
      </c>
      <c r="G1447" s="55">
        <v>0.73534200099999902</v>
      </c>
      <c r="H1447" s="55">
        <v>130</v>
      </c>
      <c r="I1447" s="55">
        <v>84</v>
      </c>
      <c r="J1447" s="55">
        <v>0</v>
      </c>
      <c r="K1447" s="55">
        <v>562.94684110000003</v>
      </c>
      <c r="L1447" s="55">
        <v>40.856899380000002</v>
      </c>
      <c r="M1447" s="55">
        <v>6.8041151109999998</v>
      </c>
    </row>
    <row r="1448" spans="1:13">
      <c r="A1448" s="55" t="s">
        <v>110</v>
      </c>
      <c r="B1448" s="55" t="s">
        <v>111</v>
      </c>
      <c r="C1448" s="55" t="s">
        <v>123</v>
      </c>
      <c r="D1448" s="55">
        <v>2025</v>
      </c>
      <c r="E1448" s="55" t="s">
        <v>49</v>
      </c>
      <c r="F1448" s="55">
        <v>11.08471074</v>
      </c>
      <c r="G1448" s="55">
        <v>0.84479862799999905</v>
      </c>
      <c r="H1448" s="55">
        <v>145</v>
      </c>
      <c r="I1448" s="55">
        <v>94</v>
      </c>
      <c r="J1448" s="55">
        <v>0</v>
      </c>
      <c r="K1448" s="55">
        <v>627.37788889999899</v>
      </c>
      <c r="L1448" s="55">
        <v>45.530277060000003</v>
      </c>
      <c r="M1448" s="55">
        <v>6.5160072900000001</v>
      </c>
    </row>
    <row r="1449" spans="1:13">
      <c r="A1449" s="55" t="s">
        <v>110</v>
      </c>
      <c r="B1449" s="55" t="s">
        <v>111</v>
      </c>
      <c r="C1449" s="55" t="s">
        <v>123</v>
      </c>
      <c r="D1449" s="55">
        <v>2030</v>
      </c>
      <c r="E1449" s="55" t="s">
        <v>49</v>
      </c>
      <c r="F1449" s="55">
        <v>12.69008264</v>
      </c>
      <c r="G1449" s="55">
        <v>0.87830509099999998</v>
      </c>
      <c r="H1449" s="55">
        <v>166</v>
      </c>
      <c r="I1449" s="55">
        <v>107</v>
      </c>
      <c r="J1449" s="55">
        <v>0</v>
      </c>
      <c r="K1449" s="55">
        <v>718.008268399999</v>
      </c>
      <c r="L1449" s="55">
        <v>52.106291810000002</v>
      </c>
      <c r="M1449" s="55">
        <v>5.6688230129999999</v>
      </c>
    </row>
    <row r="1450" spans="1:13">
      <c r="A1450" s="55" t="s">
        <v>110</v>
      </c>
      <c r="B1450" s="55" t="s">
        <v>111</v>
      </c>
      <c r="C1450" s="55" t="s">
        <v>123</v>
      </c>
      <c r="D1450" s="55">
        <v>2035</v>
      </c>
      <c r="E1450" s="55" t="s">
        <v>49</v>
      </c>
      <c r="F1450" s="55">
        <v>14.066115699999999</v>
      </c>
      <c r="G1450" s="55">
        <v>0.953680898</v>
      </c>
      <c r="H1450" s="55">
        <v>184</v>
      </c>
      <c r="I1450" s="55">
        <v>119</v>
      </c>
      <c r="J1450" s="55">
        <v>0</v>
      </c>
      <c r="K1450" s="55">
        <v>795.76592729999902</v>
      </c>
      <c r="L1450" s="55">
        <v>57.74868171</v>
      </c>
      <c r="M1450" s="55">
        <v>5.0563379519999998</v>
      </c>
    </row>
    <row r="1451" spans="1:13">
      <c r="A1451" s="55" t="s">
        <v>110</v>
      </c>
      <c r="B1451" s="55" t="s">
        <v>111</v>
      </c>
      <c r="C1451" s="55" t="s">
        <v>123</v>
      </c>
      <c r="D1451" s="55">
        <v>2040</v>
      </c>
      <c r="E1451" s="55" t="s">
        <v>49</v>
      </c>
      <c r="F1451" s="55">
        <v>15.289256200000001</v>
      </c>
      <c r="G1451" s="55">
        <v>1.022567303</v>
      </c>
      <c r="H1451" s="55">
        <v>200</v>
      </c>
      <c r="I1451" s="55">
        <v>129</v>
      </c>
      <c r="J1451" s="55">
        <v>0</v>
      </c>
      <c r="K1451" s="55">
        <v>864.92169869999998</v>
      </c>
      <c r="L1451" s="55">
        <v>62.767089859999999</v>
      </c>
      <c r="M1451" s="55">
        <v>5.0018112830000003</v>
      </c>
    </row>
    <row r="1452" spans="1:13">
      <c r="A1452" s="55" t="s">
        <v>110</v>
      </c>
      <c r="B1452" s="55" t="s">
        <v>111</v>
      </c>
      <c r="C1452" s="55" t="s">
        <v>123</v>
      </c>
      <c r="D1452" s="55">
        <v>2045</v>
      </c>
      <c r="E1452" s="55" t="s">
        <v>49</v>
      </c>
      <c r="F1452" s="55">
        <v>16.665289260000002</v>
      </c>
      <c r="G1452" s="55">
        <v>1.0702388459999901</v>
      </c>
      <c r="H1452" s="55">
        <v>218</v>
      </c>
      <c r="I1452" s="55">
        <v>141</v>
      </c>
      <c r="J1452" s="55">
        <v>0</v>
      </c>
      <c r="K1452" s="55">
        <v>942.74734890000002</v>
      </c>
      <c r="L1452" s="55">
        <v>68.414779330000002</v>
      </c>
      <c r="M1452" s="55">
        <v>5.2734146820000003</v>
      </c>
    </row>
    <row r="1453" spans="1:13">
      <c r="A1453" s="55" t="s">
        <v>110</v>
      </c>
      <c r="B1453" s="55" t="s">
        <v>111</v>
      </c>
      <c r="C1453" s="55" t="s">
        <v>123</v>
      </c>
      <c r="D1453" s="55">
        <v>2050</v>
      </c>
      <c r="E1453" s="55" t="s">
        <v>49</v>
      </c>
      <c r="F1453" s="55">
        <v>17.88842975</v>
      </c>
      <c r="G1453" s="55">
        <v>1.142119903</v>
      </c>
      <c r="H1453" s="55">
        <v>234</v>
      </c>
      <c r="I1453" s="55">
        <v>151</v>
      </c>
      <c r="J1453" s="55">
        <v>0</v>
      </c>
      <c r="K1453" s="55">
        <v>1011.93266799999</v>
      </c>
      <c r="L1453" s="55">
        <v>73.435490459999997</v>
      </c>
      <c r="M1453" s="55">
        <v>5.6019353970000001</v>
      </c>
    </row>
    <row r="1454" spans="1:13">
      <c r="A1454" s="55" t="s">
        <v>110</v>
      </c>
      <c r="B1454" s="55" t="s">
        <v>111</v>
      </c>
      <c r="C1454" s="55" t="s">
        <v>124</v>
      </c>
      <c r="D1454" s="55">
        <v>2000</v>
      </c>
      <c r="E1454" s="55" t="s">
        <v>49</v>
      </c>
      <c r="F1454" s="55">
        <v>1.0680000000000001</v>
      </c>
      <c r="G1454" s="55">
        <v>9.1999999999999998E-2</v>
      </c>
      <c r="H1454" s="55">
        <v>20</v>
      </c>
      <c r="I1454" s="55">
        <v>16</v>
      </c>
      <c r="J1454" s="55">
        <v>0</v>
      </c>
      <c r="K1454" s="55">
        <v>70.921289999999999</v>
      </c>
      <c r="L1454" s="55">
        <v>5.2524307370000001</v>
      </c>
      <c r="M1454" s="55">
        <v>6.0015394320000004</v>
      </c>
    </row>
    <row r="1455" spans="1:13">
      <c r="A1455" s="55" t="s">
        <v>110</v>
      </c>
      <c r="B1455" s="55" t="s">
        <v>111</v>
      </c>
      <c r="C1455" s="55" t="s">
        <v>124</v>
      </c>
      <c r="D1455" s="55">
        <v>2005</v>
      </c>
      <c r="E1455" s="55" t="s">
        <v>49</v>
      </c>
      <c r="F1455" s="55">
        <v>1.3240000000000001</v>
      </c>
      <c r="G1455" s="55">
        <v>0.1055</v>
      </c>
      <c r="H1455" s="55">
        <v>27</v>
      </c>
      <c r="I1455" s="55">
        <v>20</v>
      </c>
      <c r="J1455" s="55">
        <v>0</v>
      </c>
      <c r="K1455" s="55">
        <v>92.526452289999995</v>
      </c>
      <c r="L1455" s="55">
        <v>6.8256203309999997</v>
      </c>
      <c r="M1455" s="55">
        <v>4.1095176760000003</v>
      </c>
    </row>
    <row r="1456" spans="1:13">
      <c r="A1456" s="55" t="s">
        <v>110</v>
      </c>
      <c r="B1456" s="55" t="s">
        <v>111</v>
      </c>
      <c r="C1456" s="55" t="s">
        <v>124</v>
      </c>
      <c r="D1456" s="55">
        <v>2010</v>
      </c>
      <c r="E1456" s="55" t="s">
        <v>49</v>
      </c>
      <c r="F1456" s="55">
        <v>1.639</v>
      </c>
      <c r="G1456" s="55">
        <v>0.13144818699999999</v>
      </c>
      <c r="H1456" s="55">
        <v>41</v>
      </c>
      <c r="I1456" s="55">
        <v>33</v>
      </c>
      <c r="J1456" s="55">
        <v>0</v>
      </c>
      <c r="K1456" s="55">
        <v>138.4073994</v>
      </c>
      <c r="L1456" s="55">
        <v>9.91019586</v>
      </c>
      <c r="M1456" s="55">
        <v>3.3772607209999999</v>
      </c>
    </row>
    <row r="1457" spans="1:13">
      <c r="A1457" s="55" t="s">
        <v>110</v>
      </c>
      <c r="B1457" s="55" t="s">
        <v>111</v>
      </c>
      <c r="C1457" s="55" t="s">
        <v>124</v>
      </c>
      <c r="D1457" s="55">
        <v>2015</v>
      </c>
      <c r="E1457" s="55" t="s">
        <v>49</v>
      </c>
      <c r="F1457" s="55">
        <v>1.9059999999999999</v>
      </c>
      <c r="G1457" s="55">
        <v>0.13543865299999999</v>
      </c>
      <c r="H1457" s="55">
        <v>55</v>
      </c>
      <c r="I1457" s="55">
        <v>42</v>
      </c>
      <c r="J1457" s="55">
        <v>0</v>
      </c>
      <c r="K1457" s="55">
        <v>183.98234399999899</v>
      </c>
      <c r="L1457" s="55">
        <v>13.26967393</v>
      </c>
      <c r="M1457" s="55">
        <v>2.6351692679999998</v>
      </c>
    </row>
    <row r="1458" spans="1:13">
      <c r="A1458" s="55" t="s">
        <v>110</v>
      </c>
      <c r="B1458" s="55" t="s">
        <v>111</v>
      </c>
      <c r="C1458" s="55" t="s">
        <v>124</v>
      </c>
      <c r="D1458" s="55">
        <v>2020</v>
      </c>
      <c r="E1458" s="55" t="s">
        <v>49</v>
      </c>
      <c r="F1458" s="55">
        <v>1.975309091</v>
      </c>
      <c r="G1458" s="55">
        <v>0.124451029</v>
      </c>
      <c r="H1458" s="55">
        <v>57</v>
      </c>
      <c r="I1458" s="55">
        <v>44</v>
      </c>
      <c r="J1458" s="55">
        <v>0</v>
      </c>
      <c r="K1458" s="55">
        <v>189.432029</v>
      </c>
      <c r="L1458" s="55">
        <v>13.661227520000001</v>
      </c>
      <c r="M1458" s="55">
        <v>1.1835749330000001</v>
      </c>
    </row>
    <row r="1459" spans="1:13">
      <c r="A1459" s="55" t="s">
        <v>110</v>
      </c>
      <c r="B1459" s="55" t="s">
        <v>111</v>
      </c>
      <c r="C1459" s="55" t="s">
        <v>124</v>
      </c>
      <c r="D1459" s="55">
        <v>2025</v>
      </c>
      <c r="E1459" s="55" t="s">
        <v>49</v>
      </c>
      <c r="F1459" s="55">
        <v>2.1139272729999998</v>
      </c>
      <c r="G1459" s="55">
        <v>0.14269210299999999</v>
      </c>
      <c r="H1459" s="55">
        <v>61</v>
      </c>
      <c r="I1459" s="55">
        <v>48</v>
      </c>
      <c r="J1459" s="55">
        <v>0</v>
      </c>
      <c r="K1459" s="55">
        <v>202.21586579999999</v>
      </c>
      <c r="L1459" s="55">
        <v>14.58253921</v>
      </c>
      <c r="M1459" s="55">
        <v>0.56720079299999904</v>
      </c>
    </row>
    <row r="1460" spans="1:13">
      <c r="A1460" s="55" t="s">
        <v>110</v>
      </c>
      <c r="B1460" s="55" t="s">
        <v>111</v>
      </c>
      <c r="C1460" s="55" t="s">
        <v>124</v>
      </c>
      <c r="D1460" s="55">
        <v>2030</v>
      </c>
      <c r="E1460" s="55" t="s">
        <v>49</v>
      </c>
      <c r="F1460" s="55">
        <v>2.2871999999999999</v>
      </c>
      <c r="G1460" s="55">
        <v>0.14108986199999901</v>
      </c>
      <c r="H1460" s="55">
        <v>66</v>
      </c>
      <c r="I1460" s="55">
        <v>52</v>
      </c>
      <c r="J1460" s="55">
        <v>0</v>
      </c>
      <c r="K1460" s="55">
        <v>218.57896909999999</v>
      </c>
      <c r="L1460" s="55">
        <v>15.76228676</v>
      </c>
      <c r="M1460" s="55">
        <v>0.34979438200000001</v>
      </c>
    </row>
    <row r="1461" spans="1:13">
      <c r="A1461" s="55" t="s">
        <v>110</v>
      </c>
      <c r="B1461" s="55" t="s">
        <v>111</v>
      </c>
      <c r="C1461" s="55" t="s">
        <v>124</v>
      </c>
      <c r="D1461" s="55">
        <v>2035</v>
      </c>
      <c r="E1461" s="55" t="s">
        <v>49</v>
      </c>
      <c r="F1461" s="55">
        <v>2.460472727</v>
      </c>
      <c r="G1461" s="55">
        <v>0.15364882099999999</v>
      </c>
      <c r="H1461" s="55">
        <v>71</v>
      </c>
      <c r="I1461" s="55">
        <v>56</v>
      </c>
      <c r="J1461" s="55">
        <v>0</v>
      </c>
      <c r="K1461" s="55">
        <v>235.0502932</v>
      </c>
      <c r="L1461" s="55">
        <v>16.949969719999999</v>
      </c>
      <c r="M1461" s="55">
        <v>0.28431362100000002</v>
      </c>
    </row>
    <row r="1462" spans="1:13">
      <c r="A1462" s="55" t="s">
        <v>110</v>
      </c>
      <c r="B1462" s="55" t="s">
        <v>111</v>
      </c>
      <c r="C1462" s="55" t="s">
        <v>124</v>
      </c>
      <c r="D1462" s="55">
        <v>2040</v>
      </c>
      <c r="E1462" s="55" t="s">
        <v>49</v>
      </c>
      <c r="F1462" s="55">
        <v>2.5644363640000001</v>
      </c>
      <c r="G1462" s="55">
        <v>0.15602475800000001</v>
      </c>
      <c r="H1462" s="55">
        <v>74</v>
      </c>
      <c r="I1462" s="55">
        <v>58</v>
      </c>
      <c r="J1462" s="55">
        <v>0</v>
      </c>
      <c r="K1462" s="55">
        <v>244.94683230000001</v>
      </c>
      <c r="L1462" s="55">
        <v>17.663587320000001</v>
      </c>
      <c r="M1462" s="55">
        <v>0.26760927400000001</v>
      </c>
    </row>
    <row r="1463" spans="1:13">
      <c r="A1463" s="55" t="s">
        <v>110</v>
      </c>
      <c r="B1463" s="55" t="s">
        <v>111</v>
      </c>
      <c r="C1463" s="55" t="s">
        <v>124</v>
      </c>
      <c r="D1463" s="55">
        <v>2045</v>
      </c>
      <c r="E1463" s="55" t="s">
        <v>49</v>
      </c>
      <c r="F1463" s="55">
        <v>2.7030545450000001</v>
      </c>
      <c r="G1463" s="55">
        <v>0.16303967999999999</v>
      </c>
      <c r="H1463" s="55">
        <v>78</v>
      </c>
      <c r="I1463" s="55">
        <v>62</v>
      </c>
      <c r="J1463" s="55">
        <v>0</v>
      </c>
      <c r="K1463" s="55">
        <v>258.17293699999999</v>
      </c>
      <c r="L1463" s="55">
        <v>18.617329890000001</v>
      </c>
      <c r="M1463" s="55">
        <v>0.27443303899999999</v>
      </c>
    </row>
    <row r="1464" spans="1:13">
      <c r="A1464" s="55" t="s">
        <v>110</v>
      </c>
      <c r="B1464" s="55" t="s">
        <v>111</v>
      </c>
      <c r="C1464" s="55" t="s">
        <v>124</v>
      </c>
      <c r="D1464" s="55">
        <v>2050</v>
      </c>
      <c r="E1464" s="55" t="s">
        <v>49</v>
      </c>
      <c r="F1464" s="55">
        <v>2.84167272699999</v>
      </c>
      <c r="G1464" s="55">
        <v>0.17197796600000001</v>
      </c>
      <c r="H1464" s="55">
        <v>82</v>
      </c>
      <c r="I1464" s="55">
        <v>65</v>
      </c>
      <c r="J1464" s="55">
        <v>0</v>
      </c>
      <c r="K1464" s="55">
        <v>271.4068097</v>
      </c>
      <c r="L1464" s="55">
        <v>19.57164204</v>
      </c>
      <c r="M1464" s="55">
        <v>0.28603641699999999</v>
      </c>
    </row>
    <row r="1465" spans="1:13">
      <c r="A1465" s="55" t="s">
        <v>110</v>
      </c>
      <c r="B1465" s="55" t="s">
        <v>111</v>
      </c>
      <c r="C1465" s="55" t="s">
        <v>125</v>
      </c>
      <c r="D1465" s="55">
        <v>2000</v>
      </c>
      <c r="E1465" s="55" t="s">
        <v>49</v>
      </c>
      <c r="F1465" s="55">
        <v>1.599</v>
      </c>
      <c r="G1465" s="55">
        <v>0.14299999999999999</v>
      </c>
      <c r="H1465" s="55">
        <v>17</v>
      </c>
      <c r="I1465" s="55">
        <v>13</v>
      </c>
      <c r="J1465" s="55">
        <v>0</v>
      </c>
      <c r="K1465" s="55">
        <v>76.9898720999999</v>
      </c>
      <c r="L1465" s="55">
        <v>5.6300585729999897</v>
      </c>
      <c r="M1465" s="55">
        <v>2.199606481</v>
      </c>
    </row>
    <row r="1466" spans="1:13">
      <c r="A1466" s="55" t="s">
        <v>110</v>
      </c>
      <c r="B1466" s="55" t="s">
        <v>111</v>
      </c>
      <c r="C1466" s="55" t="s">
        <v>125</v>
      </c>
      <c r="D1466" s="55">
        <v>2005</v>
      </c>
      <c r="E1466" s="55" t="s">
        <v>49</v>
      </c>
      <c r="F1466" s="55">
        <v>2.08699999999999</v>
      </c>
      <c r="G1466" s="55">
        <v>0.12</v>
      </c>
      <c r="H1466" s="55">
        <v>25</v>
      </c>
      <c r="I1466" s="55">
        <v>19</v>
      </c>
      <c r="J1466" s="55">
        <v>0</v>
      </c>
      <c r="K1466" s="55">
        <v>109.729370799999</v>
      </c>
      <c r="L1466" s="55">
        <v>7.9719841499999999</v>
      </c>
      <c r="M1466" s="55">
        <v>1.6446839040000001</v>
      </c>
    </row>
    <row r="1467" spans="1:13">
      <c r="A1467" s="55" t="s">
        <v>110</v>
      </c>
      <c r="B1467" s="55" t="s">
        <v>111</v>
      </c>
      <c r="C1467" s="55" t="s">
        <v>125</v>
      </c>
      <c r="D1467" s="55">
        <v>2010</v>
      </c>
      <c r="E1467" s="55" t="s">
        <v>49</v>
      </c>
      <c r="F1467" s="55">
        <v>2.5630000000000002</v>
      </c>
      <c r="G1467" s="55">
        <v>0.14389005899999999</v>
      </c>
      <c r="H1467" s="55">
        <v>34</v>
      </c>
      <c r="I1467" s="55">
        <v>23</v>
      </c>
      <c r="J1467" s="55">
        <v>0</v>
      </c>
      <c r="K1467" s="55">
        <v>146.378228699999</v>
      </c>
      <c r="L1467" s="55">
        <v>10.581640739999999</v>
      </c>
      <c r="M1467" s="55">
        <v>1.3175277990000001</v>
      </c>
    </row>
    <row r="1468" spans="1:13">
      <c r="A1468" s="55" t="s">
        <v>110</v>
      </c>
      <c r="B1468" s="55" t="s">
        <v>111</v>
      </c>
      <c r="C1468" s="55" t="s">
        <v>125</v>
      </c>
      <c r="D1468" s="55">
        <v>2015</v>
      </c>
      <c r="E1468" s="55" t="s">
        <v>49</v>
      </c>
      <c r="F1468" s="55">
        <v>2.54</v>
      </c>
      <c r="G1468" s="55">
        <v>0.152975693</v>
      </c>
      <c r="H1468" s="55">
        <v>36</v>
      </c>
      <c r="I1468" s="55">
        <v>24</v>
      </c>
      <c r="J1468" s="55">
        <v>0</v>
      </c>
      <c r="K1468" s="55">
        <v>154.0362604</v>
      </c>
      <c r="L1468" s="55">
        <v>11.124673680000001</v>
      </c>
      <c r="M1468" s="55">
        <v>0.61120505899999999</v>
      </c>
    </row>
    <row r="1469" spans="1:13">
      <c r="A1469" s="55" t="s">
        <v>110</v>
      </c>
      <c r="B1469" s="55" t="s">
        <v>111</v>
      </c>
      <c r="C1469" s="55" t="s">
        <v>125</v>
      </c>
      <c r="D1469" s="55">
        <v>2020</v>
      </c>
      <c r="E1469" s="55" t="s">
        <v>49</v>
      </c>
      <c r="F1469" s="55">
        <v>2.54</v>
      </c>
      <c r="G1469" s="55">
        <v>0.14702991699999901</v>
      </c>
      <c r="H1469" s="55">
        <v>36</v>
      </c>
      <c r="I1469" s="55">
        <v>24</v>
      </c>
      <c r="J1469" s="55">
        <v>0</v>
      </c>
      <c r="K1469" s="55">
        <v>154.77814950000001</v>
      </c>
      <c r="L1469" s="55">
        <v>11.185065079999999</v>
      </c>
      <c r="M1469" s="55">
        <v>0.29232219199999998</v>
      </c>
    </row>
    <row r="1470" spans="1:13">
      <c r="A1470" s="55" t="s">
        <v>110</v>
      </c>
      <c r="B1470" s="55" t="s">
        <v>111</v>
      </c>
      <c r="C1470" s="55" t="s">
        <v>125</v>
      </c>
      <c r="D1470" s="55">
        <v>2025</v>
      </c>
      <c r="E1470" s="55" t="s">
        <v>49</v>
      </c>
      <c r="F1470" s="55">
        <v>2.82222222199999</v>
      </c>
      <c r="G1470" s="55">
        <v>0.19482693800000001</v>
      </c>
      <c r="H1470" s="55">
        <v>40</v>
      </c>
      <c r="I1470" s="55">
        <v>27</v>
      </c>
      <c r="J1470" s="55">
        <v>0</v>
      </c>
      <c r="K1470" s="55">
        <v>172.28623899999999</v>
      </c>
      <c r="L1470" s="55">
        <v>12.45303419</v>
      </c>
      <c r="M1470" s="55">
        <v>0.23249808499999999</v>
      </c>
    </row>
    <row r="1471" spans="1:13">
      <c r="A1471" s="55" t="s">
        <v>110</v>
      </c>
      <c r="B1471" s="55" t="s">
        <v>111</v>
      </c>
      <c r="C1471" s="55" t="s">
        <v>125</v>
      </c>
      <c r="D1471" s="55">
        <v>2030</v>
      </c>
      <c r="E1471" s="55" t="s">
        <v>49</v>
      </c>
      <c r="F1471" s="55">
        <v>3.1749999999999998</v>
      </c>
      <c r="G1471" s="55">
        <v>0.20870308300000001</v>
      </c>
      <c r="H1471" s="55">
        <v>45</v>
      </c>
      <c r="I1471" s="55">
        <v>30</v>
      </c>
      <c r="J1471" s="55">
        <v>0</v>
      </c>
      <c r="K1471" s="55">
        <v>193.95531519999901</v>
      </c>
      <c r="L1471" s="55">
        <v>14.020486979999999</v>
      </c>
      <c r="M1471" s="55">
        <v>0.23133635399999999</v>
      </c>
    </row>
    <row r="1472" spans="1:13">
      <c r="A1472" s="55" t="s">
        <v>110</v>
      </c>
      <c r="B1472" s="55" t="s">
        <v>111</v>
      </c>
      <c r="C1472" s="55" t="s">
        <v>125</v>
      </c>
      <c r="D1472" s="55">
        <v>2035</v>
      </c>
      <c r="E1472" s="55" t="s">
        <v>49</v>
      </c>
      <c r="F1472" s="55">
        <v>3.5983333329999998</v>
      </c>
      <c r="G1472" s="55">
        <v>0.245099595</v>
      </c>
      <c r="H1472" s="55">
        <v>51</v>
      </c>
      <c r="I1472" s="55">
        <v>34</v>
      </c>
      <c r="J1472" s="55">
        <v>0</v>
      </c>
      <c r="K1472" s="55">
        <v>219.8739602</v>
      </c>
      <c r="L1472" s="55">
        <v>15.89459175</v>
      </c>
      <c r="M1472" s="55">
        <v>0.25195315699999998</v>
      </c>
    </row>
    <row r="1473" spans="1:13">
      <c r="A1473" s="55" t="s">
        <v>110</v>
      </c>
      <c r="B1473" s="55" t="s">
        <v>111</v>
      </c>
      <c r="C1473" s="55" t="s">
        <v>125</v>
      </c>
      <c r="D1473" s="55">
        <v>2040</v>
      </c>
      <c r="E1473" s="55" t="s">
        <v>49</v>
      </c>
      <c r="F1473" s="55">
        <v>3.880555556</v>
      </c>
      <c r="G1473" s="55">
        <v>0.25177977400000001</v>
      </c>
      <c r="H1473" s="55">
        <v>55</v>
      </c>
      <c r="I1473" s="55">
        <v>37</v>
      </c>
      <c r="J1473" s="55">
        <v>0</v>
      </c>
      <c r="K1473" s="55">
        <v>237.14298550000001</v>
      </c>
      <c r="L1473" s="55">
        <v>17.143177120000001</v>
      </c>
      <c r="M1473" s="55">
        <v>0.26853627899999999</v>
      </c>
    </row>
    <row r="1474" spans="1:13">
      <c r="A1474" s="55" t="s">
        <v>110</v>
      </c>
      <c r="B1474" s="55" t="s">
        <v>111</v>
      </c>
      <c r="C1474" s="55" t="s">
        <v>125</v>
      </c>
      <c r="D1474" s="55">
        <v>2045</v>
      </c>
      <c r="E1474" s="55" t="s">
        <v>49</v>
      </c>
      <c r="F1474" s="55">
        <v>4.1627777779999997</v>
      </c>
      <c r="G1474" s="55">
        <v>0.26398868199999997</v>
      </c>
      <c r="H1474" s="55">
        <v>59</v>
      </c>
      <c r="I1474" s="55">
        <v>39</v>
      </c>
      <c r="J1474" s="55">
        <v>0</v>
      </c>
      <c r="K1474" s="55">
        <v>254.39965219999999</v>
      </c>
      <c r="L1474" s="55">
        <v>18.3907583999999</v>
      </c>
      <c r="M1474" s="55">
        <v>0.28697902399999897</v>
      </c>
    </row>
    <row r="1475" spans="1:13">
      <c r="A1475" s="55" t="s">
        <v>110</v>
      </c>
      <c r="B1475" s="55" t="s">
        <v>111</v>
      </c>
      <c r="C1475" s="55" t="s">
        <v>125</v>
      </c>
      <c r="D1475" s="55">
        <v>2050</v>
      </c>
      <c r="E1475" s="55" t="s">
        <v>49</v>
      </c>
      <c r="F1475" s="55">
        <v>4.4450000000000003</v>
      </c>
      <c r="G1475" s="55">
        <v>0.28011349899999999</v>
      </c>
      <c r="H1475" s="55">
        <v>63</v>
      </c>
      <c r="I1475" s="55">
        <v>42</v>
      </c>
      <c r="J1475" s="55">
        <v>0</v>
      </c>
      <c r="K1475" s="55">
        <v>271.65115429999997</v>
      </c>
      <c r="L1475" s="55">
        <v>19.637920040000001</v>
      </c>
      <c r="M1475" s="55">
        <v>0.30614687000000002</v>
      </c>
    </row>
    <row r="1476" spans="1:13">
      <c r="A1476" s="55" t="s">
        <v>110</v>
      </c>
      <c r="B1476" s="55" t="s">
        <v>111</v>
      </c>
      <c r="C1476" s="55" t="s">
        <v>126</v>
      </c>
      <c r="D1476" s="55">
        <v>2000</v>
      </c>
      <c r="E1476" s="55" t="s">
        <v>49</v>
      </c>
      <c r="F1476" s="55">
        <v>2.0659999999999998</v>
      </c>
      <c r="G1476" s="55">
        <v>0.186</v>
      </c>
      <c r="H1476" s="55">
        <v>33</v>
      </c>
      <c r="I1476" s="55">
        <v>24</v>
      </c>
      <c r="J1476" s="55">
        <v>0</v>
      </c>
      <c r="K1476" s="55">
        <v>134.79414689999999</v>
      </c>
      <c r="L1476" s="55">
        <v>9.9827672060000001</v>
      </c>
      <c r="M1476" s="55">
        <v>5.3068648510000003</v>
      </c>
    </row>
    <row r="1477" spans="1:13">
      <c r="A1477" s="55" t="s">
        <v>110</v>
      </c>
      <c r="B1477" s="55" t="s">
        <v>111</v>
      </c>
      <c r="C1477" s="55" t="s">
        <v>126</v>
      </c>
      <c r="D1477" s="55">
        <v>2005</v>
      </c>
      <c r="E1477" s="55" t="s">
        <v>49</v>
      </c>
      <c r="F1477" s="55">
        <v>2.57899999999999</v>
      </c>
      <c r="G1477" s="55">
        <v>0.14399999999999999</v>
      </c>
      <c r="H1477" s="55">
        <v>42</v>
      </c>
      <c r="I1477" s="55">
        <v>29</v>
      </c>
      <c r="J1477" s="55">
        <v>0</v>
      </c>
      <c r="K1477" s="55">
        <v>163.041358</v>
      </c>
      <c r="L1477" s="55">
        <v>11.979464350000001</v>
      </c>
      <c r="M1477" s="55">
        <v>3.9832455659999999</v>
      </c>
    </row>
    <row r="1478" spans="1:13">
      <c r="A1478" s="55" t="s">
        <v>110</v>
      </c>
      <c r="B1478" s="55" t="s">
        <v>111</v>
      </c>
      <c r="C1478" s="55" t="s">
        <v>126</v>
      </c>
      <c r="D1478" s="55">
        <v>2010</v>
      </c>
      <c r="E1478" s="55" t="s">
        <v>49</v>
      </c>
      <c r="F1478" s="55">
        <v>2.6030000000000002</v>
      </c>
      <c r="G1478" s="55">
        <v>0.13947493699999999</v>
      </c>
      <c r="H1478" s="55">
        <v>46</v>
      </c>
      <c r="I1478" s="55">
        <v>29</v>
      </c>
      <c r="J1478" s="55">
        <v>0</v>
      </c>
      <c r="K1478" s="55">
        <v>175.25227319999999</v>
      </c>
      <c r="L1478" s="55">
        <v>12.74558459</v>
      </c>
      <c r="M1478" s="55">
        <v>2.3552568680000001</v>
      </c>
    </row>
    <row r="1479" spans="1:13">
      <c r="A1479" s="55" t="s">
        <v>110</v>
      </c>
      <c r="B1479" s="55" t="s">
        <v>111</v>
      </c>
      <c r="C1479" s="55" t="s">
        <v>126</v>
      </c>
      <c r="D1479" s="55">
        <v>2015</v>
      </c>
      <c r="E1479" s="55" t="s">
        <v>49</v>
      </c>
      <c r="F1479" s="55">
        <v>2.7289999999999899</v>
      </c>
      <c r="G1479" s="55">
        <v>0.141996815</v>
      </c>
      <c r="H1479" s="55">
        <v>51</v>
      </c>
      <c r="I1479" s="55">
        <v>30</v>
      </c>
      <c r="J1479" s="55">
        <v>0</v>
      </c>
      <c r="K1479" s="55">
        <v>193.33582229999999</v>
      </c>
      <c r="L1479" s="55">
        <v>14.04437384</v>
      </c>
      <c r="M1479" s="55">
        <v>1.242084204</v>
      </c>
    </row>
    <row r="1480" spans="1:13">
      <c r="A1480" s="55" t="s">
        <v>110</v>
      </c>
      <c r="B1480" s="55" t="s">
        <v>111</v>
      </c>
      <c r="C1480" s="55" t="s">
        <v>126</v>
      </c>
      <c r="D1480" s="55">
        <v>2020</v>
      </c>
      <c r="E1480" s="55" t="s">
        <v>49</v>
      </c>
      <c r="F1480" s="55">
        <v>2.62198039199999</v>
      </c>
      <c r="G1480" s="55">
        <v>0.118442083</v>
      </c>
      <c r="H1480" s="55">
        <v>49</v>
      </c>
      <c r="I1480" s="55">
        <v>29</v>
      </c>
      <c r="J1480" s="55">
        <v>0</v>
      </c>
      <c r="K1480" s="55">
        <v>184.97832890000001</v>
      </c>
      <c r="L1480" s="55">
        <v>13.465152639999999</v>
      </c>
      <c r="M1480" s="55">
        <v>0.48255828499999998</v>
      </c>
    </row>
    <row r="1481" spans="1:13">
      <c r="A1481" s="55" t="s">
        <v>110</v>
      </c>
      <c r="B1481" s="55" t="s">
        <v>111</v>
      </c>
      <c r="C1481" s="55" t="s">
        <v>126</v>
      </c>
      <c r="D1481" s="55">
        <v>2025</v>
      </c>
      <c r="E1481" s="55" t="s">
        <v>49</v>
      </c>
      <c r="F1481" s="55">
        <v>2.5684705879999998</v>
      </c>
      <c r="G1481" s="55">
        <v>0.13410428999999999</v>
      </c>
      <c r="H1481" s="55">
        <v>48</v>
      </c>
      <c r="I1481" s="55">
        <v>29</v>
      </c>
      <c r="J1481" s="55">
        <v>0</v>
      </c>
      <c r="K1481" s="55">
        <v>180.9076269</v>
      </c>
      <c r="L1481" s="55">
        <v>13.17932646</v>
      </c>
      <c r="M1481" s="55">
        <v>0.218336213999999</v>
      </c>
    </row>
    <row r="1482" spans="1:13">
      <c r="A1482" s="55" t="s">
        <v>110</v>
      </c>
      <c r="B1482" s="55" t="s">
        <v>111</v>
      </c>
      <c r="C1482" s="55" t="s">
        <v>126</v>
      </c>
      <c r="D1482" s="55">
        <v>2030</v>
      </c>
      <c r="E1482" s="55" t="s">
        <v>49</v>
      </c>
      <c r="F1482" s="55">
        <v>2.5684705879999998</v>
      </c>
      <c r="G1482" s="55">
        <v>0.126659881</v>
      </c>
      <c r="H1482" s="55">
        <v>48</v>
      </c>
      <c r="I1482" s="55">
        <v>29</v>
      </c>
      <c r="J1482" s="55">
        <v>0</v>
      </c>
      <c r="K1482" s="55">
        <v>180.79339959999999</v>
      </c>
      <c r="L1482" s="55">
        <v>13.17503934</v>
      </c>
      <c r="M1482" s="55">
        <v>0.13255310100000001</v>
      </c>
    </row>
    <row r="1483" spans="1:13">
      <c r="A1483" s="55" t="s">
        <v>110</v>
      </c>
      <c r="B1483" s="55" t="s">
        <v>111</v>
      </c>
      <c r="C1483" s="55" t="s">
        <v>126</v>
      </c>
      <c r="D1483" s="55">
        <v>2035</v>
      </c>
      <c r="E1483" s="55" t="s">
        <v>49</v>
      </c>
      <c r="F1483" s="55">
        <v>2.5149607839999999</v>
      </c>
      <c r="G1483" s="55">
        <v>0.11862345199999901</v>
      </c>
      <c r="H1483" s="55">
        <v>47</v>
      </c>
      <c r="I1483" s="55">
        <v>29</v>
      </c>
      <c r="J1483" s="55">
        <v>0</v>
      </c>
      <c r="K1483" s="55">
        <v>176.98376830000001</v>
      </c>
      <c r="L1483" s="55">
        <v>12.89893784</v>
      </c>
      <c r="M1483" s="55">
        <v>0.10390521</v>
      </c>
    </row>
    <row r="1484" spans="1:13">
      <c r="A1484" s="55" t="s">
        <v>110</v>
      </c>
      <c r="B1484" s="55" t="s">
        <v>111</v>
      </c>
      <c r="C1484" s="55" t="s">
        <v>126</v>
      </c>
      <c r="D1484" s="55">
        <v>2040</v>
      </c>
      <c r="E1484" s="55" t="s">
        <v>49</v>
      </c>
      <c r="F1484" s="55">
        <v>2.46145098</v>
      </c>
      <c r="G1484" s="55">
        <v>0.121069371</v>
      </c>
      <c r="H1484" s="55">
        <v>46</v>
      </c>
      <c r="I1484" s="55">
        <v>28</v>
      </c>
      <c r="J1484" s="55">
        <v>0</v>
      </c>
      <c r="K1484" s="55">
        <v>173.20191599999899</v>
      </c>
      <c r="L1484" s="55">
        <v>12.62388084</v>
      </c>
      <c r="M1484" s="55">
        <v>9.5192288999999999E-2</v>
      </c>
    </row>
    <row r="1485" spans="1:13">
      <c r="A1485" s="55" t="s">
        <v>110</v>
      </c>
      <c r="B1485" s="55" t="s">
        <v>111</v>
      </c>
      <c r="C1485" s="55" t="s">
        <v>126</v>
      </c>
      <c r="D1485" s="55">
        <v>2045</v>
      </c>
      <c r="E1485" s="55" t="s">
        <v>49</v>
      </c>
      <c r="F1485" s="55">
        <v>2.3544313730000002</v>
      </c>
      <c r="G1485" s="55">
        <v>0.10918939499999999</v>
      </c>
      <c r="H1485" s="55">
        <v>44</v>
      </c>
      <c r="I1485" s="55">
        <v>27</v>
      </c>
      <c r="J1485" s="55">
        <v>0</v>
      </c>
      <c r="K1485" s="55">
        <v>165.66541989999999</v>
      </c>
      <c r="L1485" s="55">
        <v>12.074791279999999</v>
      </c>
      <c r="M1485" s="55">
        <v>8.9161173999999996E-2</v>
      </c>
    </row>
    <row r="1486" spans="1:13">
      <c r="A1486" s="55" t="s">
        <v>110</v>
      </c>
      <c r="B1486" s="55" t="s">
        <v>111</v>
      </c>
      <c r="C1486" s="55" t="s">
        <v>126</v>
      </c>
      <c r="D1486" s="55">
        <v>2050</v>
      </c>
      <c r="E1486" s="55" t="s">
        <v>49</v>
      </c>
      <c r="F1486" s="55">
        <v>2.3009215689999998</v>
      </c>
      <c r="G1486" s="55">
        <v>0.11111124</v>
      </c>
      <c r="H1486" s="55">
        <v>43</v>
      </c>
      <c r="I1486" s="55">
        <v>26</v>
      </c>
      <c r="J1486" s="55">
        <v>0</v>
      </c>
      <c r="K1486" s="55">
        <v>161.89804889999999</v>
      </c>
      <c r="L1486" s="55">
        <v>11.80027952</v>
      </c>
      <c r="M1486" s="55">
        <v>8.6540143E-2</v>
      </c>
    </row>
    <row r="1487" spans="1:13">
      <c r="A1487" s="55" t="s">
        <v>110</v>
      </c>
      <c r="B1487" s="55" t="s">
        <v>111</v>
      </c>
      <c r="C1487" s="55" t="s">
        <v>127</v>
      </c>
      <c r="D1487" s="55">
        <v>2000</v>
      </c>
      <c r="E1487" s="55" t="s">
        <v>49</v>
      </c>
      <c r="F1487" s="55">
        <v>18.559999999999999</v>
      </c>
      <c r="G1487" s="55">
        <v>1.69</v>
      </c>
      <c r="H1487" s="55">
        <v>325</v>
      </c>
      <c r="I1487" s="55">
        <v>178</v>
      </c>
      <c r="J1487" s="55">
        <v>0</v>
      </c>
      <c r="K1487" s="55">
        <v>2690.7446439999999</v>
      </c>
      <c r="L1487" s="55">
        <v>196.51574489999999</v>
      </c>
      <c r="M1487" s="55">
        <v>24.1212026</v>
      </c>
    </row>
    <row r="1488" spans="1:13">
      <c r="A1488" s="55" t="s">
        <v>110</v>
      </c>
      <c r="B1488" s="55" t="s">
        <v>111</v>
      </c>
      <c r="C1488" s="55" t="s">
        <v>127</v>
      </c>
      <c r="D1488" s="55">
        <v>2005</v>
      </c>
      <c r="E1488" s="55" t="s">
        <v>49</v>
      </c>
      <c r="F1488" s="55">
        <v>18.72</v>
      </c>
      <c r="G1488" s="55">
        <v>1.0840000000000001</v>
      </c>
      <c r="H1488" s="55">
        <v>301</v>
      </c>
      <c r="I1488" s="55">
        <v>165</v>
      </c>
      <c r="J1488" s="55">
        <v>0</v>
      </c>
      <c r="K1488" s="55">
        <v>2129.9280309999999</v>
      </c>
      <c r="L1488" s="55">
        <v>151.12377670000001</v>
      </c>
      <c r="M1488" s="55">
        <v>8.3500353260000004</v>
      </c>
    </row>
    <row r="1489" spans="1:13">
      <c r="A1489" s="55" t="s">
        <v>110</v>
      </c>
      <c r="B1489" s="55" t="s">
        <v>111</v>
      </c>
      <c r="C1489" s="55" t="s">
        <v>127</v>
      </c>
      <c r="D1489" s="55">
        <v>2010</v>
      </c>
      <c r="E1489" s="55" t="s">
        <v>49</v>
      </c>
      <c r="F1489" s="55">
        <v>15.38</v>
      </c>
      <c r="G1489" s="55">
        <v>1.230517606</v>
      </c>
      <c r="H1489" s="55">
        <v>304</v>
      </c>
      <c r="I1489" s="55">
        <v>167</v>
      </c>
      <c r="J1489" s="55">
        <v>0</v>
      </c>
      <c r="K1489" s="55">
        <v>2017.6299019999999</v>
      </c>
      <c r="L1489" s="55">
        <v>134.528965</v>
      </c>
      <c r="M1489" s="55">
        <v>2.7120848249999998</v>
      </c>
    </row>
    <row r="1490" spans="1:13">
      <c r="A1490" s="55" t="s">
        <v>110</v>
      </c>
      <c r="B1490" s="55" t="s">
        <v>111</v>
      </c>
      <c r="C1490" s="55" t="s">
        <v>127</v>
      </c>
      <c r="D1490" s="55">
        <v>2015</v>
      </c>
      <c r="E1490" s="55" t="s">
        <v>49</v>
      </c>
      <c r="F1490" s="55">
        <v>16.18</v>
      </c>
      <c r="G1490" s="55">
        <v>1.177843545</v>
      </c>
      <c r="H1490" s="55">
        <v>239.13043479999999</v>
      </c>
      <c r="I1490" s="55">
        <v>165</v>
      </c>
      <c r="J1490" s="55">
        <v>0</v>
      </c>
      <c r="K1490" s="55">
        <v>1511.5264749999999</v>
      </c>
      <c r="L1490" s="55">
        <v>92.862862120000003</v>
      </c>
      <c r="M1490" s="55">
        <v>1.2874546469999999</v>
      </c>
    </row>
    <row r="1491" spans="1:13">
      <c r="A1491" s="55" t="s">
        <v>110</v>
      </c>
      <c r="B1491" s="55" t="s">
        <v>111</v>
      </c>
      <c r="C1491" s="55" t="s">
        <v>127</v>
      </c>
      <c r="D1491" s="55">
        <v>2020</v>
      </c>
      <c r="E1491" s="55" t="s">
        <v>49</v>
      </c>
      <c r="F1491" s="55">
        <v>18.040700000000001</v>
      </c>
      <c r="G1491" s="55">
        <v>1.0654559509999999</v>
      </c>
      <c r="H1491" s="55">
        <v>266.63043479999999</v>
      </c>
      <c r="I1491" s="55">
        <v>183.97499999999999</v>
      </c>
      <c r="J1491" s="55">
        <v>0</v>
      </c>
      <c r="K1491" s="55">
        <v>1576.2290720000001</v>
      </c>
      <c r="L1491" s="55">
        <v>88.663615469999996</v>
      </c>
      <c r="M1491" s="55">
        <v>1.2242980559999901</v>
      </c>
    </row>
    <row r="1492" spans="1:13">
      <c r="A1492" s="55" t="s">
        <v>110</v>
      </c>
      <c r="B1492" s="55" t="s">
        <v>111</v>
      </c>
      <c r="C1492" s="55" t="s">
        <v>127</v>
      </c>
      <c r="D1492" s="55">
        <v>2025</v>
      </c>
      <c r="E1492" s="55" t="s">
        <v>49</v>
      </c>
      <c r="F1492" s="55">
        <v>19.513079999999999</v>
      </c>
      <c r="G1492" s="55">
        <v>1.2409237280000001</v>
      </c>
      <c r="H1492" s="55">
        <v>288.3913043</v>
      </c>
      <c r="I1492" s="55">
        <v>198.99</v>
      </c>
      <c r="J1492" s="55">
        <v>0</v>
      </c>
      <c r="K1492" s="55">
        <v>1579.2193569999999</v>
      </c>
      <c r="L1492" s="55">
        <v>82.594819000000001</v>
      </c>
      <c r="M1492" s="55">
        <v>1.266846575</v>
      </c>
    </row>
    <row r="1493" spans="1:13">
      <c r="A1493" s="55" t="s">
        <v>110</v>
      </c>
      <c r="B1493" s="55" t="s">
        <v>111</v>
      </c>
      <c r="C1493" s="55" t="s">
        <v>127</v>
      </c>
      <c r="D1493" s="55">
        <v>2030</v>
      </c>
      <c r="E1493" s="55" t="s">
        <v>49</v>
      </c>
      <c r="F1493" s="55">
        <v>20.6295</v>
      </c>
      <c r="G1493" s="55">
        <v>1.3415167429999999</v>
      </c>
      <c r="H1493" s="55">
        <v>304.8913043</v>
      </c>
      <c r="I1493" s="55">
        <v>210.375</v>
      </c>
      <c r="J1493" s="55">
        <v>0</v>
      </c>
      <c r="K1493" s="55">
        <v>1561.115941</v>
      </c>
      <c r="L1493" s="55">
        <v>80.282624470000002</v>
      </c>
      <c r="M1493" s="55">
        <v>1.3208681019999999</v>
      </c>
    </row>
    <row r="1494" spans="1:13">
      <c r="A1494" s="55" t="s">
        <v>110</v>
      </c>
      <c r="B1494" s="55" t="s">
        <v>111</v>
      </c>
      <c r="C1494" s="55" t="s">
        <v>127</v>
      </c>
      <c r="D1494" s="55">
        <v>2035</v>
      </c>
      <c r="E1494" s="55" t="s">
        <v>49</v>
      </c>
      <c r="F1494" s="55">
        <v>22.279859999999999</v>
      </c>
      <c r="G1494" s="55">
        <v>1.4756422890000001</v>
      </c>
      <c r="H1494" s="55">
        <v>329.282608699999</v>
      </c>
      <c r="I1494" s="55">
        <v>227.20500000000001</v>
      </c>
      <c r="J1494" s="55">
        <v>0</v>
      </c>
      <c r="K1494" s="55">
        <v>1623.989695</v>
      </c>
      <c r="L1494" s="55">
        <v>83.682283850000005</v>
      </c>
      <c r="M1494" s="55">
        <v>1.4235019229999999</v>
      </c>
    </row>
    <row r="1495" spans="1:13">
      <c r="A1495" s="55" t="s">
        <v>110</v>
      </c>
      <c r="B1495" s="55" t="s">
        <v>111</v>
      </c>
      <c r="C1495" s="55" t="s">
        <v>127</v>
      </c>
      <c r="D1495" s="55">
        <v>2040</v>
      </c>
      <c r="E1495" s="55" t="s">
        <v>49</v>
      </c>
      <c r="F1495" s="55">
        <v>24.124379999999999</v>
      </c>
      <c r="G1495" s="55">
        <v>1.5808715799999999</v>
      </c>
      <c r="H1495" s="55">
        <v>356.5434783</v>
      </c>
      <c r="I1495" s="55">
        <v>246.01499999999999</v>
      </c>
      <c r="J1495" s="55">
        <v>0</v>
      </c>
      <c r="K1495" s="55">
        <v>1732.6162019999999</v>
      </c>
      <c r="L1495" s="55">
        <v>90.342753779999995</v>
      </c>
      <c r="M1495" s="55">
        <v>1.54068420199999</v>
      </c>
    </row>
    <row r="1496" spans="1:13">
      <c r="A1496" s="55" t="s">
        <v>110</v>
      </c>
      <c r="B1496" s="55" t="s">
        <v>111</v>
      </c>
      <c r="C1496" s="55" t="s">
        <v>127</v>
      </c>
      <c r="D1496" s="55">
        <v>2045</v>
      </c>
      <c r="E1496" s="55" t="s">
        <v>49</v>
      </c>
      <c r="F1496" s="55">
        <v>26.308679999999999</v>
      </c>
      <c r="G1496" s="55">
        <v>1.669883818</v>
      </c>
      <c r="H1496" s="55">
        <v>388.82608699999997</v>
      </c>
      <c r="I1496" s="55">
        <v>268.29000000000002</v>
      </c>
      <c r="J1496" s="55">
        <v>0</v>
      </c>
      <c r="K1496" s="55">
        <v>1878.6611849999999</v>
      </c>
      <c r="L1496" s="55">
        <v>99.488203729999995</v>
      </c>
      <c r="M1496" s="55">
        <v>1.6798762439999999</v>
      </c>
    </row>
    <row r="1497" spans="1:13">
      <c r="A1497" s="55" t="s">
        <v>110</v>
      </c>
      <c r="B1497" s="55" t="s">
        <v>111</v>
      </c>
      <c r="C1497" s="55" t="s">
        <v>127</v>
      </c>
      <c r="D1497" s="55">
        <v>2050</v>
      </c>
      <c r="E1497" s="55" t="s">
        <v>49</v>
      </c>
      <c r="F1497" s="55">
        <v>28.7195</v>
      </c>
      <c r="G1497" s="55">
        <v>1.909555718</v>
      </c>
      <c r="H1497" s="55">
        <v>424.4565217</v>
      </c>
      <c r="I1497" s="55">
        <v>292.875</v>
      </c>
      <c r="J1497" s="55">
        <v>0</v>
      </c>
      <c r="K1497" s="55">
        <v>2046.2651519999999</v>
      </c>
      <c r="L1497" s="55">
        <v>110.0990087</v>
      </c>
      <c r="M1497" s="55">
        <v>1.8338741380000001</v>
      </c>
    </row>
    <row r="1498" spans="1:13">
      <c r="A1498" s="55" t="s">
        <v>110</v>
      </c>
      <c r="B1498" s="55" t="s">
        <v>111</v>
      </c>
      <c r="C1498" s="55" t="s">
        <v>118</v>
      </c>
      <c r="D1498" s="55">
        <v>2000</v>
      </c>
      <c r="E1498" s="55" t="s">
        <v>74</v>
      </c>
      <c r="F1498" s="55">
        <v>0</v>
      </c>
      <c r="G1498" s="55">
        <v>0</v>
      </c>
      <c r="H1498" s="55">
        <v>0</v>
      </c>
      <c r="I1498" s="55">
        <v>0</v>
      </c>
      <c r="J1498" s="55">
        <v>0</v>
      </c>
      <c r="K1498" s="55">
        <v>9858.4540089999991</v>
      </c>
      <c r="L1498" s="55">
        <v>795</v>
      </c>
      <c r="M1498" s="55">
        <v>1196</v>
      </c>
    </row>
    <row r="1499" spans="1:13">
      <c r="A1499" s="55" t="s">
        <v>110</v>
      </c>
      <c r="B1499" s="55" t="s">
        <v>111</v>
      </c>
      <c r="C1499" s="55" t="s">
        <v>118</v>
      </c>
      <c r="D1499" s="55">
        <v>2005</v>
      </c>
      <c r="E1499" s="55" t="s">
        <v>74</v>
      </c>
      <c r="F1499" s="55">
        <v>0</v>
      </c>
      <c r="G1499" s="55">
        <v>0</v>
      </c>
      <c r="H1499" s="55">
        <v>0</v>
      </c>
      <c r="I1499" s="55">
        <v>0</v>
      </c>
      <c r="J1499" s="55">
        <v>0</v>
      </c>
      <c r="K1499" s="55">
        <v>10867.50367</v>
      </c>
      <c r="L1499" s="55">
        <v>876.37122529999897</v>
      </c>
      <c r="M1499" s="55">
        <v>1472</v>
      </c>
    </row>
    <row r="1500" spans="1:13">
      <c r="A1500" s="55" t="s">
        <v>110</v>
      </c>
      <c r="B1500" s="55" t="s">
        <v>111</v>
      </c>
      <c r="C1500" s="55" t="s">
        <v>118</v>
      </c>
      <c r="D1500" s="55">
        <v>2010</v>
      </c>
      <c r="E1500" s="55" t="s">
        <v>74</v>
      </c>
      <c r="F1500" s="55">
        <v>0</v>
      </c>
      <c r="G1500" s="55">
        <v>0</v>
      </c>
      <c r="H1500" s="55">
        <v>0</v>
      </c>
      <c r="I1500" s="55">
        <v>0</v>
      </c>
      <c r="J1500" s="55">
        <v>0</v>
      </c>
      <c r="K1500" s="55">
        <v>11678.940699999999</v>
      </c>
      <c r="L1500" s="55">
        <v>941.80668170000001</v>
      </c>
      <c r="M1500" s="55">
        <v>1196</v>
      </c>
    </row>
    <row r="1501" spans="1:13">
      <c r="A1501" s="55" t="s">
        <v>110</v>
      </c>
      <c r="B1501" s="55" t="s">
        <v>111</v>
      </c>
      <c r="C1501" s="55" t="s">
        <v>118</v>
      </c>
      <c r="D1501" s="55">
        <v>2015</v>
      </c>
      <c r="E1501" s="55" t="s">
        <v>74</v>
      </c>
      <c r="F1501" s="55">
        <v>0</v>
      </c>
      <c r="G1501" s="55">
        <v>0</v>
      </c>
      <c r="H1501" s="55">
        <v>0</v>
      </c>
      <c r="I1501" s="55">
        <v>0</v>
      </c>
      <c r="J1501" s="55">
        <v>0</v>
      </c>
      <c r="K1501" s="55">
        <v>12722.496300000001</v>
      </c>
      <c r="L1501" s="55">
        <v>1025.960515</v>
      </c>
      <c r="M1501" s="55">
        <v>966</v>
      </c>
    </row>
    <row r="1502" spans="1:13">
      <c r="A1502" s="55" t="s">
        <v>110</v>
      </c>
      <c r="B1502" s="55" t="s">
        <v>111</v>
      </c>
      <c r="C1502" s="55" t="s">
        <v>118</v>
      </c>
      <c r="D1502" s="55">
        <v>2020</v>
      </c>
      <c r="E1502" s="55" t="s">
        <v>74</v>
      </c>
      <c r="F1502" s="55">
        <v>0</v>
      </c>
      <c r="G1502" s="55">
        <v>0</v>
      </c>
      <c r="H1502" s="55">
        <v>0</v>
      </c>
      <c r="I1502" s="55">
        <v>0</v>
      </c>
      <c r="J1502" s="55">
        <v>0</v>
      </c>
      <c r="K1502" s="55">
        <v>14134.13715</v>
      </c>
      <c r="L1502" s="55">
        <v>1139.7972769999999</v>
      </c>
      <c r="M1502" s="55">
        <v>690</v>
      </c>
    </row>
    <row r="1503" spans="1:13">
      <c r="A1503" s="55" t="s">
        <v>110</v>
      </c>
      <c r="B1503" s="55" t="s">
        <v>111</v>
      </c>
      <c r="C1503" s="55" t="s">
        <v>118</v>
      </c>
      <c r="D1503" s="55">
        <v>2025</v>
      </c>
      <c r="E1503" s="55" t="s">
        <v>74</v>
      </c>
      <c r="F1503" s="55">
        <v>0</v>
      </c>
      <c r="G1503" s="55">
        <v>0</v>
      </c>
      <c r="H1503" s="55">
        <v>0</v>
      </c>
      <c r="I1503" s="55">
        <v>0</v>
      </c>
      <c r="J1503" s="55">
        <v>0</v>
      </c>
      <c r="K1503" s="55">
        <v>16022.416300000001</v>
      </c>
      <c r="L1503" s="55">
        <v>1292.070841</v>
      </c>
      <c r="M1503" s="55">
        <v>828</v>
      </c>
    </row>
    <row r="1504" spans="1:13">
      <c r="A1504" s="55" t="s">
        <v>110</v>
      </c>
      <c r="B1504" s="55" t="s">
        <v>111</v>
      </c>
      <c r="C1504" s="55" t="s">
        <v>118</v>
      </c>
      <c r="D1504" s="55">
        <v>2030</v>
      </c>
      <c r="E1504" s="55" t="s">
        <v>74</v>
      </c>
      <c r="F1504" s="55">
        <v>0</v>
      </c>
      <c r="G1504" s="55">
        <v>0</v>
      </c>
      <c r="H1504" s="55">
        <v>0</v>
      </c>
      <c r="I1504" s="55">
        <v>0</v>
      </c>
      <c r="J1504" s="55">
        <v>0</v>
      </c>
      <c r="K1504" s="55">
        <v>18463.663919999999</v>
      </c>
      <c r="L1504" s="55">
        <v>1488.936582</v>
      </c>
      <c r="M1504" s="55">
        <v>920</v>
      </c>
    </row>
    <row r="1505" spans="1:13">
      <c r="A1505" s="55" t="s">
        <v>110</v>
      </c>
      <c r="B1505" s="55" t="s">
        <v>111</v>
      </c>
      <c r="C1505" s="55" t="s">
        <v>118</v>
      </c>
      <c r="D1505" s="55">
        <v>2035</v>
      </c>
      <c r="E1505" s="55" t="s">
        <v>74</v>
      </c>
      <c r="F1505" s="55">
        <v>0</v>
      </c>
      <c r="G1505" s="55">
        <v>0</v>
      </c>
      <c r="H1505" s="55">
        <v>0</v>
      </c>
      <c r="I1505" s="55">
        <v>0</v>
      </c>
      <c r="J1505" s="55">
        <v>0</v>
      </c>
      <c r="K1505" s="55">
        <v>21482.217779999999</v>
      </c>
      <c r="L1505" s="55">
        <v>1732.3571340000001</v>
      </c>
      <c r="M1505" s="55">
        <v>1012</v>
      </c>
    </row>
    <row r="1506" spans="1:13">
      <c r="A1506" s="55" t="s">
        <v>110</v>
      </c>
      <c r="B1506" s="55" t="s">
        <v>111</v>
      </c>
      <c r="C1506" s="55" t="s">
        <v>118</v>
      </c>
      <c r="D1506" s="55">
        <v>2040</v>
      </c>
      <c r="E1506" s="55" t="s">
        <v>74</v>
      </c>
      <c r="F1506" s="55">
        <v>0</v>
      </c>
      <c r="G1506" s="55">
        <v>0</v>
      </c>
      <c r="H1506" s="55">
        <v>0</v>
      </c>
      <c r="I1506" s="55">
        <v>0</v>
      </c>
      <c r="J1506" s="55">
        <v>0</v>
      </c>
      <c r="K1506" s="55">
        <v>25099.263350000001</v>
      </c>
      <c r="L1506" s="55">
        <v>2024.0409239999999</v>
      </c>
      <c r="M1506" s="55">
        <v>1058</v>
      </c>
    </row>
    <row r="1507" spans="1:13">
      <c r="A1507" s="55" t="s">
        <v>110</v>
      </c>
      <c r="B1507" s="55" t="s">
        <v>111</v>
      </c>
      <c r="C1507" s="55" t="s">
        <v>118</v>
      </c>
      <c r="D1507" s="55">
        <v>2045</v>
      </c>
      <c r="E1507" s="55" t="s">
        <v>74</v>
      </c>
      <c r="F1507" s="55">
        <v>0</v>
      </c>
      <c r="G1507" s="55">
        <v>0</v>
      </c>
      <c r="H1507" s="55">
        <v>0</v>
      </c>
      <c r="I1507" s="55">
        <v>0</v>
      </c>
      <c r="J1507" s="55">
        <v>0</v>
      </c>
      <c r="K1507" s="55">
        <v>29366.88392</v>
      </c>
      <c r="L1507" s="55">
        <v>2368.188024</v>
      </c>
      <c r="M1507" s="55">
        <v>1150</v>
      </c>
    </row>
    <row r="1508" spans="1:13">
      <c r="A1508" s="55" t="s">
        <v>110</v>
      </c>
      <c r="B1508" s="55" t="s">
        <v>111</v>
      </c>
      <c r="C1508" s="55" t="s">
        <v>118</v>
      </c>
      <c r="D1508" s="55">
        <v>2050</v>
      </c>
      <c r="E1508" s="55" t="s">
        <v>74</v>
      </c>
      <c r="F1508" s="55">
        <v>0</v>
      </c>
      <c r="G1508" s="55">
        <v>0</v>
      </c>
      <c r="H1508" s="55">
        <v>0</v>
      </c>
      <c r="I1508" s="55">
        <v>0</v>
      </c>
      <c r="J1508" s="55">
        <v>0</v>
      </c>
      <c r="K1508" s="55">
        <v>34371.881089999901</v>
      </c>
      <c r="L1508" s="55">
        <v>2771.7982400000001</v>
      </c>
      <c r="M1508" s="55">
        <v>1288</v>
      </c>
    </row>
    <row r="1509" spans="1:13">
      <c r="A1509" s="55" t="s">
        <v>110</v>
      </c>
      <c r="B1509" s="55" t="s">
        <v>111</v>
      </c>
      <c r="C1509" s="55" t="s">
        <v>128</v>
      </c>
      <c r="D1509" s="55">
        <v>2000</v>
      </c>
      <c r="E1509" s="55" t="s">
        <v>74</v>
      </c>
      <c r="F1509" s="55">
        <v>0</v>
      </c>
      <c r="G1509" s="55">
        <v>0</v>
      </c>
      <c r="H1509" s="55">
        <v>0</v>
      </c>
      <c r="I1509" s="55">
        <v>0</v>
      </c>
      <c r="J1509" s="55">
        <v>0</v>
      </c>
      <c r="K1509" s="55">
        <v>9858.4540089999991</v>
      </c>
      <c r="L1509" s="55">
        <v>795</v>
      </c>
      <c r="M1509" s="55">
        <v>1196</v>
      </c>
    </row>
    <row r="1510" spans="1:13">
      <c r="A1510" s="55" t="s">
        <v>110</v>
      </c>
      <c r="B1510" s="55" t="s">
        <v>111</v>
      </c>
      <c r="C1510" s="55" t="s">
        <v>128</v>
      </c>
      <c r="D1510" s="55">
        <v>2005</v>
      </c>
      <c r="E1510" s="55" t="s">
        <v>74</v>
      </c>
      <c r="F1510" s="55">
        <v>0</v>
      </c>
      <c r="G1510" s="55">
        <v>0</v>
      </c>
      <c r="H1510" s="55">
        <v>0</v>
      </c>
      <c r="I1510" s="55">
        <v>0</v>
      </c>
      <c r="J1510" s="55">
        <v>0</v>
      </c>
      <c r="K1510" s="55">
        <v>10867.50367</v>
      </c>
      <c r="L1510" s="55">
        <v>876.37122529999897</v>
      </c>
      <c r="M1510" s="55">
        <v>1472</v>
      </c>
    </row>
    <row r="1511" spans="1:13">
      <c r="A1511" s="55" t="s">
        <v>110</v>
      </c>
      <c r="B1511" s="55" t="s">
        <v>111</v>
      </c>
      <c r="C1511" s="55" t="s">
        <v>128</v>
      </c>
      <c r="D1511" s="55">
        <v>2010</v>
      </c>
      <c r="E1511" s="55" t="s">
        <v>74</v>
      </c>
      <c r="F1511" s="55">
        <v>0</v>
      </c>
      <c r="G1511" s="55">
        <v>0</v>
      </c>
      <c r="H1511" s="55">
        <v>0</v>
      </c>
      <c r="I1511" s="55">
        <v>0</v>
      </c>
      <c r="J1511" s="55">
        <v>0</v>
      </c>
      <c r="K1511" s="55">
        <v>11678.940699999999</v>
      </c>
      <c r="L1511" s="55">
        <v>941.80668170000001</v>
      </c>
      <c r="M1511" s="55">
        <v>1196</v>
      </c>
    </row>
    <row r="1512" spans="1:13">
      <c r="A1512" s="55" t="s">
        <v>110</v>
      </c>
      <c r="B1512" s="55" t="s">
        <v>111</v>
      </c>
      <c r="C1512" s="55" t="s">
        <v>128</v>
      </c>
      <c r="D1512" s="55">
        <v>2015</v>
      </c>
      <c r="E1512" s="55" t="s">
        <v>74</v>
      </c>
      <c r="F1512" s="55">
        <v>0</v>
      </c>
      <c r="G1512" s="55">
        <v>0</v>
      </c>
      <c r="H1512" s="55">
        <v>0</v>
      </c>
      <c r="I1512" s="55">
        <v>0</v>
      </c>
      <c r="J1512" s="55">
        <v>0</v>
      </c>
      <c r="K1512" s="55">
        <v>12722.496300000001</v>
      </c>
      <c r="L1512" s="55">
        <v>1025.960515</v>
      </c>
      <c r="M1512" s="55">
        <v>966</v>
      </c>
    </row>
    <row r="1513" spans="1:13">
      <c r="A1513" s="55" t="s">
        <v>110</v>
      </c>
      <c r="B1513" s="55" t="s">
        <v>111</v>
      </c>
      <c r="C1513" s="55" t="s">
        <v>128</v>
      </c>
      <c r="D1513" s="55">
        <v>2020</v>
      </c>
      <c r="E1513" s="55" t="s">
        <v>74</v>
      </c>
      <c r="F1513" s="55">
        <v>0</v>
      </c>
      <c r="G1513" s="55">
        <v>0</v>
      </c>
      <c r="H1513" s="55">
        <v>0</v>
      </c>
      <c r="I1513" s="55">
        <v>0</v>
      </c>
      <c r="J1513" s="55">
        <v>0</v>
      </c>
      <c r="K1513" s="55">
        <v>14134.13715</v>
      </c>
      <c r="L1513" s="55">
        <v>1139.7972769999999</v>
      </c>
      <c r="M1513" s="55">
        <v>690</v>
      </c>
    </row>
    <row r="1514" spans="1:13">
      <c r="A1514" s="55" t="s">
        <v>110</v>
      </c>
      <c r="B1514" s="55" t="s">
        <v>111</v>
      </c>
      <c r="C1514" s="55" t="s">
        <v>128</v>
      </c>
      <c r="D1514" s="55">
        <v>2025</v>
      </c>
      <c r="E1514" s="55" t="s">
        <v>74</v>
      </c>
      <c r="F1514" s="55">
        <v>0</v>
      </c>
      <c r="G1514" s="55">
        <v>0</v>
      </c>
      <c r="H1514" s="55">
        <v>0</v>
      </c>
      <c r="I1514" s="55">
        <v>0</v>
      </c>
      <c r="J1514" s="55">
        <v>0</v>
      </c>
      <c r="K1514" s="55">
        <v>16022.416300000001</v>
      </c>
      <c r="L1514" s="55">
        <v>1292.070841</v>
      </c>
      <c r="M1514" s="55">
        <v>828</v>
      </c>
    </row>
    <row r="1515" spans="1:13">
      <c r="A1515" s="55" t="s">
        <v>110</v>
      </c>
      <c r="B1515" s="55" t="s">
        <v>111</v>
      </c>
      <c r="C1515" s="55" t="s">
        <v>128</v>
      </c>
      <c r="D1515" s="55">
        <v>2030</v>
      </c>
      <c r="E1515" s="55" t="s">
        <v>74</v>
      </c>
      <c r="F1515" s="55">
        <v>0</v>
      </c>
      <c r="G1515" s="55">
        <v>0</v>
      </c>
      <c r="H1515" s="55">
        <v>0</v>
      </c>
      <c r="I1515" s="55">
        <v>0</v>
      </c>
      <c r="J1515" s="55">
        <v>0</v>
      </c>
      <c r="K1515" s="55">
        <v>18463.663919999999</v>
      </c>
      <c r="L1515" s="55">
        <v>1488.936582</v>
      </c>
      <c r="M1515" s="55">
        <v>920</v>
      </c>
    </row>
    <row r="1516" spans="1:13">
      <c r="A1516" s="55" t="s">
        <v>110</v>
      </c>
      <c r="B1516" s="55" t="s">
        <v>111</v>
      </c>
      <c r="C1516" s="55" t="s">
        <v>128</v>
      </c>
      <c r="D1516" s="55">
        <v>2035</v>
      </c>
      <c r="E1516" s="55" t="s">
        <v>74</v>
      </c>
      <c r="F1516" s="55">
        <v>0</v>
      </c>
      <c r="G1516" s="55">
        <v>0</v>
      </c>
      <c r="H1516" s="55">
        <v>0</v>
      </c>
      <c r="I1516" s="55">
        <v>0</v>
      </c>
      <c r="J1516" s="55">
        <v>0</v>
      </c>
      <c r="K1516" s="55">
        <v>21482.217779999999</v>
      </c>
      <c r="L1516" s="55">
        <v>1732.3571340000001</v>
      </c>
      <c r="M1516" s="55">
        <v>1012</v>
      </c>
    </row>
    <row r="1517" spans="1:13">
      <c r="A1517" s="55" t="s">
        <v>110</v>
      </c>
      <c r="B1517" s="55" t="s">
        <v>111</v>
      </c>
      <c r="C1517" s="55" t="s">
        <v>128</v>
      </c>
      <c r="D1517" s="55">
        <v>2040</v>
      </c>
      <c r="E1517" s="55" t="s">
        <v>74</v>
      </c>
      <c r="F1517" s="55">
        <v>0</v>
      </c>
      <c r="G1517" s="55">
        <v>0</v>
      </c>
      <c r="H1517" s="55">
        <v>0</v>
      </c>
      <c r="I1517" s="55">
        <v>0</v>
      </c>
      <c r="J1517" s="55">
        <v>0</v>
      </c>
      <c r="K1517" s="55">
        <v>25099.263350000001</v>
      </c>
      <c r="L1517" s="55">
        <v>2024.0409239999999</v>
      </c>
      <c r="M1517" s="55">
        <v>1058</v>
      </c>
    </row>
    <row r="1518" spans="1:13">
      <c r="A1518" s="55" t="s">
        <v>110</v>
      </c>
      <c r="B1518" s="55" t="s">
        <v>111</v>
      </c>
      <c r="C1518" s="55" t="s">
        <v>128</v>
      </c>
      <c r="D1518" s="55">
        <v>2045</v>
      </c>
      <c r="E1518" s="55" t="s">
        <v>74</v>
      </c>
      <c r="F1518" s="55">
        <v>0</v>
      </c>
      <c r="G1518" s="55">
        <v>0</v>
      </c>
      <c r="H1518" s="55">
        <v>0</v>
      </c>
      <c r="I1518" s="55">
        <v>0</v>
      </c>
      <c r="J1518" s="55">
        <v>0</v>
      </c>
      <c r="K1518" s="55">
        <v>29366.88392</v>
      </c>
      <c r="L1518" s="55">
        <v>2368.188024</v>
      </c>
      <c r="M1518" s="55">
        <v>1150</v>
      </c>
    </row>
    <row r="1519" spans="1:13">
      <c r="A1519" s="55" t="s">
        <v>110</v>
      </c>
      <c r="B1519" s="55" t="s">
        <v>111</v>
      </c>
      <c r="C1519" s="55" t="s">
        <v>128</v>
      </c>
      <c r="D1519" s="55">
        <v>2050</v>
      </c>
      <c r="E1519" s="55" t="s">
        <v>74</v>
      </c>
      <c r="F1519" s="55">
        <v>0</v>
      </c>
      <c r="G1519" s="55">
        <v>0</v>
      </c>
      <c r="H1519" s="55">
        <v>0</v>
      </c>
      <c r="I1519" s="55">
        <v>0</v>
      </c>
      <c r="J1519" s="55">
        <v>0</v>
      </c>
      <c r="K1519" s="55">
        <v>34371.881089999901</v>
      </c>
      <c r="L1519" s="55">
        <v>2771.7982400000001</v>
      </c>
      <c r="M1519" s="55">
        <v>1288</v>
      </c>
    </row>
    <row r="1520" spans="1:13">
      <c r="A1520" s="55" t="s">
        <v>110</v>
      </c>
      <c r="B1520" s="55" t="s">
        <v>111</v>
      </c>
      <c r="C1520" s="55" t="s">
        <v>112</v>
      </c>
      <c r="D1520" s="55">
        <v>2000</v>
      </c>
      <c r="E1520" s="55" t="s">
        <v>50</v>
      </c>
      <c r="F1520" s="55">
        <v>2.52</v>
      </c>
      <c r="G1520" s="55">
        <v>3.1E-2</v>
      </c>
      <c r="H1520" s="55">
        <v>37</v>
      </c>
      <c r="I1520" s="55">
        <v>364</v>
      </c>
      <c r="J1520" s="55">
        <v>0</v>
      </c>
      <c r="K1520" s="55">
        <v>262.29181740000001</v>
      </c>
      <c r="L1520" s="55">
        <v>19.343612279999999</v>
      </c>
      <c r="M1520" s="55">
        <v>16.258914000000001</v>
      </c>
    </row>
    <row r="1521" spans="1:13">
      <c r="A1521" s="55" t="s">
        <v>110</v>
      </c>
      <c r="B1521" s="55" t="s">
        <v>111</v>
      </c>
      <c r="C1521" s="55" t="s">
        <v>112</v>
      </c>
      <c r="D1521" s="55">
        <v>2005</v>
      </c>
      <c r="E1521" s="55" t="s">
        <v>50</v>
      </c>
      <c r="F1521" s="55">
        <v>3.0880000000000001</v>
      </c>
      <c r="G1521" s="55">
        <v>4.4999999999999998E-2</v>
      </c>
      <c r="H1521" s="55">
        <v>44</v>
      </c>
      <c r="I1521" s="55">
        <v>433</v>
      </c>
      <c r="J1521" s="55">
        <v>0</v>
      </c>
      <c r="K1521" s="55">
        <v>290.84411710000001</v>
      </c>
      <c r="L1521" s="55">
        <v>21.490491250000002</v>
      </c>
      <c r="M1521" s="55">
        <v>14.01644507</v>
      </c>
    </row>
    <row r="1522" spans="1:13">
      <c r="A1522" s="55" t="s">
        <v>110</v>
      </c>
      <c r="B1522" s="55" t="s">
        <v>111</v>
      </c>
      <c r="C1522" s="55" t="s">
        <v>112</v>
      </c>
      <c r="D1522" s="55">
        <v>2010</v>
      </c>
      <c r="E1522" s="55" t="s">
        <v>50</v>
      </c>
      <c r="F1522" s="55">
        <v>3.9260000000000002</v>
      </c>
      <c r="G1522" s="55">
        <v>0.224262776</v>
      </c>
      <c r="H1522" s="55">
        <v>55</v>
      </c>
      <c r="I1522" s="55">
        <v>539</v>
      </c>
      <c r="J1522" s="55">
        <v>0</v>
      </c>
      <c r="K1522" s="55">
        <v>353.57897819999903</v>
      </c>
      <c r="L1522" s="55">
        <v>26.145081909999998</v>
      </c>
      <c r="M1522" s="55">
        <v>15.12647825</v>
      </c>
    </row>
    <row r="1523" spans="1:13">
      <c r="A1523" s="55" t="s">
        <v>110</v>
      </c>
      <c r="B1523" s="55" t="s">
        <v>111</v>
      </c>
      <c r="C1523" s="55" t="s">
        <v>112</v>
      </c>
      <c r="D1523" s="55">
        <v>2015</v>
      </c>
      <c r="E1523" s="55" t="s">
        <v>50</v>
      </c>
      <c r="F1523" s="55">
        <v>4.4909999999999997</v>
      </c>
      <c r="G1523" s="55">
        <v>0.32284573799999999</v>
      </c>
      <c r="H1523" s="55">
        <v>68</v>
      </c>
      <c r="I1523" s="55">
        <v>654</v>
      </c>
      <c r="J1523" s="55">
        <v>0</v>
      </c>
      <c r="K1523" s="55">
        <v>432.041641999999</v>
      </c>
      <c r="L1523" s="55">
        <v>31.960328369999999</v>
      </c>
      <c r="M1523" s="55">
        <v>17.591376350000001</v>
      </c>
    </row>
    <row r="1524" spans="1:13">
      <c r="A1524" s="55" t="s">
        <v>110</v>
      </c>
      <c r="B1524" s="55" t="s">
        <v>111</v>
      </c>
      <c r="C1524" s="55" t="s">
        <v>112</v>
      </c>
      <c r="D1524" s="55">
        <v>2020</v>
      </c>
      <c r="E1524" s="55" t="s">
        <v>50</v>
      </c>
      <c r="F1524" s="55">
        <v>4.7551764710000004</v>
      </c>
      <c r="G1524" s="55">
        <v>0.341641429</v>
      </c>
      <c r="H1524" s="55">
        <v>72</v>
      </c>
      <c r="I1524" s="55">
        <v>749</v>
      </c>
      <c r="J1524" s="55">
        <v>0</v>
      </c>
      <c r="K1524" s="55">
        <v>454.9271253</v>
      </c>
      <c r="L1524" s="55">
        <v>33.663810069999997</v>
      </c>
      <c r="M1524" s="55">
        <v>18.337943450000001</v>
      </c>
    </row>
    <row r="1525" spans="1:13">
      <c r="A1525" s="55" t="s">
        <v>110</v>
      </c>
      <c r="B1525" s="55" t="s">
        <v>111</v>
      </c>
      <c r="C1525" s="55" t="s">
        <v>112</v>
      </c>
      <c r="D1525" s="55">
        <v>2025</v>
      </c>
      <c r="E1525" s="55" t="s">
        <v>50</v>
      </c>
      <c r="F1525" s="55">
        <v>5.9439705879999902</v>
      </c>
      <c r="G1525" s="55">
        <v>0.54321251000000004</v>
      </c>
      <c r="H1525" s="55">
        <v>90</v>
      </c>
      <c r="I1525" s="55">
        <v>928</v>
      </c>
      <c r="J1525" s="55">
        <v>0</v>
      </c>
      <c r="K1525" s="55">
        <v>567.44496439999898</v>
      </c>
      <c r="L1525" s="55">
        <v>41.994984109999997</v>
      </c>
      <c r="M1525" s="55">
        <v>20.628125059999999</v>
      </c>
    </row>
    <row r="1526" spans="1:13">
      <c r="A1526" s="55" t="s">
        <v>110</v>
      </c>
      <c r="B1526" s="55" t="s">
        <v>111</v>
      </c>
      <c r="C1526" s="55" t="s">
        <v>112</v>
      </c>
      <c r="D1526" s="55">
        <v>2030</v>
      </c>
      <c r="E1526" s="55" t="s">
        <v>50</v>
      </c>
      <c r="F1526" s="55">
        <v>7.7932058819999996</v>
      </c>
      <c r="G1526" s="55">
        <v>0.64041445399999997</v>
      </c>
      <c r="H1526" s="55">
        <v>118</v>
      </c>
      <c r="I1526" s="55">
        <v>1198</v>
      </c>
      <c r="J1526" s="55">
        <v>0</v>
      </c>
      <c r="K1526" s="55">
        <v>743.37147259999995</v>
      </c>
      <c r="L1526" s="55">
        <v>55.017349279999998</v>
      </c>
      <c r="M1526" s="55">
        <v>18.026029550000001</v>
      </c>
    </row>
    <row r="1527" spans="1:13">
      <c r="A1527" s="55" t="s">
        <v>110</v>
      </c>
      <c r="B1527" s="55" t="s">
        <v>111</v>
      </c>
      <c r="C1527" s="55" t="s">
        <v>112</v>
      </c>
      <c r="D1527" s="55">
        <v>2035</v>
      </c>
      <c r="E1527" s="55" t="s">
        <v>50</v>
      </c>
      <c r="F1527" s="55">
        <v>9.6424411760000002</v>
      </c>
      <c r="G1527" s="55">
        <v>0.75512830399999997</v>
      </c>
      <c r="H1527" s="55">
        <v>146</v>
      </c>
      <c r="I1527" s="55">
        <v>1465</v>
      </c>
      <c r="J1527" s="55">
        <v>0</v>
      </c>
      <c r="K1527" s="55">
        <v>919.47348409999995</v>
      </c>
      <c r="L1527" s="55">
        <v>68.051971710000004</v>
      </c>
      <c r="M1527" s="55">
        <v>17.853178660000001</v>
      </c>
    </row>
    <row r="1528" spans="1:13">
      <c r="A1528" s="55" t="s">
        <v>110</v>
      </c>
      <c r="B1528" s="55" t="s">
        <v>111</v>
      </c>
      <c r="C1528" s="55" t="s">
        <v>112</v>
      </c>
      <c r="D1528" s="55">
        <v>2040</v>
      </c>
      <c r="E1528" s="55" t="s">
        <v>50</v>
      </c>
      <c r="F1528" s="55">
        <v>11.095411759999999</v>
      </c>
      <c r="G1528" s="55">
        <v>0.82154110299999905</v>
      </c>
      <c r="H1528" s="55">
        <v>168</v>
      </c>
      <c r="I1528" s="55">
        <v>1669</v>
      </c>
      <c r="J1528" s="55">
        <v>0</v>
      </c>
      <c r="K1528" s="55">
        <v>1057.89537899999</v>
      </c>
      <c r="L1528" s="55">
        <v>78.297374270000006</v>
      </c>
      <c r="M1528" s="55">
        <v>18.727248620000001</v>
      </c>
    </row>
    <row r="1529" spans="1:13">
      <c r="A1529" s="55" t="s">
        <v>110</v>
      </c>
      <c r="B1529" s="55" t="s">
        <v>111</v>
      </c>
      <c r="C1529" s="55" t="s">
        <v>112</v>
      </c>
      <c r="D1529" s="55">
        <v>2045</v>
      </c>
      <c r="E1529" s="55" t="s">
        <v>50</v>
      </c>
      <c r="F1529" s="55">
        <v>12.41629412</v>
      </c>
      <c r="G1529" s="55">
        <v>0.859060033</v>
      </c>
      <c r="H1529" s="55">
        <v>188</v>
      </c>
      <c r="I1529" s="55">
        <v>1842</v>
      </c>
      <c r="J1529" s="55">
        <v>0</v>
      </c>
      <c r="K1529" s="55">
        <v>1183.7797989999999</v>
      </c>
      <c r="L1529" s="55">
        <v>87.614613000000006</v>
      </c>
      <c r="M1529" s="55">
        <v>20.307099050000001</v>
      </c>
    </row>
    <row r="1530" spans="1:13">
      <c r="A1530" s="55" t="s">
        <v>110</v>
      </c>
      <c r="B1530" s="55" t="s">
        <v>111</v>
      </c>
      <c r="C1530" s="55" t="s">
        <v>112</v>
      </c>
      <c r="D1530" s="55">
        <v>2050</v>
      </c>
      <c r="E1530" s="55" t="s">
        <v>50</v>
      </c>
      <c r="F1530" s="55">
        <v>13.605088240000001</v>
      </c>
      <c r="G1530" s="55">
        <v>0.912534709</v>
      </c>
      <c r="H1530" s="55">
        <v>206</v>
      </c>
      <c r="I1530" s="55">
        <v>1999</v>
      </c>
      <c r="J1530" s="55">
        <v>0</v>
      </c>
      <c r="K1530" s="55">
        <v>1297.097027</v>
      </c>
      <c r="L1530" s="55">
        <v>96.001612219999998</v>
      </c>
      <c r="M1530" s="55">
        <v>22.045576449999999</v>
      </c>
    </row>
    <row r="1531" spans="1:13">
      <c r="A1531" s="55" t="s">
        <v>110</v>
      </c>
      <c r="B1531" s="55" t="s">
        <v>111</v>
      </c>
      <c r="C1531" s="55" t="s">
        <v>113</v>
      </c>
      <c r="D1531" s="55">
        <v>2000</v>
      </c>
      <c r="E1531" s="55" t="s">
        <v>50</v>
      </c>
      <c r="F1531" s="55">
        <v>2.72399999999999</v>
      </c>
      <c r="G1531" s="55">
        <v>0.14499999999999999</v>
      </c>
      <c r="H1531" s="55">
        <v>53</v>
      </c>
      <c r="I1531" s="55">
        <v>504</v>
      </c>
      <c r="J1531" s="55">
        <v>0</v>
      </c>
      <c r="K1531" s="55">
        <v>342.386717199999</v>
      </c>
      <c r="L1531" s="55">
        <v>25.27144397</v>
      </c>
      <c r="M1531" s="55">
        <v>24.200960460000001</v>
      </c>
    </row>
    <row r="1532" spans="1:13">
      <c r="A1532" s="55" t="s">
        <v>110</v>
      </c>
      <c r="B1532" s="55" t="s">
        <v>111</v>
      </c>
      <c r="C1532" s="55" t="s">
        <v>113</v>
      </c>
      <c r="D1532" s="55">
        <v>2005</v>
      </c>
      <c r="E1532" s="55" t="s">
        <v>50</v>
      </c>
      <c r="F1532" s="55">
        <v>3.3109999999999999</v>
      </c>
      <c r="G1532" s="55">
        <v>0.2165</v>
      </c>
      <c r="H1532" s="55">
        <v>65</v>
      </c>
      <c r="I1532" s="55">
        <v>604</v>
      </c>
      <c r="J1532" s="55">
        <v>0</v>
      </c>
      <c r="K1532" s="55">
        <v>399.08180140000002</v>
      </c>
      <c r="L1532" s="55">
        <v>29.42191278</v>
      </c>
      <c r="M1532" s="55">
        <v>18.859876870000001</v>
      </c>
    </row>
    <row r="1533" spans="1:13">
      <c r="A1533" s="55" t="s">
        <v>110</v>
      </c>
      <c r="B1533" s="55" t="s">
        <v>111</v>
      </c>
      <c r="C1533" s="55" t="s">
        <v>113</v>
      </c>
      <c r="D1533" s="55">
        <v>2010</v>
      </c>
      <c r="E1533" s="55" t="s">
        <v>50</v>
      </c>
      <c r="F1533" s="55">
        <v>3.95399999999999</v>
      </c>
      <c r="G1533" s="55">
        <v>0.341851391</v>
      </c>
      <c r="H1533" s="55">
        <v>79</v>
      </c>
      <c r="I1533" s="55">
        <v>720</v>
      </c>
      <c r="J1533" s="55">
        <v>0</v>
      </c>
      <c r="K1533" s="55">
        <v>473.413419199999</v>
      </c>
      <c r="L1533" s="55">
        <v>34.783260349999999</v>
      </c>
      <c r="M1533" s="55">
        <v>19.1646757</v>
      </c>
    </row>
    <row r="1534" spans="1:13">
      <c r="A1534" s="55" t="s">
        <v>110</v>
      </c>
      <c r="B1534" s="55" t="s">
        <v>111</v>
      </c>
      <c r="C1534" s="55" t="s">
        <v>113</v>
      </c>
      <c r="D1534" s="55">
        <v>2015</v>
      </c>
      <c r="E1534" s="55" t="s">
        <v>50</v>
      </c>
      <c r="F1534" s="55">
        <v>4.8239999999999998</v>
      </c>
      <c r="G1534" s="55">
        <v>0.39967366700000001</v>
      </c>
      <c r="H1534" s="55">
        <v>106</v>
      </c>
      <c r="I1534" s="55">
        <v>942</v>
      </c>
      <c r="J1534" s="55">
        <v>0</v>
      </c>
      <c r="K1534" s="55">
        <v>627.76300979999996</v>
      </c>
      <c r="L1534" s="55">
        <v>46.128023919999997</v>
      </c>
      <c r="M1534" s="55">
        <v>16.028031599999998</v>
      </c>
    </row>
    <row r="1535" spans="1:13">
      <c r="A1535" s="55" t="s">
        <v>110</v>
      </c>
      <c r="B1535" s="55" t="s">
        <v>111</v>
      </c>
      <c r="C1535" s="55" t="s">
        <v>113</v>
      </c>
      <c r="D1535" s="55">
        <v>2020</v>
      </c>
      <c r="E1535" s="55" t="s">
        <v>50</v>
      </c>
      <c r="F1535" s="55">
        <v>5.4156226419999998</v>
      </c>
      <c r="G1535" s="55">
        <v>0.43142439399999999</v>
      </c>
      <c r="H1535" s="55">
        <v>119</v>
      </c>
      <c r="I1535" s="55">
        <v>1120</v>
      </c>
      <c r="J1535" s="55">
        <v>0</v>
      </c>
      <c r="K1535" s="55">
        <v>701.16389379999896</v>
      </c>
      <c r="L1535" s="55">
        <v>51.527590600000003</v>
      </c>
      <c r="M1535" s="55">
        <v>13.52421582</v>
      </c>
    </row>
    <row r="1536" spans="1:13">
      <c r="A1536" s="55" t="s">
        <v>110</v>
      </c>
      <c r="B1536" s="55" t="s">
        <v>111</v>
      </c>
      <c r="C1536" s="55" t="s">
        <v>113</v>
      </c>
      <c r="D1536" s="55">
        <v>2025</v>
      </c>
      <c r="E1536" s="55" t="s">
        <v>50</v>
      </c>
      <c r="F1536" s="55">
        <v>6.4623396229999903</v>
      </c>
      <c r="G1536" s="55">
        <v>0.53988269499999997</v>
      </c>
      <c r="H1536" s="55">
        <v>142</v>
      </c>
      <c r="I1536" s="55">
        <v>1292</v>
      </c>
      <c r="J1536" s="55">
        <v>0</v>
      </c>
      <c r="K1536" s="55">
        <v>835.03966379999997</v>
      </c>
      <c r="L1536" s="55">
        <v>61.388914419999999</v>
      </c>
      <c r="M1536" s="55">
        <v>12.48524638</v>
      </c>
    </row>
    <row r="1537" spans="1:13">
      <c r="A1537" s="55" t="s">
        <v>110</v>
      </c>
      <c r="B1537" s="55" t="s">
        <v>111</v>
      </c>
      <c r="C1537" s="55" t="s">
        <v>113</v>
      </c>
      <c r="D1537" s="55">
        <v>2030</v>
      </c>
      <c r="E1537" s="55" t="s">
        <v>50</v>
      </c>
      <c r="F1537" s="55">
        <v>7.9641509429999999</v>
      </c>
      <c r="G1537" s="55">
        <v>0.62197221999999996</v>
      </c>
      <c r="H1537" s="55">
        <v>175</v>
      </c>
      <c r="I1537" s="55">
        <v>1545</v>
      </c>
      <c r="J1537" s="55">
        <v>0</v>
      </c>
      <c r="K1537" s="55">
        <v>1028.3185939999901</v>
      </c>
      <c r="L1537" s="55">
        <v>75.608924950000002</v>
      </c>
      <c r="M1537" s="55">
        <v>8.4600863729999993</v>
      </c>
    </row>
    <row r="1538" spans="1:13">
      <c r="A1538" s="55" t="s">
        <v>110</v>
      </c>
      <c r="B1538" s="55" t="s">
        <v>111</v>
      </c>
      <c r="C1538" s="55" t="s">
        <v>113</v>
      </c>
      <c r="D1538" s="55">
        <v>2035</v>
      </c>
      <c r="E1538" s="55" t="s">
        <v>50</v>
      </c>
      <c r="F1538" s="55">
        <v>9.3749433960000008</v>
      </c>
      <c r="G1538" s="55">
        <v>0.69254930000000003</v>
      </c>
      <c r="H1538" s="55">
        <v>206</v>
      </c>
      <c r="I1538" s="55">
        <v>1767</v>
      </c>
      <c r="J1538" s="55">
        <v>0</v>
      </c>
      <c r="K1538" s="55">
        <v>1210.1247449999901</v>
      </c>
      <c r="L1538" s="55">
        <v>88.981468570000004</v>
      </c>
      <c r="M1538" s="55">
        <v>6.7907206760000003</v>
      </c>
    </row>
    <row r="1539" spans="1:13">
      <c r="A1539" s="55" t="s">
        <v>110</v>
      </c>
      <c r="B1539" s="55" t="s">
        <v>111</v>
      </c>
      <c r="C1539" s="55" t="s">
        <v>113</v>
      </c>
      <c r="D1539" s="55">
        <v>2040</v>
      </c>
      <c r="E1539" s="55" t="s">
        <v>50</v>
      </c>
      <c r="F1539" s="55">
        <v>10.60369811</v>
      </c>
      <c r="G1539" s="55">
        <v>0.74975371499999999</v>
      </c>
      <c r="H1539" s="55">
        <v>233</v>
      </c>
      <c r="I1539" s="55">
        <v>1943</v>
      </c>
      <c r="J1539" s="55">
        <v>0</v>
      </c>
      <c r="K1539" s="55">
        <v>1368.5796439999999</v>
      </c>
      <c r="L1539" s="55">
        <v>100.6349319</v>
      </c>
      <c r="M1539" s="55">
        <v>6.4313152210000002</v>
      </c>
    </row>
    <row r="1540" spans="1:13">
      <c r="A1540" s="55" t="s">
        <v>110</v>
      </c>
      <c r="B1540" s="55" t="s">
        <v>111</v>
      </c>
      <c r="C1540" s="55" t="s">
        <v>113</v>
      </c>
      <c r="D1540" s="55">
        <v>2045</v>
      </c>
      <c r="E1540" s="55" t="s">
        <v>50</v>
      </c>
      <c r="F1540" s="55">
        <v>11.695924529999999</v>
      </c>
      <c r="G1540" s="55">
        <v>0.77961883300000001</v>
      </c>
      <c r="H1540" s="55">
        <v>257</v>
      </c>
      <c r="I1540" s="55">
        <v>2081</v>
      </c>
      <c r="J1540" s="55">
        <v>0</v>
      </c>
      <c r="K1540" s="55">
        <v>1509.4839999999999</v>
      </c>
      <c r="L1540" s="55">
        <v>110.99687590000001</v>
      </c>
      <c r="M1540" s="55">
        <v>6.6589429600000001</v>
      </c>
    </row>
    <row r="1541" spans="1:13">
      <c r="A1541" s="55" t="s">
        <v>110</v>
      </c>
      <c r="B1541" s="55" t="s">
        <v>111</v>
      </c>
      <c r="C1541" s="55" t="s">
        <v>113</v>
      </c>
      <c r="D1541" s="55">
        <v>2050</v>
      </c>
      <c r="E1541" s="55" t="s">
        <v>50</v>
      </c>
      <c r="F1541" s="55">
        <v>12.56060377</v>
      </c>
      <c r="G1541" s="55">
        <v>0.80294556299999997</v>
      </c>
      <c r="H1541" s="55">
        <v>276</v>
      </c>
      <c r="I1541" s="55">
        <v>2178</v>
      </c>
      <c r="J1541" s="55">
        <v>0</v>
      </c>
      <c r="K1541" s="55">
        <v>1621.053144</v>
      </c>
      <c r="L1541" s="55">
        <v>119.2012649</v>
      </c>
      <c r="M1541" s="55">
        <v>7.014538065</v>
      </c>
    </row>
    <row r="1542" spans="1:13">
      <c r="A1542" s="55" t="s">
        <v>110</v>
      </c>
      <c r="B1542" s="55" t="s">
        <v>111</v>
      </c>
      <c r="C1542" s="55" t="s">
        <v>114</v>
      </c>
      <c r="D1542" s="55">
        <v>2000</v>
      </c>
      <c r="E1542" s="55" t="s">
        <v>50</v>
      </c>
      <c r="F1542" s="55">
        <v>0.25600000000000001</v>
      </c>
      <c r="G1542" s="55">
        <v>1.2999999999999999E-2</v>
      </c>
      <c r="H1542" s="55">
        <v>10</v>
      </c>
      <c r="I1542" s="55">
        <v>73</v>
      </c>
      <c r="J1542" s="55">
        <v>0</v>
      </c>
      <c r="K1542" s="55">
        <v>101.9792448</v>
      </c>
      <c r="L1542" s="55">
        <v>7.5499571639999896</v>
      </c>
      <c r="M1542" s="55">
        <v>2.97074696</v>
      </c>
    </row>
    <row r="1543" spans="1:13">
      <c r="A1543" s="55" t="s">
        <v>110</v>
      </c>
      <c r="B1543" s="55" t="s">
        <v>111</v>
      </c>
      <c r="C1543" s="55" t="s">
        <v>114</v>
      </c>
      <c r="D1543" s="55">
        <v>2005</v>
      </c>
      <c r="E1543" s="55" t="s">
        <v>50</v>
      </c>
      <c r="F1543" s="55">
        <v>0.216</v>
      </c>
      <c r="G1543" s="55">
        <v>1.2999999999999999E-2</v>
      </c>
      <c r="H1543" s="55">
        <v>10</v>
      </c>
      <c r="I1543" s="55">
        <v>67</v>
      </c>
      <c r="J1543" s="55">
        <v>0</v>
      </c>
      <c r="K1543" s="55">
        <v>101.7870865</v>
      </c>
      <c r="L1543" s="55">
        <v>7.5371180290000002</v>
      </c>
      <c r="M1543" s="55">
        <v>2.376485341</v>
      </c>
    </row>
    <row r="1544" spans="1:13">
      <c r="A1544" s="55" t="s">
        <v>110</v>
      </c>
      <c r="B1544" s="55" t="s">
        <v>111</v>
      </c>
      <c r="C1544" s="55" t="s">
        <v>114</v>
      </c>
      <c r="D1544" s="55">
        <v>2010</v>
      </c>
      <c r="E1544" s="55" t="s">
        <v>50</v>
      </c>
      <c r="F1544" s="55">
        <v>0.22399999999999901</v>
      </c>
      <c r="G1544" s="55">
        <v>1.6403847999999999E-2</v>
      </c>
      <c r="H1544" s="55">
        <v>10</v>
      </c>
      <c r="I1544" s="55">
        <v>68</v>
      </c>
      <c r="J1544" s="55">
        <v>0</v>
      </c>
      <c r="K1544" s="55">
        <v>101.6870839</v>
      </c>
      <c r="L1544" s="55">
        <v>7.6113390010000002</v>
      </c>
      <c r="M1544" s="55">
        <v>0.925204578</v>
      </c>
    </row>
    <row r="1545" spans="1:13">
      <c r="A1545" s="55" t="s">
        <v>110</v>
      </c>
      <c r="B1545" s="55" t="s">
        <v>111</v>
      </c>
      <c r="C1545" s="55" t="s">
        <v>114</v>
      </c>
      <c r="D1545" s="55">
        <v>2015</v>
      </c>
      <c r="E1545" s="55" t="s">
        <v>50</v>
      </c>
      <c r="F1545" s="55">
        <v>0.247</v>
      </c>
      <c r="G1545" s="55">
        <v>1.5336310000000001E-2</v>
      </c>
      <c r="H1545" s="55">
        <v>11</v>
      </c>
      <c r="I1545" s="55">
        <v>74</v>
      </c>
      <c r="J1545" s="55">
        <v>0</v>
      </c>
      <c r="K1545" s="55">
        <v>111.813469</v>
      </c>
      <c r="L1545" s="55">
        <v>8.2862822099999995</v>
      </c>
      <c r="M1545" s="55">
        <v>0.51966970499999998</v>
      </c>
    </row>
    <row r="1546" spans="1:13">
      <c r="A1546" s="55" t="s">
        <v>110</v>
      </c>
      <c r="B1546" s="55" t="s">
        <v>111</v>
      </c>
      <c r="C1546" s="55" t="s">
        <v>114</v>
      </c>
      <c r="D1546" s="55">
        <v>2020</v>
      </c>
      <c r="E1546" s="55" t="s">
        <v>50</v>
      </c>
      <c r="F1546" s="55">
        <v>0.224545455</v>
      </c>
      <c r="G1546" s="55">
        <v>1.2633877E-2</v>
      </c>
      <c r="H1546" s="55">
        <v>10</v>
      </c>
      <c r="I1546" s="55">
        <v>70</v>
      </c>
      <c r="J1546" s="55">
        <v>0</v>
      </c>
      <c r="K1546" s="55">
        <v>101.6338052</v>
      </c>
      <c r="L1546" s="55">
        <v>7.5320940209999998</v>
      </c>
      <c r="M1546" s="55">
        <v>0.29832558799999997</v>
      </c>
    </row>
    <row r="1547" spans="1:13">
      <c r="A1547" s="55" t="s">
        <v>110</v>
      </c>
      <c r="B1547" s="55" t="s">
        <v>111</v>
      </c>
      <c r="C1547" s="55" t="s">
        <v>114</v>
      </c>
      <c r="D1547" s="55">
        <v>2025</v>
      </c>
      <c r="E1547" s="55" t="s">
        <v>50</v>
      </c>
      <c r="F1547" s="55">
        <v>0.224545455</v>
      </c>
      <c r="G1547" s="55">
        <v>1.4832112999999999E-2</v>
      </c>
      <c r="H1547" s="55">
        <v>10</v>
      </c>
      <c r="I1547" s="55">
        <v>69</v>
      </c>
      <c r="J1547" s="55">
        <v>0</v>
      </c>
      <c r="K1547" s="55">
        <v>101.628109999999</v>
      </c>
      <c r="L1547" s="55">
        <v>7.5317516659999999</v>
      </c>
      <c r="M1547" s="55">
        <v>0.23818371599999999</v>
      </c>
    </row>
    <row r="1548" spans="1:13">
      <c r="A1548" s="55" t="s">
        <v>110</v>
      </c>
      <c r="B1548" s="55" t="s">
        <v>111</v>
      </c>
      <c r="C1548" s="55" t="s">
        <v>114</v>
      </c>
      <c r="D1548" s="55">
        <v>2030</v>
      </c>
      <c r="E1548" s="55" t="s">
        <v>50</v>
      </c>
      <c r="F1548" s="55">
        <v>0.26945454499999999</v>
      </c>
      <c r="G1548" s="55">
        <v>1.7888075999999999E-2</v>
      </c>
      <c r="H1548" s="55">
        <v>12</v>
      </c>
      <c r="I1548" s="55">
        <v>79</v>
      </c>
      <c r="J1548" s="55">
        <v>0</v>
      </c>
      <c r="K1548" s="55">
        <v>121.95110270000001</v>
      </c>
      <c r="L1548" s="55">
        <v>9.0379439369999997</v>
      </c>
      <c r="M1548" s="55">
        <v>0.26290226899999902</v>
      </c>
    </row>
    <row r="1549" spans="1:13">
      <c r="A1549" s="55" t="s">
        <v>110</v>
      </c>
      <c r="B1549" s="55" t="s">
        <v>111</v>
      </c>
      <c r="C1549" s="55" t="s">
        <v>114</v>
      </c>
      <c r="D1549" s="55">
        <v>2035</v>
      </c>
      <c r="E1549" s="55" t="s">
        <v>50</v>
      </c>
      <c r="F1549" s="55">
        <v>0.29190909100000001</v>
      </c>
      <c r="G1549" s="55">
        <v>1.7814748999999901E-2</v>
      </c>
      <c r="H1549" s="55">
        <v>13</v>
      </c>
      <c r="I1549" s="55">
        <v>88</v>
      </c>
      <c r="J1549" s="55">
        <v>0</v>
      </c>
      <c r="K1549" s="55">
        <v>132.11259860000001</v>
      </c>
      <c r="L1549" s="55">
        <v>9.7910400509999995</v>
      </c>
      <c r="M1549" s="55">
        <v>0.27744332799999999</v>
      </c>
    </row>
    <row r="1550" spans="1:13">
      <c r="A1550" s="55" t="s">
        <v>110</v>
      </c>
      <c r="B1550" s="55" t="s">
        <v>111</v>
      </c>
      <c r="C1550" s="55" t="s">
        <v>114</v>
      </c>
      <c r="D1550" s="55">
        <v>2040</v>
      </c>
      <c r="E1550" s="55" t="s">
        <v>50</v>
      </c>
      <c r="F1550" s="55">
        <v>0.314363636</v>
      </c>
      <c r="G1550" s="55">
        <v>2.1187109999999999E-2</v>
      </c>
      <c r="H1550" s="55">
        <v>14</v>
      </c>
      <c r="I1550" s="55">
        <v>94</v>
      </c>
      <c r="J1550" s="55">
        <v>0</v>
      </c>
      <c r="K1550" s="55">
        <v>142.27465219999999</v>
      </c>
      <c r="L1550" s="55">
        <v>10.54416968</v>
      </c>
      <c r="M1550" s="55">
        <v>0.29656685500000002</v>
      </c>
    </row>
    <row r="1551" spans="1:13">
      <c r="A1551" s="55" t="s">
        <v>110</v>
      </c>
      <c r="B1551" s="55" t="s">
        <v>111</v>
      </c>
      <c r="C1551" s="55" t="s">
        <v>114</v>
      </c>
      <c r="D1551" s="55">
        <v>2045</v>
      </c>
      <c r="E1551" s="55" t="s">
        <v>50</v>
      </c>
      <c r="F1551" s="55">
        <v>0.33681818200000002</v>
      </c>
      <c r="G1551" s="55">
        <v>2.0820538E-2</v>
      </c>
      <c r="H1551" s="55">
        <v>15</v>
      </c>
      <c r="I1551" s="55">
        <v>97</v>
      </c>
      <c r="J1551" s="55">
        <v>0</v>
      </c>
      <c r="K1551" s="55">
        <v>152.43694009999999</v>
      </c>
      <c r="L1551" s="55">
        <v>11.297313409999999</v>
      </c>
      <c r="M1551" s="55">
        <v>0.31708724199999999</v>
      </c>
    </row>
    <row r="1552" spans="1:13">
      <c r="A1552" s="55" t="s">
        <v>110</v>
      </c>
      <c r="B1552" s="55" t="s">
        <v>111</v>
      </c>
      <c r="C1552" s="55" t="s">
        <v>114</v>
      </c>
      <c r="D1552" s="55">
        <v>2050</v>
      </c>
      <c r="E1552" s="55" t="s">
        <v>50</v>
      </c>
      <c r="F1552" s="55">
        <v>0.35927272700000001</v>
      </c>
      <c r="G1552" s="55">
        <v>2.2580014999999998E-2</v>
      </c>
      <c r="H1552" s="55">
        <v>16</v>
      </c>
      <c r="I1552" s="55">
        <v>101</v>
      </c>
      <c r="J1552" s="55">
        <v>0</v>
      </c>
      <c r="K1552" s="55">
        <v>162.59932599999999</v>
      </c>
      <c r="L1552" s="55">
        <v>12.05046302</v>
      </c>
      <c r="M1552" s="55">
        <v>0.33800131999999999</v>
      </c>
    </row>
    <row r="1553" spans="1:13">
      <c r="A1553" s="55" t="s">
        <v>110</v>
      </c>
      <c r="B1553" s="55" t="s">
        <v>111</v>
      </c>
      <c r="C1553" s="55" t="s">
        <v>115</v>
      </c>
      <c r="D1553" s="55">
        <v>2000</v>
      </c>
      <c r="E1553" s="55" t="s">
        <v>50</v>
      </c>
      <c r="F1553" s="55">
        <v>0.30981843999999997</v>
      </c>
      <c r="G1553" s="55">
        <v>1.0720252E-2</v>
      </c>
      <c r="H1553" s="55">
        <v>26.72288498</v>
      </c>
      <c r="I1553" s="55">
        <v>84.315460000000002</v>
      </c>
      <c r="J1553" s="55">
        <v>0</v>
      </c>
      <c r="K1553" s="55">
        <v>190.07763919999999</v>
      </c>
      <c r="L1553" s="55">
        <v>13.989612409999999</v>
      </c>
      <c r="M1553" s="55">
        <v>10.530620519999999</v>
      </c>
    </row>
    <row r="1554" spans="1:13">
      <c r="A1554" s="55" t="s">
        <v>110</v>
      </c>
      <c r="B1554" s="55" t="s">
        <v>111</v>
      </c>
      <c r="C1554" s="55" t="s">
        <v>115</v>
      </c>
      <c r="D1554" s="55">
        <v>2005</v>
      </c>
      <c r="E1554" s="55" t="s">
        <v>50</v>
      </c>
      <c r="F1554" s="55">
        <v>0.25022165600000001</v>
      </c>
      <c r="G1554" s="55">
        <v>1.2379126000000001E-2</v>
      </c>
      <c r="H1554" s="55">
        <v>22.12461905</v>
      </c>
      <c r="I1554" s="55">
        <v>69.807112290000006</v>
      </c>
      <c r="J1554" s="55">
        <v>0</v>
      </c>
      <c r="K1554" s="55">
        <v>151.6698725</v>
      </c>
      <c r="L1554" s="55">
        <v>11.18553988</v>
      </c>
      <c r="M1554" s="55">
        <v>7.5660334569999996</v>
      </c>
    </row>
    <row r="1555" spans="1:13">
      <c r="A1555" s="55" t="s">
        <v>110</v>
      </c>
      <c r="B1555" s="55" t="s">
        <v>111</v>
      </c>
      <c r="C1555" s="55" t="s">
        <v>115</v>
      </c>
      <c r="D1555" s="55">
        <v>2010</v>
      </c>
      <c r="E1555" s="55" t="s">
        <v>50</v>
      </c>
      <c r="F1555" s="55">
        <v>0.23403957</v>
      </c>
      <c r="G1555" s="55">
        <v>9.5639200000000001E-3</v>
      </c>
      <c r="H1555" s="55">
        <v>20.682640200000002</v>
      </c>
      <c r="I1555" s="55">
        <v>65.257412290000005</v>
      </c>
      <c r="J1555" s="55">
        <v>0</v>
      </c>
      <c r="K1555" s="55">
        <v>138.51282769999901</v>
      </c>
      <c r="L1555" s="55">
        <v>9.7171268669999993</v>
      </c>
      <c r="M1555" s="55">
        <v>3.8502559619999999</v>
      </c>
    </row>
    <row r="1556" spans="1:13">
      <c r="A1556" s="55" t="s">
        <v>110</v>
      </c>
      <c r="B1556" s="55" t="s">
        <v>111</v>
      </c>
      <c r="C1556" s="55" t="s">
        <v>115</v>
      </c>
      <c r="D1556" s="55">
        <v>2015</v>
      </c>
      <c r="E1556" s="55" t="s">
        <v>50</v>
      </c>
      <c r="F1556" s="55">
        <v>0.23910978999999999</v>
      </c>
      <c r="G1556" s="55">
        <v>1.2166389E-2</v>
      </c>
      <c r="H1556" s="55">
        <v>18.444405280000002</v>
      </c>
      <c r="I1556" s="55">
        <v>58.195382600000002</v>
      </c>
      <c r="J1556" s="55">
        <v>0</v>
      </c>
      <c r="K1556" s="55">
        <v>121.73040049999901</v>
      </c>
      <c r="L1556" s="55">
        <v>8.3696634379999999</v>
      </c>
      <c r="M1556" s="55">
        <v>1.799989466</v>
      </c>
    </row>
    <row r="1557" spans="1:13">
      <c r="A1557" s="55" t="s">
        <v>110</v>
      </c>
      <c r="B1557" s="55" t="s">
        <v>111</v>
      </c>
      <c r="C1557" s="55" t="s">
        <v>115</v>
      </c>
      <c r="D1557" s="55">
        <v>2020</v>
      </c>
      <c r="E1557" s="55" t="s">
        <v>50</v>
      </c>
      <c r="F1557" s="55">
        <v>0.26458980900000001</v>
      </c>
      <c r="G1557" s="55">
        <v>1.4909438000000001E-2</v>
      </c>
      <c r="H1557" s="55">
        <v>20.40987805</v>
      </c>
      <c r="I1557" s="55">
        <v>64.396799139999999</v>
      </c>
      <c r="J1557" s="55">
        <v>0</v>
      </c>
      <c r="K1557" s="55">
        <v>133.4826822</v>
      </c>
      <c r="L1557" s="55">
        <v>9.1838671269999992</v>
      </c>
      <c r="M1557" s="55">
        <v>1.566878674</v>
      </c>
    </row>
    <row r="1558" spans="1:13">
      <c r="A1558" s="55" t="s">
        <v>110</v>
      </c>
      <c r="B1558" s="55" t="s">
        <v>111</v>
      </c>
      <c r="C1558" s="55" t="s">
        <v>115</v>
      </c>
      <c r="D1558" s="55">
        <v>2025</v>
      </c>
      <c r="E1558" s="55" t="s">
        <v>50</v>
      </c>
      <c r="F1558" s="55">
        <v>0.30156618299999999</v>
      </c>
      <c r="G1558" s="55">
        <v>1.58809639999999E-2</v>
      </c>
      <c r="H1558" s="55">
        <v>23.262154519999999</v>
      </c>
      <c r="I1558" s="55">
        <v>73.396239249999994</v>
      </c>
      <c r="J1558" s="55">
        <v>0</v>
      </c>
      <c r="K1558" s="55">
        <v>151.2821433</v>
      </c>
      <c r="L1558" s="55">
        <v>10.41280433</v>
      </c>
      <c r="M1558" s="55">
        <v>1.41630433</v>
      </c>
    </row>
    <row r="1559" spans="1:13">
      <c r="A1559" s="55" t="s">
        <v>110</v>
      </c>
      <c r="B1559" s="55" t="s">
        <v>111</v>
      </c>
      <c r="C1559" s="55" t="s">
        <v>115</v>
      </c>
      <c r="D1559" s="55">
        <v>2030</v>
      </c>
      <c r="E1559" s="55" t="s">
        <v>50</v>
      </c>
      <c r="F1559" s="55">
        <v>0.31362883000000003</v>
      </c>
      <c r="G1559" s="55">
        <v>1.4415852E-2</v>
      </c>
      <c r="H1559" s="55">
        <v>24.192640699999998</v>
      </c>
      <c r="I1559" s="55">
        <v>76.332088819999996</v>
      </c>
      <c r="J1559" s="55">
        <v>0</v>
      </c>
      <c r="K1559" s="55">
        <v>156.78672800000001</v>
      </c>
      <c r="L1559" s="55">
        <v>10.79442836</v>
      </c>
      <c r="M1559" s="55">
        <v>1.277849258</v>
      </c>
    </row>
    <row r="1560" spans="1:13">
      <c r="A1560" s="55" t="s">
        <v>110</v>
      </c>
      <c r="B1560" s="55" t="s">
        <v>111</v>
      </c>
      <c r="C1560" s="55" t="s">
        <v>115</v>
      </c>
      <c r="D1560" s="55">
        <v>2035</v>
      </c>
      <c r="E1560" s="55" t="s">
        <v>50</v>
      </c>
      <c r="F1560" s="55">
        <v>0.32418364599999999</v>
      </c>
      <c r="G1560" s="55">
        <v>1.4721732E-2</v>
      </c>
      <c r="H1560" s="55">
        <v>25.006816109999999</v>
      </c>
      <c r="I1560" s="55">
        <v>78.900957199999993</v>
      </c>
      <c r="J1560" s="55">
        <v>0</v>
      </c>
      <c r="K1560" s="55">
        <v>161.71561349999999</v>
      </c>
      <c r="L1560" s="55">
        <v>11.135511080000001</v>
      </c>
      <c r="M1560" s="55">
        <v>1.2295465139999999</v>
      </c>
    </row>
    <row r="1561" spans="1:13">
      <c r="A1561" s="55" t="s">
        <v>110</v>
      </c>
      <c r="B1561" s="55" t="s">
        <v>111</v>
      </c>
      <c r="C1561" s="55" t="s">
        <v>115</v>
      </c>
      <c r="D1561" s="55">
        <v>2040</v>
      </c>
      <c r="E1561" s="55" t="s">
        <v>50</v>
      </c>
      <c r="F1561" s="55">
        <v>0.32026328599999998</v>
      </c>
      <c r="G1561" s="55">
        <v>1.3365006E-2</v>
      </c>
      <c r="H1561" s="55">
        <v>24.704408099999998</v>
      </c>
      <c r="I1561" s="55">
        <v>77.946806089999995</v>
      </c>
      <c r="J1561" s="55">
        <v>0</v>
      </c>
      <c r="K1561" s="55">
        <v>159.54875480000001</v>
      </c>
      <c r="L1561" s="55">
        <v>10.987360069999999</v>
      </c>
      <c r="M1561" s="55">
        <v>1.1809606159999999</v>
      </c>
    </row>
    <row r="1562" spans="1:13">
      <c r="A1562" s="55" t="s">
        <v>110</v>
      </c>
      <c r="B1562" s="55" t="s">
        <v>111</v>
      </c>
      <c r="C1562" s="55" t="s">
        <v>115</v>
      </c>
      <c r="D1562" s="55">
        <v>2045</v>
      </c>
      <c r="E1562" s="55" t="s">
        <v>50</v>
      </c>
      <c r="F1562" s="55">
        <v>0.30488341099999999</v>
      </c>
      <c r="G1562" s="55">
        <v>1.1110956E-2</v>
      </c>
      <c r="H1562" s="55">
        <v>23.518038220000001</v>
      </c>
      <c r="I1562" s="55">
        <v>74.203597880000004</v>
      </c>
      <c r="J1562" s="55">
        <v>0</v>
      </c>
      <c r="K1562" s="55">
        <v>151.76310799999999</v>
      </c>
      <c r="L1562" s="55">
        <v>10.451817650000001</v>
      </c>
      <c r="M1562" s="55">
        <v>1.1154163930000001</v>
      </c>
    </row>
    <row r="1563" spans="1:13">
      <c r="A1563" s="55" t="s">
        <v>110</v>
      </c>
      <c r="B1563" s="55" t="s">
        <v>111</v>
      </c>
      <c r="C1563" s="55" t="s">
        <v>115</v>
      </c>
      <c r="D1563" s="55">
        <v>2050</v>
      </c>
      <c r="E1563" s="55" t="s">
        <v>50</v>
      </c>
      <c r="F1563" s="55">
        <v>0.31031160200000002</v>
      </c>
      <c r="G1563" s="55">
        <v>1.3658501999999999E-2</v>
      </c>
      <c r="H1563" s="55">
        <v>23.936757</v>
      </c>
      <c r="I1563" s="55">
        <v>75.52473019</v>
      </c>
      <c r="J1563" s="55">
        <v>0</v>
      </c>
      <c r="K1563" s="55">
        <v>154.38767050000001</v>
      </c>
      <c r="L1563" s="55">
        <v>10.63295609</v>
      </c>
      <c r="M1563" s="55">
        <v>1.1337362550000001</v>
      </c>
    </row>
    <row r="1564" spans="1:13">
      <c r="A1564" s="55" t="s">
        <v>110</v>
      </c>
      <c r="B1564" s="55" t="s">
        <v>111</v>
      </c>
      <c r="C1564" s="55" t="s">
        <v>43</v>
      </c>
      <c r="D1564" s="55">
        <v>2000</v>
      </c>
      <c r="E1564" s="55" t="s">
        <v>50</v>
      </c>
      <c r="F1564" s="55">
        <v>0.79900000000000004</v>
      </c>
      <c r="G1564" s="55">
        <v>4.2999999999999997E-2</v>
      </c>
      <c r="H1564" s="55">
        <v>22</v>
      </c>
      <c r="I1564" s="55">
        <v>155</v>
      </c>
      <c r="J1564" s="55">
        <v>0</v>
      </c>
      <c r="K1564" s="55">
        <v>186.45028139999999</v>
      </c>
      <c r="L1564" s="55">
        <v>13.53311371</v>
      </c>
      <c r="M1564" s="55">
        <v>1.174109437</v>
      </c>
    </row>
    <row r="1565" spans="1:13">
      <c r="A1565" s="55" t="s">
        <v>110</v>
      </c>
      <c r="B1565" s="55" t="s">
        <v>111</v>
      </c>
      <c r="C1565" s="55" t="s">
        <v>43</v>
      </c>
      <c r="D1565" s="55">
        <v>2005</v>
      </c>
      <c r="E1565" s="55" t="s">
        <v>50</v>
      </c>
      <c r="F1565" s="55">
        <v>0.78599999999999903</v>
      </c>
      <c r="G1565" s="55">
        <v>4.65E-2</v>
      </c>
      <c r="H1565" s="55">
        <v>23</v>
      </c>
      <c r="I1565" s="55">
        <v>154</v>
      </c>
      <c r="J1565" s="55">
        <v>0</v>
      </c>
      <c r="K1565" s="55">
        <v>195.19011159999999</v>
      </c>
      <c r="L1565" s="55">
        <v>14.14965404</v>
      </c>
      <c r="M1565" s="55">
        <v>1.019167226</v>
      </c>
    </row>
    <row r="1566" spans="1:13">
      <c r="A1566" s="55" t="s">
        <v>110</v>
      </c>
      <c r="B1566" s="55" t="s">
        <v>111</v>
      </c>
      <c r="C1566" s="55" t="s">
        <v>43</v>
      </c>
      <c r="D1566" s="55">
        <v>2010</v>
      </c>
      <c r="E1566" s="55" t="s">
        <v>50</v>
      </c>
      <c r="F1566" s="55">
        <v>0.80400000000000005</v>
      </c>
      <c r="G1566" s="55">
        <v>4.2224563E-2</v>
      </c>
      <c r="H1566" s="55">
        <v>25</v>
      </c>
      <c r="I1566" s="55">
        <v>169</v>
      </c>
      <c r="J1566" s="55">
        <v>0</v>
      </c>
      <c r="K1566" s="55">
        <v>210.2341509</v>
      </c>
      <c r="L1566" s="55">
        <v>14.76742305</v>
      </c>
      <c r="M1566" s="55">
        <v>0.46164833899999902</v>
      </c>
    </row>
    <row r="1567" spans="1:13">
      <c r="A1567" s="55" t="s">
        <v>110</v>
      </c>
      <c r="B1567" s="55" t="s">
        <v>111</v>
      </c>
      <c r="C1567" s="55" t="s">
        <v>43</v>
      </c>
      <c r="D1567" s="55">
        <v>2015</v>
      </c>
      <c r="E1567" s="55" t="s">
        <v>50</v>
      </c>
      <c r="F1567" s="55">
        <v>0.77900000000000003</v>
      </c>
      <c r="G1567" s="55">
        <v>3.9974058E-2</v>
      </c>
      <c r="H1567" s="55">
        <v>24</v>
      </c>
      <c r="I1567" s="55">
        <v>163</v>
      </c>
      <c r="J1567" s="55">
        <v>0</v>
      </c>
      <c r="K1567" s="55">
        <v>195.93629799999999</v>
      </c>
      <c r="L1567" s="55">
        <v>13.767489039999999</v>
      </c>
      <c r="M1567" s="55">
        <v>0.21294022000000001</v>
      </c>
    </row>
    <row r="1568" spans="1:13">
      <c r="A1568" s="55" t="s">
        <v>110</v>
      </c>
      <c r="B1568" s="55" t="s">
        <v>111</v>
      </c>
      <c r="C1568" s="55" t="s">
        <v>43</v>
      </c>
      <c r="D1568" s="55">
        <v>2020</v>
      </c>
      <c r="E1568" s="55" t="s">
        <v>50</v>
      </c>
      <c r="F1568" s="55">
        <v>0.74654166700000002</v>
      </c>
      <c r="G1568" s="55">
        <v>4.4397825999999897E-2</v>
      </c>
      <c r="H1568" s="55">
        <v>23</v>
      </c>
      <c r="I1568" s="55">
        <v>166</v>
      </c>
      <c r="J1568" s="55">
        <v>0</v>
      </c>
      <c r="K1568" s="55">
        <v>180.4626873</v>
      </c>
      <c r="L1568" s="55">
        <v>12.681788109999999</v>
      </c>
      <c r="M1568" s="55">
        <v>0.123951332</v>
      </c>
    </row>
    <row r="1569" spans="1:13">
      <c r="A1569" s="55" t="s">
        <v>110</v>
      </c>
      <c r="B1569" s="55" t="s">
        <v>111</v>
      </c>
      <c r="C1569" s="55" t="s">
        <v>43</v>
      </c>
      <c r="D1569" s="55">
        <v>2025</v>
      </c>
      <c r="E1569" s="55" t="s">
        <v>50</v>
      </c>
      <c r="F1569" s="55">
        <v>0.74654166700000002</v>
      </c>
      <c r="G1569" s="55">
        <v>4.5037115999999898E-2</v>
      </c>
      <c r="H1569" s="55">
        <v>23</v>
      </c>
      <c r="I1569" s="55">
        <v>159</v>
      </c>
      <c r="J1569" s="55">
        <v>0</v>
      </c>
      <c r="K1569" s="55">
        <v>176.23157409999999</v>
      </c>
      <c r="L1569" s="55">
        <v>12.38503594</v>
      </c>
      <c r="M1569" s="55">
        <v>9.7495826999999993E-2</v>
      </c>
    </row>
    <row r="1570" spans="1:13">
      <c r="A1570" s="55" t="s">
        <v>110</v>
      </c>
      <c r="B1570" s="55" t="s">
        <v>111</v>
      </c>
      <c r="C1570" s="55" t="s">
        <v>43</v>
      </c>
      <c r="D1570" s="55">
        <v>2030</v>
      </c>
      <c r="E1570" s="55" t="s">
        <v>50</v>
      </c>
      <c r="F1570" s="55">
        <v>0.84391666700000001</v>
      </c>
      <c r="G1570" s="55">
        <v>5.4576129000000001E-2</v>
      </c>
      <c r="H1570" s="55">
        <v>26</v>
      </c>
      <c r="I1570" s="55">
        <v>177</v>
      </c>
      <c r="J1570" s="55">
        <v>0</v>
      </c>
      <c r="K1570" s="55">
        <v>197.37756429999999</v>
      </c>
      <c r="L1570" s="55">
        <v>13.87136548</v>
      </c>
      <c r="M1570" s="55">
        <v>0.100869575</v>
      </c>
    </row>
    <row r="1571" spans="1:13">
      <c r="A1571" s="55" t="s">
        <v>110</v>
      </c>
      <c r="B1571" s="55" t="s">
        <v>111</v>
      </c>
      <c r="C1571" s="55" t="s">
        <v>43</v>
      </c>
      <c r="D1571" s="55">
        <v>2035</v>
      </c>
      <c r="E1571" s="55" t="s">
        <v>50</v>
      </c>
      <c r="F1571" s="55">
        <v>0.941291667</v>
      </c>
      <c r="G1571" s="55">
        <v>5.5741807999999997E-2</v>
      </c>
      <c r="H1571" s="55">
        <v>29</v>
      </c>
      <c r="I1571" s="55">
        <v>195</v>
      </c>
      <c r="J1571" s="55">
        <v>0</v>
      </c>
      <c r="K1571" s="55">
        <v>219.36189759999999</v>
      </c>
      <c r="L1571" s="55">
        <v>15.41649529</v>
      </c>
      <c r="M1571" s="55">
        <v>0.10989294199999999</v>
      </c>
    </row>
    <row r="1572" spans="1:13">
      <c r="A1572" s="55" t="s">
        <v>110</v>
      </c>
      <c r="B1572" s="55" t="s">
        <v>111</v>
      </c>
      <c r="C1572" s="55" t="s">
        <v>43</v>
      </c>
      <c r="D1572" s="55">
        <v>2040</v>
      </c>
      <c r="E1572" s="55" t="s">
        <v>50</v>
      </c>
      <c r="F1572" s="55">
        <v>1.006208333</v>
      </c>
      <c r="G1572" s="55">
        <v>6.0086713E-2</v>
      </c>
      <c r="H1572" s="55">
        <v>31</v>
      </c>
      <c r="I1572" s="55">
        <v>206</v>
      </c>
      <c r="J1572" s="55">
        <v>0</v>
      </c>
      <c r="K1572" s="55">
        <v>234.16538779999999</v>
      </c>
      <c r="L1572" s="55">
        <v>16.456911300000002</v>
      </c>
      <c r="M1572" s="55">
        <v>0.11665357</v>
      </c>
    </row>
    <row r="1573" spans="1:13">
      <c r="A1573" s="55" t="s">
        <v>110</v>
      </c>
      <c r="B1573" s="55" t="s">
        <v>111</v>
      </c>
      <c r="C1573" s="55" t="s">
        <v>43</v>
      </c>
      <c r="D1573" s="55">
        <v>2045</v>
      </c>
      <c r="E1573" s="55" t="s">
        <v>50</v>
      </c>
      <c r="F1573" s="55">
        <v>1.006208333</v>
      </c>
      <c r="G1573" s="55">
        <v>5.5847715999999999E-2</v>
      </c>
      <c r="H1573" s="55">
        <v>31</v>
      </c>
      <c r="I1573" s="55">
        <v>203</v>
      </c>
      <c r="J1573" s="55">
        <v>0</v>
      </c>
      <c r="K1573" s="55">
        <v>234.040379</v>
      </c>
      <c r="L1573" s="55">
        <v>16.448142799999999</v>
      </c>
      <c r="M1573" s="55">
        <v>0.116315955</v>
      </c>
    </row>
    <row r="1574" spans="1:13">
      <c r="A1574" s="55" t="s">
        <v>110</v>
      </c>
      <c r="B1574" s="55" t="s">
        <v>111</v>
      </c>
      <c r="C1574" s="55" t="s">
        <v>43</v>
      </c>
      <c r="D1574" s="55">
        <v>2050</v>
      </c>
      <c r="E1574" s="55" t="s">
        <v>50</v>
      </c>
      <c r="F1574" s="55">
        <v>1.006208333</v>
      </c>
      <c r="G1574" s="55">
        <v>5.2562495000000001E-2</v>
      </c>
      <c r="H1574" s="55">
        <v>31</v>
      </c>
      <c r="I1574" s="55">
        <v>199</v>
      </c>
      <c r="J1574" s="55">
        <v>0</v>
      </c>
      <c r="K1574" s="55">
        <v>233.99228349999899</v>
      </c>
      <c r="L1574" s="55">
        <v>16.444769229999999</v>
      </c>
      <c r="M1574" s="55">
        <v>0.11631567199999999</v>
      </c>
    </row>
    <row r="1575" spans="1:13">
      <c r="A1575" s="55" t="s">
        <v>110</v>
      </c>
      <c r="B1575" s="55" t="s">
        <v>111</v>
      </c>
      <c r="C1575" s="55" t="s">
        <v>116</v>
      </c>
      <c r="D1575" s="55">
        <v>2000</v>
      </c>
      <c r="E1575" s="55" t="s">
        <v>50</v>
      </c>
      <c r="F1575" s="55">
        <v>2.063139498</v>
      </c>
      <c r="G1575" s="55">
        <v>0.13211260799999999</v>
      </c>
      <c r="H1575" s="55">
        <v>56.667736339999998</v>
      </c>
      <c r="I1575" s="55">
        <v>166.03646749999999</v>
      </c>
      <c r="J1575" s="55">
        <v>0</v>
      </c>
      <c r="K1575" s="55">
        <v>360.45580999999999</v>
      </c>
      <c r="L1575" s="55">
        <v>26.69535729</v>
      </c>
      <c r="M1575" s="55">
        <v>20.753688660000002</v>
      </c>
    </row>
    <row r="1576" spans="1:13">
      <c r="A1576" s="55" t="s">
        <v>110</v>
      </c>
      <c r="B1576" s="55" t="s">
        <v>111</v>
      </c>
      <c r="C1576" s="55" t="s">
        <v>116</v>
      </c>
      <c r="D1576" s="55">
        <v>2005</v>
      </c>
      <c r="E1576" s="55" t="s">
        <v>50</v>
      </c>
      <c r="F1576" s="55">
        <v>2.35</v>
      </c>
      <c r="G1576" s="55">
        <v>0.110754819</v>
      </c>
      <c r="H1576" s="55">
        <v>81.377946559999998</v>
      </c>
      <c r="I1576" s="55">
        <v>304.35352010000003</v>
      </c>
      <c r="J1576" s="55">
        <v>0</v>
      </c>
      <c r="K1576" s="55">
        <v>480.86020999999897</v>
      </c>
      <c r="L1576" s="55">
        <v>35.612507149999999</v>
      </c>
      <c r="M1576" s="55">
        <v>22.54721296</v>
      </c>
    </row>
    <row r="1577" spans="1:13">
      <c r="A1577" s="55" t="s">
        <v>110</v>
      </c>
      <c r="B1577" s="55" t="s">
        <v>111</v>
      </c>
      <c r="C1577" s="55" t="s">
        <v>116</v>
      </c>
      <c r="D1577" s="55">
        <v>2010</v>
      </c>
      <c r="E1577" s="55" t="s">
        <v>50</v>
      </c>
      <c r="F1577" s="55">
        <v>2.7</v>
      </c>
      <c r="G1577" s="55">
        <v>9.2676901999999894E-2</v>
      </c>
      <c r="H1577" s="55">
        <v>102.47004</v>
      </c>
      <c r="I1577" s="55">
        <v>442.6705728</v>
      </c>
      <c r="J1577" s="55">
        <v>0</v>
      </c>
      <c r="K1577" s="55">
        <v>570.54647390000002</v>
      </c>
      <c r="L1577" s="55">
        <v>42.143106840000002</v>
      </c>
      <c r="M1577" s="55">
        <v>21.663059709999999</v>
      </c>
    </row>
    <row r="1578" spans="1:13">
      <c r="A1578" s="55" t="s">
        <v>110</v>
      </c>
      <c r="B1578" s="55" t="s">
        <v>111</v>
      </c>
      <c r="C1578" s="55" t="s">
        <v>116</v>
      </c>
      <c r="D1578" s="55">
        <v>2015</v>
      </c>
      <c r="E1578" s="55" t="s">
        <v>50</v>
      </c>
      <c r="F1578" s="55">
        <v>1.4886999999999999</v>
      </c>
      <c r="G1578" s="55">
        <v>9.7108696999999994E-2</v>
      </c>
      <c r="H1578" s="55">
        <v>56.540826000000003</v>
      </c>
      <c r="I1578" s="55">
        <v>244.25636829999999</v>
      </c>
      <c r="J1578" s="55">
        <v>0</v>
      </c>
      <c r="K1578" s="55">
        <v>292.8399435</v>
      </c>
      <c r="L1578" s="55">
        <v>21.761768350000001</v>
      </c>
      <c r="M1578" s="55">
        <v>4.4025681219999999</v>
      </c>
    </row>
    <row r="1579" spans="1:13">
      <c r="A1579" s="55" t="s">
        <v>110</v>
      </c>
      <c r="B1579" s="55" t="s">
        <v>111</v>
      </c>
      <c r="C1579" s="55" t="s">
        <v>116</v>
      </c>
      <c r="D1579" s="55">
        <v>2020</v>
      </c>
      <c r="E1579" s="55" t="s">
        <v>50</v>
      </c>
      <c r="F1579" s="55">
        <v>1.9040393529999999</v>
      </c>
      <c r="G1579" s="55">
        <v>0.18108855899999901</v>
      </c>
      <c r="H1579" s="55">
        <v>72.315414610000005</v>
      </c>
      <c r="I1579" s="55">
        <v>312.4025911</v>
      </c>
      <c r="J1579" s="55">
        <v>0</v>
      </c>
      <c r="K1579" s="55">
        <v>351.06492470000001</v>
      </c>
      <c r="L1579" s="55">
        <v>25.97714345</v>
      </c>
      <c r="M1579" s="55">
        <v>3.0931265959999998</v>
      </c>
    </row>
    <row r="1580" spans="1:13">
      <c r="A1580" s="55" t="s">
        <v>110</v>
      </c>
      <c r="B1580" s="55" t="s">
        <v>111</v>
      </c>
      <c r="C1580" s="55" t="s">
        <v>116</v>
      </c>
      <c r="D1580" s="55">
        <v>2025</v>
      </c>
      <c r="E1580" s="55" t="s">
        <v>50</v>
      </c>
      <c r="F1580" s="55">
        <v>2.216810524</v>
      </c>
      <c r="G1580" s="55">
        <v>0.17109992299999999</v>
      </c>
      <c r="H1580" s="55">
        <v>84.194463690000006</v>
      </c>
      <c r="I1580" s="55">
        <v>363.72008319999998</v>
      </c>
      <c r="J1580" s="55">
        <v>0</v>
      </c>
      <c r="K1580" s="55">
        <v>398.5040042</v>
      </c>
      <c r="L1580" s="55">
        <v>29.547500809999999</v>
      </c>
      <c r="M1580" s="55">
        <v>2.3028818680000001</v>
      </c>
    </row>
    <row r="1581" spans="1:13">
      <c r="A1581" s="55" t="s">
        <v>110</v>
      </c>
      <c r="B1581" s="55" t="s">
        <v>111</v>
      </c>
      <c r="C1581" s="55" t="s">
        <v>116</v>
      </c>
      <c r="D1581" s="55">
        <v>2030</v>
      </c>
      <c r="E1581" s="55" t="s">
        <v>50</v>
      </c>
      <c r="F1581" s="55">
        <v>2.5920360140000001</v>
      </c>
      <c r="G1581" s="55">
        <v>0.24860511499999999</v>
      </c>
      <c r="H1581" s="55">
        <v>98.445527819999995</v>
      </c>
      <c r="I1581" s="55">
        <v>425.28468020000003</v>
      </c>
      <c r="J1581" s="55">
        <v>0</v>
      </c>
      <c r="K1581" s="55">
        <v>461.47977500000002</v>
      </c>
      <c r="L1581" s="55">
        <v>34.2788349</v>
      </c>
      <c r="M1581" s="55">
        <v>2.1642311859999999</v>
      </c>
    </row>
    <row r="1582" spans="1:13">
      <c r="A1582" s="55" t="s">
        <v>110</v>
      </c>
      <c r="B1582" s="55" t="s">
        <v>111</v>
      </c>
      <c r="C1582" s="55" t="s">
        <v>116</v>
      </c>
      <c r="D1582" s="55">
        <v>2035</v>
      </c>
      <c r="E1582" s="55" t="s">
        <v>50</v>
      </c>
      <c r="F1582" s="55">
        <v>3.0255612260000002</v>
      </c>
      <c r="G1582" s="55">
        <v>0.27896064399999998</v>
      </c>
      <c r="H1582" s="55">
        <v>114.9108154</v>
      </c>
      <c r="I1582" s="55">
        <v>496.41472239999899</v>
      </c>
      <c r="J1582" s="55">
        <v>0</v>
      </c>
      <c r="K1582" s="55">
        <v>536.70795999999996</v>
      </c>
      <c r="L1582" s="55">
        <v>39.928215610000002</v>
      </c>
      <c r="M1582" s="55">
        <v>2.4294533729999999</v>
      </c>
    </row>
    <row r="1583" spans="1:13">
      <c r="A1583" s="55" t="s">
        <v>110</v>
      </c>
      <c r="B1583" s="55" t="s">
        <v>111</v>
      </c>
      <c r="C1583" s="55" t="s">
        <v>116</v>
      </c>
      <c r="D1583" s="55">
        <v>2040</v>
      </c>
      <c r="E1583" s="55" t="s">
        <v>50</v>
      </c>
      <c r="F1583" s="55">
        <v>3.5041211289999898</v>
      </c>
      <c r="G1583" s="55">
        <v>0.31575142899999997</v>
      </c>
      <c r="H1583" s="55">
        <v>133.08652050000001</v>
      </c>
      <c r="I1583" s="55">
        <v>574.93376839999996</v>
      </c>
      <c r="J1583" s="55">
        <v>0</v>
      </c>
      <c r="K1583" s="55">
        <v>620.75261090000004</v>
      </c>
      <c r="L1583" s="55">
        <v>46.23764568</v>
      </c>
      <c r="M1583" s="55">
        <v>2.8116835600000001</v>
      </c>
    </row>
    <row r="1584" spans="1:13">
      <c r="A1584" s="55" t="s">
        <v>110</v>
      </c>
      <c r="B1584" s="55" t="s">
        <v>111</v>
      </c>
      <c r="C1584" s="55" t="s">
        <v>116</v>
      </c>
      <c r="D1584" s="55">
        <v>2045</v>
      </c>
      <c r="E1584" s="55" t="s">
        <v>50</v>
      </c>
      <c r="F1584" s="55">
        <v>4.0036862069999897</v>
      </c>
      <c r="G1584" s="55">
        <v>0.33677403899999903</v>
      </c>
      <c r="H1584" s="55">
        <v>152.06000209999999</v>
      </c>
      <c r="I1584" s="55">
        <v>656.89920919999997</v>
      </c>
      <c r="J1584" s="55">
        <v>0</v>
      </c>
      <c r="K1584" s="55">
        <v>708.88773700000002</v>
      </c>
      <c r="L1584" s="55">
        <v>52.851039210000003</v>
      </c>
      <c r="M1584" s="55">
        <v>3.212531008</v>
      </c>
    </row>
    <row r="1585" spans="1:13">
      <c r="A1585" s="55" t="s">
        <v>110</v>
      </c>
      <c r="B1585" s="55" t="s">
        <v>111</v>
      </c>
      <c r="C1585" s="55" t="s">
        <v>116</v>
      </c>
      <c r="D1585" s="55">
        <v>2050</v>
      </c>
      <c r="E1585" s="55" t="s">
        <v>50</v>
      </c>
      <c r="F1585" s="55">
        <v>4.4873783939999896</v>
      </c>
      <c r="G1585" s="55">
        <v>0.38708809899999902</v>
      </c>
      <c r="H1585" s="55">
        <v>170.43063140000001</v>
      </c>
      <c r="I1585" s="55">
        <v>736.26032759999998</v>
      </c>
      <c r="J1585" s="55">
        <v>0</v>
      </c>
      <c r="K1585" s="55">
        <v>794.37762699999996</v>
      </c>
      <c r="L1585" s="55">
        <v>59.263355900000001</v>
      </c>
      <c r="M1585" s="55">
        <v>3.60064238</v>
      </c>
    </row>
    <row r="1586" spans="1:13">
      <c r="A1586" s="55" t="s">
        <v>110</v>
      </c>
      <c r="B1586" s="55" t="s">
        <v>111</v>
      </c>
      <c r="C1586" s="55" t="s">
        <v>117</v>
      </c>
      <c r="D1586" s="55">
        <v>2000</v>
      </c>
      <c r="E1586" s="55" t="s">
        <v>50</v>
      </c>
      <c r="F1586" s="55">
        <v>4.923</v>
      </c>
      <c r="G1586" s="55">
        <v>0.42899999999999999</v>
      </c>
      <c r="H1586" s="55">
        <v>102</v>
      </c>
      <c r="I1586" s="55">
        <v>625</v>
      </c>
      <c r="J1586" s="55">
        <v>0</v>
      </c>
      <c r="K1586" s="55">
        <v>1008.28986</v>
      </c>
      <c r="L1586" s="55">
        <v>74.673947029999994</v>
      </c>
      <c r="M1586" s="55">
        <v>15.356512779999999</v>
      </c>
    </row>
    <row r="1587" spans="1:13">
      <c r="A1587" s="55" t="s">
        <v>110</v>
      </c>
      <c r="B1587" s="55" t="s">
        <v>111</v>
      </c>
      <c r="C1587" s="55" t="s">
        <v>117</v>
      </c>
      <c r="D1587" s="55">
        <v>2005</v>
      </c>
      <c r="E1587" s="55" t="s">
        <v>50</v>
      </c>
      <c r="F1587" s="55">
        <v>5.1269999999999998</v>
      </c>
      <c r="G1587" s="55">
        <v>0.34949999999999998</v>
      </c>
      <c r="H1587" s="55">
        <v>108</v>
      </c>
      <c r="I1587" s="55">
        <v>630</v>
      </c>
      <c r="J1587" s="55">
        <v>0</v>
      </c>
      <c r="K1587" s="55">
        <v>1006.98891899999</v>
      </c>
      <c r="L1587" s="55">
        <v>75.260335049999995</v>
      </c>
      <c r="M1587" s="55">
        <v>10.201464720000001</v>
      </c>
    </row>
    <row r="1588" spans="1:13">
      <c r="A1588" s="55" t="s">
        <v>110</v>
      </c>
      <c r="B1588" s="55" t="s">
        <v>111</v>
      </c>
      <c r="C1588" s="55" t="s">
        <v>117</v>
      </c>
      <c r="D1588" s="55">
        <v>2010</v>
      </c>
      <c r="E1588" s="55" t="s">
        <v>50</v>
      </c>
      <c r="F1588" s="55">
        <v>5.2189999999999896</v>
      </c>
      <c r="G1588" s="55">
        <v>0.30941068199999999</v>
      </c>
      <c r="H1588" s="55">
        <v>108</v>
      </c>
      <c r="I1588" s="55">
        <v>619</v>
      </c>
      <c r="J1588" s="55">
        <v>0</v>
      </c>
      <c r="K1588" s="55">
        <v>983.52455769999995</v>
      </c>
      <c r="L1588" s="55">
        <v>69.481682680000006</v>
      </c>
      <c r="M1588" s="55">
        <v>6.7324952329999999</v>
      </c>
    </row>
    <row r="1589" spans="1:13">
      <c r="A1589" s="55" t="s">
        <v>110</v>
      </c>
      <c r="B1589" s="55" t="s">
        <v>111</v>
      </c>
      <c r="C1589" s="55" t="s">
        <v>117</v>
      </c>
      <c r="D1589" s="55">
        <v>2015</v>
      </c>
      <c r="E1589" s="55" t="s">
        <v>50</v>
      </c>
      <c r="F1589" s="55">
        <v>4.8369999999999997</v>
      </c>
      <c r="G1589" s="55">
        <v>0.29589785399999902</v>
      </c>
      <c r="H1589" s="55">
        <v>102</v>
      </c>
      <c r="I1589" s="55">
        <v>580</v>
      </c>
      <c r="J1589" s="55">
        <v>0</v>
      </c>
      <c r="K1589" s="55">
        <v>920.74293039999998</v>
      </c>
      <c r="L1589" s="55">
        <v>65.050367969999996</v>
      </c>
      <c r="M1589" s="55">
        <v>3.0736144310000002</v>
      </c>
    </row>
    <row r="1590" spans="1:13">
      <c r="A1590" s="55" t="s">
        <v>110</v>
      </c>
      <c r="B1590" s="55" t="s">
        <v>111</v>
      </c>
      <c r="C1590" s="55" t="s">
        <v>117</v>
      </c>
      <c r="D1590" s="55">
        <v>2020</v>
      </c>
      <c r="E1590" s="55" t="s">
        <v>50</v>
      </c>
      <c r="F1590" s="55">
        <v>5.0605397739999898</v>
      </c>
      <c r="G1590" s="55">
        <v>0.321796786</v>
      </c>
      <c r="H1590" s="55">
        <v>106.71388399999999</v>
      </c>
      <c r="I1590" s="55">
        <v>639.16</v>
      </c>
      <c r="J1590" s="55">
        <v>0</v>
      </c>
      <c r="K1590" s="55">
        <v>960.09356030000004</v>
      </c>
      <c r="L1590" s="55">
        <v>67.833714900000004</v>
      </c>
      <c r="M1590" s="55">
        <v>1.3043339389999999</v>
      </c>
    </row>
    <row r="1591" spans="1:13">
      <c r="A1591" s="55" t="s">
        <v>110</v>
      </c>
      <c r="B1591" s="55" t="s">
        <v>111</v>
      </c>
      <c r="C1591" s="55" t="s">
        <v>117</v>
      </c>
      <c r="D1591" s="55">
        <v>2025</v>
      </c>
      <c r="E1591" s="55" t="s">
        <v>50</v>
      </c>
      <c r="F1591" s="55">
        <v>5.5676915859999996</v>
      </c>
      <c r="G1591" s="55">
        <v>0.33563227899999998</v>
      </c>
      <c r="H1591" s="55">
        <v>117.40842290000001</v>
      </c>
      <c r="I1591" s="55">
        <v>689.62</v>
      </c>
      <c r="J1591" s="55">
        <v>0</v>
      </c>
      <c r="K1591" s="55">
        <v>1054.9556359999999</v>
      </c>
      <c r="L1591" s="55">
        <v>74.53739281</v>
      </c>
      <c r="M1591" s="55">
        <v>0.67614122700000001</v>
      </c>
    </row>
    <row r="1592" spans="1:13">
      <c r="A1592" s="55" t="s">
        <v>110</v>
      </c>
      <c r="B1592" s="55" t="s">
        <v>111</v>
      </c>
      <c r="C1592" s="55" t="s">
        <v>117</v>
      </c>
      <c r="D1592" s="55">
        <v>2030</v>
      </c>
      <c r="E1592" s="55" t="s">
        <v>50</v>
      </c>
      <c r="F1592" s="55">
        <v>6.1159903770000001</v>
      </c>
      <c r="G1592" s="55">
        <v>0.38863539699999999</v>
      </c>
      <c r="H1592" s="55">
        <v>128.9706468</v>
      </c>
      <c r="I1592" s="55">
        <v>740.66</v>
      </c>
      <c r="J1592" s="55">
        <v>0</v>
      </c>
      <c r="K1592" s="55">
        <v>1158.2732659999999</v>
      </c>
      <c r="L1592" s="55">
        <v>81.837828020000003</v>
      </c>
      <c r="M1592" s="55">
        <v>0.46729888000000003</v>
      </c>
    </row>
    <row r="1593" spans="1:13">
      <c r="A1593" s="55" t="s">
        <v>110</v>
      </c>
      <c r="B1593" s="55" t="s">
        <v>111</v>
      </c>
      <c r="C1593" s="55" t="s">
        <v>117</v>
      </c>
      <c r="D1593" s="55">
        <v>2035</v>
      </c>
      <c r="E1593" s="55" t="s">
        <v>50</v>
      </c>
      <c r="F1593" s="55">
        <v>6.4822817209999997</v>
      </c>
      <c r="G1593" s="55">
        <v>0.40463094299999902</v>
      </c>
      <c r="H1593" s="55">
        <v>136.69479749999999</v>
      </c>
      <c r="I1593" s="55">
        <v>776.62</v>
      </c>
      <c r="J1593" s="55">
        <v>0</v>
      </c>
      <c r="K1593" s="55">
        <v>1227.409474</v>
      </c>
      <c r="L1593" s="55">
        <v>86.722883789999997</v>
      </c>
      <c r="M1593" s="55">
        <v>0.407960669</v>
      </c>
    </row>
    <row r="1594" spans="1:13">
      <c r="A1594" s="55" t="s">
        <v>110</v>
      </c>
      <c r="B1594" s="55" t="s">
        <v>111</v>
      </c>
      <c r="C1594" s="55" t="s">
        <v>117</v>
      </c>
      <c r="D1594" s="55">
        <v>2040</v>
      </c>
      <c r="E1594" s="55" t="s">
        <v>50</v>
      </c>
      <c r="F1594" s="55">
        <v>6.8807254689999997</v>
      </c>
      <c r="G1594" s="55">
        <v>0.42803907200000002</v>
      </c>
      <c r="H1594" s="55">
        <v>145.09696049999999</v>
      </c>
      <c r="I1594" s="55">
        <v>809.1</v>
      </c>
      <c r="J1594" s="55">
        <v>0</v>
      </c>
      <c r="K1594" s="55">
        <v>1302.7587209999999</v>
      </c>
      <c r="L1594" s="55">
        <v>92.046797299999994</v>
      </c>
      <c r="M1594" s="55">
        <v>0.40814204900000001</v>
      </c>
    </row>
    <row r="1595" spans="1:13">
      <c r="A1595" s="55" t="s">
        <v>110</v>
      </c>
      <c r="B1595" s="55" t="s">
        <v>111</v>
      </c>
      <c r="C1595" s="55" t="s">
        <v>117</v>
      </c>
      <c r="D1595" s="55">
        <v>2045</v>
      </c>
      <c r="E1595" s="55" t="s">
        <v>50</v>
      </c>
      <c r="F1595" s="55">
        <v>7.2433935519999997</v>
      </c>
      <c r="G1595" s="55">
        <v>0.43016834299999901</v>
      </c>
      <c r="H1595" s="55">
        <v>152.74470590000001</v>
      </c>
      <c r="I1595" s="55">
        <v>836.94</v>
      </c>
      <c r="J1595" s="55">
        <v>0</v>
      </c>
      <c r="K1595" s="55">
        <v>1371.3856519999999</v>
      </c>
      <c r="L1595" s="55">
        <v>96.895692010000005</v>
      </c>
      <c r="M1595" s="55">
        <v>0.42132229599999999</v>
      </c>
    </row>
    <row r="1596" spans="1:13">
      <c r="A1596" s="55" t="s">
        <v>110</v>
      </c>
      <c r="B1596" s="55" t="s">
        <v>111</v>
      </c>
      <c r="C1596" s="55" t="s">
        <v>117</v>
      </c>
      <c r="D1596" s="55">
        <v>2050</v>
      </c>
      <c r="E1596" s="55" t="s">
        <v>50</v>
      </c>
      <c r="F1596" s="55">
        <v>7.545318172</v>
      </c>
      <c r="G1596" s="55">
        <v>0.44541349600000002</v>
      </c>
      <c r="H1596" s="55">
        <v>159.1115265</v>
      </c>
      <c r="I1596" s="55">
        <v>858.4</v>
      </c>
      <c r="J1596" s="55">
        <v>0</v>
      </c>
      <c r="K1596" s="55">
        <v>1428.5332980000001</v>
      </c>
      <c r="L1596" s="55">
        <v>100.9334928</v>
      </c>
      <c r="M1596" s="55">
        <v>0.436336846</v>
      </c>
    </row>
    <row r="1597" spans="1:13">
      <c r="A1597" s="55" t="s">
        <v>110</v>
      </c>
      <c r="B1597" s="55" t="s">
        <v>111</v>
      </c>
      <c r="C1597" s="55" t="s">
        <v>118</v>
      </c>
      <c r="D1597" s="55">
        <v>2000</v>
      </c>
      <c r="E1597" s="55" t="s">
        <v>50</v>
      </c>
      <c r="F1597" s="55">
        <v>23.52345716</v>
      </c>
      <c r="G1597" s="55">
        <v>1.3330433820000001</v>
      </c>
      <c r="H1597" s="55">
        <v>522.78211060000001</v>
      </c>
      <c r="I1597" s="55">
        <v>3575.0923520000001</v>
      </c>
      <c r="J1597" s="55">
        <v>0</v>
      </c>
      <c r="K1597" s="55">
        <v>4371.6366989999997</v>
      </c>
      <c r="L1597" s="55">
        <v>321.81273199999998</v>
      </c>
      <c r="M1597" s="55">
        <v>133.4190002</v>
      </c>
    </row>
    <row r="1598" spans="1:13">
      <c r="A1598" s="55" t="s">
        <v>110</v>
      </c>
      <c r="B1598" s="55" t="s">
        <v>111</v>
      </c>
      <c r="C1598" s="55" t="s">
        <v>118</v>
      </c>
      <c r="D1598" s="55">
        <v>2005</v>
      </c>
      <c r="E1598" s="55" t="s">
        <v>50</v>
      </c>
      <c r="F1598" s="55">
        <v>25.985210240000001</v>
      </c>
      <c r="G1598" s="55">
        <v>1.4136320529999999</v>
      </c>
      <c r="H1598" s="55">
        <v>620.59215879999999</v>
      </c>
      <c r="I1598" s="55">
        <v>4186.7505000000001</v>
      </c>
      <c r="J1598" s="55">
        <v>0</v>
      </c>
      <c r="K1598" s="55">
        <v>4914.2426889999997</v>
      </c>
      <c r="L1598" s="55">
        <v>361.64379039999898</v>
      </c>
      <c r="M1598" s="55">
        <v>112.30042349999999</v>
      </c>
    </row>
    <row r="1599" spans="1:13">
      <c r="A1599" s="55" t="s">
        <v>110</v>
      </c>
      <c r="B1599" s="55" t="s">
        <v>111</v>
      </c>
      <c r="C1599" s="55" t="s">
        <v>118</v>
      </c>
      <c r="D1599" s="55">
        <v>2010</v>
      </c>
      <c r="E1599" s="55" t="s">
        <v>50</v>
      </c>
      <c r="F1599" s="55">
        <v>30.36721425</v>
      </c>
      <c r="G1599" s="55">
        <v>1.86475196</v>
      </c>
      <c r="H1599" s="55">
        <v>732.3021784</v>
      </c>
      <c r="I1599" s="55">
        <v>5023.5837700000002</v>
      </c>
      <c r="J1599" s="55">
        <v>0</v>
      </c>
      <c r="K1599" s="55">
        <v>5579.508785</v>
      </c>
      <c r="L1599" s="55">
        <v>402.59460109999998</v>
      </c>
      <c r="M1599" s="55">
        <v>97.657108599999901</v>
      </c>
    </row>
    <row r="1600" spans="1:13">
      <c r="A1600" s="55" t="s">
        <v>110</v>
      </c>
      <c r="B1600" s="55" t="s">
        <v>111</v>
      </c>
      <c r="C1600" s="55" t="s">
        <v>118</v>
      </c>
      <c r="D1600" s="55">
        <v>2015</v>
      </c>
      <c r="E1600" s="55" t="s">
        <v>50</v>
      </c>
      <c r="F1600" s="55">
        <v>30.776215780000001</v>
      </c>
      <c r="G1600" s="55">
        <v>2.102751161</v>
      </c>
      <c r="H1600" s="55">
        <v>700.71467579999899</v>
      </c>
      <c r="I1600" s="55">
        <v>5754.057143</v>
      </c>
      <c r="J1600" s="55">
        <v>0</v>
      </c>
      <c r="K1600" s="55">
        <v>4923.7447350000002</v>
      </c>
      <c r="L1600" s="55">
        <v>353.50561640000001</v>
      </c>
      <c r="M1600" s="55">
        <v>72.213461190000004</v>
      </c>
    </row>
    <row r="1601" spans="1:13">
      <c r="A1601" s="55" t="s">
        <v>110</v>
      </c>
      <c r="B1601" s="55" t="s">
        <v>111</v>
      </c>
      <c r="C1601" s="55" t="s">
        <v>118</v>
      </c>
      <c r="D1601" s="55">
        <v>2020</v>
      </c>
      <c r="E1601" s="55" t="s">
        <v>50</v>
      </c>
      <c r="F1601" s="55">
        <v>32.052931489999999</v>
      </c>
      <c r="G1601" s="55">
        <v>2.221019868</v>
      </c>
      <c r="H1601" s="55">
        <v>736.41844649999996</v>
      </c>
      <c r="I1601" s="55">
        <v>6358.0765719999999</v>
      </c>
      <c r="J1601" s="55">
        <v>0</v>
      </c>
      <c r="K1601" s="55">
        <v>5093.7939839999999</v>
      </c>
      <c r="L1601" s="55">
        <v>362.66138530000001</v>
      </c>
      <c r="M1601" s="55">
        <v>60.794913440000002</v>
      </c>
    </row>
    <row r="1602" spans="1:13">
      <c r="A1602" s="55" t="s">
        <v>110</v>
      </c>
      <c r="B1602" s="55" t="s">
        <v>111</v>
      </c>
      <c r="C1602" s="55" t="s">
        <v>118</v>
      </c>
      <c r="D1602" s="55">
        <v>2025</v>
      </c>
      <c r="E1602" s="55" t="s">
        <v>50</v>
      </c>
      <c r="F1602" s="55">
        <v>36.958061880000002</v>
      </c>
      <c r="G1602" s="55">
        <v>2.8331759860000001</v>
      </c>
      <c r="H1602" s="55">
        <v>849.41630429999998</v>
      </c>
      <c r="I1602" s="55">
        <v>7348.8766189999997</v>
      </c>
      <c r="J1602" s="55">
        <v>0</v>
      </c>
      <c r="K1602" s="55">
        <v>5781.2346470000002</v>
      </c>
      <c r="L1602" s="55">
        <v>408.89294610000002</v>
      </c>
      <c r="M1602" s="55">
        <v>60.051067279999998</v>
      </c>
    </row>
    <row r="1603" spans="1:13">
      <c r="A1603" s="55" t="s">
        <v>110</v>
      </c>
      <c r="B1603" s="55" t="s">
        <v>111</v>
      </c>
      <c r="C1603" s="55" t="s">
        <v>118</v>
      </c>
      <c r="D1603" s="55">
        <v>2030</v>
      </c>
      <c r="E1603" s="55" t="s">
        <v>50</v>
      </c>
      <c r="F1603" s="55">
        <v>44.059349689999998</v>
      </c>
      <c r="G1603" s="55">
        <v>3.2388018860000001</v>
      </c>
      <c r="H1603" s="55">
        <v>1006.246981</v>
      </c>
      <c r="I1603" s="55">
        <v>8634.7069680000004</v>
      </c>
      <c r="J1603" s="55">
        <v>0</v>
      </c>
      <c r="K1603" s="55">
        <v>6696.9133359999996</v>
      </c>
      <c r="L1603" s="55">
        <v>475.52379960000002</v>
      </c>
      <c r="M1603" s="55">
        <v>50.635848119999999</v>
      </c>
    </row>
    <row r="1604" spans="1:13">
      <c r="A1604" s="55" t="s">
        <v>110</v>
      </c>
      <c r="B1604" s="55" t="s">
        <v>111</v>
      </c>
      <c r="C1604" s="55" t="s">
        <v>118</v>
      </c>
      <c r="D1604" s="55">
        <v>2035</v>
      </c>
      <c r="E1604" s="55" t="s">
        <v>50</v>
      </c>
      <c r="F1604" s="55">
        <v>50.870748249999998</v>
      </c>
      <c r="G1604" s="55">
        <v>3.6541589000000001</v>
      </c>
      <c r="H1604" s="55">
        <v>1156.3330109999999</v>
      </c>
      <c r="I1604" s="55">
        <v>9867.8175890000002</v>
      </c>
      <c r="J1604" s="55">
        <v>0</v>
      </c>
      <c r="K1604" s="55">
        <v>7582.3432620000003</v>
      </c>
      <c r="L1604" s="55">
        <v>540.25461499999994</v>
      </c>
      <c r="M1604" s="55">
        <v>48.988977609999999</v>
      </c>
    </row>
    <row r="1605" spans="1:13">
      <c r="A1605" s="55" t="s">
        <v>110</v>
      </c>
      <c r="B1605" s="55" t="s">
        <v>111</v>
      </c>
      <c r="C1605" s="55" t="s">
        <v>118</v>
      </c>
      <c r="D1605" s="55">
        <v>2040</v>
      </c>
      <c r="E1605" s="55" t="s">
        <v>50</v>
      </c>
      <c r="F1605" s="55">
        <v>56.442114840000002</v>
      </c>
      <c r="G1605" s="55">
        <v>3.9234924219999998</v>
      </c>
      <c r="H1605" s="55">
        <v>1282.458018</v>
      </c>
      <c r="I1605" s="55">
        <v>10880.32907</v>
      </c>
      <c r="J1605" s="55">
        <v>0</v>
      </c>
      <c r="K1605" s="55">
        <v>8355.1623450000006</v>
      </c>
      <c r="L1605" s="55">
        <v>596.70382410000002</v>
      </c>
      <c r="M1605" s="55">
        <v>50.795787269999998</v>
      </c>
    </row>
    <row r="1606" spans="1:13">
      <c r="A1606" s="55" t="s">
        <v>110</v>
      </c>
      <c r="B1606" s="55" t="s">
        <v>111</v>
      </c>
      <c r="C1606" s="55" t="s">
        <v>118</v>
      </c>
      <c r="D1606" s="55">
        <v>2045</v>
      </c>
      <c r="E1606" s="55" t="s">
        <v>50</v>
      </c>
      <c r="F1606" s="55">
        <v>61.403113329999996</v>
      </c>
      <c r="G1606" s="55">
        <v>4.0456739779999999</v>
      </c>
      <c r="H1606" s="55">
        <v>1396.3993740000001</v>
      </c>
      <c r="I1606" s="55">
        <v>11786.88474</v>
      </c>
      <c r="J1606" s="55">
        <v>0</v>
      </c>
      <c r="K1606" s="55">
        <v>9064.3021019999996</v>
      </c>
      <c r="L1606" s="55">
        <v>648.53123960000005</v>
      </c>
      <c r="M1606" s="55">
        <v>54.532727280000003</v>
      </c>
    </row>
    <row r="1607" spans="1:13">
      <c r="A1607" s="55" t="s">
        <v>110</v>
      </c>
      <c r="B1607" s="55" t="s">
        <v>111</v>
      </c>
      <c r="C1607" s="55" t="s">
        <v>118</v>
      </c>
      <c r="D1607" s="55">
        <v>2050</v>
      </c>
      <c r="E1607" s="55" t="s">
        <v>50</v>
      </c>
      <c r="F1607" s="55">
        <v>65.844187989999995</v>
      </c>
      <c r="G1607" s="55">
        <v>4.2606547450000001</v>
      </c>
      <c r="H1607" s="55">
        <v>1500.8322449999901</v>
      </c>
      <c r="I1607" s="55">
        <v>12672.210870000001</v>
      </c>
      <c r="J1607" s="55">
        <v>0</v>
      </c>
      <c r="K1607" s="55">
        <v>9723.3000499999998</v>
      </c>
      <c r="L1607" s="55">
        <v>696.68311289999997</v>
      </c>
      <c r="M1607" s="55">
        <v>59.089773710000003</v>
      </c>
    </row>
    <row r="1608" spans="1:13">
      <c r="A1608" s="55" t="s">
        <v>110</v>
      </c>
      <c r="B1608" s="55" t="s">
        <v>111</v>
      </c>
      <c r="C1608" s="55" t="s">
        <v>119</v>
      </c>
      <c r="D1608" s="55">
        <v>2000</v>
      </c>
      <c r="E1608" s="55" t="s">
        <v>50</v>
      </c>
      <c r="F1608" s="55">
        <v>0.12965922599999999</v>
      </c>
      <c r="G1608" s="55">
        <v>8.2105210000000001E-3</v>
      </c>
      <c r="H1608" s="55">
        <v>4.3914892659999998</v>
      </c>
      <c r="I1608" s="55">
        <v>30.740424860000001</v>
      </c>
      <c r="J1608" s="55">
        <v>0</v>
      </c>
      <c r="K1608" s="55">
        <v>27.754298989999999</v>
      </c>
      <c r="L1608" s="55">
        <v>2.0379065939999998</v>
      </c>
      <c r="M1608" s="55">
        <v>1.2992439140000001</v>
      </c>
    </row>
    <row r="1609" spans="1:13">
      <c r="A1609" s="55" t="s">
        <v>110</v>
      </c>
      <c r="B1609" s="55" t="s">
        <v>111</v>
      </c>
      <c r="C1609" s="55" t="s">
        <v>119</v>
      </c>
      <c r="D1609" s="55">
        <v>2005</v>
      </c>
      <c r="E1609" s="55" t="s">
        <v>50</v>
      </c>
      <c r="F1609" s="55">
        <v>0.19269858500000001</v>
      </c>
      <c r="G1609" s="55">
        <v>2.5848107999999901E-2</v>
      </c>
      <c r="H1609" s="55">
        <v>7.0895931729999999</v>
      </c>
      <c r="I1609" s="55">
        <v>54.589867439999999</v>
      </c>
      <c r="J1609" s="55">
        <v>0</v>
      </c>
      <c r="K1609" s="55">
        <v>43.87027191</v>
      </c>
      <c r="L1609" s="55">
        <v>3.2384804960000002</v>
      </c>
      <c r="M1609" s="55">
        <v>1.2724691770000001</v>
      </c>
    </row>
    <row r="1610" spans="1:13">
      <c r="A1610" s="55" t="s">
        <v>110</v>
      </c>
      <c r="B1610" s="55" t="s">
        <v>111</v>
      </c>
      <c r="C1610" s="55" t="s">
        <v>119</v>
      </c>
      <c r="D1610" s="55">
        <v>2010</v>
      </c>
      <c r="E1610" s="55" t="s">
        <v>50</v>
      </c>
      <c r="F1610" s="55">
        <v>0.39337468399999997</v>
      </c>
      <c r="G1610" s="55">
        <v>5.8771799999999999E-2</v>
      </c>
      <c r="H1610" s="55">
        <v>16.149498250000001</v>
      </c>
      <c r="I1610" s="55">
        <v>135.65578529999999</v>
      </c>
      <c r="J1610" s="55">
        <v>0</v>
      </c>
      <c r="K1610" s="55">
        <v>99.112400840000006</v>
      </c>
      <c r="L1610" s="55">
        <v>7.3300605470000004</v>
      </c>
      <c r="M1610" s="55">
        <v>1.992097671</v>
      </c>
    </row>
    <row r="1611" spans="1:13">
      <c r="A1611" s="55" t="s">
        <v>110</v>
      </c>
      <c r="B1611" s="55" t="s">
        <v>111</v>
      </c>
      <c r="C1611" s="55" t="s">
        <v>119</v>
      </c>
      <c r="D1611" s="55">
        <v>2015</v>
      </c>
      <c r="E1611" s="55" t="s">
        <v>50</v>
      </c>
      <c r="F1611" s="55">
        <v>0.69240599400000002</v>
      </c>
      <c r="G1611" s="55">
        <v>7.5261470999999996E-2</v>
      </c>
      <c r="H1611" s="55">
        <v>26.65993314</v>
      </c>
      <c r="I1611" s="55">
        <v>242.605391599999</v>
      </c>
      <c r="J1611" s="55">
        <v>0</v>
      </c>
      <c r="K1611" s="55">
        <v>163.09578500000001</v>
      </c>
      <c r="L1611" s="55">
        <v>12.07241372</v>
      </c>
      <c r="M1611" s="55">
        <v>2.696276772</v>
      </c>
    </row>
    <row r="1612" spans="1:13">
      <c r="A1612" s="55" t="s">
        <v>110</v>
      </c>
      <c r="B1612" s="55" t="s">
        <v>111</v>
      </c>
      <c r="C1612" s="55" t="s">
        <v>119</v>
      </c>
      <c r="D1612" s="55">
        <v>2020</v>
      </c>
      <c r="E1612" s="55" t="s">
        <v>50</v>
      </c>
      <c r="F1612" s="55">
        <v>0.78426881900000001</v>
      </c>
      <c r="G1612" s="55">
        <v>7.0029569E-2</v>
      </c>
      <c r="H1612" s="55">
        <v>30.196957340000001</v>
      </c>
      <c r="I1612" s="55">
        <v>295.93018189999998</v>
      </c>
      <c r="J1612" s="55">
        <v>0</v>
      </c>
      <c r="K1612" s="55">
        <v>184.5069493</v>
      </c>
      <c r="L1612" s="55">
        <v>13.66177295</v>
      </c>
      <c r="M1612" s="55">
        <v>2.8084408219999899</v>
      </c>
    </row>
    <row r="1613" spans="1:13">
      <c r="A1613" s="55" t="s">
        <v>110</v>
      </c>
      <c r="B1613" s="55" t="s">
        <v>111</v>
      </c>
      <c r="C1613" s="55" t="s">
        <v>119</v>
      </c>
      <c r="D1613" s="55">
        <v>2025</v>
      </c>
      <c r="E1613" s="55" t="s">
        <v>50</v>
      </c>
      <c r="F1613" s="55">
        <v>1.03467946</v>
      </c>
      <c r="G1613" s="55">
        <v>0.10448755699999999</v>
      </c>
      <c r="H1613" s="55">
        <v>39.838599670000001</v>
      </c>
      <c r="I1613" s="55">
        <v>418.3052965</v>
      </c>
      <c r="J1613" s="55">
        <v>0</v>
      </c>
      <c r="K1613" s="55">
        <v>243.30325490000001</v>
      </c>
      <c r="L1613" s="55">
        <v>18.017612570000001</v>
      </c>
      <c r="M1613" s="55">
        <v>3.6035375139999899</v>
      </c>
    </row>
    <row r="1614" spans="1:13">
      <c r="A1614" s="55" t="s">
        <v>110</v>
      </c>
      <c r="B1614" s="55" t="s">
        <v>111</v>
      </c>
      <c r="C1614" s="55" t="s">
        <v>119</v>
      </c>
      <c r="D1614" s="55">
        <v>2030</v>
      </c>
      <c r="E1614" s="55" t="s">
        <v>50</v>
      </c>
      <c r="F1614" s="55">
        <v>1.347509313</v>
      </c>
      <c r="G1614" s="55">
        <v>0.11472112</v>
      </c>
      <c r="H1614" s="55">
        <v>51.883589239999999</v>
      </c>
      <c r="I1614" s="55">
        <v>581.09619950000001</v>
      </c>
      <c r="J1614" s="55">
        <v>0</v>
      </c>
      <c r="K1614" s="55">
        <v>316.80696410000002</v>
      </c>
      <c r="L1614" s="55">
        <v>23.462009139999999</v>
      </c>
      <c r="M1614" s="55">
        <v>4.6558540920000002</v>
      </c>
    </row>
    <row r="1615" spans="1:13">
      <c r="A1615" s="55" t="s">
        <v>110</v>
      </c>
      <c r="B1615" s="55" t="s">
        <v>111</v>
      </c>
      <c r="C1615" s="55" t="s">
        <v>119</v>
      </c>
      <c r="D1615" s="55">
        <v>2035</v>
      </c>
      <c r="E1615" s="55" t="s">
        <v>50</v>
      </c>
      <c r="F1615" s="55">
        <v>1.6515105539999999</v>
      </c>
      <c r="G1615" s="55">
        <v>0.13692443300000001</v>
      </c>
      <c r="H1615" s="55">
        <v>63.588647860000002</v>
      </c>
      <c r="I1615" s="55">
        <v>756.70490949999999</v>
      </c>
      <c r="J1615" s="55">
        <v>0</v>
      </c>
      <c r="K1615" s="55">
        <v>388.252120399999</v>
      </c>
      <c r="L1615" s="55">
        <v>28.75361509</v>
      </c>
      <c r="M1615" s="55">
        <v>5.6932126009999999</v>
      </c>
    </row>
    <row r="1616" spans="1:13">
      <c r="A1616" s="55" t="s">
        <v>110</v>
      </c>
      <c r="B1616" s="55" t="s">
        <v>111</v>
      </c>
      <c r="C1616" s="55" t="s">
        <v>119</v>
      </c>
      <c r="D1616" s="55">
        <v>2040</v>
      </c>
      <c r="E1616" s="55" t="s">
        <v>50</v>
      </c>
      <c r="F1616" s="55">
        <v>1.962490775</v>
      </c>
      <c r="G1616" s="55">
        <v>0.15861236400000001</v>
      </c>
      <c r="H1616" s="55">
        <v>75.562420399999993</v>
      </c>
      <c r="I1616" s="55">
        <v>952.08649709999997</v>
      </c>
      <c r="J1616" s="55">
        <v>0</v>
      </c>
      <c r="K1616" s="55">
        <v>461.3477274</v>
      </c>
      <c r="L1616" s="55">
        <v>34.167258650000001</v>
      </c>
      <c r="M1616" s="55">
        <v>6.7603641439999898</v>
      </c>
    </row>
    <row r="1617" spans="1:13">
      <c r="A1617" s="55" t="s">
        <v>110</v>
      </c>
      <c r="B1617" s="55" t="s">
        <v>111</v>
      </c>
      <c r="C1617" s="55" t="s">
        <v>119</v>
      </c>
      <c r="D1617" s="55">
        <v>2045</v>
      </c>
      <c r="E1617" s="55" t="s">
        <v>50</v>
      </c>
      <c r="F1617" s="55">
        <v>2.2906154299999999</v>
      </c>
      <c r="G1617" s="55">
        <v>0.165995213</v>
      </c>
      <c r="H1617" s="55">
        <v>88.196310710000006</v>
      </c>
      <c r="I1617" s="55">
        <v>1173.0109319999999</v>
      </c>
      <c r="J1617" s="55">
        <v>0</v>
      </c>
      <c r="K1617" s="55">
        <v>538.47858670000005</v>
      </c>
      <c r="L1617" s="55">
        <v>39.879654960000003</v>
      </c>
      <c r="M1617" s="55">
        <v>7.889748709</v>
      </c>
    </row>
    <row r="1618" spans="1:13">
      <c r="A1618" s="55" t="s">
        <v>110</v>
      </c>
      <c r="B1618" s="55" t="s">
        <v>111</v>
      </c>
      <c r="C1618" s="55" t="s">
        <v>119</v>
      </c>
      <c r="D1618" s="55">
        <v>2050</v>
      </c>
      <c r="E1618" s="55" t="s">
        <v>50</v>
      </c>
      <c r="F1618" s="55">
        <v>2.6539281309999998</v>
      </c>
      <c r="G1618" s="55">
        <v>0.20031843899999999</v>
      </c>
      <c r="H1618" s="55">
        <v>102.1850578</v>
      </c>
      <c r="I1618" s="55">
        <v>1430.590809</v>
      </c>
      <c r="J1618" s="55">
        <v>0</v>
      </c>
      <c r="K1618" s="55">
        <v>623.8837585</v>
      </c>
      <c r="L1618" s="55">
        <v>46.204800319999997</v>
      </c>
      <c r="M1618" s="55">
        <v>9.1412333239999999</v>
      </c>
    </row>
    <row r="1619" spans="1:13">
      <c r="A1619" s="55" t="s">
        <v>110</v>
      </c>
      <c r="B1619" s="55" t="s">
        <v>111</v>
      </c>
      <c r="C1619" s="55" t="s">
        <v>120</v>
      </c>
      <c r="D1619" s="55">
        <v>2000</v>
      </c>
      <c r="E1619" s="55" t="s">
        <v>50</v>
      </c>
      <c r="F1619" s="55">
        <v>1.1399999999999999</v>
      </c>
      <c r="G1619" s="55">
        <v>5.7999999999999899E-2</v>
      </c>
      <c r="H1619" s="55">
        <v>25</v>
      </c>
      <c r="I1619" s="55">
        <v>177</v>
      </c>
      <c r="J1619" s="55">
        <v>0</v>
      </c>
      <c r="K1619" s="55">
        <v>136.72853659999899</v>
      </c>
      <c r="L1619" s="55">
        <v>10.122572870000001</v>
      </c>
      <c r="M1619" s="55">
        <v>4.1427122550000002</v>
      </c>
    </row>
    <row r="1620" spans="1:13">
      <c r="A1620" s="55" t="s">
        <v>110</v>
      </c>
      <c r="B1620" s="55" t="s">
        <v>111</v>
      </c>
      <c r="C1620" s="55" t="s">
        <v>120</v>
      </c>
      <c r="D1620" s="55">
        <v>2005</v>
      </c>
      <c r="E1620" s="55" t="s">
        <v>50</v>
      </c>
      <c r="F1620" s="55">
        <v>1.1100000000000001</v>
      </c>
      <c r="G1620" s="55">
        <v>6.3500000000000001E-2</v>
      </c>
      <c r="H1620" s="55">
        <v>27</v>
      </c>
      <c r="I1620" s="55">
        <v>190</v>
      </c>
      <c r="J1620" s="55">
        <v>0</v>
      </c>
      <c r="K1620" s="55">
        <v>147.34883780000001</v>
      </c>
      <c r="L1620" s="55">
        <v>11.01877601</v>
      </c>
      <c r="M1620" s="55">
        <v>2.7383874549999998</v>
      </c>
    </row>
    <row r="1621" spans="1:13">
      <c r="A1621" s="55" t="s">
        <v>110</v>
      </c>
      <c r="B1621" s="55" t="s">
        <v>111</v>
      </c>
      <c r="C1621" s="55" t="s">
        <v>120</v>
      </c>
      <c r="D1621" s="55">
        <v>2010</v>
      </c>
      <c r="E1621" s="55" t="s">
        <v>50</v>
      </c>
      <c r="F1621" s="55">
        <v>1.1399999999999999</v>
      </c>
      <c r="G1621" s="55">
        <v>0.105046286999999</v>
      </c>
      <c r="H1621" s="55">
        <v>27</v>
      </c>
      <c r="I1621" s="55">
        <v>187</v>
      </c>
      <c r="J1621" s="55">
        <v>0</v>
      </c>
      <c r="K1621" s="55">
        <v>145.23200359999899</v>
      </c>
      <c r="L1621" s="55">
        <v>10.87123564</v>
      </c>
      <c r="M1621" s="55">
        <v>1.866114429</v>
      </c>
    </row>
    <row r="1622" spans="1:13">
      <c r="A1622" s="55" t="s">
        <v>110</v>
      </c>
      <c r="B1622" s="55" t="s">
        <v>111</v>
      </c>
      <c r="C1622" s="55" t="s">
        <v>120</v>
      </c>
      <c r="D1622" s="55">
        <v>2015</v>
      </c>
      <c r="E1622" s="55" t="s">
        <v>50</v>
      </c>
      <c r="F1622" s="55">
        <v>1.21</v>
      </c>
      <c r="G1622" s="55">
        <v>8.3692695999999997E-2</v>
      </c>
      <c r="H1622" s="55">
        <v>29</v>
      </c>
      <c r="I1622" s="55">
        <v>200</v>
      </c>
      <c r="J1622" s="55">
        <v>0</v>
      </c>
      <c r="K1622" s="55">
        <v>147.91956869999899</v>
      </c>
      <c r="L1622" s="55">
        <v>11.072932829999999</v>
      </c>
      <c r="M1622" s="55">
        <v>0.78575099900000001</v>
      </c>
    </row>
    <row r="1623" spans="1:13">
      <c r="A1623" s="55" t="s">
        <v>110</v>
      </c>
      <c r="B1623" s="55" t="s">
        <v>111</v>
      </c>
      <c r="C1623" s="55" t="s">
        <v>120</v>
      </c>
      <c r="D1623" s="55">
        <v>2020</v>
      </c>
      <c r="E1623" s="55" t="s">
        <v>50</v>
      </c>
      <c r="F1623" s="55">
        <v>1.126551724</v>
      </c>
      <c r="G1623" s="55">
        <v>5.8389765000000003E-2</v>
      </c>
      <c r="H1623" s="55">
        <v>27</v>
      </c>
      <c r="I1623" s="55">
        <v>198</v>
      </c>
      <c r="J1623" s="55">
        <v>0</v>
      </c>
      <c r="K1623" s="55">
        <v>130.1228686</v>
      </c>
      <c r="L1623" s="55">
        <v>9.7408875859999995</v>
      </c>
      <c r="M1623" s="55">
        <v>0.29369250399999902</v>
      </c>
    </row>
    <row r="1624" spans="1:13">
      <c r="A1624" s="55" t="s">
        <v>110</v>
      </c>
      <c r="B1624" s="55" t="s">
        <v>111</v>
      </c>
      <c r="C1624" s="55" t="s">
        <v>120</v>
      </c>
      <c r="D1624" s="55">
        <v>2025</v>
      </c>
      <c r="E1624" s="55" t="s">
        <v>50</v>
      </c>
      <c r="F1624" s="55">
        <v>1.0848275859999901</v>
      </c>
      <c r="G1624" s="55">
        <v>6.1138957000000001E-2</v>
      </c>
      <c r="H1624" s="55">
        <v>26</v>
      </c>
      <c r="I1624" s="55">
        <v>191</v>
      </c>
      <c r="J1624" s="55">
        <v>0</v>
      </c>
      <c r="K1624" s="55">
        <v>122.49001709999899</v>
      </c>
      <c r="L1624" s="55">
        <v>9.1695627099999992</v>
      </c>
      <c r="M1624" s="55">
        <v>0.13677940299999999</v>
      </c>
    </row>
    <row r="1625" spans="1:13">
      <c r="A1625" s="55" t="s">
        <v>110</v>
      </c>
      <c r="B1625" s="55" t="s">
        <v>111</v>
      </c>
      <c r="C1625" s="55" t="s">
        <v>120</v>
      </c>
      <c r="D1625" s="55">
        <v>2030</v>
      </c>
      <c r="E1625" s="55" t="s">
        <v>50</v>
      </c>
      <c r="F1625" s="55">
        <v>1.168275862</v>
      </c>
      <c r="G1625" s="55">
        <v>6.6886347999999998E-2</v>
      </c>
      <c r="H1625" s="55">
        <v>28</v>
      </c>
      <c r="I1625" s="55">
        <v>201</v>
      </c>
      <c r="J1625" s="55">
        <v>0</v>
      </c>
      <c r="K1625" s="55">
        <v>130.746692</v>
      </c>
      <c r="L1625" s="55">
        <v>9.7876809490000003</v>
      </c>
      <c r="M1625" s="55">
        <v>9.6958693999999998E-2</v>
      </c>
    </row>
    <row r="1626" spans="1:13">
      <c r="A1626" s="55" t="s">
        <v>110</v>
      </c>
      <c r="B1626" s="55" t="s">
        <v>111</v>
      </c>
      <c r="C1626" s="55" t="s">
        <v>120</v>
      </c>
      <c r="D1626" s="55">
        <v>2035</v>
      </c>
      <c r="E1626" s="55" t="s">
        <v>50</v>
      </c>
      <c r="F1626" s="55">
        <v>1.21</v>
      </c>
      <c r="G1626" s="55">
        <v>6.3889351999999996E-2</v>
      </c>
      <c r="H1626" s="55">
        <v>29</v>
      </c>
      <c r="I1626" s="55">
        <v>209</v>
      </c>
      <c r="J1626" s="55">
        <v>0</v>
      </c>
      <c r="K1626" s="55">
        <v>134.95175230000001</v>
      </c>
      <c r="L1626" s="55">
        <v>10.10248166</v>
      </c>
      <c r="M1626" s="55">
        <v>8.5180509000000001E-2</v>
      </c>
    </row>
    <row r="1627" spans="1:13">
      <c r="A1627" s="55" t="s">
        <v>110</v>
      </c>
      <c r="B1627" s="55" t="s">
        <v>111</v>
      </c>
      <c r="C1627" s="55" t="s">
        <v>120</v>
      </c>
      <c r="D1627" s="55">
        <v>2040</v>
      </c>
      <c r="E1627" s="55" t="s">
        <v>50</v>
      </c>
      <c r="F1627" s="55">
        <v>1.2517241379999999</v>
      </c>
      <c r="G1627" s="55">
        <v>6.9065940999999895E-2</v>
      </c>
      <c r="H1627" s="55">
        <v>30</v>
      </c>
      <c r="I1627" s="55">
        <v>214</v>
      </c>
      <c r="J1627" s="55">
        <v>0</v>
      </c>
      <c r="K1627" s="55">
        <v>139.4204053</v>
      </c>
      <c r="L1627" s="55">
        <v>10.437008949999999</v>
      </c>
      <c r="M1627" s="55">
        <v>8.4149806999999993E-2</v>
      </c>
    </row>
    <row r="1628" spans="1:13">
      <c r="A1628" s="55" t="s">
        <v>110</v>
      </c>
      <c r="B1628" s="55" t="s">
        <v>111</v>
      </c>
      <c r="C1628" s="55" t="s">
        <v>120</v>
      </c>
      <c r="D1628" s="55">
        <v>2045</v>
      </c>
      <c r="E1628" s="55" t="s">
        <v>50</v>
      </c>
      <c r="F1628" s="55">
        <v>1.2517241379999999</v>
      </c>
      <c r="G1628" s="55">
        <v>6.6613842999999895E-2</v>
      </c>
      <c r="H1628" s="55">
        <v>30</v>
      </c>
      <c r="I1628" s="55">
        <v>205</v>
      </c>
      <c r="J1628" s="55">
        <v>0</v>
      </c>
      <c r="K1628" s="55">
        <v>139.3492852</v>
      </c>
      <c r="L1628" s="55">
        <v>10.431686490000001</v>
      </c>
      <c r="M1628" s="55">
        <v>8.2722552000000005E-2</v>
      </c>
    </row>
    <row r="1629" spans="1:13">
      <c r="A1629" s="55" t="s">
        <v>110</v>
      </c>
      <c r="B1629" s="55" t="s">
        <v>111</v>
      </c>
      <c r="C1629" s="55" t="s">
        <v>120</v>
      </c>
      <c r="D1629" s="55">
        <v>2050</v>
      </c>
      <c r="E1629" s="55" t="s">
        <v>50</v>
      </c>
      <c r="F1629" s="55">
        <v>1.21</v>
      </c>
      <c r="G1629" s="55">
        <v>5.6124411999999999E-2</v>
      </c>
      <c r="H1629" s="55">
        <v>29</v>
      </c>
      <c r="I1629" s="55">
        <v>197</v>
      </c>
      <c r="J1629" s="55">
        <v>0</v>
      </c>
      <c r="K1629" s="55">
        <v>134.6778588</v>
      </c>
      <c r="L1629" s="55">
        <v>10.081984139999999</v>
      </c>
      <c r="M1629" s="55">
        <v>7.9587520999999994E-2</v>
      </c>
    </row>
    <row r="1630" spans="1:13">
      <c r="A1630" s="55" t="s">
        <v>110</v>
      </c>
      <c r="B1630" s="55" t="s">
        <v>111</v>
      </c>
      <c r="C1630" s="55" t="s">
        <v>121</v>
      </c>
      <c r="D1630" s="55">
        <v>2000</v>
      </c>
      <c r="E1630" s="55" t="s">
        <v>50</v>
      </c>
      <c r="F1630" s="55">
        <v>1.7309999999999901</v>
      </c>
      <c r="G1630" s="55">
        <v>5.5E-2</v>
      </c>
      <c r="H1630" s="55">
        <v>23</v>
      </c>
      <c r="I1630" s="55">
        <v>207</v>
      </c>
      <c r="J1630" s="55">
        <v>0</v>
      </c>
      <c r="K1630" s="55">
        <v>147.18124549999999</v>
      </c>
      <c r="L1630" s="55">
        <v>10.835677840000001</v>
      </c>
      <c r="M1630" s="55">
        <v>8.9290480359999993</v>
      </c>
    </row>
    <row r="1631" spans="1:13">
      <c r="A1631" s="55" t="s">
        <v>110</v>
      </c>
      <c r="B1631" s="55" t="s">
        <v>111</v>
      </c>
      <c r="C1631" s="55" t="s">
        <v>121</v>
      </c>
      <c r="D1631" s="55">
        <v>2005</v>
      </c>
      <c r="E1631" s="55" t="s">
        <v>50</v>
      </c>
      <c r="F1631" s="55">
        <v>1.9139999999999999</v>
      </c>
      <c r="G1631" s="55">
        <v>7.6999999999999999E-2</v>
      </c>
      <c r="H1631" s="55">
        <v>27</v>
      </c>
      <c r="I1631" s="55">
        <v>241</v>
      </c>
      <c r="J1631" s="55">
        <v>0</v>
      </c>
      <c r="K1631" s="55">
        <v>161.338157</v>
      </c>
      <c r="L1631" s="55">
        <v>11.89925116</v>
      </c>
      <c r="M1631" s="55">
        <v>6.5919907049999997</v>
      </c>
    </row>
    <row r="1632" spans="1:13">
      <c r="A1632" s="55" t="s">
        <v>110</v>
      </c>
      <c r="B1632" s="55" t="s">
        <v>111</v>
      </c>
      <c r="C1632" s="55" t="s">
        <v>121</v>
      </c>
      <c r="D1632" s="55">
        <v>2010</v>
      </c>
      <c r="E1632" s="55" t="s">
        <v>50</v>
      </c>
      <c r="F1632" s="55">
        <v>2.2919999999999998</v>
      </c>
      <c r="G1632" s="55">
        <v>0.157259553</v>
      </c>
      <c r="H1632" s="55">
        <v>34</v>
      </c>
      <c r="I1632" s="55">
        <v>287</v>
      </c>
      <c r="J1632" s="55">
        <v>0</v>
      </c>
      <c r="K1632" s="55">
        <v>197.38368969999999</v>
      </c>
      <c r="L1632" s="55">
        <v>14.56980886</v>
      </c>
      <c r="M1632" s="55">
        <v>5.2963937410000002</v>
      </c>
    </row>
    <row r="1633" spans="1:13">
      <c r="A1633" s="55" t="s">
        <v>110</v>
      </c>
      <c r="B1633" s="55" t="s">
        <v>111</v>
      </c>
      <c r="C1633" s="55" t="s">
        <v>121</v>
      </c>
      <c r="D1633" s="55">
        <v>2015</v>
      </c>
      <c r="E1633" s="55" t="s">
        <v>50</v>
      </c>
      <c r="F1633" s="55">
        <v>2.7730000000000001</v>
      </c>
      <c r="G1633" s="55">
        <v>0.183329618999999</v>
      </c>
      <c r="H1633" s="55">
        <v>42</v>
      </c>
      <c r="I1633" s="55">
        <v>350</v>
      </c>
      <c r="J1633" s="55">
        <v>0</v>
      </c>
      <c r="K1633" s="55">
        <v>240.41821639999901</v>
      </c>
      <c r="L1633" s="55">
        <v>17.738954549999999</v>
      </c>
      <c r="M1633" s="55">
        <v>4.9814340939999999</v>
      </c>
    </row>
    <row r="1634" spans="1:13">
      <c r="A1634" s="55" t="s">
        <v>110</v>
      </c>
      <c r="B1634" s="55" t="s">
        <v>111</v>
      </c>
      <c r="C1634" s="55" t="s">
        <v>121</v>
      </c>
      <c r="D1634" s="55">
        <v>2020</v>
      </c>
      <c r="E1634" s="55" t="s">
        <v>50</v>
      </c>
      <c r="F1634" s="55">
        <v>2.83902381</v>
      </c>
      <c r="G1634" s="55">
        <v>0.16982243799999999</v>
      </c>
      <c r="H1634" s="55">
        <v>43</v>
      </c>
      <c r="I1634" s="55">
        <v>388</v>
      </c>
      <c r="J1634" s="55">
        <v>0</v>
      </c>
      <c r="K1634" s="55">
        <v>244.3431344</v>
      </c>
      <c r="L1634" s="55">
        <v>18.033248109999999</v>
      </c>
      <c r="M1634" s="55">
        <v>4.3525116439999998</v>
      </c>
    </row>
    <row r="1635" spans="1:13">
      <c r="A1635" s="55" t="s">
        <v>110</v>
      </c>
      <c r="B1635" s="55" t="s">
        <v>111</v>
      </c>
      <c r="C1635" s="55" t="s">
        <v>121</v>
      </c>
      <c r="D1635" s="55">
        <v>2025</v>
      </c>
      <c r="E1635" s="55" t="s">
        <v>50</v>
      </c>
      <c r="F1635" s="55">
        <v>3.037095238</v>
      </c>
      <c r="G1635" s="55">
        <v>0.22778522500000001</v>
      </c>
      <c r="H1635" s="55">
        <v>46</v>
      </c>
      <c r="I1635" s="55">
        <v>413</v>
      </c>
      <c r="J1635" s="55">
        <v>0</v>
      </c>
      <c r="K1635" s="55">
        <v>260.6535121</v>
      </c>
      <c r="L1635" s="55">
        <v>19.321142980000001</v>
      </c>
      <c r="M1635" s="55">
        <v>3.5298098250000001</v>
      </c>
    </row>
    <row r="1636" spans="1:13">
      <c r="A1636" s="55" t="s">
        <v>110</v>
      </c>
      <c r="B1636" s="55" t="s">
        <v>111</v>
      </c>
      <c r="C1636" s="55" t="s">
        <v>121</v>
      </c>
      <c r="D1636" s="55">
        <v>2030</v>
      </c>
      <c r="E1636" s="55" t="s">
        <v>50</v>
      </c>
      <c r="F1636" s="55">
        <v>3.499261905</v>
      </c>
      <c r="G1636" s="55">
        <v>0.24142835100000001</v>
      </c>
      <c r="H1636" s="55">
        <v>53</v>
      </c>
      <c r="I1636" s="55">
        <v>463</v>
      </c>
      <c r="J1636" s="55">
        <v>0</v>
      </c>
      <c r="K1636" s="55">
        <v>299.99092450000001</v>
      </c>
      <c r="L1636" s="55">
        <v>22.2483401</v>
      </c>
      <c r="M1636" s="55">
        <v>2.1807484879999999</v>
      </c>
    </row>
    <row r="1637" spans="1:13">
      <c r="A1637" s="55" t="s">
        <v>110</v>
      </c>
      <c r="B1637" s="55" t="s">
        <v>111</v>
      </c>
      <c r="C1637" s="55" t="s">
        <v>121</v>
      </c>
      <c r="D1637" s="55">
        <v>2035</v>
      </c>
      <c r="E1637" s="55" t="s">
        <v>50</v>
      </c>
      <c r="F1637" s="55">
        <v>4.0274523809999998</v>
      </c>
      <c r="G1637" s="55">
        <v>0.26966687499999997</v>
      </c>
      <c r="H1637" s="55">
        <v>61</v>
      </c>
      <c r="I1637" s="55">
        <v>517</v>
      </c>
      <c r="J1637" s="55">
        <v>0</v>
      </c>
      <c r="K1637" s="55">
        <v>345.12754760000001</v>
      </c>
      <c r="L1637" s="55">
        <v>25.60081774</v>
      </c>
      <c r="M1637" s="55">
        <v>1.652858682</v>
      </c>
    </row>
    <row r="1638" spans="1:13">
      <c r="A1638" s="55" t="s">
        <v>110</v>
      </c>
      <c r="B1638" s="55" t="s">
        <v>111</v>
      </c>
      <c r="C1638" s="55" t="s">
        <v>121</v>
      </c>
      <c r="D1638" s="55">
        <v>2040</v>
      </c>
      <c r="E1638" s="55" t="s">
        <v>50</v>
      </c>
      <c r="F1638" s="55">
        <v>4.3575714290000001</v>
      </c>
      <c r="G1638" s="55">
        <v>0.28216928000000002</v>
      </c>
      <c r="H1638" s="55">
        <v>66</v>
      </c>
      <c r="I1638" s="55">
        <v>552</v>
      </c>
      <c r="J1638" s="55">
        <v>0</v>
      </c>
      <c r="K1638" s="55">
        <v>373.3563034</v>
      </c>
      <c r="L1638" s="55">
        <v>27.696844199999902</v>
      </c>
      <c r="M1638" s="55">
        <v>1.4628803859999999</v>
      </c>
    </row>
    <row r="1639" spans="1:13">
      <c r="A1639" s="55" t="s">
        <v>110</v>
      </c>
      <c r="B1639" s="55" t="s">
        <v>111</v>
      </c>
      <c r="C1639" s="55" t="s">
        <v>121</v>
      </c>
      <c r="D1639" s="55">
        <v>2045</v>
      </c>
      <c r="E1639" s="55" t="s">
        <v>50</v>
      </c>
      <c r="F1639" s="55">
        <v>4.6216666669999897</v>
      </c>
      <c r="G1639" s="55">
        <v>0.289713844</v>
      </c>
      <c r="H1639" s="55">
        <v>70</v>
      </c>
      <c r="I1639" s="55">
        <v>570</v>
      </c>
      <c r="J1639" s="55">
        <v>0</v>
      </c>
      <c r="K1639" s="55">
        <v>395.9593198</v>
      </c>
      <c r="L1639" s="55">
        <v>29.374461029999999</v>
      </c>
      <c r="M1639" s="55">
        <v>1.441312959</v>
      </c>
    </row>
    <row r="1640" spans="1:13">
      <c r="A1640" s="55" t="s">
        <v>110</v>
      </c>
      <c r="B1640" s="55" t="s">
        <v>111</v>
      </c>
      <c r="C1640" s="55" t="s">
        <v>121</v>
      </c>
      <c r="D1640" s="55">
        <v>2050</v>
      </c>
      <c r="E1640" s="55" t="s">
        <v>50</v>
      </c>
      <c r="F1640" s="55">
        <v>4.8857619049999998</v>
      </c>
      <c r="G1640" s="55">
        <v>0.300060559</v>
      </c>
      <c r="H1640" s="55">
        <v>74</v>
      </c>
      <c r="I1640" s="55">
        <v>593</v>
      </c>
      <c r="J1640" s="55">
        <v>0</v>
      </c>
      <c r="K1640" s="55">
        <v>418.575543699999</v>
      </c>
      <c r="L1640" s="55">
        <v>31.052602969999999</v>
      </c>
      <c r="M1640" s="55">
        <v>1.489715712</v>
      </c>
    </row>
    <row r="1641" spans="1:13">
      <c r="A1641" s="55" t="s">
        <v>110</v>
      </c>
      <c r="B1641" s="55" t="s">
        <v>111</v>
      </c>
      <c r="C1641" s="55" t="s">
        <v>122</v>
      </c>
      <c r="D1641" s="55">
        <v>2000</v>
      </c>
      <c r="E1641" s="55" t="s">
        <v>50</v>
      </c>
      <c r="F1641" s="55">
        <v>0.504</v>
      </c>
      <c r="G1641" s="55">
        <v>4.7E-2</v>
      </c>
      <c r="H1641" s="55">
        <v>9</v>
      </c>
      <c r="I1641" s="55">
        <v>75</v>
      </c>
      <c r="J1641" s="55">
        <v>0</v>
      </c>
      <c r="K1641" s="55">
        <v>64.829677610000005</v>
      </c>
      <c r="L1641" s="55">
        <v>4.7672510680000002</v>
      </c>
      <c r="M1641" s="55">
        <v>0.92650638299999999</v>
      </c>
    </row>
    <row r="1642" spans="1:13">
      <c r="A1642" s="55" t="s">
        <v>110</v>
      </c>
      <c r="B1642" s="55" t="s">
        <v>111</v>
      </c>
      <c r="C1642" s="55" t="s">
        <v>122</v>
      </c>
      <c r="D1642" s="55">
        <v>2005</v>
      </c>
      <c r="E1642" s="55" t="s">
        <v>50</v>
      </c>
      <c r="F1642" s="55">
        <v>0.64300000000000002</v>
      </c>
      <c r="G1642" s="55">
        <v>4.1500000000000002E-2</v>
      </c>
      <c r="H1642" s="55">
        <v>12</v>
      </c>
      <c r="I1642" s="55">
        <v>102</v>
      </c>
      <c r="J1642" s="55">
        <v>0</v>
      </c>
      <c r="K1642" s="55">
        <v>80.461733780000003</v>
      </c>
      <c r="L1642" s="55">
        <v>5.8980357870000004</v>
      </c>
      <c r="M1642" s="55">
        <v>0.80727123000000001</v>
      </c>
    </row>
    <row r="1643" spans="1:13">
      <c r="A1643" s="55" t="s">
        <v>110</v>
      </c>
      <c r="B1643" s="55" t="s">
        <v>111</v>
      </c>
      <c r="C1643" s="55" t="s">
        <v>122</v>
      </c>
      <c r="D1643" s="55">
        <v>2010</v>
      </c>
      <c r="E1643" s="55" t="s">
        <v>50</v>
      </c>
      <c r="F1643" s="55">
        <v>0.83099999999999996</v>
      </c>
      <c r="G1643" s="55">
        <v>4.7535188999999999E-2</v>
      </c>
      <c r="H1643" s="55">
        <v>16</v>
      </c>
      <c r="I1643" s="55">
        <v>134</v>
      </c>
      <c r="J1643" s="55">
        <v>0</v>
      </c>
      <c r="K1643" s="55">
        <v>98.526197789999998</v>
      </c>
      <c r="L1643" s="55">
        <v>7.2133852190000001</v>
      </c>
      <c r="M1643" s="55">
        <v>0.89403127699999996</v>
      </c>
    </row>
    <row r="1644" spans="1:13">
      <c r="A1644" s="55" t="s">
        <v>110</v>
      </c>
      <c r="B1644" s="55" t="s">
        <v>111</v>
      </c>
      <c r="C1644" s="55" t="s">
        <v>122</v>
      </c>
      <c r="D1644" s="55">
        <v>2015</v>
      </c>
      <c r="E1644" s="55" t="s">
        <v>50</v>
      </c>
      <c r="F1644" s="55">
        <v>0.86099999999999999</v>
      </c>
      <c r="G1644" s="55">
        <v>5.0184386999999997E-2</v>
      </c>
      <c r="H1644" s="55">
        <v>18</v>
      </c>
      <c r="I1644" s="55">
        <v>151</v>
      </c>
      <c r="J1644" s="55">
        <v>0</v>
      </c>
      <c r="K1644" s="55">
        <v>103.2274479</v>
      </c>
      <c r="L1644" s="55">
        <v>7.4893635219999997</v>
      </c>
      <c r="M1644" s="55">
        <v>1.1356645219999999</v>
      </c>
    </row>
    <row r="1645" spans="1:13">
      <c r="A1645" s="55" t="s">
        <v>110</v>
      </c>
      <c r="B1645" s="55" t="s">
        <v>111</v>
      </c>
      <c r="C1645" s="55" t="s">
        <v>122</v>
      </c>
      <c r="D1645" s="55">
        <v>2020</v>
      </c>
      <c r="E1645" s="55" t="s">
        <v>50</v>
      </c>
      <c r="F1645" s="55">
        <v>0.86099999999999999</v>
      </c>
      <c r="G1645" s="55">
        <v>5.1322274000000001E-2</v>
      </c>
      <c r="H1645" s="55">
        <v>18</v>
      </c>
      <c r="I1645" s="55">
        <v>155</v>
      </c>
      <c r="J1645" s="55">
        <v>0</v>
      </c>
      <c r="K1645" s="55">
        <v>99.116976370000003</v>
      </c>
      <c r="L1645" s="55">
        <v>7.3178869679999998</v>
      </c>
      <c r="M1645" s="55">
        <v>1.0274724989999999</v>
      </c>
    </row>
    <row r="1646" spans="1:13">
      <c r="A1646" s="55" t="s">
        <v>110</v>
      </c>
      <c r="B1646" s="55" t="s">
        <v>111</v>
      </c>
      <c r="C1646" s="55" t="s">
        <v>122</v>
      </c>
      <c r="D1646" s="55">
        <v>2025</v>
      </c>
      <c r="E1646" s="55" t="s">
        <v>50</v>
      </c>
      <c r="F1646" s="55">
        <v>0.90883333300000002</v>
      </c>
      <c r="G1646" s="55">
        <v>6.2023770999999998E-2</v>
      </c>
      <c r="H1646" s="55">
        <v>19</v>
      </c>
      <c r="I1646" s="55">
        <v>160</v>
      </c>
      <c r="J1646" s="55">
        <v>0</v>
      </c>
      <c r="K1646" s="55">
        <v>103.0477582</v>
      </c>
      <c r="L1646" s="55">
        <v>7.6395912979999903</v>
      </c>
      <c r="M1646" s="55">
        <v>1.153028046</v>
      </c>
    </row>
    <row r="1647" spans="1:13">
      <c r="A1647" s="55" t="s">
        <v>110</v>
      </c>
      <c r="B1647" s="55" t="s">
        <v>111</v>
      </c>
      <c r="C1647" s="55" t="s">
        <v>122</v>
      </c>
      <c r="D1647" s="55">
        <v>2030</v>
      </c>
      <c r="E1647" s="55" t="s">
        <v>50</v>
      </c>
      <c r="F1647" s="55">
        <v>1.052333333</v>
      </c>
      <c r="G1647" s="55">
        <v>7.1838639999999995E-2</v>
      </c>
      <c r="H1647" s="55">
        <v>22</v>
      </c>
      <c r="I1647" s="55">
        <v>181</v>
      </c>
      <c r="J1647" s="55">
        <v>0</v>
      </c>
      <c r="K1647" s="55">
        <v>118.63254259999999</v>
      </c>
      <c r="L1647" s="55">
        <v>8.8101065779999992</v>
      </c>
      <c r="M1647" s="55">
        <v>1.365395626</v>
      </c>
    </row>
    <row r="1648" spans="1:13">
      <c r="A1648" s="55" t="s">
        <v>110</v>
      </c>
      <c r="B1648" s="55" t="s">
        <v>111</v>
      </c>
      <c r="C1648" s="55" t="s">
        <v>122</v>
      </c>
      <c r="D1648" s="55">
        <v>2035</v>
      </c>
      <c r="E1648" s="55" t="s">
        <v>50</v>
      </c>
      <c r="F1648" s="55">
        <v>1.1958333329999999</v>
      </c>
      <c r="G1648" s="55">
        <v>7.6836092999999994E-2</v>
      </c>
      <c r="H1648" s="55">
        <v>25</v>
      </c>
      <c r="I1648" s="55">
        <v>201</v>
      </c>
      <c r="J1648" s="55">
        <v>0</v>
      </c>
      <c r="K1648" s="55">
        <v>134.51252479999999</v>
      </c>
      <c r="L1648" s="55">
        <v>9.9979217519999999</v>
      </c>
      <c r="M1648" s="55">
        <v>1.5653112659999999</v>
      </c>
    </row>
    <row r="1649" spans="1:13">
      <c r="A1649" s="55" t="s">
        <v>110</v>
      </c>
      <c r="B1649" s="55" t="s">
        <v>111</v>
      </c>
      <c r="C1649" s="55" t="s">
        <v>122</v>
      </c>
      <c r="D1649" s="55">
        <v>2040</v>
      </c>
      <c r="E1649" s="55" t="s">
        <v>50</v>
      </c>
      <c r="F1649" s="55">
        <v>1.2915000000000001</v>
      </c>
      <c r="G1649" s="55">
        <v>8.1833545999999993E-2</v>
      </c>
      <c r="H1649" s="55">
        <v>27</v>
      </c>
      <c r="I1649" s="55">
        <v>210</v>
      </c>
      <c r="J1649" s="55">
        <v>0</v>
      </c>
      <c r="K1649" s="55">
        <v>145.15047469999999</v>
      </c>
      <c r="L1649" s="55">
        <v>10.79428193</v>
      </c>
      <c r="M1649" s="55">
        <v>1.6963750099999999</v>
      </c>
    </row>
    <row r="1650" spans="1:13">
      <c r="A1650" s="55" t="s">
        <v>110</v>
      </c>
      <c r="B1650" s="55" t="s">
        <v>111</v>
      </c>
      <c r="C1650" s="55" t="s">
        <v>122</v>
      </c>
      <c r="D1650" s="55">
        <v>2045</v>
      </c>
      <c r="E1650" s="55" t="s">
        <v>50</v>
      </c>
      <c r="F1650" s="55">
        <v>1.3393333329999999</v>
      </c>
      <c r="G1650" s="55">
        <v>8.0271778000000002E-2</v>
      </c>
      <c r="H1650" s="55">
        <v>28</v>
      </c>
      <c r="I1650" s="55">
        <v>216</v>
      </c>
      <c r="J1650" s="55">
        <v>0</v>
      </c>
      <c r="K1650" s="55">
        <v>150.47738859999899</v>
      </c>
      <c r="L1650" s="55">
        <v>11.19447328</v>
      </c>
      <c r="M1650" s="55">
        <v>1.761533319</v>
      </c>
    </row>
    <row r="1651" spans="1:13">
      <c r="A1651" s="55" t="s">
        <v>110</v>
      </c>
      <c r="B1651" s="55" t="s">
        <v>111</v>
      </c>
      <c r="C1651" s="55" t="s">
        <v>122</v>
      </c>
      <c r="D1651" s="55">
        <v>2050</v>
      </c>
      <c r="E1651" s="55" t="s">
        <v>50</v>
      </c>
      <c r="F1651" s="55">
        <v>1.38716666699999</v>
      </c>
      <c r="G1651" s="55">
        <v>8.0584055000000002E-2</v>
      </c>
      <c r="H1651" s="55">
        <v>29</v>
      </c>
      <c r="I1651" s="55">
        <v>220</v>
      </c>
      <c r="J1651" s="55">
        <v>0</v>
      </c>
      <c r="K1651" s="55">
        <v>155.83205419999999</v>
      </c>
      <c r="L1651" s="55">
        <v>11.595992239999999</v>
      </c>
      <c r="M1651" s="55">
        <v>1.8253735129999999</v>
      </c>
    </row>
    <row r="1652" spans="1:13">
      <c r="A1652" s="55" t="s">
        <v>110</v>
      </c>
      <c r="B1652" s="55" t="s">
        <v>111</v>
      </c>
      <c r="C1652" s="55" t="s">
        <v>123</v>
      </c>
      <c r="D1652" s="55">
        <v>2000</v>
      </c>
      <c r="E1652" s="55" t="s">
        <v>50</v>
      </c>
      <c r="F1652" s="55">
        <v>1.175</v>
      </c>
      <c r="G1652" s="55">
        <v>6.5000000000000002E-2</v>
      </c>
      <c r="H1652" s="55">
        <v>18</v>
      </c>
      <c r="I1652" s="55">
        <v>151</v>
      </c>
      <c r="J1652" s="55">
        <v>0</v>
      </c>
      <c r="K1652" s="55">
        <v>104.740569999999</v>
      </c>
      <c r="L1652" s="55">
        <v>7.7570866139999897</v>
      </c>
      <c r="M1652" s="55">
        <v>9.1680445879999901</v>
      </c>
    </row>
    <row r="1653" spans="1:13">
      <c r="A1653" s="55" t="s">
        <v>110</v>
      </c>
      <c r="B1653" s="55" t="s">
        <v>111</v>
      </c>
      <c r="C1653" s="55" t="s">
        <v>123</v>
      </c>
      <c r="D1653" s="55">
        <v>2005</v>
      </c>
      <c r="E1653" s="55" t="s">
        <v>50</v>
      </c>
      <c r="F1653" s="55">
        <v>1.611</v>
      </c>
      <c r="G1653" s="55">
        <v>9.5500000000000002E-2</v>
      </c>
      <c r="H1653" s="55">
        <v>30</v>
      </c>
      <c r="I1653" s="55">
        <v>239</v>
      </c>
      <c r="J1653" s="55">
        <v>0</v>
      </c>
      <c r="K1653" s="55">
        <v>164.80348999999899</v>
      </c>
      <c r="L1653" s="55">
        <v>12.20534647</v>
      </c>
      <c r="M1653" s="55">
        <v>8.8140095780000003</v>
      </c>
    </row>
    <row r="1654" spans="1:13">
      <c r="A1654" s="55" t="s">
        <v>110</v>
      </c>
      <c r="B1654" s="55" t="s">
        <v>111</v>
      </c>
      <c r="C1654" s="55" t="s">
        <v>123</v>
      </c>
      <c r="D1654" s="55">
        <v>2010</v>
      </c>
      <c r="E1654" s="55" t="s">
        <v>50</v>
      </c>
      <c r="F1654" s="55">
        <v>2.0779999999999998</v>
      </c>
      <c r="G1654" s="55">
        <v>0.185421003999999</v>
      </c>
      <c r="H1654" s="55">
        <v>48</v>
      </c>
      <c r="I1654" s="55">
        <v>378</v>
      </c>
      <c r="J1654" s="55">
        <v>0</v>
      </c>
      <c r="K1654" s="55">
        <v>257.67502000000002</v>
      </c>
      <c r="L1654" s="55">
        <v>19.083411980000001</v>
      </c>
      <c r="M1654" s="55">
        <v>11.76751625</v>
      </c>
    </row>
    <row r="1655" spans="1:13">
      <c r="A1655" s="55" t="s">
        <v>110</v>
      </c>
      <c r="B1655" s="55" t="s">
        <v>111</v>
      </c>
      <c r="C1655" s="55" t="s">
        <v>123</v>
      </c>
      <c r="D1655" s="55">
        <v>2015</v>
      </c>
      <c r="E1655" s="55" t="s">
        <v>50</v>
      </c>
      <c r="F1655" s="55">
        <v>2.8180000000000001</v>
      </c>
      <c r="G1655" s="55">
        <v>0.21272690399999999</v>
      </c>
      <c r="H1655" s="55">
        <v>65</v>
      </c>
      <c r="I1655" s="55">
        <v>505</v>
      </c>
      <c r="J1655" s="55">
        <v>0</v>
      </c>
      <c r="K1655" s="55">
        <v>345.80640110000002</v>
      </c>
      <c r="L1655" s="55">
        <v>25.61038761</v>
      </c>
      <c r="M1655" s="55">
        <v>15.43095613</v>
      </c>
    </row>
    <row r="1656" spans="1:13">
      <c r="A1656" s="55" t="s">
        <v>110</v>
      </c>
      <c r="B1656" s="55" t="s">
        <v>111</v>
      </c>
      <c r="C1656" s="55" t="s">
        <v>123</v>
      </c>
      <c r="D1656" s="55">
        <v>2020</v>
      </c>
      <c r="E1656" s="55" t="s">
        <v>50</v>
      </c>
      <c r="F1656" s="55">
        <v>2.1243384619999999</v>
      </c>
      <c r="G1656" s="55">
        <v>0.117843321999999</v>
      </c>
      <c r="H1656" s="55">
        <v>49</v>
      </c>
      <c r="I1656" s="55">
        <v>406</v>
      </c>
      <c r="J1656" s="55">
        <v>0</v>
      </c>
      <c r="K1656" s="55">
        <v>259.7796611</v>
      </c>
      <c r="L1656" s="55">
        <v>19.239219980000001</v>
      </c>
      <c r="M1656" s="55">
        <v>11.510253069999999</v>
      </c>
    </row>
    <row r="1657" spans="1:13">
      <c r="A1657" s="55" t="s">
        <v>110</v>
      </c>
      <c r="B1657" s="55" t="s">
        <v>111</v>
      </c>
      <c r="C1657" s="55" t="s">
        <v>123</v>
      </c>
      <c r="D1657" s="55">
        <v>2025</v>
      </c>
      <c r="E1657" s="55" t="s">
        <v>50</v>
      </c>
      <c r="F1657" s="55">
        <v>2.5578769229999998</v>
      </c>
      <c r="G1657" s="55">
        <v>0.26580901699999998</v>
      </c>
      <c r="H1657" s="55">
        <v>59</v>
      </c>
      <c r="I1657" s="55">
        <v>480</v>
      </c>
      <c r="J1657" s="55">
        <v>0</v>
      </c>
      <c r="K1657" s="55">
        <v>312.37659249999899</v>
      </c>
      <c r="L1657" s="55">
        <v>23.134519640000001</v>
      </c>
      <c r="M1657" s="55">
        <v>12.32915597</v>
      </c>
    </row>
    <row r="1658" spans="1:13">
      <c r="A1658" s="55" t="s">
        <v>110</v>
      </c>
      <c r="B1658" s="55" t="s">
        <v>111</v>
      </c>
      <c r="C1658" s="55" t="s">
        <v>123</v>
      </c>
      <c r="D1658" s="55">
        <v>2030</v>
      </c>
      <c r="E1658" s="55" t="s">
        <v>50</v>
      </c>
      <c r="F1658" s="55">
        <v>3.5116615379999998</v>
      </c>
      <c r="G1658" s="55">
        <v>0.25874658499999997</v>
      </c>
      <c r="H1658" s="55">
        <v>81</v>
      </c>
      <c r="I1658" s="55">
        <v>640</v>
      </c>
      <c r="J1658" s="55">
        <v>0</v>
      </c>
      <c r="K1658" s="55">
        <v>428.63451259999999</v>
      </c>
      <c r="L1658" s="55">
        <v>31.744538649999999</v>
      </c>
      <c r="M1658" s="55">
        <v>10.552918439999999</v>
      </c>
    </row>
    <row r="1659" spans="1:13">
      <c r="A1659" s="55" t="s">
        <v>110</v>
      </c>
      <c r="B1659" s="55" t="s">
        <v>111</v>
      </c>
      <c r="C1659" s="55" t="s">
        <v>123</v>
      </c>
      <c r="D1659" s="55">
        <v>2035</v>
      </c>
      <c r="E1659" s="55" t="s">
        <v>50</v>
      </c>
      <c r="F1659" s="55">
        <v>4.3787384620000003</v>
      </c>
      <c r="G1659" s="55">
        <v>0.325414547</v>
      </c>
      <c r="H1659" s="55">
        <v>101</v>
      </c>
      <c r="I1659" s="55">
        <v>776</v>
      </c>
      <c r="J1659" s="55">
        <v>0</v>
      </c>
      <c r="K1659" s="55">
        <v>534.36393699999996</v>
      </c>
      <c r="L1659" s="55">
        <v>39.574822740000002</v>
      </c>
      <c r="M1659" s="55">
        <v>9.9901790629999994</v>
      </c>
    </row>
    <row r="1660" spans="1:13">
      <c r="A1660" s="55" t="s">
        <v>110</v>
      </c>
      <c r="B1660" s="55" t="s">
        <v>111</v>
      </c>
      <c r="C1660" s="55" t="s">
        <v>123</v>
      </c>
      <c r="D1660" s="55">
        <v>2040</v>
      </c>
      <c r="E1660" s="55" t="s">
        <v>50</v>
      </c>
      <c r="F1660" s="55">
        <v>4.8989846149999998</v>
      </c>
      <c r="G1660" s="55">
        <v>0.34919405599999997</v>
      </c>
      <c r="H1660" s="55">
        <v>113</v>
      </c>
      <c r="I1660" s="55">
        <v>840</v>
      </c>
      <c r="J1660" s="55">
        <v>0</v>
      </c>
      <c r="K1660" s="55">
        <v>597.80699279999999</v>
      </c>
      <c r="L1660" s="55">
        <v>44.273393409999997</v>
      </c>
      <c r="M1660" s="55">
        <v>9.9217171479999902</v>
      </c>
    </row>
    <row r="1661" spans="1:13">
      <c r="A1661" s="55" t="s">
        <v>110</v>
      </c>
      <c r="B1661" s="55" t="s">
        <v>111</v>
      </c>
      <c r="C1661" s="55" t="s">
        <v>123</v>
      </c>
      <c r="D1661" s="55">
        <v>2045</v>
      </c>
      <c r="E1661" s="55" t="s">
        <v>50</v>
      </c>
      <c r="F1661" s="55">
        <v>5.2891692309999998</v>
      </c>
      <c r="G1661" s="55">
        <v>0.35089236799999901</v>
      </c>
      <c r="H1661" s="55">
        <v>122</v>
      </c>
      <c r="I1661" s="55">
        <v>888</v>
      </c>
      <c r="J1661" s="55">
        <v>0</v>
      </c>
      <c r="K1661" s="55">
        <v>645.40093330000002</v>
      </c>
      <c r="L1661" s="55">
        <v>47.798184560000003</v>
      </c>
      <c r="M1661" s="55">
        <v>10.279090739999999</v>
      </c>
    </row>
    <row r="1662" spans="1:13">
      <c r="A1662" s="55" t="s">
        <v>110</v>
      </c>
      <c r="B1662" s="55" t="s">
        <v>111</v>
      </c>
      <c r="C1662" s="55" t="s">
        <v>123</v>
      </c>
      <c r="D1662" s="55">
        <v>2050</v>
      </c>
      <c r="E1662" s="55" t="s">
        <v>50</v>
      </c>
      <c r="F1662" s="55">
        <v>5.6793538459999997</v>
      </c>
      <c r="G1662" s="55">
        <v>0.36292340699999998</v>
      </c>
      <c r="H1662" s="55">
        <v>131</v>
      </c>
      <c r="I1662" s="55">
        <v>937</v>
      </c>
      <c r="J1662" s="55">
        <v>0</v>
      </c>
      <c r="K1662" s="55">
        <v>693.00463520000005</v>
      </c>
      <c r="L1662" s="55">
        <v>51.32369903</v>
      </c>
      <c r="M1662" s="55">
        <v>10.90207082</v>
      </c>
    </row>
    <row r="1663" spans="1:13">
      <c r="A1663" s="55" t="s">
        <v>110</v>
      </c>
      <c r="B1663" s="55" t="s">
        <v>111</v>
      </c>
      <c r="C1663" s="55" t="s">
        <v>124</v>
      </c>
      <c r="D1663" s="55">
        <v>2000</v>
      </c>
      <c r="E1663" s="55" t="s">
        <v>50</v>
      </c>
      <c r="F1663" s="55">
        <v>0.70199999999999996</v>
      </c>
      <c r="G1663" s="55">
        <v>3.4000000000000002E-2</v>
      </c>
      <c r="H1663" s="55">
        <v>21</v>
      </c>
      <c r="I1663" s="55">
        <v>175</v>
      </c>
      <c r="J1663" s="55">
        <v>0</v>
      </c>
      <c r="K1663" s="55">
        <v>118.16108999999901</v>
      </c>
      <c r="L1663" s="55">
        <v>8.7510103249999993</v>
      </c>
      <c r="M1663" s="55">
        <v>6.1956197570000002</v>
      </c>
    </row>
    <row r="1664" spans="1:13">
      <c r="A1664" s="55" t="s">
        <v>110</v>
      </c>
      <c r="B1664" s="55" t="s">
        <v>111</v>
      </c>
      <c r="C1664" s="55" t="s">
        <v>124</v>
      </c>
      <c r="D1664" s="55">
        <v>2005</v>
      </c>
      <c r="E1664" s="55" t="s">
        <v>50</v>
      </c>
      <c r="F1664" s="55">
        <v>0.69</v>
      </c>
      <c r="G1664" s="55">
        <v>4.3499999999999997E-2</v>
      </c>
      <c r="H1664" s="55">
        <v>21</v>
      </c>
      <c r="I1664" s="55">
        <v>160</v>
      </c>
      <c r="J1664" s="55">
        <v>0</v>
      </c>
      <c r="K1664" s="55">
        <v>112.95626540000001</v>
      </c>
      <c r="L1664" s="55">
        <v>8.2765477789999995</v>
      </c>
      <c r="M1664" s="55">
        <v>4.0581750889999997</v>
      </c>
    </row>
    <row r="1665" spans="1:13">
      <c r="A1665" s="55" t="s">
        <v>110</v>
      </c>
      <c r="B1665" s="55" t="s">
        <v>111</v>
      </c>
      <c r="C1665" s="55" t="s">
        <v>124</v>
      </c>
      <c r="D1665" s="55">
        <v>2010</v>
      </c>
      <c r="E1665" s="55" t="s">
        <v>50</v>
      </c>
      <c r="F1665" s="55">
        <v>0.745</v>
      </c>
      <c r="G1665" s="55">
        <v>5.6832792E-2</v>
      </c>
      <c r="H1665" s="55">
        <v>21</v>
      </c>
      <c r="I1665" s="55">
        <v>160</v>
      </c>
      <c r="J1665" s="55">
        <v>0</v>
      </c>
      <c r="K1665" s="55">
        <v>113.53381409999901</v>
      </c>
      <c r="L1665" s="55">
        <v>7.8362799770000002</v>
      </c>
      <c r="M1665" s="55">
        <v>2.4803433510000001</v>
      </c>
    </row>
    <row r="1666" spans="1:13">
      <c r="A1666" s="55" t="s">
        <v>110</v>
      </c>
      <c r="B1666" s="55" t="s">
        <v>111</v>
      </c>
      <c r="C1666" s="55" t="s">
        <v>124</v>
      </c>
      <c r="D1666" s="55">
        <v>2015</v>
      </c>
      <c r="E1666" s="55" t="s">
        <v>50</v>
      </c>
      <c r="F1666" s="55">
        <v>0.88800000000000001</v>
      </c>
      <c r="G1666" s="55">
        <v>5.9575335E-2</v>
      </c>
      <c r="H1666" s="55">
        <v>26</v>
      </c>
      <c r="I1666" s="55">
        <v>194</v>
      </c>
      <c r="J1666" s="55">
        <v>0</v>
      </c>
      <c r="K1666" s="55">
        <v>139.95192119999999</v>
      </c>
      <c r="L1666" s="55">
        <v>9.6747490260000006</v>
      </c>
      <c r="M1666" s="55">
        <v>1.857142801</v>
      </c>
    </row>
    <row r="1667" spans="1:13">
      <c r="A1667" s="55" t="s">
        <v>110</v>
      </c>
      <c r="B1667" s="55" t="s">
        <v>111</v>
      </c>
      <c r="C1667" s="55" t="s">
        <v>124</v>
      </c>
      <c r="D1667" s="55">
        <v>2020</v>
      </c>
      <c r="E1667" s="55" t="s">
        <v>50</v>
      </c>
      <c r="F1667" s="55">
        <v>0.88800000000000001</v>
      </c>
      <c r="G1667" s="55">
        <v>5.4173661999999997E-2</v>
      </c>
      <c r="H1667" s="55">
        <v>26</v>
      </c>
      <c r="I1667" s="55">
        <v>219</v>
      </c>
      <c r="J1667" s="55">
        <v>0</v>
      </c>
      <c r="K1667" s="55">
        <v>136.3785302</v>
      </c>
      <c r="L1667" s="55">
        <v>9.6494400920000007</v>
      </c>
      <c r="M1667" s="55">
        <v>1.6037097119999999</v>
      </c>
    </row>
    <row r="1668" spans="1:13">
      <c r="A1668" s="55" t="s">
        <v>110</v>
      </c>
      <c r="B1668" s="55" t="s">
        <v>111</v>
      </c>
      <c r="C1668" s="55" t="s">
        <v>124</v>
      </c>
      <c r="D1668" s="55">
        <v>2025</v>
      </c>
      <c r="E1668" s="55" t="s">
        <v>50</v>
      </c>
      <c r="F1668" s="55">
        <v>0.92215384599999894</v>
      </c>
      <c r="G1668" s="55">
        <v>6.3719491000000003E-2</v>
      </c>
      <c r="H1668" s="55">
        <v>27</v>
      </c>
      <c r="I1668" s="55">
        <v>223</v>
      </c>
      <c r="J1668" s="55">
        <v>0</v>
      </c>
      <c r="K1668" s="55">
        <v>140.17811569999901</v>
      </c>
      <c r="L1668" s="55">
        <v>10.031303810000001</v>
      </c>
      <c r="M1668" s="55">
        <v>0.73906508000000004</v>
      </c>
    </row>
    <row r="1669" spans="1:13">
      <c r="A1669" s="55" t="s">
        <v>110</v>
      </c>
      <c r="B1669" s="55" t="s">
        <v>111</v>
      </c>
      <c r="C1669" s="55" t="s">
        <v>124</v>
      </c>
      <c r="D1669" s="55">
        <v>2030</v>
      </c>
      <c r="E1669" s="55" t="s">
        <v>50</v>
      </c>
      <c r="F1669" s="55">
        <v>1.0246153849999999</v>
      </c>
      <c r="G1669" s="55">
        <v>6.5567138999999997E-2</v>
      </c>
      <c r="H1669" s="55">
        <v>30</v>
      </c>
      <c r="I1669" s="55">
        <v>241</v>
      </c>
      <c r="J1669" s="55">
        <v>0</v>
      </c>
      <c r="K1669" s="55">
        <v>155.1310924</v>
      </c>
      <c r="L1669" s="55">
        <v>11.14947871</v>
      </c>
      <c r="M1669" s="55">
        <v>0.37705519199999998</v>
      </c>
    </row>
    <row r="1670" spans="1:13">
      <c r="A1670" s="55" t="s">
        <v>110</v>
      </c>
      <c r="B1670" s="55" t="s">
        <v>111</v>
      </c>
      <c r="C1670" s="55" t="s">
        <v>124</v>
      </c>
      <c r="D1670" s="55">
        <v>2035</v>
      </c>
      <c r="E1670" s="55" t="s">
        <v>50</v>
      </c>
      <c r="F1670" s="55">
        <v>1.127076923</v>
      </c>
      <c r="G1670" s="55">
        <v>7.1031074999999999E-2</v>
      </c>
      <c r="H1670" s="55">
        <v>33</v>
      </c>
      <c r="I1670" s="55">
        <v>257</v>
      </c>
      <c r="J1670" s="55">
        <v>0</v>
      </c>
      <c r="K1670" s="55">
        <v>170.38009700000001</v>
      </c>
      <c r="L1670" s="55">
        <v>12.26577956</v>
      </c>
      <c r="M1670" s="55">
        <v>0.23883641</v>
      </c>
    </row>
    <row r="1671" spans="1:13">
      <c r="A1671" s="55" t="s">
        <v>110</v>
      </c>
      <c r="B1671" s="55" t="s">
        <v>111</v>
      </c>
      <c r="C1671" s="55" t="s">
        <v>124</v>
      </c>
      <c r="D1671" s="55">
        <v>2040</v>
      </c>
      <c r="E1671" s="55" t="s">
        <v>50</v>
      </c>
      <c r="F1671" s="55">
        <v>1.195384615</v>
      </c>
      <c r="G1671" s="55">
        <v>7.1254046000000001E-2</v>
      </c>
      <c r="H1671" s="55">
        <v>35</v>
      </c>
      <c r="I1671" s="55">
        <v>261</v>
      </c>
      <c r="J1671" s="55">
        <v>0</v>
      </c>
      <c r="K1671" s="55">
        <v>180.59828690000001</v>
      </c>
      <c r="L1671" s="55">
        <v>13.00968662</v>
      </c>
      <c r="M1671" s="55">
        <v>0.193977756</v>
      </c>
    </row>
    <row r="1672" spans="1:13">
      <c r="A1672" s="55" t="s">
        <v>110</v>
      </c>
      <c r="B1672" s="55" t="s">
        <v>111</v>
      </c>
      <c r="C1672" s="55" t="s">
        <v>124</v>
      </c>
      <c r="D1672" s="55">
        <v>2045</v>
      </c>
      <c r="E1672" s="55" t="s">
        <v>50</v>
      </c>
      <c r="F1672" s="55">
        <v>1.263692308</v>
      </c>
      <c r="G1672" s="55">
        <v>7.7275546000000001E-2</v>
      </c>
      <c r="H1672" s="55">
        <v>37</v>
      </c>
      <c r="I1672" s="55">
        <v>265</v>
      </c>
      <c r="J1672" s="55">
        <v>0</v>
      </c>
      <c r="K1672" s="55">
        <v>190.8742967</v>
      </c>
      <c r="L1672" s="55">
        <v>13.753307420000001</v>
      </c>
      <c r="M1672" s="55">
        <v>0.18667831199999901</v>
      </c>
    </row>
    <row r="1673" spans="1:13">
      <c r="A1673" s="55" t="s">
        <v>110</v>
      </c>
      <c r="B1673" s="55" t="s">
        <v>111</v>
      </c>
      <c r="C1673" s="55" t="s">
        <v>124</v>
      </c>
      <c r="D1673" s="55">
        <v>2050</v>
      </c>
      <c r="E1673" s="55" t="s">
        <v>50</v>
      </c>
      <c r="F1673" s="55">
        <v>1.263692308</v>
      </c>
      <c r="G1673" s="55">
        <v>6.6012989999999994E-2</v>
      </c>
      <c r="H1673" s="55">
        <v>37</v>
      </c>
      <c r="I1673" s="55">
        <v>263</v>
      </c>
      <c r="J1673" s="55">
        <v>0</v>
      </c>
      <c r="K1673" s="55">
        <v>190.8574045</v>
      </c>
      <c r="L1673" s="55">
        <v>13.75338747</v>
      </c>
      <c r="M1673" s="55">
        <v>0.18166157299999999</v>
      </c>
    </row>
    <row r="1674" spans="1:13">
      <c r="A1674" s="55" t="s">
        <v>110</v>
      </c>
      <c r="B1674" s="55" t="s">
        <v>111</v>
      </c>
      <c r="C1674" s="55" t="s">
        <v>125</v>
      </c>
      <c r="D1674" s="55">
        <v>2000</v>
      </c>
      <c r="E1674" s="55" t="s">
        <v>50</v>
      </c>
      <c r="F1674" s="55">
        <v>0.77099999999999902</v>
      </c>
      <c r="G1674" s="55">
        <v>3.6999999999999998E-2</v>
      </c>
      <c r="H1674" s="55">
        <v>9</v>
      </c>
      <c r="I1674" s="55">
        <v>78</v>
      </c>
      <c r="J1674" s="55">
        <v>0</v>
      </c>
      <c r="K1674" s="55">
        <v>65.132517239999999</v>
      </c>
      <c r="L1674" s="55">
        <v>4.7629626739999997</v>
      </c>
      <c r="M1674" s="55">
        <v>1.3347829819999999</v>
      </c>
    </row>
    <row r="1675" spans="1:13">
      <c r="A1675" s="55" t="s">
        <v>110</v>
      </c>
      <c r="B1675" s="55" t="s">
        <v>111</v>
      </c>
      <c r="C1675" s="55" t="s">
        <v>125</v>
      </c>
      <c r="D1675" s="55">
        <v>2005</v>
      </c>
      <c r="E1675" s="55" t="s">
        <v>50</v>
      </c>
      <c r="F1675" s="55">
        <v>0.65700000000000003</v>
      </c>
      <c r="G1675" s="55">
        <v>4.3999999999999997E-2</v>
      </c>
      <c r="H1675" s="55">
        <v>9</v>
      </c>
      <c r="I1675" s="55">
        <v>69</v>
      </c>
      <c r="J1675" s="55">
        <v>0</v>
      </c>
      <c r="K1675" s="55">
        <v>63.171242210000003</v>
      </c>
      <c r="L1675" s="55">
        <v>4.5774093980000004</v>
      </c>
      <c r="M1675" s="55">
        <v>0.65171237500000001</v>
      </c>
    </row>
    <row r="1676" spans="1:13">
      <c r="A1676" s="55" t="s">
        <v>110</v>
      </c>
      <c r="B1676" s="55" t="s">
        <v>111</v>
      </c>
      <c r="C1676" s="55" t="s">
        <v>125</v>
      </c>
      <c r="D1676" s="55">
        <v>2010</v>
      </c>
      <c r="E1676" s="55" t="s">
        <v>50</v>
      </c>
      <c r="F1676" s="55">
        <v>0.75</v>
      </c>
      <c r="G1676" s="55">
        <v>5.7626634000000003E-2</v>
      </c>
      <c r="H1676" s="55">
        <v>11</v>
      </c>
      <c r="I1676" s="55">
        <v>84</v>
      </c>
      <c r="J1676" s="55">
        <v>0</v>
      </c>
      <c r="K1676" s="55">
        <v>76.486253009999999</v>
      </c>
      <c r="L1676" s="55">
        <v>5.5201616199999997</v>
      </c>
      <c r="M1676" s="55">
        <v>0.37648137399999998</v>
      </c>
    </row>
    <row r="1677" spans="1:13">
      <c r="A1677" s="55" t="s">
        <v>110</v>
      </c>
      <c r="B1677" s="55" t="s">
        <v>111</v>
      </c>
      <c r="C1677" s="55" t="s">
        <v>125</v>
      </c>
      <c r="D1677" s="55">
        <v>2015</v>
      </c>
      <c r="E1677" s="55" t="s">
        <v>50</v>
      </c>
      <c r="F1677" s="55">
        <v>0.92599999999999905</v>
      </c>
      <c r="G1677" s="55">
        <v>5.9605977999999997E-2</v>
      </c>
      <c r="H1677" s="55">
        <v>14</v>
      </c>
      <c r="I1677" s="55">
        <v>108</v>
      </c>
      <c r="J1677" s="55">
        <v>0</v>
      </c>
      <c r="K1677" s="55">
        <v>97.037483510000001</v>
      </c>
      <c r="L1677" s="55">
        <v>7.0193686889999896</v>
      </c>
      <c r="M1677" s="55">
        <v>0.238583028999999</v>
      </c>
    </row>
    <row r="1678" spans="1:13">
      <c r="A1678" s="55" t="s">
        <v>110</v>
      </c>
      <c r="B1678" s="55" t="s">
        <v>111</v>
      </c>
      <c r="C1678" s="55" t="s">
        <v>125</v>
      </c>
      <c r="D1678" s="55">
        <v>2020</v>
      </c>
      <c r="E1678" s="55" t="s">
        <v>50</v>
      </c>
      <c r="F1678" s="55">
        <v>0.85985714299999905</v>
      </c>
      <c r="G1678" s="55">
        <v>4.4494445999999903E-2</v>
      </c>
      <c r="H1678" s="55">
        <v>13</v>
      </c>
      <c r="I1678" s="55">
        <v>106</v>
      </c>
      <c r="J1678" s="55">
        <v>0</v>
      </c>
      <c r="K1678" s="55">
        <v>89.989600940000003</v>
      </c>
      <c r="L1678" s="55">
        <v>6.5168883559999999</v>
      </c>
      <c r="M1678" s="55">
        <v>0.17442433600000001</v>
      </c>
    </row>
    <row r="1679" spans="1:13">
      <c r="A1679" s="55" t="s">
        <v>110</v>
      </c>
      <c r="B1679" s="55" t="s">
        <v>111</v>
      </c>
      <c r="C1679" s="55" t="s">
        <v>125</v>
      </c>
      <c r="D1679" s="55">
        <v>2025</v>
      </c>
      <c r="E1679" s="55" t="s">
        <v>50</v>
      </c>
      <c r="F1679" s="55">
        <v>0.85985714299999905</v>
      </c>
      <c r="G1679" s="55">
        <v>5.7786319000000003E-2</v>
      </c>
      <c r="H1679" s="55">
        <v>13</v>
      </c>
      <c r="I1679" s="55">
        <v>102</v>
      </c>
      <c r="J1679" s="55">
        <v>0</v>
      </c>
      <c r="K1679" s="55">
        <v>89.943378890000005</v>
      </c>
      <c r="L1679" s="55">
        <v>6.5179818669999996</v>
      </c>
      <c r="M1679" s="55">
        <v>0.16220425999999999</v>
      </c>
    </row>
    <row r="1680" spans="1:13">
      <c r="A1680" s="55" t="s">
        <v>110</v>
      </c>
      <c r="B1680" s="55" t="s">
        <v>111</v>
      </c>
      <c r="C1680" s="55" t="s">
        <v>125</v>
      </c>
      <c r="D1680" s="55">
        <v>2030</v>
      </c>
      <c r="E1680" s="55" t="s">
        <v>50</v>
      </c>
      <c r="F1680" s="55">
        <v>0.92599999999999905</v>
      </c>
      <c r="G1680" s="55">
        <v>5.4851113E-2</v>
      </c>
      <c r="H1680" s="55">
        <v>14</v>
      </c>
      <c r="I1680" s="55">
        <v>103</v>
      </c>
      <c r="J1680" s="55">
        <v>0</v>
      </c>
      <c r="K1680" s="55">
        <v>96.842657450000004</v>
      </c>
      <c r="L1680" s="55">
        <v>7.019795706</v>
      </c>
      <c r="M1680" s="55">
        <v>0.170711641</v>
      </c>
    </row>
    <row r="1681" spans="1:13">
      <c r="A1681" s="55" t="s">
        <v>110</v>
      </c>
      <c r="B1681" s="55" t="s">
        <v>111</v>
      </c>
      <c r="C1681" s="55" t="s">
        <v>125</v>
      </c>
      <c r="D1681" s="55">
        <v>2035</v>
      </c>
      <c r="E1681" s="55" t="s">
        <v>50</v>
      </c>
      <c r="F1681" s="55">
        <v>0.99214285700000004</v>
      </c>
      <c r="G1681" s="55">
        <v>5.6578704E-2</v>
      </c>
      <c r="H1681" s="55">
        <v>15</v>
      </c>
      <c r="I1681" s="55">
        <v>112</v>
      </c>
      <c r="J1681" s="55">
        <v>0</v>
      </c>
      <c r="K1681" s="55">
        <v>103.75192920000001</v>
      </c>
      <c r="L1681" s="55">
        <v>7.5213836279999997</v>
      </c>
      <c r="M1681" s="55">
        <v>0.18160159399999901</v>
      </c>
    </row>
    <row r="1682" spans="1:13">
      <c r="A1682" s="55" t="s">
        <v>110</v>
      </c>
      <c r="B1682" s="55" t="s">
        <v>111</v>
      </c>
      <c r="C1682" s="55" t="s">
        <v>125</v>
      </c>
      <c r="D1682" s="55">
        <v>2040</v>
      </c>
      <c r="E1682" s="55" t="s">
        <v>50</v>
      </c>
      <c r="F1682" s="55">
        <v>1.0582857139999999</v>
      </c>
      <c r="G1682" s="55">
        <v>6.1977471999999999E-2</v>
      </c>
      <c r="H1682" s="55">
        <v>16</v>
      </c>
      <c r="I1682" s="55">
        <v>114</v>
      </c>
      <c r="J1682" s="55">
        <v>0</v>
      </c>
      <c r="K1682" s="55">
        <v>110.66540910000001</v>
      </c>
      <c r="L1682" s="55">
        <v>8.0228800229999901</v>
      </c>
      <c r="M1682" s="55">
        <v>0.19338414700000001</v>
      </c>
    </row>
    <row r="1683" spans="1:13">
      <c r="A1683" s="55" t="s">
        <v>110</v>
      </c>
      <c r="B1683" s="55" t="s">
        <v>111</v>
      </c>
      <c r="C1683" s="55" t="s">
        <v>125</v>
      </c>
      <c r="D1683" s="55">
        <v>2045</v>
      </c>
      <c r="E1683" s="55" t="s">
        <v>50</v>
      </c>
      <c r="F1683" s="55">
        <v>1.0582857139999999</v>
      </c>
      <c r="G1683" s="55">
        <v>5.7226507000000003E-2</v>
      </c>
      <c r="H1683" s="55">
        <v>16</v>
      </c>
      <c r="I1683" s="55">
        <v>111</v>
      </c>
      <c r="J1683" s="55">
        <v>0</v>
      </c>
      <c r="K1683" s="55">
        <v>110.66413249999999</v>
      </c>
      <c r="L1683" s="55">
        <v>8.0229071869999995</v>
      </c>
      <c r="M1683" s="55">
        <v>0.193296945</v>
      </c>
    </row>
    <row r="1684" spans="1:13">
      <c r="A1684" s="55" t="s">
        <v>110</v>
      </c>
      <c r="B1684" s="55" t="s">
        <v>111</v>
      </c>
      <c r="C1684" s="55" t="s">
        <v>125</v>
      </c>
      <c r="D1684" s="55">
        <v>2050</v>
      </c>
      <c r="E1684" s="55" t="s">
        <v>50</v>
      </c>
      <c r="F1684" s="55">
        <v>1.0582857139999999</v>
      </c>
      <c r="G1684" s="55">
        <v>5.5282922999999998E-2</v>
      </c>
      <c r="H1684" s="55">
        <v>16</v>
      </c>
      <c r="I1684" s="55">
        <v>109</v>
      </c>
      <c r="J1684" s="55">
        <v>0</v>
      </c>
      <c r="K1684" s="55">
        <v>110.6636412</v>
      </c>
      <c r="L1684" s="55">
        <v>8.0229176249999998</v>
      </c>
      <c r="M1684" s="55">
        <v>0.19327116899999999</v>
      </c>
    </row>
    <row r="1685" spans="1:13">
      <c r="A1685" s="55" t="s">
        <v>110</v>
      </c>
      <c r="B1685" s="55" t="s">
        <v>111</v>
      </c>
      <c r="C1685" s="55" t="s">
        <v>126</v>
      </c>
      <c r="D1685" s="55">
        <v>2000</v>
      </c>
      <c r="E1685" s="55" t="s">
        <v>50</v>
      </c>
      <c r="F1685" s="55">
        <v>0.39799999999999902</v>
      </c>
      <c r="G1685" s="55">
        <v>3.4000000000000002E-2</v>
      </c>
      <c r="H1685" s="55">
        <v>8</v>
      </c>
      <c r="I1685" s="55">
        <v>63</v>
      </c>
      <c r="J1685" s="55">
        <v>0</v>
      </c>
      <c r="K1685" s="55">
        <v>49.386937449999998</v>
      </c>
      <c r="L1685" s="55">
        <v>3.657564598</v>
      </c>
      <c r="M1685" s="55">
        <v>1.4530808449999999</v>
      </c>
    </row>
    <row r="1686" spans="1:13">
      <c r="A1686" s="55" t="s">
        <v>110</v>
      </c>
      <c r="B1686" s="55" t="s">
        <v>111</v>
      </c>
      <c r="C1686" s="55" t="s">
        <v>126</v>
      </c>
      <c r="D1686" s="55">
        <v>2005</v>
      </c>
      <c r="E1686" s="55" t="s">
        <v>50</v>
      </c>
      <c r="F1686" s="55">
        <v>0.39399999999999902</v>
      </c>
      <c r="G1686" s="55">
        <v>4.2500000000000003E-2</v>
      </c>
      <c r="H1686" s="55">
        <v>8</v>
      </c>
      <c r="I1686" s="55">
        <v>59</v>
      </c>
      <c r="J1686" s="55">
        <v>0</v>
      </c>
      <c r="K1686" s="55">
        <v>46.624171009999998</v>
      </c>
      <c r="L1686" s="55">
        <v>3.4503433829999999</v>
      </c>
      <c r="M1686" s="55">
        <v>1.024562937</v>
      </c>
    </row>
    <row r="1687" spans="1:13">
      <c r="A1687" s="55" t="s">
        <v>110</v>
      </c>
      <c r="B1687" s="55" t="s">
        <v>111</v>
      </c>
      <c r="C1687" s="55" t="s">
        <v>126</v>
      </c>
      <c r="D1687" s="55">
        <v>2010</v>
      </c>
      <c r="E1687" s="55" t="s">
        <v>50</v>
      </c>
      <c r="F1687" s="55">
        <v>0.39299999999999902</v>
      </c>
      <c r="G1687" s="55">
        <v>3.3864617999999999E-2</v>
      </c>
      <c r="H1687" s="55">
        <v>9</v>
      </c>
      <c r="I1687" s="55">
        <v>62</v>
      </c>
      <c r="J1687" s="55">
        <v>0</v>
      </c>
      <c r="K1687" s="55">
        <v>51.25640508</v>
      </c>
      <c r="L1687" s="55">
        <v>3.7602985150000001</v>
      </c>
      <c r="M1687" s="55">
        <v>0.65513674300000002</v>
      </c>
    </row>
    <row r="1688" spans="1:13">
      <c r="A1688" s="55" t="s">
        <v>110</v>
      </c>
      <c r="B1688" s="55" t="s">
        <v>111</v>
      </c>
      <c r="C1688" s="55" t="s">
        <v>126</v>
      </c>
      <c r="D1688" s="55">
        <v>2015</v>
      </c>
      <c r="E1688" s="55" t="s">
        <v>50</v>
      </c>
      <c r="F1688" s="55">
        <v>0.502</v>
      </c>
      <c r="G1688" s="55">
        <v>3.7799488999999999E-2</v>
      </c>
      <c r="H1688" s="55">
        <v>11</v>
      </c>
      <c r="I1688" s="55">
        <v>81</v>
      </c>
      <c r="J1688" s="55">
        <v>0</v>
      </c>
      <c r="K1688" s="55">
        <v>62.084160439999998</v>
      </c>
      <c r="L1688" s="55">
        <v>4.5546521059999998</v>
      </c>
      <c r="M1688" s="55">
        <v>0.40418003299999999</v>
      </c>
    </row>
    <row r="1689" spans="1:13">
      <c r="A1689" s="55" t="s">
        <v>110</v>
      </c>
      <c r="B1689" s="55" t="s">
        <v>111</v>
      </c>
      <c r="C1689" s="55" t="s">
        <v>126</v>
      </c>
      <c r="D1689" s="55">
        <v>2020</v>
      </c>
      <c r="E1689" s="55" t="s">
        <v>50</v>
      </c>
      <c r="F1689" s="55">
        <v>0.54763636399999904</v>
      </c>
      <c r="G1689" s="55">
        <v>4.1208622E-2</v>
      </c>
      <c r="H1689" s="55">
        <v>12</v>
      </c>
      <c r="I1689" s="55">
        <v>92</v>
      </c>
      <c r="J1689" s="55">
        <v>0</v>
      </c>
      <c r="K1689" s="55">
        <v>67.491778499999995</v>
      </c>
      <c r="L1689" s="55">
        <v>4.9513716060000004</v>
      </c>
      <c r="M1689" s="55">
        <v>0.17629270699999999</v>
      </c>
    </row>
    <row r="1690" spans="1:13">
      <c r="A1690" s="55" t="s">
        <v>110</v>
      </c>
      <c r="B1690" s="55" t="s">
        <v>111</v>
      </c>
      <c r="C1690" s="55" t="s">
        <v>126</v>
      </c>
      <c r="D1690" s="55">
        <v>2025</v>
      </c>
      <c r="E1690" s="55" t="s">
        <v>50</v>
      </c>
      <c r="F1690" s="55">
        <v>0.593272727</v>
      </c>
      <c r="G1690" s="55">
        <v>4.3961890999999899E-2</v>
      </c>
      <c r="H1690" s="55">
        <v>13</v>
      </c>
      <c r="I1690" s="55">
        <v>91</v>
      </c>
      <c r="J1690" s="55">
        <v>0</v>
      </c>
      <c r="K1690" s="55">
        <v>73.017565180000005</v>
      </c>
      <c r="L1690" s="55">
        <v>5.3567588170000002</v>
      </c>
      <c r="M1690" s="55">
        <v>8.5925973000000003E-2</v>
      </c>
    </row>
    <row r="1691" spans="1:13">
      <c r="A1691" s="55" t="s">
        <v>110</v>
      </c>
      <c r="B1691" s="55" t="s">
        <v>111</v>
      </c>
      <c r="C1691" s="55" t="s">
        <v>126</v>
      </c>
      <c r="D1691" s="55">
        <v>2030</v>
      </c>
      <c r="E1691" s="55" t="s">
        <v>50</v>
      </c>
      <c r="F1691" s="55">
        <v>0.63890909100000004</v>
      </c>
      <c r="G1691" s="55">
        <v>3.9186446E-2</v>
      </c>
      <c r="H1691" s="55">
        <v>14</v>
      </c>
      <c r="I1691" s="55">
        <v>98</v>
      </c>
      <c r="J1691" s="55">
        <v>0</v>
      </c>
      <c r="K1691" s="55">
        <v>78.593477949999993</v>
      </c>
      <c r="L1691" s="55">
        <v>5.7658227999999996</v>
      </c>
      <c r="M1691" s="55">
        <v>5.4602183999999998E-2</v>
      </c>
    </row>
    <row r="1692" spans="1:13">
      <c r="A1692" s="55" t="s">
        <v>110</v>
      </c>
      <c r="B1692" s="55" t="s">
        <v>111</v>
      </c>
      <c r="C1692" s="55" t="s">
        <v>126</v>
      </c>
      <c r="D1692" s="55">
        <v>2035</v>
      </c>
      <c r="E1692" s="55" t="s">
        <v>50</v>
      </c>
      <c r="F1692" s="55">
        <v>0.73018181799999904</v>
      </c>
      <c r="G1692" s="55">
        <v>4.8573381999999998E-2</v>
      </c>
      <c r="H1692" s="55">
        <v>16</v>
      </c>
      <c r="I1692" s="55">
        <v>107</v>
      </c>
      <c r="J1692" s="55">
        <v>0</v>
      </c>
      <c r="K1692" s="55">
        <v>89.803167950000002</v>
      </c>
      <c r="L1692" s="55">
        <v>6.5881951509999999</v>
      </c>
      <c r="M1692" s="55">
        <v>4.9005728999999998E-2</v>
      </c>
    </row>
    <row r="1693" spans="1:13">
      <c r="A1693" s="55" t="s">
        <v>110</v>
      </c>
      <c r="B1693" s="55" t="s">
        <v>111</v>
      </c>
      <c r="C1693" s="55" t="s">
        <v>126</v>
      </c>
      <c r="D1693" s="55">
        <v>2040</v>
      </c>
      <c r="E1693" s="55" t="s">
        <v>50</v>
      </c>
      <c r="F1693" s="55">
        <v>0.73018181799999904</v>
      </c>
      <c r="G1693" s="55">
        <v>3.9484379999999999E-2</v>
      </c>
      <c r="H1693" s="55">
        <v>16</v>
      </c>
      <c r="I1693" s="55">
        <v>111</v>
      </c>
      <c r="J1693" s="55">
        <v>0</v>
      </c>
      <c r="K1693" s="55">
        <v>89.796262069999997</v>
      </c>
      <c r="L1693" s="55">
        <v>6.5876886020000001</v>
      </c>
      <c r="M1693" s="55">
        <v>4.5400027999999898E-2</v>
      </c>
    </row>
    <row r="1694" spans="1:13">
      <c r="A1694" s="55" t="s">
        <v>110</v>
      </c>
      <c r="B1694" s="55" t="s">
        <v>111</v>
      </c>
      <c r="C1694" s="55" t="s">
        <v>126</v>
      </c>
      <c r="D1694" s="55">
        <v>2045</v>
      </c>
      <c r="E1694" s="55" t="s">
        <v>50</v>
      </c>
      <c r="F1694" s="55">
        <v>0.77581818199999997</v>
      </c>
      <c r="G1694" s="55">
        <v>4.9616334999999998E-2</v>
      </c>
      <c r="H1694" s="55">
        <v>17</v>
      </c>
      <c r="I1694" s="55">
        <v>114</v>
      </c>
      <c r="J1694" s="55">
        <v>0</v>
      </c>
      <c r="K1694" s="55">
        <v>95.405705470000001</v>
      </c>
      <c r="L1694" s="55">
        <v>6.9992120719999997</v>
      </c>
      <c r="M1694" s="55">
        <v>4.7090396E-2</v>
      </c>
    </row>
    <row r="1695" spans="1:13">
      <c r="A1695" s="55" t="s">
        <v>110</v>
      </c>
      <c r="B1695" s="55" t="s">
        <v>111</v>
      </c>
      <c r="C1695" s="55" t="s">
        <v>126</v>
      </c>
      <c r="D1695" s="55">
        <v>2050</v>
      </c>
      <c r="E1695" s="55" t="s">
        <v>50</v>
      </c>
      <c r="F1695" s="55">
        <v>0.77581818199999997</v>
      </c>
      <c r="G1695" s="55">
        <v>4.0527331999999999E-2</v>
      </c>
      <c r="H1695" s="55">
        <v>17</v>
      </c>
      <c r="I1695" s="55">
        <v>114</v>
      </c>
      <c r="J1695" s="55">
        <v>0</v>
      </c>
      <c r="K1695" s="55">
        <v>95.404619370000006</v>
      </c>
      <c r="L1695" s="55">
        <v>6.9991324060000002</v>
      </c>
      <c r="M1695" s="55">
        <v>4.6719152999999999E-2</v>
      </c>
    </row>
    <row r="1696" spans="1:13">
      <c r="A1696" s="55" t="s">
        <v>110</v>
      </c>
      <c r="B1696" s="55" t="s">
        <v>111</v>
      </c>
      <c r="C1696" s="55" t="s">
        <v>127</v>
      </c>
      <c r="D1696" s="55">
        <v>2000</v>
      </c>
      <c r="E1696" s="55" t="s">
        <v>50</v>
      </c>
      <c r="F1696" s="55">
        <v>3.37784</v>
      </c>
      <c r="G1696" s="55">
        <v>0.191</v>
      </c>
      <c r="H1696" s="55">
        <v>98</v>
      </c>
      <c r="I1696" s="55">
        <v>647</v>
      </c>
      <c r="J1696" s="55">
        <v>0</v>
      </c>
      <c r="K1696" s="55">
        <v>1205.7904559999999</v>
      </c>
      <c r="L1696" s="55">
        <v>88.063655580000002</v>
      </c>
      <c r="M1696" s="55">
        <v>8.72440858299999</v>
      </c>
    </row>
    <row r="1697" spans="1:13">
      <c r="A1697" s="55" t="s">
        <v>110</v>
      </c>
      <c r="B1697" s="55" t="s">
        <v>111</v>
      </c>
      <c r="C1697" s="55" t="s">
        <v>127</v>
      </c>
      <c r="D1697" s="55">
        <v>2005</v>
      </c>
      <c r="E1697" s="55" t="s">
        <v>50</v>
      </c>
      <c r="F1697" s="55">
        <v>3.6452900000000001</v>
      </c>
      <c r="G1697" s="55">
        <v>0.18665000000000001</v>
      </c>
      <c r="H1697" s="55">
        <v>126</v>
      </c>
      <c r="I1697" s="55">
        <v>810</v>
      </c>
      <c r="J1697" s="55">
        <v>0</v>
      </c>
      <c r="K1697" s="55">
        <v>1467.246402</v>
      </c>
      <c r="L1697" s="55">
        <v>106.42204169999999</v>
      </c>
      <c r="M1697" s="55">
        <v>9.7551592979999899</v>
      </c>
    </row>
    <row r="1698" spans="1:13">
      <c r="A1698" s="55" t="s">
        <v>110</v>
      </c>
      <c r="B1698" s="55" t="s">
        <v>111</v>
      </c>
      <c r="C1698" s="55" t="s">
        <v>127</v>
      </c>
      <c r="D1698" s="55">
        <v>2010</v>
      </c>
      <c r="E1698" s="55" t="s">
        <v>50</v>
      </c>
      <c r="F1698" s="55">
        <v>4.6837999999999997</v>
      </c>
      <c r="G1698" s="55">
        <v>0.126</v>
      </c>
      <c r="H1698" s="55">
        <v>150</v>
      </c>
      <c r="I1698" s="55">
        <v>973</v>
      </c>
      <c r="J1698" s="55">
        <v>0</v>
      </c>
      <c r="K1698" s="55">
        <v>1708.805509</v>
      </c>
      <c r="L1698" s="55">
        <v>121.760938</v>
      </c>
      <c r="M1698" s="55">
        <v>4.4051759839999898</v>
      </c>
    </row>
    <row r="1699" spans="1:13">
      <c r="A1699" s="55" t="s">
        <v>110</v>
      </c>
      <c r="B1699" s="55" t="s">
        <v>111</v>
      </c>
      <c r="C1699" s="55" t="s">
        <v>127</v>
      </c>
      <c r="D1699" s="55">
        <v>2015</v>
      </c>
      <c r="E1699" s="55" t="s">
        <v>50</v>
      </c>
      <c r="F1699" s="55">
        <v>3.2</v>
      </c>
      <c r="G1699" s="55">
        <v>0.15757257099999999</v>
      </c>
      <c r="H1699" s="55">
        <v>83.069511360000007</v>
      </c>
      <c r="I1699" s="55">
        <v>1207</v>
      </c>
      <c r="J1699" s="55">
        <v>0</v>
      </c>
      <c r="K1699" s="55">
        <v>921.33605769999997</v>
      </c>
      <c r="L1699" s="55">
        <v>62.948871050000001</v>
      </c>
      <c r="M1699" s="55">
        <v>1.055282912</v>
      </c>
    </row>
    <row r="1700" spans="1:13">
      <c r="A1700" s="55" t="s">
        <v>110</v>
      </c>
      <c r="B1700" s="55" t="s">
        <v>111</v>
      </c>
      <c r="C1700" s="55" t="s">
        <v>127</v>
      </c>
      <c r="D1700" s="55">
        <v>2020</v>
      </c>
      <c r="E1700" s="55" t="s">
        <v>50</v>
      </c>
      <c r="F1700" s="55">
        <v>3.6511999999999998</v>
      </c>
      <c r="G1700" s="55">
        <v>0.265843461</v>
      </c>
      <c r="H1700" s="55">
        <v>94.78231246</v>
      </c>
      <c r="I1700" s="55">
        <v>1377.1869999999999</v>
      </c>
      <c r="J1700" s="55">
        <v>0</v>
      </c>
      <c r="K1700" s="55">
        <v>999.23580600000003</v>
      </c>
      <c r="L1700" s="55">
        <v>65.150661399999905</v>
      </c>
      <c r="M1700" s="55">
        <v>0.59934074500000001</v>
      </c>
    </row>
    <row r="1701" spans="1:13">
      <c r="A1701" s="55" t="s">
        <v>110</v>
      </c>
      <c r="B1701" s="55" t="s">
        <v>111</v>
      </c>
      <c r="C1701" s="55" t="s">
        <v>127</v>
      </c>
      <c r="D1701" s="55">
        <v>2025</v>
      </c>
      <c r="E1701" s="55" t="s">
        <v>50</v>
      </c>
      <c r="F1701" s="55">
        <v>4.4960000000000004</v>
      </c>
      <c r="G1701" s="55">
        <v>0.28088615699999903</v>
      </c>
      <c r="H1701" s="55">
        <v>116.71266350000001</v>
      </c>
      <c r="I1701" s="55">
        <v>1695.835</v>
      </c>
      <c r="J1701" s="55">
        <v>0</v>
      </c>
      <c r="K1701" s="55">
        <v>1151.138357</v>
      </c>
      <c r="L1701" s="55">
        <v>71.906088359999998</v>
      </c>
      <c r="M1701" s="55">
        <v>0.46718279499999998</v>
      </c>
    </row>
    <row r="1702" spans="1:13">
      <c r="A1702" s="55" t="s">
        <v>110</v>
      </c>
      <c r="B1702" s="55" t="s">
        <v>111</v>
      </c>
      <c r="C1702" s="55" t="s">
        <v>127</v>
      </c>
      <c r="D1702" s="55">
        <v>2030</v>
      </c>
      <c r="E1702" s="55" t="s">
        <v>50</v>
      </c>
      <c r="F1702" s="55">
        <v>4.9984000000000002</v>
      </c>
      <c r="G1702" s="55">
        <v>0.33906890200000001</v>
      </c>
      <c r="H1702" s="55">
        <v>129.7545767</v>
      </c>
      <c r="I1702" s="55">
        <v>1885.3339999999901</v>
      </c>
      <c r="J1702" s="55">
        <v>0</v>
      </c>
      <c r="K1702" s="55">
        <v>1203.97597</v>
      </c>
      <c r="L1702" s="55">
        <v>75.089352039999994</v>
      </c>
      <c r="M1702" s="55">
        <v>0.42233667699999999</v>
      </c>
    </row>
    <row r="1703" spans="1:13">
      <c r="A1703" s="55" t="s">
        <v>110</v>
      </c>
      <c r="B1703" s="55" t="s">
        <v>111</v>
      </c>
      <c r="C1703" s="55" t="s">
        <v>127</v>
      </c>
      <c r="D1703" s="55">
        <v>2035</v>
      </c>
      <c r="E1703" s="55" t="s">
        <v>50</v>
      </c>
      <c r="F1703" s="55">
        <v>5.4752000000000001</v>
      </c>
      <c r="G1703" s="55">
        <v>0.38569695799999998</v>
      </c>
      <c r="H1703" s="55">
        <v>142.13193390000001</v>
      </c>
      <c r="I1703" s="55">
        <v>2065.1770000000001</v>
      </c>
      <c r="J1703" s="55">
        <v>0</v>
      </c>
      <c r="K1703" s="55">
        <v>1274.2944130000001</v>
      </c>
      <c r="L1703" s="55">
        <v>79.822011579999995</v>
      </c>
      <c r="M1703" s="55">
        <v>0.43459559199999998</v>
      </c>
    </row>
    <row r="1704" spans="1:13">
      <c r="A1704" s="55" t="s">
        <v>110</v>
      </c>
      <c r="B1704" s="55" t="s">
        <v>111</v>
      </c>
      <c r="C1704" s="55" t="s">
        <v>127</v>
      </c>
      <c r="D1704" s="55">
        <v>2040</v>
      </c>
      <c r="E1704" s="55" t="s">
        <v>50</v>
      </c>
      <c r="F1704" s="55">
        <v>5.9711999999999996</v>
      </c>
      <c r="G1704" s="55">
        <v>0.40017719000000002</v>
      </c>
      <c r="H1704" s="55">
        <v>155.0077082</v>
      </c>
      <c r="I1704" s="55">
        <v>2252.2620000000002</v>
      </c>
      <c r="J1704" s="55">
        <v>0</v>
      </c>
      <c r="K1704" s="55">
        <v>1371.0453339999999</v>
      </c>
      <c r="L1704" s="55">
        <v>86.509591479999997</v>
      </c>
      <c r="M1704" s="55">
        <v>0.46496835799999903</v>
      </c>
    </row>
    <row r="1705" spans="1:13">
      <c r="A1705" s="55" t="s">
        <v>110</v>
      </c>
      <c r="B1705" s="55" t="s">
        <v>111</v>
      </c>
      <c r="C1705" s="55" t="s">
        <v>127</v>
      </c>
      <c r="D1705" s="55">
        <v>2045</v>
      </c>
      <c r="E1705" s="55" t="s">
        <v>50</v>
      </c>
      <c r="F1705" s="55">
        <v>6.5056000000000003</v>
      </c>
      <c r="G1705" s="55">
        <v>0.41466808500000002</v>
      </c>
      <c r="H1705" s="55">
        <v>168.88031659999999</v>
      </c>
      <c r="I1705" s="55">
        <v>2453.8310000000001</v>
      </c>
      <c r="J1705" s="55">
        <v>0</v>
      </c>
      <c r="K1705" s="55">
        <v>1485.9148379999999</v>
      </c>
      <c r="L1705" s="55">
        <v>94.521858629999997</v>
      </c>
      <c r="M1705" s="55">
        <v>0.50253844999999997</v>
      </c>
    </row>
    <row r="1706" spans="1:13">
      <c r="A1706" s="55" t="s">
        <v>110</v>
      </c>
      <c r="B1706" s="55" t="s">
        <v>111</v>
      </c>
      <c r="C1706" s="55" t="s">
        <v>127</v>
      </c>
      <c r="D1706" s="55">
        <v>2050</v>
      </c>
      <c r="E1706" s="55" t="s">
        <v>50</v>
      </c>
      <c r="F1706" s="55">
        <v>7.056</v>
      </c>
      <c r="G1706" s="55">
        <v>0.462037751</v>
      </c>
      <c r="H1706" s="55">
        <v>183.1682725</v>
      </c>
      <c r="I1706" s="55">
        <v>2661.4349999999999</v>
      </c>
      <c r="J1706" s="55">
        <v>0</v>
      </c>
      <c r="K1706" s="55">
        <v>1608.360158</v>
      </c>
      <c r="L1706" s="55">
        <v>103.1206825</v>
      </c>
      <c r="M1706" s="55">
        <v>0.54499392899999999</v>
      </c>
    </row>
    <row r="1707" spans="1:13">
      <c r="A1707" s="55" t="s">
        <v>110</v>
      </c>
      <c r="B1707" s="55" t="s">
        <v>111</v>
      </c>
      <c r="C1707" s="55" t="s">
        <v>112</v>
      </c>
      <c r="D1707" s="55">
        <v>2000</v>
      </c>
      <c r="E1707" s="55" t="s">
        <v>51</v>
      </c>
      <c r="F1707" s="55">
        <v>0</v>
      </c>
      <c r="G1707" s="55">
        <v>0</v>
      </c>
      <c r="H1707" s="55">
        <v>0</v>
      </c>
      <c r="I1707" s="55">
        <v>0</v>
      </c>
      <c r="J1707" s="55">
        <v>69</v>
      </c>
      <c r="K1707" s="55">
        <v>7</v>
      </c>
      <c r="L1707" s="55">
        <v>0.34215719999999999</v>
      </c>
      <c r="M1707" s="55">
        <v>0.205241956</v>
      </c>
    </row>
    <row r="1708" spans="1:13">
      <c r="A1708" s="55" t="s">
        <v>110</v>
      </c>
      <c r="B1708" s="55" t="s">
        <v>111</v>
      </c>
      <c r="C1708" s="55" t="s">
        <v>112</v>
      </c>
      <c r="D1708" s="55">
        <v>2005</v>
      </c>
      <c r="E1708" s="55" t="s">
        <v>51</v>
      </c>
      <c r="F1708" s="55">
        <v>0</v>
      </c>
      <c r="G1708" s="55">
        <v>0</v>
      </c>
      <c r="H1708" s="55">
        <v>0</v>
      </c>
      <c r="I1708" s="55">
        <v>0</v>
      </c>
      <c r="J1708" s="55">
        <v>63</v>
      </c>
      <c r="K1708" s="55">
        <v>7</v>
      </c>
      <c r="L1708" s="55">
        <v>0.34215719999999999</v>
      </c>
      <c r="M1708" s="55">
        <v>0.205241956</v>
      </c>
    </row>
    <row r="1709" spans="1:13">
      <c r="A1709" s="55" t="s">
        <v>110</v>
      </c>
      <c r="B1709" s="55" t="s">
        <v>111</v>
      </c>
      <c r="C1709" s="55" t="s">
        <v>112</v>
      </c>
      <c r="D1709" s="55">
        <v>2010</v>
      </c>
      <c r="E1709" s="55" t="s">
        <v>51</v>
      </c>
      <c r="F1709" s="55">
        <v>0</v>
      </c>
      <c r="G1709" s="55">
        <v>0</v>
      </c>
      <c r="H1709" s="55">
        <v>0</v>
      </c>
      <c r="I1709" s="55">
        <v>0</v>
      </c>
      <c r="J1709" s="55">
        <v>66</v>
      </c>
      <c r="K1709" s="55">
        <v>7</v>
      </c>
      <c r="L1709" s="55">
        <v>0.34215719999999999</v>
      </c>
      <c r="M1709" s="55">
        <v>0.205241956</v>
      </c>
    </row>
    <row r="1710" spans="1:13">
      <c r="A1710" s="55" t="s">
        <v>110</v>
      </c>
      <c r="B1710" s="55" t="s">
        <v>111</v>
      </c>
      <c r="C1710" s="55" t="s">
        <v>112</v>
      </c>
      <c r="D1710" s="55">
        <v>2015</v>
      </c>
      <c r="E1710" s="55" t="s">
        <v>51</v>
      </c>
      <c r="F1710" s="55">
        <v>0</v>
      </c>
      <c r="G1710" s="55">
        <v>0</v>
      </c>
      <c r="H1710" s="55">
        <v>0</v>
      </c>
      <c r="I1710" s="55">
        <v>0</v>
      </c>
      <c r="J1710" s="55">
        <v>69</v>
      </c>
      <c r="K1710" s="55">
        <v>7.3181818179999896</v>
      </c>
      <c r="L1710" s="55">
        <v>0.35770980000000002</v>
      </c>
      <c r="M1710" s="55">
        <v>0.214571136</v>
      </c>
    </row>
    <row r="1711" spans="1:13">
      <c r="A1711" s="55" t="s">
        <v>110</v>
      </c>
      <c r="B1711" s="55" t="s">
        <v>111</v>
      </c>
      <c r="C1711" s="55" t="s">
        <v>112</v>
      </c>
      <c r="D1711" s="55">
        <v>2020</v>
      </c>
      <c r="E1711" s="55" t="s">
        <v>51</v>
      </c>
      <c r="F1711" s="55">
        <v>0</v>
      </c>
      <c r="G1711" s="55">
        <v>0</v>
      </c>
      <c r="H1711" s="55">
        <v>0</v>
      </c>
      <c r="I1711" s="55">
        <v>0</v>
      </c>
      <c r="J1711" s="55">
        <v>132</v>
      </c>
      <c r="K1711" s="55">
        <v>14</v>
      </c>
      <c r="L1711" s="55">
        <v>0.68431439999999999</v>
      </c>
      <c r="M1711" s="55">
        <v>0.41048391299999998</v>
      </c>
    </row>
    <row r="1712" spans="1:13">
      <c r="A1712" s="55" t="s">
        <v>110</v>
      </c>
      <c r="B1712" s="55" t="s">
        <v>111</v>
      </c>
      <c r="C1712" s="55" t="s">
        <v>112</v>
      </c>
      <c r="D1712" s="55">
        <v>2025</v>
      </c>
      <c r="E1712" s="55" t="s">
        <v>51</v>
      </c>
      <c r="F1712" s="55">
        <v>0</v>
      </c>
      <c r="G1712" s="55">
        <v>0</v>
      </c>
      <c r="H1712" s="55">
        <v>0</v>
      </c>
      <c r="I1712" s="55">
        <v>0</v>
      </c>
      <c r="J1712" s="55">
        <v>169</v>
      </c>
      <c r="K1712" s="55">
        <v>17.924242419999999</v>
      </c>
      <c r="L1712" s="55">
        <v>0.87612979999999996</v>
      </c>
      <c r="M1712" s="55">
        <v>0.52554379799999995</v>
      </c>
    </row>
    <row r="1713" spans="1:13">
      <c r="A1713" s="55" t="s">
        <v>110</v>
      </c>
      <c r="B1713" s="55" t="s">
        <v>111</v>
      </c>
      <c r="C1713" s="55" t="s">
        <v>112</v>
      </c>
      <c r="D1713" s="55">
        <v>2030</v>
      </c>
      <c r="E1713" s="55" t="s">
        <v>51</v>
      </c>
      <c r="F1713" s="55">
        <v>0</v>
      </c>
      <c r="G1713" s="55">
        <v>0</v>
      </c>
      <c r="H1713" s="55">
        <v>0</v>
      </c>
      <c r="I1713" s="55">
        <v>0</v>
      </c>
      <c r="J1713" s="55">
        <v>215</v>
      </c>
      <c r="K1713" s="55">
        <v>22.8030303</v>
      </c>
      <c r="L1713" s="55">
        <v>1.114603</v>
      </c>
      <c r="M1713" s="55">
        <v>0.66859122199999999</v>
      </c>
    </row>
    <row r="1714" spans="1:13">
      <c r="A1714" s="55" t="s">
        <v>110</v>
      </c>
      <c r="B1714" s="55" t="s">
        <v>111</v>
      </c>
      <c r="C1714" s="55" t="s">
        <v>112</v>
      </c>
      <c r="D1714" s="55">
        <v>2035</v>
      </c>
      <c r="E1714" s="55" t="s">
        <v>51</v>
      </c>
      <c r="F1714" s="55">
        <v>0</v>
      </c>
      <c r="G1714" s="55">
        <v>0</v>
      </c>
      <c r="H1714" s="55">
        <v>0</v>
      </c>
      <c r="I1714" s="55">
        <v>0</v>
      </c>
      <c r="J1714" s="55">
        <v>274</v>
      </c>
      <c r="K1714" s="55">
        <v>29.060606060000001</v>
      </c>
      <c r="L1714" s="55">
        <v>1.4204707999999999</v>
      </c>
      <c r="M1714" s="55">
        <v>0.85206509200000002</v>
      </c>
    </row>
    <row r="1715" spans="1:13">
      <c r="A1715" s="55" t="s">
        <v>110</v>
      </c>
      <c r="B1715" s="55" t="s">
        <v>111</v>
      </c>
      <c r="C1715" s="55" t="s">
        <v>112</v>
      </c>
      <c r="D1715" s="55">
        <v>2040</v>
      </c>
      <c r="E1715" s="55" t="s">
        <v>51</v>
      </c>
      <c r="F1715" s="55">
        <v>0</v>
      </c>
      <c r="G1715" s="55">
        <v>0</v>
      </c>
      <c r="H1715" s="55">
        <v>0</v>
      </c>
      <c r="I1715" s="55">
        <v>0</v>
      </c>
      <c r="J1715" s="55">
        <v>349</v>
      </c>
      <c r="K1715" s="55">
        <v>37.015151520000003</v>
      </c>
      <c r="L1715" s="55">
        <v>1.8092858000000001</v>
      </c>
      <c r="M1715" s="55">
        <v>1.085294588</v>
      </c>
    </row>
    <row r="1716" spans="1:13">
      <c r="A1716" s="55" t="s">
        <v>110</v>
      </c>
      <c r="B1716" s="55" t="s">
        <v>111</v>
      </c>
      <c r="C1716" s="55" t="s">
        <v>112</v>
      </c>
      <c r="D1716" s="55">
        <v>2045</v>
      </c>
      <c r="E1716" s="55" t="s">
        <v>51</v>
      </c>
      <c r="F1716" s="55">
        <v>0</v>
      </c>
      <c r="G1716" s="55">
        <v>0</v>
      </c>
      <c r="H1716" s="55">
        <v>0</v>
      </c>
      <c r="I1716" s="55">
        <v>0</v>
      </c>
      <c r="J1716" s="55">
        <v>442</v>
      </c>
      <c r="K1716" s="55">
        <v>46.878787879999997</v>
      </c>
      <c r="L1716" s="55">
        <v>2.2914164000000001</v>
      </c>
      <c r="M1716" s="55">
        <v>1.3744991630000001</v>
      </c>
    </row>
    <row r="1717" spans="1:13">
      <c r="A1717" s="55" t="s">
        <v>110</v>
      </c>
      <c r="B1717" s="55" t="s">
        <v>111</v>
      </c>
      <c r="C1717" s="55" t="s">
        <v>112</v>
      </c>
      <c r="D1717" s="55">
        <v>2050</v>
      </c>
      <c r="E1717" s="55" t="s">
        <v>51</v>
      </c>
      <c r="F1717" s="55">
        <v>0</v>
      </c>
      <c r="G1717" s="55">
        <v>0</v>
      </c>
      <c r="H1717" s="55">
        <v>0</v>
      </c>
      <c r="I1717" s="55">
        <v>0</v>
      </c>
      <c r="J1717" s="55">
        <v>561</v>
      </c>
      <c r="K1717" s="55">
        <v>59.5</v>
      </c>
      <c r="L1717" s="55">
        <v>2.9083361999999999</v>
      </c>
      <c r="M1717" s="55">
        <v>1.7445566299999999</v>
      </c>
    </row>
    <row r="1718" spans="1:13">
      <c r="A1718" s="55" t="s">
        <v>110</v>
      </c>
      <c r="B1718" s="55" t="s">
        <v>111</v>
      </c>
      <c r="C1718" s="55" t="s">
        <v>113</v>
      </c>
      <c r="D1718" s="55">
        <v>2000</v>
      </c>
      <c r="E1718" s="55" t="s">
        <v>51</v>
      </c>
      <c r="F1718" s="55">
        <v>0</v>
      </c>
      <c r="G1718" s="55">
        <v>0</v>
      </c>
      <c r="H1718" s="55">
        <v>0</v>
      </c>
      <c r="I1718" s="55">
        <v>0</v>
      </c>
      <c r="J1718" s="55">
        <v>66</v>
      </c>
      <c r="K1718" s="55">
        <v>28</v>
      </c>
      <c r="L1718" s="55">
        <v>1.3686288</v>
      </c>
      <c r="M1718" s="55">
        <v>0.82096782599999996</v>
      </c>
    </row>
    <row r="1719" spans="1:13">
      <c r="A1719" s="55" t="s">
        <v>110</v>
      </c>
      <c r="B1719" s="55" t="s">
        <v>111</v>
      </c>
      <c r="C1719" s="55" t="s">
        <v>113</v>
      </c>
      <c r="D1719" s="55">
        <v>2005</v>
      </c>
      <c r="E1719" s="55" t="s">
        <v>51</v>
      </c>
      <c r="F1719" s="55">
        <v>0</v>
      </c>
      <c r="G1719" s="55">
        <v>0</v>
      </c>
      <c r="H1719" s="55">
        <v>0</v>
      </c>
      <c r="I1719" s="55">
        <v>0</v>
      </c>
      <c r="J1719" s="55">
        <v>75</v>
      </c>
      <c r="K1719" s="55">
        <v>29</v>
      </c>
      <c r="L1719" s="55">
        <v>1.4174968559999901</v>
      </c>
      <c r="M1719" s="55">
        <v>0.85028810499999996</v>
      </c>
    </row>
    <row r="1720" spans="1:13">
      <c r="A1720" s="55" t="s">
        <v>110</v>
      </c>
      <c r="B1720" s="55" t="s">
        <v>111</v>
      </c>
      <c r="C1720" s="55" t="s">
        <v>113</v>
      </c>
      <c r="D1720" s="55">
        <v>2010</v>
      </c>
      <c r="E1720" s="55" t="s">
        <v>51</v>
      </c>
      <c r="F1720" s="55">
        <v>0</v>
      </c>
      <c r="G1720" s="55">
        <v>0</v>
      </c>
      <c r="H1720" s="55">
        <v>0</v>
      </c>
      <c r="I1720" s="55">
        <v>0</v>
      </c>
      <c r="J1720" s="55">
        <v>113</v>
      </c>
      <c r="K1720" s="55">
        <v>21</v>
      </c>
      <c r="L1720" s="55">
        <v>1.0223995859999999</v>
      </c>
      <c r="M1720" s="55">
        <v>0.61572586900000004</v>
      </c>
    </row>
    <row r="1721" spans="1:13">
      <c r="A1721" s="55" t="s">
        <v>110</v>
      </c>
      <c r="B1721" s="55" t="s">
        <v>111</v>
      </c>
      <c r="C1721" s="55" t="s">
        <v>113</v>
      </c>
      <c r="D1721" s="55">
        <v>2015</v>
      </c>
      <c r="E1721" s="55" t="s">
        <v>51</v>
      </c>
      <c r="F1721" s="55">
        <v>0</v>
      </c>
      <c r="G1721" s="55">
        <v>0</v>
      </c>
      <c r="H1721" s="55">
        <v>0</v>
      </c>
      <c r="I1721" s="55">
        <v>0</v>
      </c>
      <c r="J1721" s="55">
        <v>127</v>
      </c>
      <c r="K1721" s="55">
        <v>23.601769910000002</v>
      </c>
      <c r="L1721" s="55">
        <v>1.1490685620000001</v>
      </c>
      <c r="M1721" s="55">
        <v>0.69201049000000003</v>
      </c>
    </row>
    <row r="1722" spans="1:13">
      <c r="A1722" s="55" t="s">
        <v>110</v>
      </c>
      <c r="B1722" s="55" t="s">
        <v>111</v>
      </c>
      <c r="C1722" s="55" t="s">
        <v>113</v>
      </c>
      <c r="D1722" s="55">
        <v>2020</v>
      </c>
      <c r="E1722" s="55" t="s">
        <v>51</v>
      </c>
      <c r="F1722" s="55">
        <v>0</v>
      </c>
      <c r="G1722" s="55">
        <v>0</v>
      </c>
      <c r="H1722" s="55">
        <v>0</v>
      </c>
      <c r="I1722" s="55">
        <v>0</v>
      </c>
      <c r="J1722" s="55">
        <v>180</v>
      </c>
      <c r="K1722" s="55">
        <v>33.451327429999999</v>
      </c>
      <c r="L1722" s="55">
        <v>1.628601111</v>
      </c>
      <c r="M1722" s="55">
        <v>0.98080226999999998</v>
      </c>
    </row>
    <row r="1723" spans="1:13">
      <c r="A1723" s="55" t="s">
        <v>110</v>
      </c>
      <c r="B1723" s="55" t="s">
        <v>111</v>
      </c>
      <c r="C1723" s="55" t="s">
        <v>113</v>
      </c>
      <c r="D1723" s="55">
        <v>2025</v>
      </c>
      <c r="E1723" s="55" t="s">
        <v>51</v>
      </c>
      <c r="F1723" s="55">
        <v>0</v>
      </c>
      <c r="G1723" s="55">
        <v>0</v>
      </c>
      <c r="H1723" s="55">
        <v>0</v>
      </c>
      <c r="I1723" s="55">
        <v>0</v>
      </c>
      <c r="J1723" s="55">
        <v>214</v>
      </c>
      <c r="K1723" s="55">
        <v>39.769911499999999</v>
      </c>
      <c r="L1723" s="55">
        <v>1.936225766</v>
      </c>
      <c r="M1723" s="55">
        <v>1.166064921</v>
      </c>
    </row>
    <row r="1724" spans="1:13">
      <c r="A1724" s="55" t="s">
        <v>110</v>
      </c>
      <c r="B1724" s="55" t="s">
        <v>111</v>
      </c>
      <c r="C1724" s="55" t="s">
        <v>113</v>
      </c>
      <c r="D1724" s="55">
        <v>2030</v>
      </c>
      <c r="E1724" s="55" t="s">
        <v>51</v>
      </c>
      <c r="F1724" s="55">
        <v>0</v>
      </c>
      <c r="G1724" s="55">
        <v>0</v>
      </c>
      <c r="H1724" s="55">
        <v>0</v>
      </c>
      <c r="I1724" s="55">
        <v>0</v>
      </c>
      <c r="J1724" s="55">
        <v>251</v>
      </c>
      <c r="K1724" s="55">
        <v>46.646017700000002</v>
      </c>
      <c r="L1724" s="55">
        <v>2.27099377199999</v>
      </c>
      <c r="M1724" s="55">
        <v>1.367674276</v>
      </c>
    </row>
    <row r="1725" spans="1:13">
      <c r="A1725" s="55" t="s">
        <v>110</v>
      </c>
      <c r="B1725" s="55" t="s">
        <v>111</v>
      </c>
      <c r="C1725" s="55" t="s">
        <v>113</v>
      </c>
      <c r="D1725" s="55">
        <v>2035</v>
      </c>
      <c r="E1725" s="55" t="s">
        <v>51</v>
      </c>
      <c r="F1725" s="55">
        <v>0</v>
      </c>
      <c r="G1725" s="55">
        <v>0</v>
      </c>
      <c r="H1725" s="55">
        <v>0</v>
      </c>
      <c r="I1725" s="55">
        <v>0</v>
      </c>
      <c r="J1725" s="55">
        <v>296</v>
      </c>
      <c r="K1725" s="55">
        <v>55.008849560000002</v>
      </c>
      <c r="L1725" s="55">
        <v>2.6781440500000002</v>
      </c>
      <c r="M1725" s="55">
        <v>1.6128748429999999</v>
      </c>
    </row>
    <row r="1726" spans="1:13">
      <c r="A1726" s="55" t="s">
        <v>110</v>
      </c>
      <c r="B1726" s="55" t="s">
        <v>111</v>
      </c>
      <c r="C1726" s="55" t="s">
        <v>113</v>
      </c>
      <c r="D1726" s="55">
        <v>2040</v>
      </c>
      <c r="E1726" s="55" t="s">
        <v>51</v>
      </c>
      <c r="F1726" s="55">
        <v>0</v>
      </c>
      <c r="G1726" s="55">
        <v>0</v>
      </c>
      <c r="H1726" s="55">
        <v>0</v>
      </c>
      <c r="I1726" s="55">
        <v>0</v>
      </c>
      <c r="J1726" s="55">
        <v>333</v>
      </c>
      <c r="K1726" s="55">
        <v>61.884955750000003</v>
      </c>
      <c r="L1726" s="55">
        <v>3.0129120559999998</v>
      </c>
      <c r="M1726" s="55">
        <v>1.814484199</v>
      </c>
    </row>
    <row r="1727" spans="1:13">
      <c r="A1727" s="55" t="s">
        <v>110</v>
      </c>
      <c r="B1727" s="55" t="s">
        <v>111</v>
      </c>
      <c r="C1727" s="55" t="s">
        <v>113</v>
      </c>
      <c r="D1727" s="55">
        <v>2045</v>
      </c>
      <c r="E1727" s="55" t="s">
        <v>51</v>
      </c>
      <c r="F1727" s="55">
        <v>0</v>
      </c>
      <c r="G1727" s="55">
        <v>0</v>
      </c>
      <c r="H1727" s="55">
        <v>0</v>
      </c>
      <c r="I1727" s="55">
        <v>0</v>
      </c>
      <c r="J1727" s="55">
        <v>365</v>
      </c>
      <c r="K1727" s="55">
        <v>67.831858409999995</v>
      </c>
      <c r="L1727" s="55">
        <v>3.3024411419999899</v>
      </c>
      <c r="M1727" s="55">
        <v>1.988849047</v>
      </c>
    </row>
    <row r="1728" spans="1:13">
      <c r="A1728" s="55" t="s">
        <v>110</v>
      </c>
      <c r="B1728" s="55" t="s">
        <v>111</v>
      </c>
      <c r="C1728" s="55" t="s">
        <v>113</v>
      </c>
      <c r="D1728" s="55">
        <v>2050</v>
      </c>
      <c r="E1728" s="55" t="s">
        <v>51</v>
      </c>
      <c r="F1728" s="55">
        <v>0</v>
      </c>
      <c r="G1728" s="55">
        <v>0</v>
      </c>
      <c r="H1728" s="55">
        <v>0</v>
      </c>
      <c r="I1728" s="55">
        <v>0</v>
      </c>
      <c r="J1728" s="55">
        <v>396</v>
      </c>
      <c r="K1728" s="55">
        <v>73.59292035</v>
      </c>
      <c r="L1728" s="55">
        <v>3.5829224449999999</v>
      </c>
      <c r="M1728" s="55">
        <v>2.1577649929999998</v>
      </c>
    </row>
    <row r="1729" spans="1:13">
      <c r="A1729" s="55" t="s">
        <v>110</v>
      </c>
      <c r="B1729" s="55" t="s">
        <v>111</v>
      </c>
      <c r="C1729" s="55" t="s">
        <v>114</v>
      </c>
      <c r="D1729" s="55">
        <v>2000</v>
      </c>
      <c r="E1729" s="55" t="s">
        <v>51</v>
      </c>
      <c r="F1729" s="55">
        <v>0</v>
      </c>
      <c r="G1729" s="55">
        <v>0</v>
      </c>
      <c r="H1729" s="55">
        <v>0</v>
      </c>
      <c r="I1729" s="55">
        <v>0</v>
      </c>
      <c r="J1729" s="55">
        <v>1</v>
      </c>
      <c r="K1729" s="55">
        <v>1</v>
      </c>
      <c r="L1729" s="55">
        <v>4.8879600000000002E-2</v>
      </c>
      <c r="M1729" s="55">
        <v>2.9320278999999901E-2</v>
      </c>
    </row>
    <row r="1730" spans="1:13">
      <c r="A1730" s="55" t="s">
        <v>110</v>
      </c>
      <c r="B1730" s="55" t="s">
        <v>111</v>
      </c>
      <c r="C1730" s="55" t="s">
        <v>114</v>
      </c>
      <c r="D1730" s="55">
        <v>2005</v>
      </c>
      <c r="E1730" s="55" t="s">
        <v>51</v>
      </c>
      <c r="F1730" s="55">
        <v>0</v>
      </c>
      <c r="G1730" s="55">
        <v>0</v>
      </c>
      <c r="H1730" s="55">
        <v>0</v>
      </c>
      <c r="I1730" s="55">
        <v>0</v>
      </c>
      <c r="J1730" s="55">
        <v>1</v>
      </c>
      <c r="K1730" s="55">
        <v>1</v>
      </c>
      <c r="L1730" s="55">
        <v>4.8879600000000002E-2</v>
      </c>
      <c r="M1730" s="55">
        <v>2.9320278999999901E-2</v>
      </c>
    </row>
    <row r="1731" spans="1:13">
      <c r="A1731" s="55" t="s">
        <v>110</v>
      </c>
      <c r="B1731" s="55" t="s">
        <v>111</v>
      </c>
      <c r="C1731" s="55" t="s">
        <v>114</v>
      </c>
      <c r="D1731" s="55">
        <v>2010</v>
      </c>
      <c r="E1731" s="55" t="s">
        <v>51</v>
      </c>
      <c r="F1731" s="55">
        <v>0</v>
      </c>
      <c r="G1731" s="55">
        <v>0</v>
      </c>
      <c r="H1731" s="55">
        <v>0</v>
      </c>
      <c r="I1731" s="55">
        <v>0</v>
      </c>
      <c r="J1731" s="55">
        <v>1</v>
      </c>
      <c r="K1731" s="55">
        <v>1</v>
      </c>
      <c r="L1731" s="55">
        <v>4.9407599999999899E-2</v>
      </c>
      <c r="M1731" s="55">
        <v>2.9320278999999901E-2</v>
      </c>
    </row>
    <row r="1732" spans="1:13">
      <c r="A1732" s="55" t="s">
        <v>110</v>
      </c>
      <c r="B1732" s="55" t="s">
        <v>111</v>
      </c>
      <c r="C1732" s="55" t="s">
        <v>114</v>
      </c>
      <c r="D1732" s="55">
        <v>2015</v>
      </c>
      <c r="E1732" s="55" t="s">
        <v>51</v>
      </c>
      <c r="F1732" s="55">
        <v>0</v>
      </c>
      <c r="G1732" s="55">
        <v>0</v>
      </c>
      <c r="H1732" s="55">
        <v>0</v>
      </c>
      <c r="I1732" s="55">
        <v>0</v>
      </c>
      <c r="J1732" s="55">
        <v>2</v>
      </c>
      <c r="K1732" s="55">
        <v>2</v>
      </c>
      <c r="L1732" s="55">
        <v>9.7827048E-2</v>
      </c>
      <c r="M1732" s="55">
        <v>5.8640559000000002E-2</v>
      </c>
    </row>
    <row r="1733" spans="1:13">
      <c r="A1733" s="55" t="s">
        <v>110</v>
      </c>
      <c r="B1733" s="55" t="s">
        <v>111</v>
      </c>
      <c r="C1733" s="55" t="s">
        <v>114</v>
      </c>
      <c r="D1733" s="55">
        <v>2020</v>
      </c>
      <c r="E1733" s="55" t="s">
        <v>51</v>
      </c>
      <c r="F1733" s="55">
        <v>0</v>
      </c>
      <c r="G1733" s="55">
        <v>0</v>
      </c>
      <c r="H1733" s="55">
        <v>0</v>
      </c>
      <c r="I1733" s="55">
        <v>0</v>
      </c>
      <c r="J1733" s="55">
        <v>3</v>
      </c>
      <c r="K1733" s="55">
        <v>3</v>
      </c>
      <c r="L1733" s="55">
        <v>0.14674057199999899</v>
      </c>
      <c r="M1733" s="55">
        <v>8.7960838E-2</v>
      </c>
    </row>
    <row r="1734" spans="1:13">
      <c r="A1734" s="55" t="s">
        <v>110</v>
      </c>
      <c r="B1734" s="55" t="s">
        <v>111</v>
      </c>
      <c r="C1734" s="55" t="s">
        <v>114</v>
      </c>
      <c r="D1734" s="55">
        <v>2025</v>
      </c>
      <c r="E1734" s="55" t="s">
        <v>51</v>
      </c>
      <c r="F1734" s="55">
        <v>0</v>
      </c>
      <c r="G1734" s="55">
        <v>0</v>
      </c>
      <c r="H1734" s="55">
        <v>0</v>
      </c>
      <c r="I1734" s="55">
        <v>0</v>
      </c>
      <c r="J1734" s="55">
        <v>3</v>
      </c>
      <c r="K1734" s="55">
        <v>3</v>
      </c>
      <c r="L1734" s="55">
        <v>0.14674057199999899</v>
      </c>
      <c r="M1734" s="55">
        <v>8.7960838E-2</v>
      </c>
    </row>
    <row r="1735" spans="1:13">
      <c r="A1735" s="55" t="s">
        <v>110</v>
      </c>
      <c r="B1735" s="55" t="s">
        <v>111</v>
      </c>
      <c r="C1735" s="55" t="s">
        <v>114</v>
      </c>
      <c r="D1735" s="55">
        <v>2030</v>
      </c>
      <c r="E1735" s="55" t="s">
        <v>51</v>
      </c>
      <c r="F1735" s="55">
        <v>0</v>
      </c>
      <c r="G1735" s="55">
        <v>0</v>
      </c>
      <c r="H1735" s="55">
        <v>0</v>
      </c>
      <c r="I1735" s="55">
        <v>0</v>
      </c>
      <c r="J1735" s="55">
        <v>4</v>
      </c>
      <c r="K1735" s="55">
        <v>4</v>
      </c>
      <c r="L1735" s="55">
        <v>0.195654096</v>
      </c>
      <c r="M1735" s="55">
        <v>0.117281118</v>
      </c>
    </row>
    <row r="1736" spans="1:13">
      <c r="A1736" s="55" t="s">
        <v>110</v>
      </c>
      <c r="B1736" s="55" t="s">
        <v>111</v>
      </c>
      <c r="C1736" s="55" t="s">
        <v>114</v>
      </c>
      <c r="D1736" s="55">
        <v>2035</v>
      </c>
      <c r="E1736" s="55" t="s">
        <v>51</v>
      </c>
      <c r="F1736" s="55">
        <v>0</v>
      </c>
      <c r="G1736" s="55">
        <v>0</v>
      </c>
      <c r="H1736" s="55">
        <v>0</v>
      </c>
      <c r="I1736" s="55">
        <v>0</v>
      </c>
      <c r="J1736" s="55">
        <v>5</v>
      </c>
      <c r="K1736" s="55">
        <v>5</v>
      </c>
      <c r="L1736" s="55">
        <v>0.24456762000000001</v>
      </c>
      <c r="M1736" s="55">
        <v>0.14660139699999999</v>
      </c>
    </row>
    <row r="1737" spans="1:13">
      <c r="A1737" s="55" t="s">
        <v>110</v>
      </c>
      <c r="B1737" s="55" t="s">
        <v>111</v>
      </c>
      <c r="C1737" s="55" t="s">
        <v>114</v>
      </c>
      <c r="D1737" s="55">
        <v>2040</v>
      </c>
      <c r="E1737" s="55" t="s">
        <v>51</v>
      </c>
      <c r="F1737" s="55">
        <v>0</v>
      </c>
      <c r="G1737" s="55">
        <v>0</v>
      </c>
      <c r="H1737" s="55">
        <v>0</v>
      </c>
      <c r="I1737" s="55">
        <v>0</v>
      </c>
      <c r="J1737" s="55">
        <v>5</v>
      </c>
      <c r="K1737" s="55">
        <v>5</v>
      </c>
      <c r="L1737" s="55">
        <v>0.24456762000000001</v>
      </c>
      <c r="M1737" s="55">
        <v>0.14660139699999999</v>
      </c>
    </row>
    <row r="1738" spans="1:13">
      <c r="A1738" s="55" t="s">
        <v>110</v>
      </c>
      <c r="B1738" s="55" t="s">
        <v>111</v>
      </c>
      <c r="C1738" s="55" t="s">
        <v>114</v>
      </c>
      <c r="D1738" s="55">
        <v>2045</v>
      </c>
      <c r="E1738" s="55" t="s">
        <v>51</v>
      </c>
      <c r="F1738" s="55">
        <v>0</v>
      </c>
      <c r="G1738" s="55">
        <v>0</v>
      </c>
      <c r="H1738" s="55">
        <v>0</v>
      </c>
      <c r="I1738" s="55">
        <v>0</v>
      </c>
      <c r="J1738" s="55">
        <v>6</v>
      </c>
      <c r="K1738" s="55">
        <v>6</v>
      </c>
      <c r="L1738" s="55">
        <v>0.29348114399999897</v>
      </c>
      <c r="M1738" s="55">
        <v>0.175921677</v>
      </c>
    </row>
    <row r="1739" spans="1:13">
      <c r="A1739" s="55" t="s">
        <v>110</v>
      </c>
      <c r="B1739" s="55" t="s">
        <v>111</v>
      </c>
      <c r="C1739" s="55" t="s">
        <v>114</v>
      </c>
      <c r="D1739" s="55">
        <v>2050</v>
      </c>
      <c r="E1739" s="55" t="s">
        <v>51</v>
      </c>
      <c r="F1739" s="55">
        <v>0</v>
      </c>
      <c r="G1739" s="55">
        <v>0</v>
      </c>
      <c r="H1739" s="55">
        <v>0</v>
      </c>
      <c r="I1739" s="55">
        <v>0</v>
      </c>
      <c r="J1739" s="55">
        <v>7</v>
      </c>
      <c r="K1739" s="55">
        <v>7</v>
      </c>
      <c r="L1739" s="55">
        <v>0.34239466799999901</v>
      </c>
      <c r="M1739" s="55">
        <v>0.205241956</v>
      </c>
    </row>
    <row r="1740" spans="1:13">
      <c r="A1740" s="55" t="s">
        <v>110</v>
      </c>
      <c r="B1740" s="55" t="s">
        <v>111</v>
      </c>
      <c r="C1740" s="55" t="s">
        <v>115</v>
      </c>
      <c r="D1740" s="55">
        <v>2000</v>
      </c>
      <c r="E1740" s="55" t="s">
        <v>51</v>
      </c>
      <c r="F1740" s="55">
        <v>0</v>
      </c>
      <c r="G1740" s="55">
        <v>0</v>
      </c>
      <c r="H1740" s="55">
        <v>0</v>
      </c>
      <c r="I1740" s="55">
        <v>0</v>
      </c>
      <c r="J1740" s="55">
        <v>39</v>
      </c>
      <c r="K1740" s="55">
        <v>13</v>
      </c>
      <c r="L1740" s="55">
        <v>0.63543479999999997</v>
      </c>
      <c r="M1740" s="55">
        <v>0.381163632999999</v>
      </c>
    </row>
    <row r="1741" spans="1:13">
      <c r="A1741" s="55" t="s">
        <v>110</v>
      </c>
      <c r="B1741" s="55" t="s">
        <v>111</v>
      </c>
      <c r="C1741" s="55" t="s">
        <v>115</v>
      </c>
      <c r="D1741" s="55">
        <v>2005</v>
      </c>
      <c r="E1741" s="55" t="s">
        <v>51</v>
      </c>
      <c r="F1741" s="55">
        <v>0</v>
      </c>
      <c r="G1741" s="55">
        <v>0</v>
      </c>
      <c r="H1741" s="55">
        <v>0</v>
      </c>
      <c r="I1741" s="55">
        <v>0</v>
      </c>
      <c r="J1741" s="55">
        <v>48</v>
      </c>
      <c r="K1741" s="55">
        <v>16</v>
      </c>
      <c r="L1741" s="55">
        <v>0.78207360000000004</v>
      </c>
      <c r="M1741" s="55">
        <v>0.46912447200000001</v>
      </c>
    </row>
    <row r="1742" spans="1:13">
      <c r="A1742" s="55" t="s">
        <v>110</v>
      </c>
      <c r="B1742" s="55" t="s">
        <v>111</v>
      </c>
      <c r="C1742" s="55" t="s">
        <v>115</v>
      </c>
      <c r="D1742" s="55">
        <v>2010</v>
      </c>
      <c r="E1742" s="55" t="s">
        <v>51</v>
      </c>
      <c r="F1742" s="55">
        <v>0</v>
      </c>
      <c r="G1742" s="55">
        <v>0</v>
      </c>
      <c r="H1742" s="55">
        <v>0</v>
      </c>
      <c r="I1742" s="55">
        <v>0</v>
      </c>
      <c r="J1742" s="55">
        <v>44</v>
      </c>
      <c r="K1742" s="55">
        <v>13</v>
      </c>
      <c r="L1742" s="55">
        <v>0.60366306000000003</v>
      </c>
      <c r="M1742" s="55">
        <v>0.381163632999999</v>
      </c>
    </row>
    <row r="1743" spans="1:13">
      <c r="A1743" s="55" t="s">
        <v>110</v>
      </c>
      <c r="B1743" s="55" t="s">
        <v>111</v>
      </c>
      <c r="C1743" s="55" t="s">
        <v>115</v>
      </c>
      <c r="D1743" s="55">
        <v>2015</v>
      </c>
      <c r="E1743" s="55" t="s">
        <v>51</v>
      </c>
      <c r="F1743" s="55">
        <v>0</v>
      </c>
      <c r="G1743" s="55">
        <v>0</v>
      </c>
      <c r="H1743" s="55">
        <v>0</v>
      </c>
      <c r="I1743" s="55">
        <v>0</v>
      </c>
      <c r="J1743" s="55">
        <v>47</v>
      </c>
      <c r="K1743" s="55">
        <v>13.886363640000001</v>
      </c>
      <c r="L1743" s="55">
        <v>0.63124670699999996</v>
      </c>
      <c r="M1743" s="55">
        <v>0.40715206299999901</v>
      </c>
    </row>
    <row r="1744" spans="1:13">
      <c r="A1744" s="55" t="s">
        <v>110</v>
      </c>
      <c r="B1744" s="55" t="s">
        <v>111</v>
      </c>
      <c r="C1744" s="55" t="s">
        <v>115</v>
      </c>
      <c r="D1744" s="55">
        <v>2020</v>
      </c>
      <c r="E1744" s="55" t="s">
        <v>51</v>
      </c>
      <c r="F1744" s="55">
        <v>0</v>
      </c>
      <c r="G1744" s="55">
        <v>0</v>
      </c>
      <c r="H1744" s="55">
        <v>0</v>
      </c>
      <c r="I1744" s="55">
        <v>0</v>
      </c>
      <c r="J1744" s="55">
        <v>53</v>
      </c>
      <c r="K1744" s="55">
        <v>15.65909091</v>
      </c>
      <c r="L1744" s="55">
        <v>0.71183139299999998</v>
      </c>
      <c r="M1744" s="55">
        <v>0.45912892199999999</v>
      </c>
    </row>
    <row r="1745" spans="1:13">
      <c r="A1745" s="55" t="s">
        <v>110</v>
      </c>
      <c r="B1745" s="55" t="s">
        <v>111</v>
      </c>
      <c r="C1745" s="55" t="s">
        <v>115</v>
      </c>
      <c r="D1745" s="55">
        <v>2025</v>
      </c>
      <c r="E1745" s="55" t="s">
        <v>51</v>
      </c>
      <c r="F1745" s="55">
        <v>0</v>
      </c>
      <c r="G1745" s="55">
        <v>0</v>
      </c>
      <c r="H1745" s="55">
        <v>0</v>
      </c>
      <c r="I1745" s="55">
        <v>0</v>
      </c>
      <c r="J1745" s="55">
        <v>64</v>
      </c>
      <c r="K1745" s="55">
        <v>18.90909091</v>
      </c>
      <c r="L1745" s="55">
        <v>0.85956998399999995</v>
      </c>
      <c r="M1745" s="55">
        <v>0.55441982999999995</v>
      </c>
    </row>
    <row r="1746" spans="1:13">
      <c r="A1746" s="55" t="s">
        <v>110</v>
      </c>
      <c r="B1746" s="55" t="s">
        <v>111</v>
      </c>
      <c r="C1746" s="55" t="s">
        <v>115</v>
      </c>
      <c r="D1746" s="55">
        <v>2030</v>
      </c>
      <c r="E1746" s="55" t="s">
        <v>51</v>
      </c>
      <c r="F1746" s="55">
        <v>0</v>
      </c>
      <c r="G1746" s="55">
        <v>0</v>
      </c>
      <c r="H1746" s="55">
        <v>0</v>
      </c>
      <c r="I1746" s="55">
        <v>0</v>
      </c>
      <c r="J1746" s="55">
        <v>69</v>
      </c>
      <c r="K1746" s="55">
        <v>20.386363639999999</v>
      </c>
      <c r="L1746" s="55">
        <v>0.92672388900000002</v>
      </c>
      <c r="M1746" s="55">
        <v>0.59773388000000005</v>
      </c>
    </row>
    <row r="1747" spans="1:13">
      <c r="A1747" s="55" t="s">
        <v>110</v>
      </c>
      <c r="B1747" s="55" t="s">
        <v>111</v>
      </c>
      <c r="C1747" s="55" t="s">
        <v>115</v>
      </c>
      <c r="D1747" s="55">
        <v>2035</v>
      </c>
      <c r="E1747" s="55" t="s">
        <v>51</v>
      </c>
      <c r="F1747" s="55">
        <v>0</v>
      </c>
      <c r="G1747" s="55">
        <v>0</v>
      </c>
      <c r="H1747" s="55">
        <v>0</v>
      </c>
      <c r="I1747" s="55">
        <v>0</v>
      </c>
      <c r="J1747" s="55">
        <v>71</v>
      </c>
      <c r="K1747" s="55">
        <v>20.977272729999999</v>
      </c>
      <c r="L1747" s="55">
        <v>0.95358545099999903</v>
      </c>
      <c r="M1747" s="55">
        <v>0.61505949900000001</v>
      </c>
    </row>
    <row r="1748" spans="1:13">
      <c r="A1748" s="55" t="s">
        <v>110</v>
      </c>
      <c r="B1748" s="55" t="s">
        <v>111</v>
      </c>
      <c r="C1748" s="55" t="s">
        <v>115</v>
      </c>
      <c r="D1748" s="55">
        <v>2040</v>
      </c>
      <c r="E1748" s="55" t="s">
        <v>51</v>
      </c>
      <c r="F1748" s="55">
        <v>0</v>
      </c>
      <c r="G1748" s="55">
        <v>0</v>
      </c>
      <c r="H1748" s="55">
        <v>0</v>
      </c>
      <c r="I1748" s="55">
        <v>0</v>
      </c>
      <c r="J1748" s="55">
        <v>71</v>
      </c>
      <c r="K1748" s="55">
        <v>20.977272729999999</v>
      </c>
      <c r="L1748" s="55">
        <v>0.95358545099999903</v>
      </c>
      <c r="M1748" s="55">
        <v>0.61505949900000001</v>
      </c>
    </row>
    <row r="1749" spans="1:13">
      <c r="A1749" s="55" t="s">
        <v>110</v>
      </c>
      <c r="B1749" s="55" t="s">
        <v>111</v>
      </c>
      <c r="C1749" s="55" t="s">
        <v>115</v>
      </c>
      <c r="D1749" s="55">
        <v>2045</v>
      </c>
      <c r="E1749" s="55" t="s">
        <v>51</v>
      </c>
      <c r="F1749" s="55">
        <v>0</v>
      </c>
      <c r="G1749" s="55">
        <v>0</v>
      </c>
      <c r="H1749" s="55">
        <v>0</v>
      </c>
      <c r="I1749" s="55">
        <v>0</v>
      </c>
      <c r="J1749" s="55">
        <v>69</v>
      </c>
      <c r="K1749" s="55">
        <v>20.386363639999999</v>
      </c>
      <c r="L1749" s="55">
        <v>0.92672388900000002</v>
      </c>
      <c r="M1749" s="55">
        <v>0.59773388000000005</v>
      </c>
    </row>
    <row r="1750" spans="1:13">
      <c r="A1750" s="55" t="s">
        <v>110</v>
      </c>
      <c r="B1750" s="55" t="s">
        <v>111</v>
      </c>
      <c r="C1750" s="55" t="s">
        <v>115</v>
      </c>
      <c r="D1750" s="55">
        <v>2050</v>
      </c>
      <c r="E1750" s="55" t="s">
        <v>51</v>
      </c>
      <c r="F1750" s="55">
        <v>0</v>
      </c>
      <c r="G1750" s="55">
        <v>0</v>
      </c>
      <c r="H1750" s="55">
        <v>0</v>
      </c>
      <c r="I1750" s="55">
        <v>0</v>
      </c>
      <c r="J1750" s="55">
        <v>67</v>
      </c>
      <c r="K1750" s="55">
        <v>19.795454549999999</v>
      </c>
      <c r="L1750" s="55">
        <v>0.89986232700000002</v>
      </c>
      <c r="M1750" s="55">
        <v>0.58040826000000001</v>
      </c>
    </row>
    <row r="1751" spans="1:13">
      <c r="A1751" s="55" t="s">
        <v>110</v>
      </c>
      <c r="B1751" s="55" t="s">
        <v>111</v>
      </c>
      <c r="C1751" s="55" t="s">
        <v>43</v>
      </c>
      <c r="D1751" s="55">
        <v>2000</v>
      </c>
      <c r="E1751" s="55" t="s">
        <v>51</v>
      </c>
      <c r="F1751" s="55">
        <v>0</v>
      </c>
      <c r="G1751" s="55">
        <v>0</v>
      </c>
      <c r="H1751" s="55">
        <v>0</v>
      </c>
      <c r="I1751" s="55">
        <v>0</v>
      </c>
      <c r="J1751" s="55">
        <v>4</v>
      </c>
      <c r="K1751" s="55">
        <v>4</v>
      </c>
      <c r="L1751" s="55">
        <v>0.19551840000000001</v>
      </c>
      <c r="M1751" s="55">
        <v>0.117281118</v>
      </c>
    </row>
    <row r="1752" spans="1:13">
      <c r="A1752" s="55" t="s">
        <v>110</v>
      </c>
      <c r="B1752" s="55" t="s">
        <v>111</v>
      </c>
      <c r="C1752" s="55" t="s">
        <v>43</v>
      </c>
      <c r="D1752" s="55">
        <v>2005</v>
      </c>
      <c r="E1752" s="55" t="s">
        <v>51</v>
      </c>
      <c r="F1752" s="55">
        <v>0</v>
      </c>
      <c r="G1752" s="55">
        <v>0</v>
      </c>
      <c r="H1752" s="55">
        <v>0</v>
      </c>
      <c r="I1752" s="55">
        <v>0</v>
      </c>
      <c r="J1752" s="55">
        <v>5</v>
      </c>
      <c r="K1752" s="55">
        <v>4</v>
      </c>
      <c r="L1752" s="55">
        <v>0.19538153699999999</v>
      </c>
      <c r="M1752" s="55">
        <v>0.117281118</v>
      </c>
    </row>
    <row r="1753" spans="1:13">
      <c r="A1753" s="55" t="s">
        <v>110</v>
      </c>
      <c r="B1753" s="55" t="s">
        <v>111</v>
      </c>
      <c r="C1753" s="55" t="s">
        <v>43</v>
      </c>
      <c r="D1753" s="55">
        <v>2010</v>
      </c>
      <c r="E1753" s="55" t="s">
        <v>51</v>
      </c>
      <c r="F1753" s="55">
        <v>0</v>
      </c>
      <c r="G1753" s="55">
        <v>0</v>
      </c>
      <c r="H1753" s="55">
        <v>0</v>
      </c>
      <c r="I1753" s="55">
        <v>0</v>
      </c>
      <c r="J1753" s="55">
        <v>5</v>
      </c>
      <c r="K1753" s="55">
        <v>4</v>
      </c>
      <c r="L1753" s="55">
        <v>0.19367779199999999</v>
      </c>
      <c r="M1753" s="55">
        <v>0.117281118</v>
      </c>
    </row>
    <row r="1754" spans="1:13">
      <c r="A1754" s="55" t="s">
        <v>110</v>
      </c>
      <c r="B1754" s="55" t="s">
        <v>111</v>
      </c>
      <c r="C1754" s="55" t="s">
        <v>43</v>
      </c>
      <c r="D1754" s="55">
        <v>2015</v>
      </c>
      <c r="E1754" s="55" t="s">
        <v>51</v>
      </c>
      <c r="F1754" s="55">
        <v>0</v>
      </c>
      <c r="G1754" s="55">
        <v>0</v>
      </c>
      <c r="H1754" s="55">
        <v>0</v>
      </c>
      <c r="I1754" s="55">
        <v>0</v>
      </c>
      <c r="J1754" s="55">
        <v>5</v>
      </c>
      <c r="K1754" s="55">
        <v>4</v>
      </c>
      <c r="L1754" s="55">
        <v>0.19367779199999999</v>
      </c>
      <c r="M1754" s="55">
        <v>0.117281118</v>
      </c>
    </row>
    <row r="1755" spans="1:13">
      <c r="A1755" s="55" t="s">
        <v>110</v>
      </c>
      <c r="B1755" s="55" t="s">
        <v>111</v>
      </c>
      <c r="C1755" s="55" t="s">
        <v>43</v>
      </c>
      <c r="D1755" s="55">
        <v>2020</v>
      </c>
      <c r="E1755" s="55" t="s">
        <v>51</v>
      </c>
      <c r="F1755" s="55">
        <v>0</v>
      </c>
      <c r="G1755" s="55">
        <v>0</v>
      </c>
      <c r="H1755" s="55">
        <v>0</v>
      </c>
      <c r="I1755" s="55">
        <v>0</v>
      </c>
      <c r="J1755" s="55">
        <v>6</v>
      </c>
      <c r="K1755" s="55">
        <v>4.8</v>
      </c>
      <c r="L1755" s="55">
        <v>0.23241334999999999</v>
      </c>
      <c r="M1755" s="55">
        <v>0.14073734199999999</v>
      </c>
    </row>
    <row r="1756" spans="1:13">
      <c r="A1756" s="55" t="s">
        <v>110</v>
      </c>
      <c r="B1756" s="55" t="s">
        <v>111</v>
      </c>
      <c r="C1756" s="55" t="s">
        <v>43</v>
      </c>
      <c r="D1756" s="55">
        <v>2025</v>
      </c>
      <c r="E1756" s="55" t="s">
        <v>51</v>
      </c>
      <c r="F1756" s="55">
        <v>0</v>
      </c>
      <c r="G1756" s="55">
        <v>0</v>
      </c>
      <c r="H1756" s="55">
        <v>0</v>
      </c>
      <c r="I1756" s="55">
        <v>0</v>
      </c>
      <c r="J1756" s="55">
        <v>6</v>
      </c>
      <c r="K1756" s="55">
        <v>4.8</v>
      </c>
      <c r="L1756" s="55">
        <v>0.23241334999999999</v>
      </c>
      <c r="M1756" s="55">
        <v>0.14073734199999999</v>
      </c>
    </row>
    <row r="1757" spans="1:13">
      <c r="A1757" s="55" t="s">
        <v>110</v>
      </c>
      <c r="B1757" s="55" t="s">
        <v>111</v>
      </c>
      <c r="C1757" s="55" t="s">
        <v>43</v>
      </c>
      <c r="D1757" s="55">
        <v>2030</v>
      </c>
      <c r="E1757" s="55" t="s">
        <v>51</v>
      </c>
      <c r="F1757" s="55">
        <v>0</v>
      </c>
      <c r="G1757" s="55">
        <v>0</v>
      </c>
      <c r="H1757" s="55">
        <v>0</v>
      </c>
      <c r="I1757" s="55">
        <v>0</v>
      </c>
      <c r="J1757" s="55">
        <v>7</v>
      </c>
      <c r="K1757" s="55">
        <v>5.6</v>
      </c>
      <c r="L1757" s="55">
        <v>0.27114890899999999</v>
      </c>
      <c r="M1757" s="55">
        <v>0.16419356500000001</v>
      </c>
    </row>
    <row r="1758" spans="1:13">
      <c r="A1758" s="55" t="s">
        <v>110</v>
      </c>
      <c r="B1758" s="55" t="s">
        <v>111</v>
      </c>
      <c r="C1758" s="55" t="s">
        <v>43</v>
      </c>
      <c r="D1758" s="55">
        <v>2035</v>
      </c>
      <c r="E1758" s="55" t="s">
        <v>51</v>
      </c>
      <c r="F1758" s="55">
        <v>0</v>
      </c>
      <c r="G1758" s="55">
        <v>0</v>
      </c>
      <c r="H1758" s="55">
        <v>0</v>
      </c>
      <c r="I1758" s="55">
        <v>0</v>
      </c>
      <c r="J1758" s="55">
        <v>7</v>
      </c>
      <c r="K1758" s="55">
        <v>5.6</v>
      </c>
      <c r="L1758" s="55">
        <v>0.27114890899999999</v>
      </c>
      <c r="M1758" s="55">
        <v>0.16419356500000001</v>
      </c>
    </row>
    <row r="1759" spans="1:13">
      <c r="A1759" s="55" t="s">
        <v>110</v>
      </c>
      <c r="B1759" s="55" t="s">
        <v>111</v>
      </c>
      <c r="C1759" s="55" t="s">
        <v>43</v>
      </c>
      <c r="D1759" s="55">
        <v>2040</v>
      </c>
      <c r="E1759" s="55" t="s">
        <v>51</v>
      </c>
      <c r="F1759" s="55">
        <v>0</v>
      </c>
      <c r="G1759" s="55">
        <v>0</v>
      </c>
      <c r="H1759" s="55">
        <v>0</v>
      </c>
      <c r="I1759" s="55">
        <v>0</v>
      </c>
      <c r="J1759" s="55">
        <v>8</v>
      </c>
      <c r="K1759" s="55">
        <v>6.4</v>
      </c>
      <c r="L1759" s="55">
        <v>0.309884467</v>
      </c>
      <c r="M1759" s="55">
        <v>0.18764978899999901</v>
      </c>
    </row>
    <row r="1760" spans="1:13">
      <c r="A1760" s="55" t="s">
        <v>110</v>
      </c>
      <c r="B1760" s="55" t="s">
        <v>111</v>
      </c>
      <c r="C1760" s="55" t="s">
        <v>43</v>
      </c>
      <c r="D1760" s="55">
        <v>2045</v>
      </c>
      <c r="E1760" s="55" t="s">
        <v>51</v>
      </c>
      <c r="F1760" s="55">
        <v>0</v>
      </c>
      <c r="G1760" s="55">
        <v>0</v>
      </c>
      <c r="H1760" s="55">
        <v>0</v>
      </c>
      <c r="I1760" s="55">
        <v>0</v>
      </c>
      <c r="J1760" s="55">
        <v>9</v>
      </c>
      <c r="K1760" s="55">
        <v>7.2</v>
      </c>
      <c r="L1760" s="55">
        <v>0.34862002600000003</v>
      </c>
      <c r="M1760" s="55">
        <v>0.21110601199999901</v>
      </c>
    </row>
    <row r="1761" spans="1:13">
      <c r="A1761" s="55" t="s">
        <v>110</v>
      </c>
      <c r="B1761" s="55" t="s">
        <v>111</v>
      </c>
      <c r="C1761" s="55" t="s">
        <v>43</v>
      </c>
      <c r="D1761" s="55">
        <v>2050</v>
      </c>
      <c r="E1761" s="55" t="s">
        <v>51</v>
      </c>
      <c r="F1761" s="55">
        <v>0</v>
      </c>
      <c r="G1761" s="55">
        <v>0</v>
      </c>
      <c r="H1761" s="55">
        <v>0</v>
      </c>
      <c r="I1761" s="55">
        <v>0</v>
      </c>
      <c r="J1761" s="55">
        <v>9</v>
      </c>
      <c r="K1761" s="55">
        <v>7.2</v>
      </c>
      <c r="L1761" s="55">
        <v>0.34862002600000003</v>
      </c>
      <c r="M1761" s="55">
        <v>0.21110601199999901</v>
      </c>
    </row>
    <row r="1762" spans="1:13">
      <c r="A1762" s="55" t="s">
        <v>110</v>
      </c>
      <c r="B1762" s="55" t="s">
        <v>111</v>
      </c>
      <c r="C1762" s="55" t="s">
        <v>116</v>
      </c>
      <c r="D1762" s="55">
        <v>2000</v>
      </c>
      <c r="E1762" s="55" t="s">
        <v>51</v>
      </c>
      <c r="F1762" s="55">
        <v>0</v>
      </c>
      <c r="G1762" s="55">
        <v>0</v>
      </c>
      <c r="H1762" s="55">
        <v>0</v>
      </c>
      <c r="I1762" s="55">
        <v>0</v>
      </c>
      <c r="J1762" s="55">
        <v>470</v>
      </c>
      <c r="K1762" s="55">
        <v>30</v>
      </c>
      <c r="L1762" s="55">
        <v>1.466388</v>
      </c>
      <c r="M1762" s="55">
        <v>0.87960838500000005</v>
      </c>
    </row>
    <row r="1763" spans="1:13">
      <c r="A1763" s="55" t="s">
        <v>110</v>
      </c>
      <c r="B1763" s="55" t="s">
        <v>111</v>
      </c>
      <c r="C1763" s="55" t="s">
        <v>116</v>
      </c>
      <c r="D1763" s="55">
        <v>2005</v>
      </c>
      <c r="E1763" s="55" t="s">
        <v>51</v>
      </c>
      <c r="F1763" s="55">
        <v>0</v>
      </c>
      <c r="G1763" s="55">
        <v>0</v>
      </c>
      <c r="H1763" s="55">
        <v>0</v>
      </c>
      <c r="I1763" s="55">
        <v>0</v>
      </c>
      <c r="J1763" s="55">
        <v>676</v>
      </c>
      <c r="K1763" s="55">
        <v>40</v>
      </c>
      <c r="L1763" s="55">
        <v>1.955184</v>
      </c>
      <c r="M1763" s="55">
        <v>1.1728111800000001</v>
      </c>
    </row>
    <row r="1764" spans="1:13">
      <c r="A1764" s="55" t="s">
        <v>110</v>
      </c>
      <c r="B1764" s="55" t="s">
        <v>111</v>
      </c>
      <c r="C1764" s="55" t="s">
        <v>116</v>
      </c>
      <c r="D1764" s="55">
        <v>2010</v>
      </c>
      <c r="E1764" s="55" t="s">
        <v>51</v>
      </c>
      <c r="F1764" s="55">
        <v>0</v>
      </c>
      <c r="G1764" s="55">
        <v>0</v>
      </c>
      <c r="H1764" s="55">
        <v>0</v>
      </c>
      <c r="I1764" s="55">
        <v>0</v>
      </c>
      <c r="J1764" s="55">
        <v>993</v>
      </c>
      <c r="K1764" s="55">
        <v>65</v>
      </c>
      <c r="L1764" s="55">
        <v>3.1687853069999998</v>
      </c>
      <c r="M1764" s="55">
        <v>1.9058181669999901</v>
      </c>
    </row>
    <row r="1765" spans="1:13">
      <c r="A1765" s="55" t="s">
        <v>110</v>
      </c>
      <c r="B1765" s="55" t="s">
        <v>111</v>
      </c>
      <c r="C1765" s="55" t="s">
        <v>116</v>
      </c>
      <c r="D1765" s="55">
        <v>2015</v>
      </c>
      <c r="E1765" s="55" t="s">
        <v>51</v>
      </c>
      <c r="F1765" s="55">
        <v>0</v>
      </c>
      <c r="G1765" s="55">
        <v>0</v>
      </c>
      <c r="H1765" s="55">
        <v>0</v>
      </c>
      <c r="I1765" s="55">
        <v>0</v>
      </c>
      <c r="J1765" s="55">
        <v>1307</v>
      </c>
      <c r="K1765" s="55">
        <v>85.553877139999997</v>
      </c>
      <c r="L1765" s="55">
        <v>4.1961161369999997</v>
      </c>
      <c r="M1765" s="55">
        <v>2.5084635890000002</v>
      </c>
    </row>
    <row r="1766" spans="1:13">
      <c r="A1766" s="55" t="s">
        <v>110</v>
      </c>
      <c r="B1766" s="55" t="s">
        <v>111</v>
      </c>
      <c r="C1766" s="55" t="s">
        <v>116</v>
      </c>
      <c r="D1766" s="55">
        <v>2020</v>
      </c>
      <c r="E1766" s="55" t="s">
        <v>51</v>
      </c>
      <c r="F1766" s="55">
        <v>0</v>
      </c>
      <c r="G1766" s="55">
        <v>0</v>
      </c>
      <c r="H1766" s="55">
        <v>0</v>
      </c>
      <c r="I1766" s="55">
        <v>0</v>
      </c>
      <c r="J1766" s="55">
        <v>1368</v>
      </c>
      <c r="K1766" s="55">
        <v>89.546827789999995</v>
      </c>
      <c r="L1766" s="55">
        <v>4.3731874470000003</v>
      </c>
      <c r="M1766" s="55">
        <v>2.6255380179999999</v>
      </c>
    </row>
    <row r="1767" spans="1:13">
      <c r="A1767" s="55" t="s">
        <v>110</v>
      </c>
      <c r="B1767" s="55" t="s">
        <v>111</v>
      </c>
      <c r="C1767" s="55" t="s">
        <v>116</v>
      </c>
      <c r="D1767" s="55">
        <v>2025</v>
      </c>
      <c r="E1767" s="55" t="s">
        <v>51</v>
      </c>
      <c r="F1767" s="55">
        <v>0</v>
      </c>
      <c r="G1767" s="55">
        <v>0</v>
      </c>
      <c r="H1767" s="55">
        <v>0</v>
      </c>
      <c r="I1767" s="55">
        <v>0</v>
      </c>
      <c r="J1767" s="55">
        <v>1332</v>
      </c>
      <c r="K1767" s="55">
        <v>87.190332330000004</v>
      </c>
      <c r="L1767" s="55">
        <v>4.2667807999999896</v>
      </c>
      <c r="M1767" s="55">
        <v>2.556444913</v>
      </c>
    </row>
    <row r="1768" spans="1:13">
      <c r="A1768" s="55" t="s">
        <v>110</v>
      </c>
      <c r="B1768" s="55" t="s">
        <v>111</v>
      </c>
      <c r="C1768" s="55" t="s">
        <v>116</v>
      </c>
      <c r="D1768" s="55">
        <v>2030</v>
      </c>
      <c r="E1768" s="55" t="s">
        <v>51</v>
      </c>
      <c r="F1768" s="55">
        <v>0</v>
      </c>
      <c r="G1768" s="55">
        <v>0</v>
      </c>
      <c r="H1768" s="55">
        <v>0</v>
      </c>
      <c r="I1768" s="55">
        <v>0</v>
      </c>
      <c r="J1768" s="55">
        <v>1267</v>
      </c>
      <c r="K1768" s="55">
        <v>82.935548839999996</v>
      </c>
      <c r="L1768" s="55">
        <v>4.0659125979999997</v>
      </c>
      <c r="M1768" s="55">
        <v>2.4316934720000001</v>
      </c>
    </row>
    <row r="1769" spans="1:13">
      <c r="A1769" s="55" t="s">
        <v>110</v>
      </c>
      <c r="B1769" s="55" t="s">
        <v>111</v>
      </c>
      <c r="C1769" s="55" t="s">
        <v>116</v>
      </c>
      <c r="D1769" s="55">
        <v>2035</v>
      </c>
      <c r="E1769" s="55" t="s">
        <v>51</v>
      </c>
      <c r="F1769" s="55">
        <v>0</v>
      </c>
      <c r="G1769" s="55">
        <v>0</v>
      </c>
      <c r="H1769" s="55">
        <v>0</v>
      </c>
      <c r="I1769" s="55">
        <v>0</v>
      </c>
      <c r="J1769" s="55">
        <v>1211</v>
      </c>
      <c r="K1769" s="55">
        <v>79.269889219999996</v>
      </c>
      <c r="L1769" s="55">
        <v>3.892190179</v>
      </c>
      <c r="M1769" s="55">
        <v>2.3242153069999998</v>
      </c>
    </row>
    <row r="1770" spans="1:13">
      <c r="A1770" s="55" t="s">
        <v>110</v>
      </c>
      <c r="B1770" s="55" t="s">
        <v>111</v>
      </c>
      <c r="C1770" s="55" t="s">
        <v>116</v>
      </c>
      <c r="D1770" s="55">
        <v>2040</v>
      </c>
      <c r="E1770" s="55" t="s">
        <v>51</v>
      </c>
      <c r="F1770" s="55">
        <v>0</v>
      </c>
      <c r="G1770" s="55">
        <v>0</v>
      </c>
      <c r="H1770" s="55">
        <v>0</v>
      </c>
      <c r="I1770" s="55">
        <v>0</v>
      </c>
      <c r="J1770" s="55">
        <v>1182</v>
      </c>
      <c r="K1770" s="55">
        <v>77.371601209999994</v>
      </c>
      <c r="L1770" s="55">
        <v>3.8036686579999999</v>
      </c>
      <c r="M1770" s="55">
        <v>2.2685569719999998</v>
      </c>
    </row>
    <row r="1771" spans="1:13">
      <c r="A1771" s="55" t="s">
        <v>110</v>
      </c>
      <c r="B1771" s="55" t="s">
        <v>111</v>
      </c>
      <c r="C1771" s="55" t="s">
        <v>116</v>
      </c>
      <c r="D1771" s="55">
        <v>2045</v>
      </c>
      <c r="E1771" s="55" t="s">
        <v>51</v>
      </c>
      <c r="F1771" s="55">
        <v>0</v>
      </c>
      <c r="G1771" s="55">
        <v>0</v>
      </c>
      <c r="H1771" s="55">
        <v>0</v>
      </c>
      <c r="I1771" s="55">
        <v>0</v>
      </c>
      <c r="J1771" s="55">
        <v>1189</v>
      </c>
      <c r="K1771" s="55">
        <v>77.829808659999998</v>
      </c>
      <c r="L1771" s="55">
        <v>3.8297106809999999</v>
      </c>
      <c r="M1771" s="55">
        <v>2.2819917429999999</v>
      </c>
    </row>
    <row r="1772" spans="1:13">
      <c r="A1772" s="55" t="s">
        <v>110</v>
      </c>
      <c r="B1772" s="55" t="s">
        <v>111</v>
      </c>
      <c r="C1772" s="55" t="s">
        <v>116</v>
      </c>
      <c r="D1772" s="55">
        <v>2050</v>
      </c>
      <c r="E1772" s="55" t="s">
        <v>51</v>
      </c>
      <c r="F1772" s="55">
        <v>0</v>
      </c>
      <c r="G1772" s="55">
        <v>0</v>
      </c>
      <c r="H1772" s="55">
        <v>0</v>
      </c>
      <c r="I1772" s="55">
        <v>0</v>
      </c>
      <c r="J1772" s="55">
        <v>1209</v>
      </c>
      <c r="K1772" s="55">
        <v>79.138972809999999</v>
      </c>
      <c r="L1772" s="55">
        <v>3.8966695789999899</v>
      </c>
      <c r="M1772" s="55">
        <v>2.3203768010000001</v>
      </c>
    </row>
    <row r="1773" spans="1:13">
      <c r="A1773" s="55" t="s">
        <v>110</v>
      </c>
      <c r="B1773" s="55" t="s">
        <v>111</v>
      </c>
      <c r="C1773" s="55" t="s">
        <v>117</v>
      </c>
      <c r="D1773" s="55">
        <v>2000</v>
      </c>
      <c r="E1773" s="55" t="s">
        <v>51</v>
      </c>
      <c r="F1773" s="55">
        <v>0</v>
      </c>
      <c r="G1773" s="55">
        <v>0</v>
      </c>
      <c r="H1773" s="55">
        <v>0</v>
      </c>
      <c r="I1773" s="55">
        <v>0</v>
      </c>
      <c r="J1773" s="55">
        <v>444</v>
      </c>
      <c r="K1773" s="55">
        <v>209</v>
      </c>
      <c r="L1773" s="55">
        <v>10.215836400000001</v>
      </c>
      <c r="M1773" s="55">
        <v>6.1279384139999999</v>
      </c>
    </row>
    <row r="1774" spans="1:13">
      <c r="A1774" s="55" t="s">
        <v>110</v>
      </c>
      <c r="B1774" s="55" t="s">
        <v>111</v>
      </c>
      <c r="C1774" s="55" t="s">
        <v>117</v>
      </c>
      <c r="D1774" s="55">
        <v>2005</v>
      </c>
      <c r="E1774" s="55" t="s">
        <v>51</v>
      </c>
      <c r="F1774" s="55">
        <v>0</v>
      </c>
      <c r="G1774" s="55">
        <v>0</v>
      </c>
      <c r="H1774" s="55">
        <v>0</v>
      </c>
      <c r="I1774" s="55">
        <v>0</v>
      </c>
      <c r="J1774" s="55">
        <v>455</v>
      </c>
      <c r="K1774" s="55">
        <v>200</v>
      </c>
      <c r="L1774" s="55">
        <v>9.8690964710000006</v>
      </c>
      <c r="M1774" s="55">
        <v>5.8640558979999904</v>
      </c>
    </row>
    <row r="1775" spans="1:13">
      <c r="A1775" s="55" t="s">
        <v>110</v>
      </c>
      <c r="B1775" s="55" t="s">
        <v>111</v>
      </c>
      <c r="C1775" s="55" t="s">
        <v>117</v>
      </c>
      <c r="D1775" s="55">
        <v>2010</v>
      </c>
      <c r="E1775" s="55" t="s">
        <v>51</v>
      </c>
      <c r="F1775" s="55">
        <v>0</v>
      </c>
      <c r="G1775" s="55">
        <v>0</v>
      </c>
      <c r="H1775" s="55">
        <v>0</v>
      </c>
      <c r="I1775" s="55">
        <v>0</v>
      </c>
      <c r="J1775" s="55">
        <v>492</v>
      </c>
      <c r="K1775" s="55">
        <v>199</v>
      </c>
      <c r="L1775" s="55">
        <v>9.2824973170000007</v>
      </c>
      <c r="M1775" s="55">
        <v>5.8347356189999999</v>
      </c>
    </row>
    <row r="1776" spans="1:13">
      <c r="A1776" s="55" t="s">
        <v>110</v>
      </c>
      <c r="B1776" s="55" t="s">
        <v>111</v>
      </c>
      <c r="C1776" s="55" t="s">
        <v>117</v>
      </c>
      <c r="D1776" s="55">
        <v>2015</v>
      </c>
      <c r="E1776" s="55" t="s">
        <v>51</v>
      </c>
      <c r="F1776" s="55">
        <v>0</v>
      </c>
      <c r="G1776" s="55">
        <v>0</v>
      </c>
      <c r="H1776" s="55">
        <v>0</v>
      </c>
      <c r="I1776" s="55">
        <v>0</v>
      </c>
      <c r="J1776" s="55">
        <v>568</v>
      </c>
      <c r="K1776" s="55">
        <v>229.739837399999</v>
      </c>
      <c r="L1776" s="55">
        <v>10.71637902</v>
      </c>
      <c r="M1776" s="55">
        <v>6.7360362429999903</v>
      </c>
    </row>
    <row r="1777" spans="1:13">
      <c r="A1777" s="55" t="s">
        <v>110</v>
      </c>
      <c r="B1777" s="55" t="s">
        <v>111</v>
      </c>
      <c r="C1777" s="55" t="s">
        <v>117</v>
      </c>
      <c r="D1777" s="55">
        <v>2020</v>
      </c>
      <c r="E1777" s="55" t="s">
        <v>51</v>
      </c>
      <c r="F1777" s="55">
        <v>0</v>
      </c>
      <c r="G1777" s="55">
        <v>0</v>
      </c>
      <c r="H1777" s="55">
        <v>0</v>
      </c>
      <c r="I1777" s="55">
        <v>0</v>
      </c>
      <c r="J1777" s="55">
        <v>580</v>
      </c>
      <c r="K1777" s="55">
        <v>234.59349589999999</v>
      </c>
      <c r="L1777" s="55">
        <v>10.94278139</v>
      </c>
      <c r="M1777" s="55">
        <v>6.8783468670000003</v>
      </c>
    </row>
    <row r="1778" spans="1:13">
      <c r="A1778" s="55" t="s">
        <v>110</v>
      </c>
      <c r="B1778" s="55" t="s">
        <v>111</v>
      </c>
      <c r="C1778" s="55" t="s">
        <v>117</v>
      </c>
      <c r="D1778" s="55">
        <v>2025</v>
      </c>
      <c r="E1778" s="55" t="s">
        <v>51</v>
      </c>
      <c r="F1778" s="55">
        <v>0</v>
      </c>
      <c r="G1778" s="55">
        <v>0</v>
      </c>
      <c r="H1778" s="55">
        <v>0</v>
      </c>
      <c r="I1778" s="55">
        <v>0</v>
      </c>
      <c r="J1778" s="55">
        <v>589</v>
      </c>
      <c r="K1778" s="55">
        <v>238.2337398</v>
      </c>
      <c r="L1778" s="55">
        <v>11.112583170000001</v>
      </c>
      <c r="M1778" s="55">
        <v>6.9850798359999997</v>
      </c>
    </row>
    <row r="1779" spans="1:13">
      <c r="A1779" s="55" t="s">
        <v>110</v>
      </c>
      <c r="B1779" s="55" t="s">
        <v>111</v>
      </c>
      <c r="C1779" s="55" t="s">
        <v>117</v>
      </c>
      <c r="D1779" s="55">
        <v>2030</v>
      </c>
      <c r="E1779" s="55" t="s">
        <v>51</v>
      </c>
      <c r="F1779" s="55">
        <v>0</v>
      </c>
      <c r="G1779" s="55">
        <v>0</v>
      </c>
      <c r="H1779" s="55">
        <v>0</v>
      </c>
      <c r="I1779" s="55">
        <v>0</v>
      </c>
      <c r="J1779" s="55">
        <v>595</v>
      </c>
      <c r="K1779" s="55">
        <v>240.6605691</v>
      </c>
      <c r="L1779" s="55">
        <v>11.22578436</v>
      </c>
      <c r="M1779" s="55">
        <v>7.0562351489999999</v>
      </c>
    </row>
    <row r="1780" spans="1:13">
      <c r="A1780" s="55" t="s">
        <v>110</v>
      </c>
      <c r="B1780" s="55" t="s">
        <v>111</v>
      </c>
      <c r="C1780" s="55" t="s">
        <v>117</v>
      </c>
      <c r="D1780" s="55">
        <v>2035</v>
      </c>
      <c r="E1780" s="55" t="s">
        <v>51</v>
      </c>
      <c r="F1780" s="55">
        <v>0</v>
      </c>
      <c r="G1780" s="55">
        <v>0</v>
      </c>
      <c r="H1780" s="55">
        <v>0</v>
      </c>
      <c r="I1780" s="55">
        <v>0</v>
      </c>
      <c r="J1780" s="55">
        <v>598</v>
      </c>
      <c r="K1780" s="55">
        <v>241.8739837</v>
      </c>
      <c r="L1780" s="55">
        <v>11.282384950000001</v>
      </c>
      <c r="M1780" s="55">
        <v>7.091812805</v>
      </c>
    </row>
    <row r="1781" spans="1:13">
      <c r="A1781" s="55" t="s">
        <v>110</v>
      </c>
      <c r="B1781" s="55" t="s">
        <v>111</v>
      </c>
      <c r="C1781" s="55" t="s">
        <v>117</v>
      </c>
      <c r="D1781" s="55">
        <v>2040</v>
      </c>
      <c r="E1781" s="55" t="s">
        <v>51</v>
      </c>
      <c r="F1781" s="55">
        <v>0</v>
      </c>
      <c r="G1781" s="55">
        <v>0</v>
      </c>
      <c r="H1781" s="55">
        <v>0</v>
      </c>
      <c r="I1781" s="55">
        <v>0</v>
      </c>
      <c r="J1781" s="55">
        <v>602</v>
      </c>
      <c r="K1781" s="55">
        <v>243.49186990000001</v>
      </c>
      <c r="L1781" s="55">
        <v>11.35785241</v>
      </c>
      <c r="M1781" s="55">
        <v>7.1392496799999998</v>
      </c>
    </row>
    <row r="1782" spans="1:13">
      <c r="A1782" s="55" t="s">
        <v>110</v>
      </c>
      <c r="B1782" s="55" t="s">
        <v>111</v>
      </c>
      <c r="C1782" s="55" t="s">
        <v>117</v>
      </c>
      <c r="D1782" s="55">
        <v>2045</v>
      </c>
      <c r="E1782" s="55" t="s">
        <v>51</v>
      </c>
      <c r="F1782" s="55">
        <v>0</v>
      </c>
      <c r="G1782" s="55">
        <v>0</v>
      </c>
      <c r="H1782" s="55">
        <v>0</v>
      </c>
      <c r="I1782" s="55">
        <v>0</v>
      </c>
      <c r="J1782" s="55">
        <v>599</v>
      </c>
      <c r="K1782" s="55">
        <v>242.27845529999999</v>
      </c>
      <c r="L1782" s="55">
        <v>11.30125181</v>
      </c>
      <c r="M1782" s="55">
        <v>7.1036720229999997</v>
      </c>
    </row>
    <row r="1783" spans="1:13">
      <c r="A1783" s="55" t="s">
        <v>110</v>
      </c>
      <c r="B1783" s="55" t="s">
        <v>111</v>
      </c>
      <c r="C1783" s="55" t="s">
        <v>117</v>
      </c>
      <c r="D1783" s="55">
        <v>2050</v>
      </c>
      <c r="E1783" s="55" t="s">
        <v>51</v>
      </c>
      <c r="F1783" s="55">
        <v>0</v>
      </c>
      <c r="G1783" s="55">
        <v>0</v>
      </c>
      <c r="H1783" s="55">
        <v>0</v>
      </c>
      <c r="I1783" s="55">
        <v>0</v>
      </c>
      <c r="J1783" s="55">
        <v>607</v>
      </c>
      <c r="K1783" s="55">
        <v>245.5142276</v>
      </c>
      <c r="L1783" s="55">
        <v>11.452186729999999</v>
      </c>
      <c r="M1783" s="55">
        <v>7.1985457729999904</v>
      </c>
    </row>
    <row r="1784" spans="1:13">
      <c r="A1784" s="55" t="s">
        <v>110</v>
      </c>
      <c r="B1784" s="55" t="s">
        <v>111</v>
      </c>
      <c r="C1784" s="55" t="s">
        <v>118</v>
      </c>
      <c r="D1784" s="55">
        <v>2000</v>
      </c>
      <c r="E1784" s="55" t="s">
        <v>51</v>
      </c>
      <c r="F1784" s="55">
        <v>0</v>
      </c>
      <c r="G1784" s="55">
        <v>0</v>
      </c>
      <c r="H1784" s="55">
        <v>0</v>
      </c>
      <c r="I1784" s="55">
        <v>0</v>
      </c>
      <c r="J1784" s="55">
        <v>2379</v>
      </c>
      <c r="K1784" s="55">
        <v>606</v>
      </c>
      <c r="L1784" s="55">
        <v>29.620738329999998</v>
      </c>
      <c r="M1784" s="55">
        <v>17.768089369999998</v>
      </c>
    </row>
    <row r="1785" spans="1:13">
      <c r="A1785" s="55" t="s">
        <v>110</v>
      </c>
      <c r="B1785" s="55" t="s">
        <v>111</v>
      </c>
      <c r="C1785" s="55" t="s">
        <v>118</v>
      </c>
      <c r="D1785" s="55">
        <v>2005</v>
      </c>
      <c r="E1785" s="55" t="s">
        <v>51</v>
      </c>
      <c r="F1785" s="55">
        <v>0</v>
      </c>
      <c r="G1785" s="55">
        <v>0</v>
      </c>
      <c r="H1785" s="55">
        <v>0</v>
      </c>
      <c r="I1785" s="55">
        <v>0</v>
      </c>
      <c r="J1785" s="55">
        <v>2785</v>
      </c>
      <c r="K1785" s="55">
        <v>615</v>
      </c>
      <c r="L1785" s="55">
        <v>30.204319009999999</v>
      </c>
      <c r="M1785" s="55">
        <v>18.031971890000001</v>
      </c>
    </row>
    <row r="1786" spans="1:13">
      <c r="A1786" s="55" t="s">
        <v>110</v>
      </c>
      <c r="B1786" s="55" t="s">
        <v>111</v>
      </c>
      <c r="C1786" s="55" t="s">
        <v>118</v>
      </c>
      <c r="D1786" s="55">
        <v>2010</v>
      </c>
      <c r="E1786" s="55" t="s">
        <v>51</v>
      </c>
      <c r="F1786" s="55">
        <v>0</v>
      </c>
      <c r="G1786" s="55">
        <v>0</v>
      </c>
      <c r="H1786" s="55">
        <v>0</v>
      </c>
      <c r="I1786" s="55">
        <v>0</v>
      </c>
      <c r="J1786" s="55">
        <v>3502</v>
      </c>
      <c r="K1786" s="55">
        <v>619</v>
      </c>
      <c r="L1786" s="55">
        <v>29.77241356</v>
      </c>
      <c r="M1786" s="55">
        <v>18.149253000000002</v>
      </c>
    </row>
    <row r="1787" spans="1:13">
      <c r="A1787" s="55" t="s">
        <v>110</v>
      </c>
      <c r="B1787" s="55" t="s">
        <v>111</v>
      </c>
      <c r="C1787" s="55" t="s">
        <v>118</v>
      </c>
      <c r="D1787" s="55">
        <v>2015</v>
      </c>
      <c r="E1787" s="55" t="s">
        <v>51</v>
      </c>
      <c r="F1787" s="55">
        <v>0</v>
      </c>
      <c r="G1787" s="55">
        <v>0</v>
      </c>
      <c r="H1787" s="55">
        <v>0</v>
      </c>
      <c r="I1787" s="55">
        <v>0</v>
      </c>
      <c r="J1787" s="55">
        <v>4154</v>
      </c>
      <c r="K1787" s="55">
        <v>700.62448380000001</v>
      </c>
      <c r="L1787" s="55">
        <v>33.673557500000001</v>
      </c>
      <c r="M1787" s="55">
        <v>20.542505680000001</v>
      </c>
    </row>
    <row r="1788" spans="1:13">
      <c r="A1788" s="55" t="s">
        <v>110</v>
      </c>
      <c r="B1788" s="55" t="s">
        <v>111</v>
      </c>
      <c r="C1788" s="55" t="s">
        <v>118</v>
      </c>
      <c r="D1788" s="55">
        <v>2020</v>
      </c>
      <c r="E1788" s="55" t="s">
        <v>51</v>
      </c>
      <c r="F1788" s="55">
        <v>0</v>
      </c>
      <c r="G1788" s="55">
        <v>0</v>
      </c>
      <c r="H1788" s="55">
        <v>0</v>
      </c>
      <c r="I1788" s="55">
        <v>0</v>
      </c>
      <c r="J1788" s="55">
        <v>4679</v>
      </c>
      <c r="K1788" s="55">
        <v>764.60639609999998</v>
      </c>
      <c r="L1788" s="55">
        <v>36.663648250000001</v>
      </c>
      <c r="M1788" s="55">
        <v>22.41847323</v>
      </c>
    </row>
    <row r="1789" spans="1:13">
      <c r="A1789" s="55" t="s">
        <v>110</v>
      </c>
      <c r="B1789" s="55" t="s">
        <v>111</v>
      </c>
      <c r="C1789" s="55" t="s">
        <v>118</v>
      </c>
      <c r="D1789" s="55">
        <v>2025</v>
      </c>
      <c r="E1789" s="55" t="s">
        <v>51</v>
      </c>
      <c r="F1789" s="55">
        <v>0</v>
      </c>
      <c r="G1789" s="55">
        <v>0</v>
      </c>
      <c r="H1789" s="55">
        <v>0</v>
      </c>
      <c r="I1789" s="55">
        <v>0</v>
      </c>
      <c r="J1789" s="55">
        <v>5005</v>
      </c>
      <c r="K1789" s="55">
        <v>805.61092910000002</v>
      </c>
      <c r="L1789" s="55">
        <v>38.541150279999997</v>
      </c>
      <c r="M1789" s="55">
        <v>23.620737599999998</v>
      </c>
    </row>
    <row r="1790" spans="1:13">
      <c r="A1790" s="55" t="s">
        <v>110</v>
      </c>
      <c r="B1790" s="55" t="s">
        <v>111</v>
      </c>
      <c r="C1790" s="55" t="s">
        <v>118</v>
      </c>
      <c r="D1790" s="55">
        <v>2030</v>
      </c>
      <c r="E1790" s="55" t="s">
        <v>51</v>
      </c>
      <c r="F1790" s="55">
        <v>0</v>
      </c>
      <c r="G1790" s="55">
        <v>0</v>
      </c>
      <c r="H1790" s="55">
        <v>0</v>
      </c>
      <c r="I1790" s="55">
        <v>0</v>
      </c>
      <c r="J1790" s="55">
        <v>5230</v>
      </c>
      <c r="K1790" s="55">
        <v>838.63937950000002</v>
      </c>
      <c r="L1790" s="55">
        <v>40.083141509999997</v>
      </c>
      <c r="M1790" s="55">
        <v>24.589141000000001</v>
      </c>
    </row>
    <row r="1791" spans="1:13">
      <c r="A1791" s="55" t="s">
        <v>110</v>
      </c>
      <c r="B1791" s="55" t="s">
        <v>111</v>
      </c>
      <c r="C1791" s="55" t="s">
        <v>118</v>
      </c>
      <c r="D1791" s="55">
        <v>2035</v>
      </c>
      <c r="E1791" s="55" t="s">
        <v>51</v>
      </c>
      <c r="F1791" s="55">
        <v>0</v>
      </c>
      <c r="G1791" s="55">
        <v>0</v>
      </c>
      <c r="H1791" s="55">
        <v>0</v>
      </c>
      <c r="I1791" s="55">
        <v>0</v>
      </c>
      <c r="J1791" s="55">
        <v>5394</v>
      </c>
      <c r="K1791" s="55">
        <v>867.12197209999999</v>
      </c>
      <c r="L1791" s="55">
        <v>41.411243149999997</v>
      </c>
      <c r="M1791" s="55">
        <v>25.424258569999999</v>
      </c>
    </row>
    <row r="1792" spans="1:13">
      <c r="A1792" s="55" t="s">
        <v>110</v>
      </c>
      <c r="B1792" s="55" t="s">
        <v>111</v>
      </c>
      <c r="C1792" s="55" t="s">
        <v>118</v>
      </c>
      <c r="D1792" s="55">
        <v>2040</v>
      </c>
      <c r="E1792" s="55" t="s">
        <v>51</v>
      </c>
      <c r="F1792" s="55">
        <v>0</v>
      </c>
      <c r="G1792" s="55">
        <v>0</v>
      </c>
      <c r="H1792" s="55">
        <v>0</v>
      </c>
      <c r="I1792" s="55">
        <v>0</v>
      </c>
      <c r="J1792" s="55">
        <v>5545</v>
      </c>
      <c r="K1792" s="55">
        <v>891.62637070000005</v>
      </c>
      <c r="L1792" s="55">
        <v>42.585344509999999</v>
      </c>
      <c r="M1792" s="55">
        <v>26.142734390000001</v>
      </c>
    </row>
    <row r="1793" spans="1:13">
      <c r="A1793" s="55" t="s">
        <v>110</v>
      </c>
      <c r="B1793" s="55" t="s">
        <v>111</v>
      </c>
      <c r="C1793" s="55" t="s">
        <v>118</v>
      </c>
      <c r="D1793" s="55">
        <v>2045</v>
      </c>
      <c r="E1793" s="55" t="s">
        <v>51</v>
      </c>
      <c r="F1793" s="55">
        <v>0</v>
      </c>
      <c r="G1793" s="55">
        <v>0</v>
      </c>
      <c r="H1793" s="55">
        <v>0</v>
      </c>
      <c r="I1793" s="55">
        <v>0</v>
      </c>
      <c r="J1793" s="55">
        <v>5667</v>
      </c>
      <c r="K1793" s="55">
        <v>904.55329139999901</v>
      </c>
      <c r="L1793" s="55">
        <v>43.206601579999997</v>
      </c>
      <c r="M1793" s="55">
        <v>26.52175532</v>
      </c>
    </row>
    <row r="1794" spans="1:13">
      <c r="A1794" s="55" t="s">
        <v>110</v>
      </c>
      <c r="B1794" s="55" t="s">
        <v>111</v>
      </c>
      <c r="C1794" s="55" t="s">
        <v>118</v>
      </c>
      <c r="D1794" s="55">
        <v>2050</v>
      </c>
      <c r="E1794" s="55" t="s">
        <v>51</v>
      </c>
      <c r="F1794" s="55">
        <v>0</v>
      </c>
      <c r="G1794" s="55">
        <v>0</v>
      </c>
      <c r="H1794" s="55">
        <v>0</v>
      </c>
      <c r="I1794" s="55">
        <v>0</v>
      </c>
      <c r="J1794" s="55">
        <v>5926</v>
      </c>
      <c r="K1794" s="55">
        <v>951.09985500000005</v>
      </c>
      <c r="L1794" s="55">
        <v>45.462083470000003</v>
      </c>
      <c r="M1794" s="55">
        <v>27.886513570000002</v>
      </c>
    </row>
    <row r="1795" spans="1:13">
      <c r="A1795" s="55" t="s">
        <v>110</v>
      </c>
      <c r="B1795" s="55" t="s">
        <v>111</v>
      </c>
      <c r="C1795" s="55" t="s">
        <v>119</v>
      </c>
      <c r="D1795" s="55">
        <v>2000</v>
      </c>
      <c r="E1795" s="55" t="s">
        <v>51</v>
      </c>
      <c r="F1795" s="55">
        <v>0</v>
      </c>
      <c r="G1795" s="55">
        <v>0</v>
      </c>
      <c r="H1795" s="55">
        <v>0</v>
      </c>
      <c r="I1795" s="55">
        <v>0</v>
      </c>
      <c r="J1795" s="55">
        <v>440</v>
      </c>
      <c r="K1795" s="55">
        <v>58</v>
      </c>
      <c r="L1795" s="55">
        <v>2.8350168</v>
      </c>
      <c r="M1795" s="55">
        <v>1.7005762099999999</v>
      </c>
    </row>
    <row r="1796" spans="1:13">
      <c r="A1796" s="55" t="s">
        <v>110</v>
      </c>
      <c r="B1796" s="55" t="s">
        <v>111</v>
      </c>
      <c r="C1796" s="55" t="s">
        <v>119</v>
      </c>
      <c r="D1796" s="55">
        <v>2005</v>
      </c>
      <c r="E1796" s="55" t="s">
        <v>51</v>
      </c>
      <c r="F1796" s="55">
        <v>0</v>
      </c>
      <c r="G1796" s="55">
        <v>0</v>
      </c>
      <c r="H1796" s="55">
        <v>0</v>
      </c>
      <c r="I1796" s="55">
        <v>0</v>
      </c>
      <c r="J1796" s="55">
        <v>587</v>
      </c>
      <c r="K1796" s="55">
        <v>65</v>
      </c>
      <c r="L1796" s="55">
        <v>3.1771739999999999</v>
      </c>
      <c r="M1796" s="55">
        <v>1.9058181669999901</v>
      </c>
    </row>
    <row r="1797" spans="1:13">
      <c r="A1797" s="55" t="s">
        <v>110</v>
      </c>
      <c r="B1797" s="55" t="s">
        <v>111</v>
      </c>
      <c r="C1797" s="55" t="s">
        <v>119</v>
      </c>
      <c r="D1797" s="55">
        <v>2010</v>
      </c>
      <c r="E1797" s="55" t="s">
        <v>51</v>
      </c>
      <c r="F1797" s="55">
        <v>0</v>
      </c>
      <c r="G1797" s="55">
        <v>0</v>
      </c>
      <c r="H1797" s="55">
        <v>0</v>
      </c>
      <c r="I1797" s="55">
        <v>0</v>
      </c>
      <c r="J1797" s="55">
        <v>919</v>
      </c>
      <c r="K1797" s="55">
        <v>69</v>
      </c>
      <c r="L1797" s="55">
        <v>3.3726924</v>
      </c>
      <c r="M1797" s="55">
        <v>2.0230992849999998</v>
      </c>
    </row>
    <row r="1798" spans="1:13">
      <c r="A1798" s="55" t="s">
        <v>110</v>
      </c>
      <c r="B1798" s="55" t="s">
        <v>111</v>
      </c>
      <c r="C1798" s="55" t="s">
        <v>119</v>
      </c>
      <c r="D1798" s="55">
        <v>2015</v>
      </c>
      <c r="E1798" s="55" t="s">
        <v>51</v>
      </c>
      <c r="F1798" s="55">
        <v>0</v>
      </c>
      <c r="G1798" s="55">
        <v>0</v>
      </c>
      <c r="H1798" s="55">
        <v>0</v>
      </c>
      <c r="I1798" s="55">
        <v>0</v>
      </c>
      <c r="J1798" s="55">
        <v>1128</v>
      </c>
      <c r="K1798" s="55">
        <v>84.692056579999999</v>
      </c>
      <c r="L1798" s="55">
        <v>4.1397138489999996</v>
      </c>
      <c r="M1798" s="55">
        <v>2.4831947699999999</v>
      </c>
    </row>
    <row r="1799" spans="1:13">
      <c r="A1799" s="55" t="s">
        <v>110</v>
      </c>
      <c r="B1799" s="55" t="s">
        <v>111</v>
      </c>
      <c r="C1799" s="55" t="s">
        <v>119</v>
      </c>
      <c r="D1799" s="55">
        <v>2020</v>
      </c>
      <c r="E1799" s="55" t="s">
        <v>51</v>
      </c>
      <c r="F1799" s="55">
        <v>0</v>
      </c>
      <c r="G1799" s="55">
        <v>0</v>
      </c>
      <c r="H1799" s="55">
        <v>0</v>
      </c>
      <c r="I1799" s="55">
        <v>0</v>
      </c>
      <c r="J1799" s="55">
        <v>1428</v>
      </c>
      <c r="K1799" s="55">
        <v>107.2165397</v>
      </c>
      <c r="L1799" s="55">
        <v>5.2407015750000001</v>
      </c>
      <c r="M1799" s="55">
        <v>3.1436189109999999</v>
      </c>
    </row>
    <row r="1800" spans="1:13">
      <c r="A1800" s="55" t="s">
        <v>110</v>
      </c>
      <c r="B1800" s="55" t="s">
        <v>111</v>
      </c>
      <c r="C1800" s="55" t="s">
        <v>119</v>
      </c>
      <c r="D1800" s="55">
        <v>2025</v>
      </c>
      <c r="E1800" s="55" t="s">
        <v>51</v>
      </c>
      <c r="F1800" s="55">
        <v>0</v>
      </c>
      <c r="G1800" s="55">
        <v>0</v>
      </c>
      <c r="H1800" s="55">
        <v>0</v>
      </c>
      <c r="I1800" s="55">
        <v>0</v>
      </c>
      <c r="J1800" s="55">
        <v>1701</v>
      </c>
      <c r="K1800" s="55">
        <v>127.71381940000001</v>
      </c>
      <c r="L1800" s="55">
        <v>6.2426004050000001</v>
      </c>
      <c r="M1800" s="55">
        <v>3.7446048789999899</v>
      </c>
    </row>
    <row r="1801" spans="1:13">
      <c r="A1801" s="55" t="s">
        <v>110</v>
      </c>
      <c r="B1801" s="55" t="s">
        <v>111</v>
      </c>
      <c r="C1801" s="55" t="s">
        <v>119</v>
      </c>
      <c r="D1801" s="55">
        <v>2030</v>
      </c>
      <c r="E1801" s="55" t="s">
        <v>51</v>
      </c>
      <c r="F1801" s="55">
        <v>0</v>
      </c>
      <c r="G1801" s="55">
        <v>0</v>
      </c>
      <c r="H1801" s="55">
        <v>0</v>
      </c>
      <c r="I1801" s="55">
        <v>0</v>
      </c>
      <c r="J1801" s="55">
        <v>1909</v>
      </c>
      <c r="K1801" s="55">
        <v>143.33079430000001</v>
      </c>
      <c r="L1801" s="55">
        <v>7.0059518949999999</v>
      </c>
      <c r="M1801" s="55">
        <v>4.2024989499999998</v>
      </c>
    </row>
    <row r="1802" spans="1:13">
      <c r="A1802" s="55" t="s">
        <v>110</v>
      </c>
      <c r="B1802" s="55" t="s">
        <v>111</v>
      </c>
      <c r="C1802" s="55" t="s">
        <v>119</v>
      </c>
      <c r="D1802" s="55">
        <v>2035</v>
      </c>
      <c r="E1802" s="55" t="s">
        <v>51</v>
      </c>
      <c r="F1802" s="55">
        <v>0</v>
      </c>
      <c r="G1802" s="55">
        <v>0</v>
      </c>
      <c r="H1802" s="55">
        <v>0</v>
      </c>
      <c r="I1802" s="55">
        <v>0</v>
      </c>
      <c r="J1802" s="55">
        <v>2033</v>
      </c>
      <c r="K1802" s="55">
        <v>152.64091399999899</v>
      </c>
      <c r="L1802" s="55">
        <v>7.461026822</v>
      </c>
      <c r="M1802" s="55">
        <v>4.4754742609999996</v>
      </c>
    </row>
    <row r="1803" spans="1:13">
      <c r="A1803" s="55" t="s">
        <v>110</v>
      </c>
      <c r="B1803" s="55" t="s">
        <v>111</v>
      </c>
      <c r="C1803" s="55" t="s">
        <v>119</v>
      </c>
      <c r="D1803" s="55">
        <v>2040</v>
      </c>
      <c r="E1803" s="55" t="s">
        <v>51</v>
      </c>
      <c r="F1803" s="55">
        <v>0</v>
      </c>
      <c r="G1803" s="55">
        <v>0</v>
      </c>
      <c r="H1803" s="55">
        <v>0</v>
      </c>
      <c r="I1803" s="55">
        <v>0</v>
      </c>
      <c r="J1803" s="55">
        <v>2105</v>
      </c>
      <c r="K1803" s="55">
        <v>158.04678999999999</v>
      </c>
      <c r="L1803" s="55">
        <v>7.7252638759999996</v>
      </c>
      <c r="M1803" s="55">
        <v>4.6339760549999998</v>
      </c>
    </row>
    <row r="1804" spans="1:13">
      <c r="A1804" s="55" t="s">
        <v>110</v>
      </c>
      <c r="B1804" s="55" t="s">
        <v>111</v>
      </c>
      <c r="C1804" s="55" t="s">
        <v>119</v>
      </c>
      <c r="D1804" s="55">
        <v>2045</v>
      </c>
      <c r="E1804" s="55" t="s">
        <v>51</v>
      </c>
      <c r="F1804" s="55">
        <v>0</v>
      </c>
      <c r="G1804" s="55">
        <v>0</v>
      </c>
      <c r="H1804" s="55">
        <v>0</v>
      </c>
      <c r="I1804" s="55">
        <v>0</v>
      </c>
      <c r="J1804" s="55">
        <v>2150</v>
      </c>
      <c r="K1804" s="55">
        <v>161.42546250000001</v>
      </c>
      <c r="L1804" s="55">
        <v>7.8904120349999998</v>
      </c>
      <c r="M1804" s="55">
        <v>4.7330396759999998</v>
      </c>
    </row>
    <row r="1805" spans="1:13">
      <c r="A1805" s="55" t="s">
        <v>110</v>
      </c>
      <c r="B1805" s="55" t="s">
        <v>111</v>
      </c>
      <c r="C1805" s="55" t="s">
        <v>119</v>
      </c>
      <c r="D1805" s="55">
        <v>2050</v>
      </c>
      <c r="E1805" s="55" t="s">
        <v>51</v>
      </c>
      <c r="F1805" s="55">
        <v>0</v>
      </c>
      <c r="G1805" s="55">
        <v>0</v>
      </c>
      <c r="H1805" s="55">
        <v>0</v>
      </c>
      <c r="I1805" s="55">
        <v>0</v>
      </c>
      <c r="J1805" s="55">
        <v>2174</v>
      </c>
      <c r="K1805" s="55">
        <v>163.22742109999999</v>
      </c>
      <c r="L1805" s="55">
        <v>7.9784910529999999</v>
      </c>
      <c r="M1805" s="55">
        <v>4.7858736070000001</v>
      </c>
    </row>
    <row r="1806" spans="1:13">
      <c r="A1806" s="55" t="s">
        <v>110</v>
      </c>
      <c r="B1806" s="55" t="s">
        <v>111</v>
      </c>
      <c r="C1806" s="55" t="s">
        <v>120</v>
      </c>
      <c r="D1806" s="55">
        <v>2000</v>
      </c>
      <c r="E1806" s="55" t="s">
        <v>51</v>
      </c>
      <c r="F1806" s="55">
        <v>0</v>
      </c>
      <c r="G1806" s="55">
        <v>0</v>
      </c>
      <c r="H1806" s="55">
        <v>0</v>
      </c>
      <c r="I1806" s="55">
        <v>0</v>
      </c>
      <c r="J1806" s="55">
        <v>433</v>
      </c>
      <c r="K1806" s="55">
        <v>113</v>
      </c>
      <c r="L1806" s="55">
        <v>5.5233947999999904</v>
      </c>
      <c r="M1806" s="55">
        <v>3.313191582</v>
      </c>
    </row>
    <row r="1807" spans="1:13">
      <c r="A1807" s="55" t="s">
        <v>110</v>
      </c>
      <c r="B1807" s="55" t="s">
        <v>111</v>
      </c>
      <c r="C1807" s="55" t="s">
        <v>120</v>
      </c>
      <c r="D1807" s="55">
        <v>2005</v>
      </c>
      <c r="E1807" s="55" t="s">
        <v>51</v>
      </c>
      <c r="F1807" s="55">
        <v>0</v>
      </c>
      <c r="G1807" s="55">
        <v>0</v>
      </c>
      <c r="H1807" s="55">
        <v>0</v>
      </c>
      <c r="I1807" s="55">
        <v>0</v>
      </c>
      <c r="J1807" s="55">
        <v>444</v>
      </c>
      <c r="K1807" s="55">
        <v>113</v>
      </c>
      <c r="L1807" s="55">
        <v>5.578188269</v>
      </c>
      <c r="M1807" s="55">
        <v>3.313191582</v>
      </c>
    </row>
    <row r="1808" spans="1:13">
      <c r="A1808" s="55" t="s">
        <v>110</v>
      </c>
      <c r="B1808" s="55" t="s">
        <v>111</v>
      </c>
      <c r="C1808" s="55" t="s">
        <v>120</v>
      </c>
      <c r="D1808" s="55">
        <v>2010</v>
      </c>
      <c r="E1808" s="55" t="s">
        <v>51</v>
      </c>
      <c r="F1808" s="55">
        <v>0</v>
      </c>
      <c r="G1808" s="55">
        <v>0</v>
      </c>
      <c r="H1808" s="55">
        <v>0</v>
      </c>
      <c r="I1808" s="55">
        <v>0</v>
      </c>
      <c r="J1808" s="55">
        <v>448</v>
      </c>
      <c r="K1808" s="55">
        <v>111</v>
      </c>
      <c r="L1808" s="55">
        <v>5.4842435999999903</v>
      </c>
      <c r="M1808" s="55">
        <v>3.2545510229999999</v>
      </c>
    </row>
    <row r="1809" spans="1:13">
      <c r="A1809" s="55" t="s">
        <v>110</v>
      </c>
      <c r="B1809" s="55" t="s">
        <v>111</v>
      </c>
      <c r="C1809" s="55" t="s">
        <v>120</v>
      </c>
      <c r="D1809" s="55">
        <v>2015</v>
      </c>
      <c r="E1809" s="55" t="s">
        <v>51</v>
      </c>
      <c r="F1809" s="55">
        <v>0</v>
      </c>
      <c r="G1809" s="55">
        <v>0</v>
      </c>
      <c r="H1809" s="55">
        <v>0</v>
      </c>
      <c r="I1809" s="55">
        <v>0</v>
      </c>
      <c r="J1809" s="55">
        <v>453</v>
      </c>
      <c r="K1809" s="55">
        <v>112.2388393</v>
      </c>
      <c r="L1809" s="55">
        <v>5.5454516759999999</v>
      </c>
      <c r="M1809" s="55">
        <v>3.2908741379999999</v>
      </c>
    </row>
    <row r="1810" spans="1:13">
      <c r="A1810" s="55" t="s">
        <v>110</v>
      </c>
      <c r="B1810" s="55" t="s">
        <v>111</v>
      </c>
      <c r="C1810" s="55" t="s">
        <v>120</v>
      </c>
      <c r="D1810" s="55">
        <v>2020</v>
      </c>
      <c r="E1810" s="55" t="s">
        <v>51</v>
      </c>
      <c r="F1810" s="55">
        <v>0</v>
      </c>
      <c r="G1810" s="55">
        <v>0</v>
      </c>
      <c r="H1810" s="55">
        <v>0</v>
      </c>
      <c r="I1810" s="55">
        <v>0</v>
      </c>
      <c r="J1810" s="55">
        <v>440</v>
      </c>
      <c r="K1810" s="55">
        <v>109.0178571</v>
      </c>
      <c r="L1810" s="55">
        <v>5.3863106790000002</v>
      </c>
      <c r="M1810" s="55">
        <v>3.1964340409999998</v>
      </c>
    </row>
    <row r="1811" spans="1:13">
      <c r="A1811" s="55" t="s">
        <v>110</v>
      </c>
      <c r="B1811" s="55" t="s">
        <v>111</v>
      </c>
      <c r="C1811" s="55" t="s">
        <v>120</v>
      </c>
      <c r="D1811" s="55">
        <v>2025</v>
      </c>
      <c r="E1811" s="55" t="s">
        <v>51</v>
      </c>
      <c r="F1811" s="55">
        <v>0</v>
      </c>
      <c r="G1811" s="55">
        <v>0</v>
      </c>
      <c r="H1811" s="55">
        <v>0</v>
      </c>
      <c r="I1811" s="55">
        <v>0</v>
      </c>
      <c r="J1811" s="55">
        <v>418</v>
      </c>
      <c r="K1811" s="55">
        <v>103.5669643</v>
      </c>
      <c r="L1811" s="55">
        <v>5.1169951449999997</v>
      </c>
      <c r="M1811" s="55">
        <v>3.0366123389999999</v>
      </c>
    </row>
    <row r="1812" spans="1:13">
      <c r="A1812" s="55" t="s">
        <v>110</v>
      </c>
      <c r="B1812" s="55" t="s">
        <v>111</v>
      </c>
      <c r="C1812" s="55" t="s">
        <v>120</v>
      </c>
      <c r="D1812" s="55">
        <v>2030</v>
      </c>
      <c r="E1812" s="55" t="s">
        <v>51</v>
      </c>
      <c r="F1812" s="55">
        <v>0</v>
      </c>
      <c r="G1812" s="55">
        <v>0</v>
      </c>
      <c r="H1812" s="55">
        <v>0</v>
      </c>
      <c r="I1812" s="55">
        <v>0</v>
      </c>
      <c r="J1812" s="55">
        <v>391</v>
      </c>
      <c r="K1812" s="55">
        <v>96.877232140000004</v>
      </c>
      <c r="L1812" s="55">
        <v>4.7864715350000004</v>
      </c>
      <c r="M1812" s="55">
        <v>2.840467523</v>
      </c>
    </row>
    <row r="1813" spans="1:13">
      <c r="A1813" s="55" t="s">
        <v>110</v>
      </c>
      <c r="B1813" s="55" t="s">
        <v>111</v>
      </c>
      <c r="C1813" s="55" t="s">
        <v>120</v>
      </c>
      <c r="D1813" s="55">
        <v>2035</v>
      </c>
      <c r="E1813" s="55" t="s">
        <v>51</v>
      </c>
      <c r="F1813" s="55">
        <v>0</v>
      </c>
      <c r="G1813" s="55">
        <v>0</v>
      </c>
      <c r="H1813" s="55">
        <v>0</v>
      </c>
      <c r="I1813" s="55">
        <v>0</v>
      </c>
      <c r="J1813" s="55">
        <v>365</v>
      </c>
      <c r="K1813" s="55">
        <v>90.435267859999996</v>
      </c>
      <c r="L1813" s="55">
        <v>4.46818954</v>
      </c>
      <c r="M1813" s="55">
        <v>2.6515873289999998</v>
      </c>
    </row>
    <row r="1814" spans="1:13">
      <c r="A1814" s="55" t="s">
        <v>110</v>
      </c>
      <c r="B1814" s="55" t="s">
        <v>111</v>
      </c>
      <c r="C1814" s="55" t="s">
        <v>120</v>
      </c>
      <c r="D1814" s="55">
        <v>2040</v>
      </c>
      <c r="E1814" s="55" t="s">
        <v>51</v>
      </c>
      <c r="F1814" s="55">
        <v>0</v>
      </c>
      <c r="G1814" s="55">
        <v>0</v>
      </c>
      <c r="H1814" s="55">
        <v>0</v>
      </c>
      <c r="I1814" s="55">
        <v>0</v>
      </c>
      <c r="J1814" s="55">
        <v>340</v>
      </c>
      <c r="K1814" s="55">
        <v>84.241071430000005</v>
      </c>
      <c r="L1814" s="55">
        <v>4.1621491610000003</v>
      </c>
      <c r="M1814" s="55">
        <v>2.4699717589999999</v>
      </c>
    </row>
    <row r="1815" spans="1:13">
      <c r="A1815" s="55" t="s">
        <v>110</v>
      </c>
      <c r="B1815" s="55" t="s">
        <v>111</v>
      </c>
      <c r="C1815" s="55" t="s">
        <v>120</v>
      </c>
      <c r="D1815" s="55">
        <v>2045</v>
      </c>
      <c r="E1815" s="55" t="s">
        <v>51</v>
      </c>
      <c r="F1815" s="55">
        <v>0</v>
      </c>
      <c r="G1815" s="55">
        <v>0</v>
      </c>
      <c r="H1815" s="55">
        <v>0</v>
      </c>
      <c r="I1815" s="55">
        <v>0</v>
      </c>
      <c r="J1815" s="55">
        <v>284</v>
      </c>
      <c r="K1815" s="55">
        <v>70.366071430000005</v>
      </c>
      <c r="L1815" s="55">
        <v>3.476618711</v>
      </c>
      <c r="M1815" s="55">
        <v>2.0631528810000002</v>
      </c>
    </row>
    <row r="1816" spans="1:13">
      <c r="A1816" s="55" t="s">
        <v>110</v>
      </c>
      <c r="B1816" s="55" t="s">
        <v>111</v>
      </c>
      <c r="C1816" s="55" t="s">
        <v>120</v>
      </c>
      <c r="D1816" s="55">
        <v>2050</v>
      </c>
      <c r="E1816" s="55" t="s">
        <v>51</v>
      </c>
      <c r="F1816" s="55">
        <v>0</v>
      </c>
      <c r="G1816" s="55">
        <v>0</v>
      </c>
      <c r="H1816" s="55">
        <v>0</v>
      </c>
      <c r="I1816" s="55">
        <v>0</v>
      </c>
      <c r="J1816" s="55">
        <v>297</v>
      </c>
      <c r="K1816" s="55">
        <v>73.587053569999995</v>
      </c>
      <c r="L1816" s="55">
        <v>3.6357597080000001</v>
      </c>
      <c r="M1816" s="55">
        <v>2.1575929779999998</v>
      </c>
    </row>
    <row r="1817" spans="1:13">
      <c r="A1817" s="55" t="s">
        <v>110</v>
      </c>
      <c r="B1817" s="55" t="s">
        <v>111</v>
      </c>
      <c r="C1817" s="55" t="s">
        <v>121</v>
      </c>
      <c r="D1817" s="55">
        <v>2000</v>
      </c>
      <c r="E1817" s="55" t="s">
        <v>51</v>
      </c>
      <c r="F1817" s="55">
        <v>0</v>
      </c>
      <c r="G1817" s="55">
        <v>0</v>
      </c>
      <c r="H1817" s="55">
        <v>0</v>
      </c>
      <c r="I1817" s="55">
        <v>0</v>
      </c>
      <c r="J1817" s="55">
        <v>16</v>
      </c>
      <c r="K1817" s="55">
        <v>7</v>
      </c>
      <c r="L1817" s="55">
        <v>0.34215719999999999</v>
      </c>
      <c r="M1817" s="55">
        <v>0.205241956</v>
      </c>
    </row>
    <row r="1818" spans="1:13">
      <c r="A1818" s="55" t="s">
        <v>110</v>
      </c>
      <c r="B1818" s="55" t="s">
        <v>111</v>
      </c>
      <c r="C1818" s="55" t="s">
        <v>121</v>
      </c>
      <c r="D1818" s="55">
        <v>2005</v>
      </c>
      <c r="E1818" s="55" t="s">
        <v>51</v>
      </c>
      <c r="F1818" s="55">
        <v>0</v>
      </c>
      <c r="G1818" s="55">
        <v>0</v>
      </c>
      <c r="H1818" s="55">
        <v>0</v>
      </c>
      <c r="I1818" s="55">
        <v>0</v>
      </c>
      <c r="J1818" s="55">
        <v>18</v>
      </c>
      <c r="K1818" s="55">
        <v>8</v>
      </c>
      <c r="L1818" s="55">
        <v>0.39103680000000002</v>
      </c>
      <c r="M1818" s="55">
        <v>0.23456223600000001</v>
      </c>
    </row>
    <row r="1819" spans="1:13">
      <c r="A1819" s="55" t="s">
        <v>110</v>
      </c>
      <c r="B1819" s="55" t="s">
        <v>111</v>
      </c>
      <c r="C1819" s="55" t="s">
        <v>121</v>
      </c>
      <c r="D1819" s="55">
        <v>2010</v>
      </c>
      <c r="E1819" s="55" t="s">
        <v>51</v>
      </c>
      <c r="F1819" s="55">
        <v>0</v>
      </c>
      <c r="G1819" s="55">
        <v>0</v>
      </c>
      <c r="H1819" s="55">
        <v>0</v>
      </c>
      <c r="I1819" s="55">
        <v>0</v>
      </c>
      <c r="J1819" s="55">
        <v>20</v>
      </c>
      <c r="K1819" s="55">
        <v>8</v>
      </c>
      <c r="L1819" s="55">
        <v>0.39103680000000002</v>
      </c>
      <c r="M1819" s="55">
        <v>0.23456223600000001</v>
      </c>
    </row>
    <row r="1820" spans="1:13">
      <c r="A1820" s="55" t="s">
        <v>110</v>
      </c>
      <c r="B1820" s="55" t="s">
        <v>111</v>
      </c>
      <c r="C1820" s="55" t="s">
        <v>121</v>
      </c>
      <c r="D1820" s="55">
        <v>2015</v>
      </c>
      <c r="E1820" s="55" t="s">
        <v>51</v>
      </c>
      <c r="F1820" s="55">
        <v>0</v>
      </c>
      <c r="G1820" s="55">
        <v>0</v>
      </c>
      <c r="H1820" s="55">
        <v>0</v>
      </c>
      <c r="I1820" s="55">
        <v>0</v>
      </c>
      <c r="J1820" s="55">
        <v>23</v>
      </c>
      <c r="K1820" s="55">
        <v>9.1999999999999993</v>
      </c>
      <c r="L1820" s="55">
        <v>0.44969231999999998</v>
      </c>
      <c r="M1820" s="55">
        <v>0.26974657099999999</v>
      </c>
    </row>
    <row r="1821" spans="1:13">
      <c r="A1821" s="55" t="s">
        <v>110</v>
      </c>
      <c r="B1821" s="55" t="s">
        <v>111</v>
      </c>
      <c r="C1821" s="55" t="s">
        <v>121</v>
      </c>
      <c r="D1821" s="55">
        <v>2020</v>
      </c>
      <c r="E1821" s="55" t="s">
        <v>51</v>
      </c>
      <c r="F1821" s="55">
        <v>0</v>
      </c>
      <c r="G1821" s="55">
        <v>0</v>
      </c>
      <c r="H1821" s="55">
        <v>0</v>
      </c>
      <c r="I1821" s="55">
        <v>0</v>
      </c>
      <c r="J1821" s="55">
        <v>29</v>
      </c>
      <c r="K1821" s="55">
        <v>11.6</v>
      </c>
      <c r="L1821" s="55">
        <v>0.56700335999999996</v>
      </c>
      <c r="M1821" s="55">
        <v>0.34011524199999998</v>
      </c>
    </row>
    <row r="1822" spans="1:13">
      <c r="A1822" s="55" t="s">
        <v>110</v>
      </c>
      <c r="B1822" s="55" t="s">
        <v>111</v>
      </c>
      <c r="C1822" s="55" t="s">
        <v>121</v>
      </c>
      <c r="D1822" s="55">
        <v>2025</v>
      </c>
      <c r="E1822" s="55" t="s">
        <v>51</v>
      </c>
      <c r="F1822" s="55">
        <v>0</v>
      </c>
      <c r="G1822" s="55">
        <v>0</v>
      </c>
      <c r="H1822" s="55">
        <v>0</v>
      </c>
      <c r="I1822" s="55">
        <v>0</v>
      </c>
      <c r="J1822" s="55">
        <v>33</v>
      </c>
      <c r="K1822" s="55">
        <v>13.2</v>
      </c>
      <c r="L1822" s="55">
        <v>0.64734427100000003</v>
      </c>
      <c r="M1822" s="55">
        <v>0.38702768900000001</v>
      </c>
    </row>
    <row r="1823" spans="1:13">
      <c r="A1823" s="55" t="s">
        <v>110</v>
      </c>
      <c r="B1823" s="55" t="s">
        <v>111</v>
      </c>
      <c r="C1823" s="55" t="s">
        <v>121</v>
      </c>
      <c r="D1823" s="55">
        <v>2030</v>
      </c>
      <c r="E1823" s="55" t="s">
        <v>51</v>
      </c>
      <c r="F1823" s="55">
        <v>0</v>
      </c>
      <c r="G1823" s="55">
        <v>0</v>
      </c>
      <c r="H1823" s="55">
        <v>0</v>
      </c>
      <c r="I1823" s="55">
        <v>0</v>
      </c>
      <c r="J1823" s="55">
        <v>37</v>
      </c>
      <c r="K1823" s="55">
        <v>14.8</v>
      </c>
      <c r="L1823" s="55">
        <v>0.72581024299999997</v>
      </c>
      <c r="M1823" s="55">
        <v>0.43394013599999998</v>
      </c>
    </row>
    <row r="1824" spans="1:13">
      <c r="A1824" s="55" t="s">
        <v>110</v>
      </c>
      <c r="B1824" s="55" t="s">
        <v>111</v>
      </c>
      <c r="C1824" s="55" t="s">
        <v>121</v>
      </c>
      <c r="D1824" s="55">
        <v>2035</v>
      </c>
      <c r="E1824" s="55" t="s">
        <v>51</v>
      </c>
      <c r="F1824" s="55">
        <v>0</v>
      </c>
      <c r="G1824" s="55">
        <v>0</v>
      </c>
      <c r="H1824" s="55">
        <v>0</v>
      </c>
      <c r="I1824" s="55">
        <v>0</v>
      </c>
      <c r="J1824" s="55">
        <v>41</v>
      </c>
      <c r="K1824" s="55">
        <v>16.399999999999999</v>
      </c>
      <c r="L1824" s="55">
        <v>0.80427621599999999</v>
      </c>
      <c r="M1824" s="55">
        <v>0.48085258399999897</v>
      </c>
    </row>
    <row r="1825" spans="1:13">
      <c r="A1825" s="55" t="s">
        <v>110</v>
      </c>
      <c r="B1825" s="55" t="s">
        <v>111</v>
      </c>
      <c r="C1825" s="55" t="s">
        <v>121</v>
      </c>
      <c r="D1825" s="55">
        <v>2040</v>
      </c>
      <c r="E1825" s="55" t="s">
        <v>51</v>
      </c>
      <c r="F1825" s="55">
        <v>0</v>
      </c>
      <c r="G1825" s="55">
        <v>0</v>
      </c>
      <c r="H1825" s="55">
        <v>0</v>
      </c>
      <c r="I1825" s="55">
        <v>0</v>
      </c>
      <c r="J1825" s="55">
        <v>45</v>
      </c>
      <c r="K1825" s="55">
        <v>18</v>
      </c>
      <c r="L1825" s="55">
        <v>0.88274218799999904</v>
      </c>
      <c r="M1825" s="55">
        <v>0.52776503100000005</v>
      </c>
    </row>
    <row r="1826" spans="1:13">
      <c r="A1826" s="55" t="s">
        <v>110</v>
      </c>
      <c r="B1826" s="55" t="s">
        <v>111</v>
      </c>
      <c r="C1826" s="55" t="s">
        <v>121</v>
      </c>
      <c r="D1826" s="55">
        <v>2045</v>
      </c>
      <c r="E1826" s="55" t="s">
        <v>51</v>
      </c>
      <c r="F1826" s="55">
        <v>0</v>
      </c>
      <c r="G1826" s="55">
        <v>0</v>
      </c>
      <c r="H1826" s="55">
        <v>0</v>
      </c>
      <c r="I1826" s="55">
        <v>0</v>
      </c>
      <c r="J1826" s="55">
        <v>49</v>
      </c>
      <c r="K1826" s="55">
        <v>19.600000000000001</v>
      </c>
      <c r="L1826" s="55">
        <v>0.96120815999999998</v>
      </c>
      <c r="M1826" s="55">
        <v>0.57467747800000002</v>
      </c>
    </row>
    <row r="1827" spans="1:13">
      <c r="A1827" s="55" t="s">
        <v>110</v>
      </c>
      <c r="B1827" s="55" t="s">
        <v>111</v>
      </c>
      <c r="C1827" s="55" t="s">
        <v>121</v>
      </c>
      <c r="D1827" s="55">
        <v>2050</v>
      </c>
      <c r="E1827" s="55" t="s">
        <v>51</v>
      </c>
      <c r="F1827" s="55">
        <v>0</v>
      </c>
      <c r="G1827" s="55">
        <v>0</v>
      </c>
      <c r="H1827" s="55">
        <v>0</v>
      </c>
      <c r="I1827" s="55">
        <v>0</v>
      </c>
      <c r="J1827" s="55">
        <v>57</v>
      </c>
      <c r="K1827" s="55">
        <v>22.8</v>
      </c>
      <c r="L1827" s="55">
        <v>1.1181401040000001</v>
      </c>
      <c r="M1827" s="55">
        <v>0.66850237199999996</v>
      </c>
    </row>
    <row r="1828" spans="1:13">
      <c r="A1828" s="55" t="s">
        <v>110</v>
      </c>
      <c r="B1828" s="55" t="s">
        <v>111</v>
      </c>
      <c r="C1828" s="55" t="s">
        <v>122</v>
      </c>
      <c r="D1828" s="55">
        <v>2000</v>
      </c>
      <c r="E1828" s="55" t="s">
        <v>51</v>
      </c>
      <c r="F1828" s="55">
        <v>0</v>
      </c>
      <c r="G1828" s="55">
        <v>0</v>
      </c>
      <c r="H1828" s="55">
        <v>0</v>
      </c>
      <c r="I1828" s="55">
        <v>0</v>
      </c>
      <c r="J1828" s="55">
        <v>6</v>
      </c>
      <c r="K1828" s="55">
        <v>2</v>
      </c>
      <c r="L1828" s="55">
        <v>9.7759200000000004E-2</v>
      </c>
      <c r="M1828" s="55">
        <v>5.8640559000000002E-2</v>
      </c>
    </row>
    <row r="1829" spans="1:13">
      <c r="A1829" s="55" t="s">
        <v>110</v>
      </c>
      <c r="B1829" s="55" t="s">
        <v>111</v>
      </c>
      <c r="C1829" s="55" t="s">
        <v>122</v>
      </c>
      <c r="D1829" s="55">
        <v>2005</v>
      </c>
      <c r="E1829" s="55" t="s">
        <v>51</v>
      </c>
      <c r="F1829" s="55">
        <v>0</v>
      </c>
      <c r="G1829" s="55">
        <v>0</v>
      </c>
      <c r="H1829" s="55">
        <v>0</v>
      </c>
      <c r="I1829" s="55">
        <v>0</v>
      </c>
      <c r="J1829" s="55">
        <v>6</v>
      </c>
      <c r="K1829" s="55">
        <v>2</v>
      </c>
      <c r="L1829" s="55">
        <v>9.7759200000000004E-2</v>
      </c>
      <c r="M1829" s="55">
        <v>5.8640559000000002E-2</v>
      </c>
    </row>
    <row r="1830" spans="1:13">
      <c r="A1830" s="55" t="s">
        <v>110</v>
      </c>
      <c r="B1830" s="55" t="s">
        <v>111</v>
      </c>
      <c r="C1830" s="55" t="s">
        <v>122</v>
      </c>
      <c r="D1830" s="55">
        <v>2010</v>
      </c>
      <c r="E1830" s="55" t="s">
        <v>51</v>
      </c>
      <c r="F1830" s="55">
        <v>0</v>
      </c>
      <c r="G1830" s="55">
        <v>0</v>
      </c>
      <c r="H1830" s="55">
        <v>0</v>
      </c>
      <c r="I1830" s="55">
        <v>0</v>
      </c>
      <c r="J1830" s="55">
        <v>6</v>
      </c>
      <c r="K1830" s="55">
        <v>2</v>
      </c>
      <c r="L1830" s="55">
        <v>9.7759200000000004E-2</v>
      </c>
      <c r="M1830" s="55">
        <v>5.8640559000000002E-2</v>
      </c>
    </row>
    <row r="1831" spans="1:13">
      <c r="A1831" s="55" t="s">
        <v>110</v>
      </c>
      <c r="B1831" s="55" t="s">
        <v>111</v>
      </c>
      <c r="C1831" s="55" t="s">
        <v>122</v>
      </c>
      <c r="D1831" s="55">
        <v>2015</v>
      </c>
      <c r="E1831" s="55" t="s">
        <v>51</v>
      </c>
      <c r="F1831" s="55">
        <v>0</v>
      </c>
      <c r="G1831" s="55">
        <v>0</v>
      </c>
      <c r="H1831" s="55">
        <v>0</v>
      </c>
      <c r="I1831" s="55">
        <v>0</v>
      </c>
      <c r="J1831" s="55">
        <v>7</v>
      </c>
      <c r="K1831" s="55">
        <v>2.3333333330000001</v>
      </c>
      <c r="L1831" s="55">
        <v>0.114052399999999</v>
      </c>
      <c r="M1831" s="55">
        <v>6.8413984999999997E-2</v>
      </c>
    </row>
    <row r="1832" spans="1:13">
      <c r="A1832" s="55" t="s">
        <v>110</v>
      </c>
      <c r="B1832" s="55" t="s">
        <v>111</v>
      </c>
      <c r="C1832" s="55" t="s">
        <v>122</v>
      </c>
      <c r="D1832" s="55">
        <v>2020</v>
      </c>
      <c r="E1832" s="55" t="s">
        <v>51</v>
      </c>
      <c r="F1832" s="55">
        <v>0</v>
      </c>
      <c r="G1832" s="55">
        <v>0</v>
      </c>
      <c r="H1832" s="55">
        <v>0</v>
      </c>
      <c r="I1832" s="55">
        <v>0</v>
      </c>
      <c r="J1832" s="55">
        <v>10</v>
      </c>
      <c r="K1832" s="55">
        <v>3.3333333330000001</v>
      </c>
      <c r="L1832" s="55">
        <v>0.16469200000000001</v>
      </c>
      <c r="M1832" s="55">
        <v>9.7734265000000001E-2</v>
      </c>
    </row>
    <row r="1833" spans="1:13">
      <c r="A1833" s="55" t="s">
        <v>110</v>
      </c>
      <c r="B1833" s="55" t="s">
        <v>111</v>
      </c>
      <c r="C1833" s="55" t="s">
        <v>122</v>
      </c>
      <c r="D1833" s="55">
        <v>2025</v>
      </c>
      <c r="E1833" s="55" t="s">
        <v>51</v>
      </c>
      <c r="F1833" s="55">
        <v>0</v>
      </c>
      <c r="G1833" s="55">
        <v>0</v>
      </c>
      <c r="H1833" s="55">
        <v>0</v>
      </c>
      <c r="I1833" s="55">
        <v>0</v>
      </c>
      <c r="J1833" s="55">
        <v>12</v>
      </c>
      <c r="K1833" s="55">
        <v>4</v>
      </c>
      <c r="L1833" s="55">
        <v>0.19763039999999901</v>
      </c>
      <c r="M1833" s="55">
        <v>0.117281118</v>
      </c>
    </row>
    <row r="1834" spans="1:13">
      <c r="A1834" s="55" t="s">
        <v>110</v>
      </c>
      <c r="B1834" s="55" t="s">
        <v>111</v>
      </c>
      <c r="C1834" s="55" t="s">
        <v>122</v>
      </c>
      <c r="D1834" s="55">
        <v>2030</v>
      </c>
      <c r="E1834" s="55" t="s">
        <v>51</v>
      </c>
      <c r="F1834" s="55">
        <v>0</v>
      </c>
      <c r="G1834" s="55">
        <v>0</v>
      </c>
      <c r="H1834" s="55">
        <v>0</v>
      </c>
      <c r="I1834" s="55">
        <v>0</v>
      </c>
      <c r="J1834" s="55">
        <v>13</v>
      </c>
      <c r="K1834" s="55">
        <v>4.3333333329999997</v>
      </c>
      <c r="L1834" s="55">
        <v>0.2140996</v>
      </c>
      <c r="M1834" s="55">
        <v>0.12705454399999999</v>
      </c>
    </row>
    <row r="1835" spans="1:13">
      <c r="A1835" s="55" t="s">
        <v>110</v>
      </c>
      <c r="B1835" s="55" t="s">
        <v>111</v>
      </c>
      <c r="C1835" s="55" t="s">
        <v>122</v>
      </c>
      <c r="D1835" s="55">
        <v>2035</v>
      </c>
      <c r="E1835" s="55" t="s">
        <v>51</v>
      </c>
      <c r="F1835" s="55">
        <v>0</v>
      </c>
      <c r="G1835" s="55">
        <v>0</v>
      </c>
      <c r="H1835" s="55">
        <v>0</v>
      </c>
      <c r="I1835" s="55">
        <v>0</v>
      </c>
      <c r="J1835" s="55">
        <v>15</v>
      </c>
      <c r="K1835" s="55">
        <v>5</v>
      </c>
      <c r="L1835" s="55">
        <v>0.24703800000000001</v>
      </c>
      <c r="M1835" s="55">
        <v>0.14660139699999999</v>
      </c>
    </row>
    <row r="1836" spans="1:13">
      <c r="A1836" s="55" t="s">
        <v>110</v>
      </c>
      <c r="B1836" s="55" t="s">
        <v>111</v>
      </c>
      <c r="C1836" s="55" t="s">
        <v>122</v>
      </c>
      <c r="D1836" s="55">
        <v>2040</v>
      </c>
      <c r="E1836" s="55" t="s">
        <v>51</v>
      </c>
      <c r="F1836" s="55">
        <v>0</v>
      </c>
      <c r="G1836" s="55">
        <v>0</v>
      </c>
      <c r="H1836" s="55">
        <v>0</v>
      </c>
      <c r="I1836" s="55">
        <v>0</v>
      </c>
      <c r="J1836" s="55">
        <v>18</v>
      </c>
      <c r="K1836" s="55">
        <v>6</v>
      </c>
      <c r="L1836" s="55">
        <v>0.29644559999999998</v>
      </c>
      <c r="M1836" s="55">
        <v>0.175921677</v>
      </c>
    </row>
    <row r="1837" spans="1:13">
      <c r="A1837" s="55" t="s">
        <v>110</v>
      </c>
      <c r="B1837" s="55" t="s">
        <v>111</v>
      </c>
      <c r="C1837" s="55" t="s">
        <v>122</v>
      </c>
      <c r="D1837" s="55">
        <v>2045</v>
      </c>
      <c r="E1837" s="55" t="s">
        <v>51</v>
      </c>
      <c r="F1837" s="55">
        <v>0</v>
      </c>
      <c r="G1837" s="55">
        <v>0</v>
      </c>
      <c r="H1837" s="55">
        <v>0</v>
      </c>
      <c r="I1837" s="55">
        <v>0</v>
      </c>
      <c r="J1837" s="55">
        <v>20</v>
      </c>
      <c r="K1837" s="55">
        <v>6.6666666670000003</v>
      </c>
      <c r="L1837" s="55">
        <v>0.32938400000000001</v>
      </c>
      <c r="M1837" s="55">
        <v>0.19546853</v>
      </c>
    </row>
    <row r="1838" spans="1:13">
      <c r="A1838" s="55" t="s">
        <v>110</v>
      </c>
      <c r="B1838" s="55" t="s">
        <v>111</v>
      </c>
      <c r="C1838" s="55" t="s">
        <v>122</v>
      </c>
      <c r="D1838" s="55">
        <v>2050</v>
      </c>
      <c r="E1838" s="55" t="s">
        <v>51</v>
      </c>
      <c r="F1838" s="55">
        <v>0</v>
      </c>
      <c r="G1838" s="55">
        <v>0</v>
      </c>
      <c r="H1838" s="55">
        <v>0</v>
      </c>
      <c r="I1838" s="55">
        <v>0</v>
      </c>
      <c r="J1838" s="55">
        <v>23</v>
      </c>
      <c r="K1838" s="55">
        <v>7.6666666670000003</v>
      </c>
      <c r="L1838" s="55">
        <v>0.37879159999999901</v>
      </c>
      <c r="M1838" s="55">
        <v>0.22478880899999901</v>
      </c>
    </row>
    <row r="1839" spans="1:13">
      <c r="A1839" s="55" t="s">
        <v>110</v>
      </c>
      <c r="B1839" s="55" t="s">
        <v>111</v>
      </c>
      <c r="C1839" s="55" t="s">
        <v>123</v>
      </c>
      <c r="D1839" s="55">
        <v>2000</v>
      </c>
      <c r="E1839" s="55" t="s">
        <v>51</v>
      </c>
      <c r="F1839" s="55">
        <v>0</v>
      </c>
      <c r="G1839" s="55">
        <v>0</v>
      </c>
      <c r="H1839" s="55">
        <v>0</v>
      </c>
      <c r="I1839" s="55">
        <v>0</v>
      </c>
      <c r="J1839" s="55">
        <v>10</v>
      </c>
      <c r="K1839" s="55">
        <v>4</v>
      </c>
      <c r="L1839" s="55">
        <v>0.19551840000000001</v>
      </c>
      <c r="M1839" s="55">
        <v>0.117281118</v>
      </c>
    </row>
    <row r="1840" spans="1:13">
      <c r="A1840" s="55" t="s">
        <v>110</v>
      </c>
      <c r="B1840" s="55" t="s">
        <v>111</v>
      </c>
      <c r="C1840" s="55" t="s">
        <v>123</v>
      </c>
      <c r="D1840" s="55">
        <v>2005</v>
      </c>
      <c r="E1840" s="55" t="s">
        <v>51</v>
      </c>
      <c r="F1840" s="55">
        <v>0</v>
      </c>
      <c r="G1840" s="55">
        <v>0</v>
      </c>
      <c r="H1840" s="55">
        <v>0</v>
      </c>
      <c r="I1840" s="55">
        <v>0</v>
      </c>
      <c r="J1840" s="55">
        <v>15</v>
      </c>
      <c r="K1840" s="55">
        <v>5</v>
      </c>
      <c r="L1840" s="55">
        <v>0.244398</v>
      </c>
      <c r="M1840" s="55">
        <v>0.14660139699999999</v>
      </c>
    </row>
    <row r="1841" spans="1:13">
      <c r="A1841" s="55" t="s">
        <v>110</v>
      </c>
      <c r="B1841" s="55" t="s">
        <v>111</v>
      </c>
      <c r="C1841" s="55" t="s">
        <v>123</v>
      </c>
      <c r="D1841" s="55">
        <v>2010</v>
      </c>
      <c r="E1841" s="55" t="s">
        <v>51</v>
      </c>
      <c r="F1841" s="55">
        <v>0</v>
      </c>
      <c r="G1841" s="55">
        <v>0</v>
      </c>
      <c r="H1841" s="55">
        <v>0</v>
      </c>
      <c r="I1841" s="55">
        <v>0</v>
      </c>
      <c r="J1841" s="55">
        <v>23</v>
      </c>
      <c r="K1841" s="55">
        <v>8</v>
      </c>
      <c r="L1841" s="55">
        <v>0.39103680000000002</v>
      </c>
      <c r="M1841" s="55">
        <v>0.23456223600000001</v>
      </c>
    </row>
    <row r="1842" spans="1:13">
      <c r="A1842" s="55" t="s">
        <v>110</v>
      </c>
      <c r="B1842" s="55" t="s">
        <v>111</v>
      </c>
      <c r="C1842" s="55" t="s">
        <v>123</v>
      </c>
      <c r="D1842" s="55">
        <v>2015</v>
      </c>
      <c r="E1842" s="55" t="s">
        <v>51</v>
      </c>
      <c r="F1842" s="55">
        <v>0</v>
      </c>
      <c r="G1842" s="55">
        <v>0</v>
      </c>
      <c r="H1842" s="55">
        <v>0</v>
      </c>
      <c r="I1842" s="55">
        <v>0</v>
      </c>
      <c r="J1842" s="55">
        <v>34</v>
      </c>
      <c r="K1842" s="55">
        <v>11.82608696</v>
      </c>
      <c r="L1842" s="55">
        <v>0.57805439999999997</v>
      </c>
      <c r="M1842" s="55">
        <v>0.34674417499999999</v>
      </c>
    </row>
    <row r="1843" spans="1:13">
      <c r="A1843" s="55" t="s">
        <v>110</v>
      </c>
      <c r="B1843" s="55" t="s">
        <v>111</v>
      </c>
      <c r="C1843" s="55" t="s">
        <v>123</v>
      </c>
      <c r="D1843" s="55">
        <v>2020</v>
      </c>
      <c r="E1843" s="55" t="s">
        <v>51</v>
      </c>
      <c r="F1843" s="55">
        <v>0</v>
      </c>
      <c r="G1843" s="55">
        <v>0</v>
      </c>
      <c r="H1843" s="55">
        <v>0</v>
      </c>
      <c r="I1843" s="55">
        <v>0</v>
      </c>
      <c r="J1843" s="55">
        <v>42</v>
      </c>
      <c r="K1843" s="55">
        <v>14.60869565</v>
      </c>
      <c r="L1843" s="55">
        <v>0.71406719999999901</v>
      </c>
      <c r="M1843" s="55">
        <v>0.42833104</v>
      </c>
    </row>
    <row r="1844" spans="1:13">
      <c r="A1844" s="55" t="s">
        <v>110</v>
      </c>
      <c r="B1844" s="55" t="s">
        <v>111</v>
      </c>
      <c r="C1844" s="55" t="s">
        <v>123</v>
      </c>
      <c r="D1844" s="55">
        <v>2025</v>
      </c>
      <c r="E1844" s="55" t="s">
        <v>51</v>
      </c>
      <c r="F1844" s="55">
        <v>0</v>
      </c>
      <c r="G1844" s="55">
        <v>0</v>
      </c>
      <c r="H1844" s="55">
        <v>0</v>
      </c>
      <c r="I1844" s="55">
        <v>0</v>
      </c>
      <c r="J1844" s="55">
        <v>49</v>
      </c>
      <c r="K1844" s="55">
        <v>17.043478260000001</v>
      </c>
      <c r="L1844" s="55">
        <v>0.8330784</v>
      </c>
      <c r="M1844" s="55">
        <v>0.49971954600000001</v>
      </c>
    </row>
    <row r="1845" spans="1:13">
      <c r="A1845" s="55" t="s">
        <v>110</v>
      </c>
      <c r="B1845" s="55" t="s">
        <v>111</v>
      </c>
      <c r="C1845" s="55" t="s">
        <v>123</v>
      </c>
      <c r="D1845" s="55">
        <v>2030</v>
      </c>
      <c r="E1845" s="55" t="s">
        <v>51</v>
      </c>
      <c r="F1845" s="55">
        <v>0</v>
      </c>
      <c r="G1845" s="55">
        <v>0</v>
      </c>
      <c r="H1845" s="55">
        <v>0</v>
      </c>
      <c r="I1845" s="55">
        <v>0</v>
      </c>
      <c r="J1845" s="55">
        <v>56</v>
      </c>
      <c r="K1845" s="55">
        <v>19.47826087</v>
      </c>
      <c r="L1845" s="55">
        <v>0.95208959999999998</v>
      </c>
      <c r="M1845" s="55">
        <v>0.571108053</v>
      </c>
    </row>
    <row r="1846" spans="1:13">
      <c r="A1846" s="55" t="s">
        <v>110</v>
      </c>
      <c r="B1846" s="55" t="s">
        <v>111</v>
      </c>
      <c r="C1846" s="55" t="s">
        <v>123</v>
      </c>
      <c r="D1846" s="55">
        <v>2035</v>
      </c>
      <c r="E1846" s="55" t="s">
        <v>51</v>
      </c>
      <c r="F1846" s="55">
        <v>0</v>
      </c>
      <c r="G1846" s="55">
        <v>0</v>
      </c>
      <c r="H1846" s="55">
        <v>0</v>
      </c>
      <c r="I1846" s="55">
        <v>0</v>
      </c>
      <c r="J1846" s="55">
        <v>63</v>
      </c>
      <c r="K1846" s="55">
        <v>21.913043479999999</v>
      </c>
      <c r="L1846" s="55">
        <v>1.0711008</v>
      </c>
      <c r="M1846" s="55">
        <v>0.64249655900000002</v>
      </c>
    </row>
    <row r="1847" spans="1:13">
      <c r="A1847" s="55" t="s">
        <v>110</v>
      </c>
      <c r="B1847" s="55" t="s">
        <v>111</v>
      </c>
      <c r="C1847" s="55" t="s">
        <v>123</v>
      </c>
      <c r="D1847" s="55">
        <v>2040</v>
      </c>
      <c r="E1847" s="55" t="s">
        <v>51</v>
      </c>
      <c r="F1847" s="55">
        <v>0</v>
      </c>
      <c r="G1847" s="55">
        <v>0</v>
      </c>
      <c r="H1847" s="55">
        <v>0</v>
      </c>
      <c r="I1847" s="55">
        <v>0</v>
      </c>
      <c r="J1847" s="55">
        <v>72</v>
      </c>
      <c r="K1847" s="55">
        <v>25.043478260000001</v>
      </c>
      <c r="L1847" s="55">
        <v>1.2241152</v>
      </c>
      <c r="M1847" s="55">
        <v>0.73428178200000005</v>
      </c>
    </row>
    <row r="1848" spans="1:13">
      <c r="A1848" s="55" t="s">
        <v>110</v>
      </c>
      <c r="B1848" s="55" t="s">
        <v>111</v>
      </c>
      <c r="C1848" s="55" t="s">
        <v>123</v>
      </c>
      <c r="D1848" s="55">
        <v>2045</v>
      </c>
      <c r="E1848" s="55" t="s">
        <v>51</v>
      </c>
      <c r="F1848" s="55">
        <v>0</v>
      </c>
      <c r="G1848" s="55">
        <v>0</v>
      </c>
      <c r="H1848" s="55">
        <v>0</v>
      </c>
      <c r="I1848" s="55">
        <v>0</v>
      </c>
      <c r="J1848" s="55">
        <v>80</v>
      </c>
      <c r="K1848" s="55">
        <v>27.826086960000001</v>
      </c>
      <c r="L1848" s="55">
        <v>1.360128</v>
      </c>
      <c r="M1848" s="55">
        <v>0.81586864699999995</v>
      </c>
    </row>
    <row r="1849" spans="1:13">
      <c r="A1849" s="55" t="s">
        <v>110</v>
      </c>
      <c r="B1849" s="55" t="s">
        <v>111</v>
      </c>
      <c r="C1849" s="55" t="s">
        <v>123</v>
      </c>
      <c r="D1849" s="55">
        <v>2050</v>
      </c>
      <c r="E1849" s="55" t="s">
        <v>51</v>
      </c>
      <c r="F1849" s="55">
        <v>0</v>
      </c>
      <c r="G1849" s="55">
        <v>0</v>
      </c>
      <c r="H1849" s="55">
        <v>0</v>
      </c>
      <c r="I1849" s="55">
        <v>0</v>
      </c>
      <c r="J1849" s="55">
        <v>90</v>
      </c>
      <c r="K1849" s="55">
        <v>31.304347830000001</v>
      </c>
      <c r="L1849" s="55">
        <v>1.5301439999999999</v>
      </c>
      <c r="M1849" s="55">
        <v>0.91785222799999999</v>
      </c>
    </row>
    <row r="1850" spans="1:13">
      <c r="A1850" s="55" t="s">
        <v>110</v>
      </c>
      <c r="B1850" s="55" t="s">
        <v>111</v>
      </c>
      <c r="C1850" s="55" t="s">
        <v>124</v>
      </c>
      <c r="D1850" s="55">
        <v>2000</v>
      </c>
      <c r="E1850" s="55" t="s">
        <v>51</v>
      </c>
      <c r="F1850" s="55">
        <v>0</v>
      </c>
      <c r="G1850" s="55">
        <v>0</v>
      </c>
      <c r="H1850" s="55">
        <v>0</v>
      </c>
      <c r="I1850" s="55">
        <v>0</v>
      </c>
      <c r="J1850" s="55">
        <v>99</v>
      </c>
      <c r="K1850" s="55">
        <v>38</v>
      </c>
      <c r="L1850" s="55">
        <v>1.8574248</v>
      </c>
      <c r="M1850" s="55">
        <v>1.114170621</v>
      </c>
    </row>
    <row r="1851" spans="1:13">
      <c r="A1851" s="55" t="s">
        <v>110</v>
      </c>
      <c r="B1851" s="55" t="s">
        <v>111</v>
      </c>
      <c r="C1851" s="55" t="s">
        <v>124</v>
      </c>
      <c r="D1851" s="55">
        <v>2005</v>
      </c>
      <c r="E1851" s="55" t="s">
        <v>51</v>
      </c>
      <c r="F1851" s="55">
        <v>0</v>
      </c>
      <c r="G1851" s="55">
        <v>0</v>
      </c>
      <c r="H1851" s="55">
        <v>0</v>
      </c>
      <c r="I1851" s="55">
        <v>0</v>
      </c>
      <c r="J1851" s="55">
        <v>95</v>
      </c>
      <c r="K1851" s="55">
        <v>33</v>
      </c>
      <c r="L1851" s="55">
        <v>1.61267403</v>
      </c>
      <c r="M1851" s="55">
        <v>0.96756922299999903</v>
      </c>
    </row>
    <row r="1852" spans="1:13">
      <c r="A1852" s="55" t="s">
        <v>110</v>
      </c>
      <c r="B1852" s="55" t="s">
        <v>111</v>
      </c>
      <c r="C1852" s="55" t="s">
        <v>124</v>
      </c>
      <c r="D1852" s="55">
        <v>2010</v>
      </c>
      <c r="E1852" s="55" t="s">
        <v>51</v>
      </c>
      <c r="F1852" s="55">
        <v>0</v>
      </c>
      <c r="G1852" s="55">
        <v>0</v>
      </c>
      <c r="H1852" s="55">
        <v>0</v>
      </c>
      <c r="I1852" s="55">
        <v>0</v>
      </c>
      <c r="J1852" s="55">
        <v>92</v>
      </c>
      <c r="K1852" s="55">
        <v>22</v>
      </c>
      <c r="L1852" s="55">
        <v>1.0362037559999999</v>
      </c>
      <c r="M1852" s="55">
        <v>0.64504614900000001</v>
      </c>
    </row>
    <row r="1853" spans="1:13">
      <c r="A1853" s="55" t="s">
        <v>110</v>
      </c>
      <c r="B1853" s="55" t="s">
        <v>111</v>
      </c>
      <c r="C1853" s="55" t="s">
        <v>124</v>
      </c>
      <c r="D1853" s="55">
        <v>2015</v>
      </c>
      <c r="E1853" s="55" t="s">
        <v>51</v>
      </c>
      <c r="F1853" s="55">
        <v>0</v>
      </c>
      <c r="G1853" s="55">
        <v>0</v>
      </c>
      <c r="H1853" s="55">
        <v>0</v>
      </c>
      <c r="I1853" s="55">
        <v>0</v>
      </c>
      <c r="J1853" s="55">
        <v>95</v>
      </c>
      <c r="K1853" s="55">
        <v>22.717391299999999</v>
      </c>
      <c r="L1853" s="55">
        <v>1.0801913509999901</v>
      </c>
      <c r="M1853" s="55">
        <v>0.66608026200000003</v>
      </c>
    </row>
    <row r="1854" spans="1:13">
      <c r="A1854" s="55" t="s">
        <v>110</v>
      </c>
      <c r="B1854" s="55" t="s">
        <v>111</v>
      </c>
      <c r="C1854" s="55" t="s">
        <v>124</v>
      </c>
      <c r="D1854" s="55">
        <v>2020</v>
      </c>
      <c r="E1854" s="55" t="s">
        <v>51</v>
      </c>
      <c r="F1854" s="55">
        <v>0</v>
      </c>
      <c r="G1854" s="55">
        <v>0</v>
      </c>
      <c r="H1854" s="55">
        <v>0</v>
      </c>
      <c r="I1854" s="55">
        <v>0</v>
      </c>
      <c r="J1854" s="55">
        <v>110</v>
      </c>
      <c r="K1854" s="55">
        <v>26.304347830000001</v>
      </c>
      <c r="L1854" s="55">
        <v>1.25074788</v>
      </c>
      <c r="M1854" s="55">
        <v>0.77125083000000005</v>
      </c>
    </row>
    <row r="1855" spans="1:13">
      <c r="A1855" s="55" t="s">
        <v>110</v>
      </c>
      <c r="B1855" s="55" t="s">
        <v>111</v>
      </c>
      <c r="C1855" s="55" t="s">
        <v>124</v>
      </c>
      <c r="D1855" s="55">
        <v>2025</v>
      </c>
      <c r="E1855" s="55" t="s">
        <v>51</v>
      </c>
      <c r="F1855" s="55">
        <v>0</v>
      </c>
      <c r="G1855" s="55">
        <v>0</v>
      </c>
      <c r="H1855" s="55">
        <v>0</v>
      </c>
      <c r="I1855" s="55">
        <v>0</v>
      </c>
      <c r="J1855" s="55">
        <v>113</v>
      </c>
      <c r="K1855" s="55">
        <v>27.02173913</v>
      </c>
      <c r="L1855" s="55">
        <v>1.284859186</v>
      </c>
      <c r="M1855" s="55">
        <v>0.79228494400000005</v>
      </c>
    </row>
    <row r="1856" spans="1:13">
      <c r="A1856" s="55" t="s">
        <v>110</v>
      </c>
      <c r="B1856" s="55" t="s">
        <v>111</v>
      </c>
      <c r="C1856" s="55" t="s">
        <v>124</v>
      </c>
      <c r="D1856" s="55">
        <v>2030</v>
      </c>
      <c r="E1856" s="55" t="s">
        <v>51</v>
      </c>
      <c r="F1856" s="55">
        <v>0</v>
      </c>
      <c r="G1856" s="55">
        <v>0</v>
      </c>
      <c r="H1856" s="55">
        <v>0</v>
      </c>
      <c r="I1856" s="55">
        <v>0</v>
      </c>
      <c r="J1856" s="55">
        <v>113</v>
      </c>
      <c r="K1856" s="55">
        <v>27.02173913</v>
      </c>
      <c r="L1856" s="55">
        <v>1.284859186</v>
      </c>
      <c r="M1856" s="55">
        <v>0.79228494400000005</v>
      </c>
    </row>
    <row r="1857" spans="1:13">
      <c r="A1857" s="55" t="s">
        <v>110</v>
      </c>
      <c r="B1857" s="55" t="s">
        <v>111</v>
      </c>
      <c r="C1857" s="55" t="s">
        <v>124</v>
      </c>
      <c r="D1857" s="55">
        <v>2035</v>
      </c>
      <c r="E1857" s="55" t="s">
        <v>51</v>
      </c>
      <c r="F1857" s="55">
        <v>0</v>
      </c>
      <c r="G1857" s="55">
        <v>0</v>
      </c>
      <c r="H1857" s="55">
        <v>0</v>
      </c>
      <c r="I1857" s="55">
        <v>0</v>
      </c>
      <c r="J1857" s="55">
        <v>111</v>
      </c>
      <c r="K1857" s="55">
        <v>26.543478260000001</v>
      </c>
      <c r="L1857" s="55">
        <v>1.2621183149999999</v>
      </c>
      <c r="M1857" s="55">
        <v>0.77826220099999999</v>
      </c>
    </row>
    <row r="1858" spans="1:13">
      <c r="A1858" s="55" t="s">
        <v>110</v>
      </c>
      <c r="B1858" s="55" t="s">
        <v>111</v>
      </c>
      <c r="C1858" s="55" t="s">
        <v>124</v>
      </c>
      <c r="D1858" s="55">
        <v>2040</v>
      </c>
      <c r="E1858" s="55" t="s">
        <v>51</v>
      </c>
      <c r="F1858" s="55">
        <v>0</v>
      </c>
      <c r="G1858" s="55">
        <v>0</v>
      </c>
      <c r="H1858" s="55">
        <v>0</v>
      </c>
      <c r="I1858" s="55">
        <v>0</v>
      </c>
      <c r="J1858" s="55">
        <v>108</v>
      </c>
      <c r="K1858" s="55">
        <v>25.826086960000001</v>
      </c>
      <c r="L1858" s="55">
        <v>1.22800701</v>
      </c>
      <c r="M1858" s="55">
        <v>0.75722808799999997</v>
      </c>
    </row>
    <row r="1859" spans="1:13">
      <c r="A1859" s="55" t="s">
        <v>110</v>
      </c>
      <c r="B1859" s="55" t="s">
        <v>111</v>
      </c>
      <c r="C1859" s="55" t="s">
        <v>124</v>
      </c>
      <c r="D1859" s="55">
        <v>2045</v>
      </c>
      <c r="E1859" s="55" t="s">
        <v>51</v>
      </c>
      <c r="F1859" s="55">
        <v>0</v>
      </c>
      <c r="G1859" s="55">
        <v>0</v>
      </c>
      <c r="H1859" s="55">
        <v>0</v>
      </c>
      <c r="I1859" s="55">
        <v>0</v>
      </c>
      <c r="J1859" s="55">
        <v>98</v>
      </c>
      <c r="K1859" s="55">
        <v>23.434782609999999</v>
      </c>
      <c r="L1859" s="55">
        <v>1.1143026570000001</v>
      </c>
      <c r="M1859" s="55">
        <v>0.68711437599999903</v>
      </c>
    </row>
    <row r="1860" spans="1:13">
      <c r="A1860" s="55" t="s">
        <v>110</v>
      </c>
      <c r="B1860" s="55" t="s">
        <v>111</v>
      </c>
      <c r="C1860" s="55" t="s">
        <v>124</v>
      </c>
      <c r="D1860" s="55">
        <v>2050</v>
      </c>
      <c r="E1860" s="55" t="s">
        <v>51</v>
      </c>
      <c r="F1860" s="55">
        <v>0</v>
      </c>
      <c r="G1860" s="55">
        <v>0</v>
      </c>
      <c r="H1860" s="55">
        <v>0</v>
      </c>
      <c r="I1860" s="55">
        <v>0</v>
      </c>
      <c r="J1860" s="55">
        <v>107</v>
      </c>
      <c r="K1860" s="55">
        <v>25.586956520000001</v>
      </c>
      <c r="L1860" s="55">
        <v>1.216636574</v>
      </c>
      <c r="M1860" s="55">
        <v>0.75021671700000003</v>
      </c>
    </row>
    <row r="1861" spans="1:13">
      <c r="A1861" s="55" t="s">
        <v>110</v>
      </c>
      <c r="B1861" s="55" t="s">
        <v>111</v>
      </c>
      <c r="C1861" s="55" t="s">
        <v>125</v>
      </c>
      <c r="D1861" s="55">
        <v>2000</v>
      </c>
      <c r="E1861" s="55" t="s">
        <v>51</v>
      </c>
      <c r="F1861" s="55">
        <v>0</v>
      </c>
      <c r="G1861" s="55">
        <v>0</v>
      </c>
      <c r="H1861" s="55">
        <v>0</v>
      </c>
      <c r="I1861" s="55">
        <v>0</v>
      </c>
      <c r="J1861" s="55">
        <v>181</v>
      </c>
      <c r="K1861" s="55">
        <v>43</v>
      </c>
      <c r="L1861" s="55">
        <v>2.1018227999999999</v>
      </c>
      <c r="M1861" s="55">
        <v>1.2607720179999999</v>
      </c>
    </row>
    <row r="1862" spans="1:13">
      <c r="A1862" s="55" t="s">
        <v>110</v>
      </c>
      <c r="B1862" s="55" t="s">
        <v>111</v>
      </c>
      <c r="C1862" s="55" t="s">
        <v>125</v>
      </c>
      <c r="D1862" s="55">
        <v>2005</v>
      </c>
      <c r="E1862" s="55" t="s">
        <v>51</v>
      </c>
      <c r="F1862" s="55">
        <v>0</v>
      </c>
      <c r="G1862" s="55">
        <v>0</v>
      </c>
      <c r="H1862" s="55">
        <v>0</v>
      </c>
      <c r="I1862" s="55">
        <v>0</v>
      </c>
      <c r="J1862" s="55">
        <v>185</v>
      </c>
      <c r="K1862" s="55">
        <v>45</v>
      </c>
      <c r="L1862" s="55">
        <v>2.1995819999999999</v>
      </c>
      <c r="M1862" s="55">
        <v>1.319412577</v>
      </c>
    </row>
    <row r="1863" spans="1:13">
      <c r="A1863" s="55" t="s">
        <v>110</v>
      </c>
      <c r="B1863" s="55" t="s">
        <v>111</v>
      </c>
      <c r="C1863" s="55" t="s">
        <v>125</v>
      </c>
      <c r="D1863" s="55">
        <v>2010</v>
      </c>
      <c r="E1863" s="55" t="s">
        <v>51</v>
      </c>
      <c r="F1863" s="55">
        <v>0</v>
      </c>
      <c r="G1863" s="55">
        <v>0</v>
      </c>
      <c r="H1863" s="55">
        <v>0</v>
      </c>
      <c r="I1863" s="55">
        <v>0</v>
      </c>
      <c r="J1863" s="55">
        <v>154</v>
      </c>
      <c r="K1863" s="55">
        <v>40</v>
      </c>
      <c r="L1863" s="55">
        <v>1.955184</v>
      </c>
      <c r="M1863" s="55">
        <v>1.1728111800000001</v>
      </c>
    </row>
    <row r="1864" spans="1:13">
      <c r="A1864" s="55" t="s">
        <v>110</v>
      </c>
      <c r="B1864" s="55" t="s">
        <v>111</v>
      </c>
      <c r="C1864" s="55" t="s">
        <v>125</v>
      </c>
      <c r="D1864" s="55">
        <v>2015</v>
      </c>
      <c r="E1864" s="55" t="s">
        <v>51</v>
      </c>
      <c r="F1864" s="55">
        <v>0</v>
      </c>
      <c r="G1864" s="55">
        <v>0</v>
      </c>
      <c r="H1864" s="55">
        <v>0</v>
      </c>
      <c r="I1864" s="55">
        <v>0</v>
      </c>
      <c r="J1864" s="55">
        <v>154</v>
      </c>
      <c r="K1864" s="55">
        <v>40</v>
      </c>
      <c r="L1864" s="55">
        <v>1.9758794769999899</v>
      </c>
      <c r="M1864" s="55">
        <v>1.1728111800000001</v>
      </c>
    </row>
    <row r="1865" spans="1:13">
      <c r="A1865" s="55" t="s">
        <v>110</v>
      </c>
      <c r="B1865" s="55" t="s">
        <v>111</v>
      </c>
      <c r="C1865" s="55" t="s">
        <v>125</v>
      </c>
      <c r="D1865" s="55">
        <v>2020</v>
      </c>
      <c r="E1865" s="55" t="s">
        <v>51</v>
      </c>
      <c r="F1865" s="55">
        <v>0</v>
      </c>
      <c r="G1865" s="55">
        <v>0</v>
      </c>
      <c r="H1865" s="55">
        <v>0</v>
      </c>
      <c r="I1865" s="55">
        <v>0</v>
      </c>
      <c r="J1865" s="55">
        <v>154</v>
      </c>
      <c r="K1865" s="55">
        <v>40</v>
      </c>
      <c r="L1865" s="55">
        <v>1.9763040000000001</v>
      </c>
      <c r="M1865" s="55">
        <v>1.1728111800000001</v>
      </c>
    </row>
    <row r="1866" spans="1:13">
      <c r="A1866" s="55" t="s">
        <v>110</v>
      </c>
      <c r="B1866" s="55" t="s">
        <v>111</v>
      </c>
      <c r="C1866" s="55" t="s">
        <v>125</v>
      </c>
      <c r="D1866" s="55">
        <v>2025</v>
      </c>
      <c r="E1866" s="55" t="s">
        <v>51</v>
      </c>
      <c r="F1866" s="55">
        <v>0</v>
      </c>
      <c r="G1866" s="55">
        <v>0</v>
      </c>
      <c r="H1866" s="55">
        <v>0</v>
      </c>
      <c r="I1866" s="55">
        <v>0</v>
      </c>
      <c r="J1866" s="55">
        <v>148</v>
      </c>
      <c r="K1866" s="55">
        <v>38.441558440000001</v>
      </c>
      <c r="L1866" s="55">
        <v>1.8993051430000001</v>
      </c>
      <c r="M1866" s="55">
        <v>1.1271172380000001</v>
      </c>
    </row>
    <row r="1867" spans="1:13">
      <c r="A1867" s="55" t="s">
        <v>110</v>
      </c>
      <c r="B1867" s="55" t="s">
        <v>111</v>
      </c>
      <c r="C1867" s="55" t="s">
        <v>125</v>
      </c>
      <c r="D1867" s="55">
        <v>2030</v>
      </c>
      <c r="E1867" s="55" t="s">
        <v>51</v>
      </c>
      <c r="F1867" s="55">
        <v>0</v>
      </c>
      <c r="G1867" s="55">
        <v>0</v>
      </c>
      <c r="H1867" s="55">
        <v>0</v>
      </c>
      <c r="I1867" s="55">
        <v>0</v>
      </c>
      <c r="J1867" s="55">
        <v>135</v>
      </c>
      <c r="K1867" s="55">
        <v>35.064935060000003</v>
      </c>
      <c r="L1867" s="55">
        <v>1.732474286</v>
      </c>
      <c r="M1867" s="55">
        <v>1.0281136959999999</v>
      </c>
    </row>
    <row r="1868" spans="1:13">
      <c r="A1868" s="55" t="s">
        <v>110</v>
      </c>
      <c r="B1868" s="55" t="s">
        <v>111</v>
      </c>
      <c r="C1868" s="55" t="s">
        <v>125</v>
      </c>
      <c r="D1868" s="55">
        <v>2035</v>
      </c>
      <c r="E1868" s="55" t="s">
        <v>51</v>
      </c>
      <c r="F1868" s="55">
        <v>0</v>
      </c>
      <c r="G1868" s="55">
        <v>0</v>
      </c>
      <c r="H1868" s="55">
        <v>0</v>
      </c>
      <c r="I1868" s="55">
        <v>0</v>
      </c>
      <c r="J1868" s="55">
        <v>121</v>
      </c>
      <c r="K1868" s="55">
        <v>31.428571430000002</v>
      </c>
      <c r="L1868" s="55">
        <v>1.5528102859999999</v>
      </c>
      <c r="M1868" s="55">
        <v>0.92149449799999905</v>
      </c>
    </row>
    <row r="1869" spans="1:13">
      <c r="A1869" s="55" t="s">
        <v>110</v>
      </c>
      <c r="B1869" s="55" t="s">
        <v>111</v>
      </c>
      <c r="C1869" s="55" t="s">
        <v>125</v>
      </c>
      <c r="D1869" s="55">
        <v>2040</v>
      </c>
      <c r="E1869" s="55" t="s">
        <v>51</v>
      </c>
      <c r="F1869" s="55">
        <v>0</v>
      </c>
      <c r="G1869" s="55">
        <v>0</v>
      </c>
      <c r="H1869" s="55">
        <v>0</v>
      </c>
      <c r="I1869" s="55">
        <v>0</v>
      </c>
      <c r="J1869" s="55">
        <v>114</v>
      </c>
      <c r="K1869" s="55">
        <v>29.610389609999999</v>
      </c>
      <c r="L1869" s="55">
        <v>1.462978286</v>
      </c>
      <c r="M1869" s="55">
        <v>0.86818489899999995</v>
      </c>
    </row>
    <row r="1870" spans="1:13">
      <c r="A1870" s="55" t="s">
        <v>110</v>
      </c>
      <c r="B1870" s="55" t="s">
        <v>111</v>
      </c>
      <c r="C1870" s="55" t="s">
        <v>125</v>
      </c>
      <c r="D1870" s="55">
        <v>2045</v>
      </c>
      <c r="E1870" s="55" t="s">
        <v>51</v>
      </c>
      <c r="F1870" s="55">
        <v>0</v>
      </c>
      <c r="G1870" s="55">
        <v>0</v>
      </c>
      <c r="H1870" s="55">
        <v>0</v>
      </c>
      <c r="I1870" s="55">
        <v>0</v>
      </c>
      <c r="J1870" s="55">
        <v>112</v>
      </c>
      <c r="K1870" s="55">
        <v>29.09090909</v>
      </c>
      <c r="L1870" s="55">
        <v>1.4373119999999999</v>
      </c>
      <c r="M1870" s="55">
        <v>0.85295358499999996</v>
      </c>
    </row>
    <row r="1871" spans="1:13">
      <c r="A1871" s="55" t="s">
        <v>110</v>
      </c>
      <c r="B1871" s="55" t="s">
        <v>111</v>
      </c>
      <c r="C1871" s="55" t="s">
        <v>125</v>
      </c>
      <c r="D1871" s="55">
        <v>2050</v>
      </c>
      <c r="E1871" s="55" t="s">
        <v>51</v>
      </c>
      <c r="F1871" s="55">
        <v>0</v>
      </c>
      <c r="G1871" s="55">
        <v>0</v>
      </c>
      <c r="H1871" s="55">
        <v>0</v>
      </c>
      <c r="I1871" s="55">
        <v>0</v>
      </c>
      <c r="J1871" s="55">
        <v>111</v>
      </c>
      <c r="K1871" s="55">
        <v>28.831168829999999</v>
      </c>
      <c r="L1871" s="55">
        <v>1.424478857</v>
      </c>
      <c r="M1871" s="55">
        <v>0.84533792799999996</v>
      </c>
    </row>
    <row r="1872" spans="1:13">
      <c r="A1872" s="55" t="s">
        <v>110</v>
      </c>
      <c r="B1872" s="55" t="s">
        <v>111</v>
      </c>
      <c r="C1872" s="55" t="s">
        <v>126</v>
      </c>
      <c r="D1872" s="55">
        <v>2000</v>
      </c>
      <c r="E1872" s="55" t="s">
        <v>51</v>
      </c>
      <c r="F1872" s="55">
        <v>0</v>
      </c>
      <c r="G1872" s="55">
        <v>0</v>
      </c>
      <c r="H1872" s="55">
        <v>0</v>
      </c>
      <c r="I1872" s="55">
        <v>0</v>
      </c>
      <c r="J1872" s="55">
        <v>67</v>
      </c>
      <c r="K1872" s="55">
        <v>17</v>
      </c>
      <c r="L1872" s="55">
        <v>0.83095319999999995</v>
      </c>
      <c r="M1872" s="55">
        <v>0.49844475100000002</v>
      </c>
    </row>
    <row r="1873" spans="1:13">
      <c r="A1873" s="55" t="s">
        <v>110</v>
      </c>
      <c r="B1873" s="55" t="s">
        <v>111</v>
      </c>
      <c r="C1873" s="55" t="s">
        <v>126</v>
      </c>
      <c r="D1873" s="55">
        <v>2005</v>
      </c>
      <c r="E1873" s="55" t="s">
        <v>51</v>
      </c>
      <c r="F1873" s="55">
        <v>0</v>
      </c>
      <c r="G1873" s="55">
        <v>0</v>
      </c>
      <c r="H1873" s="55">
        <v>0</v>
      </c>
      <c r="I1873" s="55">
        <v>0</v>
      </c>
      <c r="J1873" s="55">
        <v>76</v>
      </c>
      <c r="K1873" s="55">
        <v>17</v>
      </c>
      <c r="L1873" s="55">
        <v>0.83032317099999997</v>
      </c>
      <c r="M1873" s="55">
        <v>0.49844475100000002</v>
      </c>
    </row>
    <row r="1874" spans="1:13">
      <c r="A1874" s="55" t="s">
        <v>110</v>
      </c>
      <c r="B1874" s="55" t="s">
        <v>111</v>
      </c>
      <c r="C1874" s="55" t="s">
        <v>126</v>
      </c>
      <c r="D1874" s="55">
        <v>2010</v>
      </c>
      <c r="E1874" s="55" t="s">
        <v>51</v>
      </c>
      <c r="F1874" s="55">
        <v>0</v>
      </c>
      <c r="G1874" s="55">
        <v>0</v>
      </c>
      <c r="H1874" s="55">
        <v>0</v>
      </c>
      <c r="I1874" s="55">
        <v>0</v>
      </c>
      <c r="J1874" s="55">
        <v>88</v>
      </c>
      <c r="K1874" s="55">
        <v>19</v>
      </c>
      <c r="L1874" s="55">
        <v>0.91996951199999999</v>
      </c>
      <c r="M1874" s="55">
        <v>0.55708530999999994</v>
      </c>
    </row>
    <row r="1875" spans="1:13">
      <c r="A1875" s="55" t="s">
        <v>110</v>
      </c>
      <c r="B1875" s="55" t="s">
        <v>111</v>
      </c>
      <c r="C1875" s="55" t="s">
        <v>126</v>
      </c>
      <c r="D1875" s="55">
        <v>2015</v>
      </c>
      <c r="E1875" s="55" t="s">
        <v>51</v>
      </c>
      <c r="F1875" s="55">
        <v>0</v>
      </c>
      <c r="G1875" s="55">
        <v>0</v>
      </c>
      <c r="H1875" s="55">
        <v>0</v>
      </c>
      <c r="I1875" s="55">
        <v>0</v>
      </c>
      <c r="J1875" s="55">
        <v>96</v>
      </c>
      <c r="K1875" s="55">
        <v>20.727272729999999</v>
      </c>
      <c r="L1875" s="55">
        <v>1.003603104</v>
      </c>
      <c r="M1875" s="55">
        <v>0.60772942899999904</v>
      </c>
    </row>
    <row r="1876" spans="1:13">
      <c r="A1876" s="55" t="s">
        <v>110</v>
      </c>
      <c r="B1876" s="55" t="s">
        <v>111</v>
      </c>
      <c r="C1876" s="55" t="s">
        <v>126</v>
      </c>
      <c r="D1876" s="55">
        <v>2020</v>
      </c>
      <c r="E1876" s="55" t="s">
        <v>51</v>
      </c>
      <c r="F1876" s="55">
        <v>0</v>
      </c>
      <c r="G1876" s="55">
        <v>0</v>
      </c>
      <c r="H1876" s="55">
        <v>0</v>
      </c>
      <c r="I1876" s="55">
        <v>0</v>
      </c>
      <c r="J1876" s="55">
        <v>98</v>
      </c>
      <c r="K1876" s="55">
        <v>21.15909091</v>
      </c>
      <c r="L1876" s="55">
        <v>1.024511502</v>
      </c>
      <c r="M1876" s="55">
        <v>0.62039045900000001</v>
      </c>
    </row>
    <row r="1877" spans="1:13">
      <c r="A1877" s="55" t="s">
        <v>110</v>
      </c>
      <c r="B1877" s="55" t="s">
        <v>111</v>
      </c>
      <c r="C1877" s="55" t="s">
        <v>126</v>
      </c>
      <c r="D1877" s="55">
        <v>2025</v>
      </c>
      <c r="E1877" s="55" t="s">
        <v>51</v>
      </c>
      <c r="F1877" s="55">
        <v>0</v>
      </c>
      <c r="G1877" s="55">
        <v>0</v>
      </c>
      <c r="H1877" s="55">
        <v>0</v>
      </c>
      <c r="I1877" s="55">
        <v>0</v>
      </c>
      <c r="J1877" s="55">
        <v>99</v>
      </c>
      <c r="K1877" s="55">
        <v>21.375</v>
      </c>
      <c r="L1877" s="55">
        <v>1.034965701</v>
      </c>
      <c r="M1877" s="55">
        <v>0.62672097399999904</v>
      </c>
    </row>
    <row r="1878" spans="1:13">
      <c r="A1878" s="55" t="s">
        <v>110</v>
      </c>
      <c r="B1878" s="55" t="s">
        <v>111</v>
      </c>
      <c r="C1878" s="55" t="s">
        <v>126</v>
      </c>
      <c r="D1878" s="55">
        <v>2030</v>
      </c>
      <c r="E1878" s="55" t="s">
        <v>51</v>
      </c>
      <c r="F1878" s="55">
        <v>0</v>
      </c>
      <c r="G1878" s="55">
        <v>0</v>
      </c>
      <c r="H1878" s="55">
        <v>0</v>
      </c>
      <c r="I1878" s="55">
        <v>0</v>
      </c>
      <c r="J1878" s="55">
        <v>101</v>
      </c>
      <c r="K1878" s="55">
        <v>21.80681818</v>
      </c>
      <c r="L1878" s="55">
        <v>1.055874099</v>
      </c>
      <c r="M1878" s="55">
        <v>0.639382004</v>
      </c>
    </row>
    <row r="1879" spans="1:13">
      <c r="A1879" s="55" t="s">
        <v>110</v>
      </c>
      <c r="B1879" s="55" t="s">
        <v>111</v>
      </c>
      <c r="C1879" s="55" t="s">
        <v>126</v>
      </c>
      <c r="D1879" s="55">
        <v>2035</v>
      </c>
      <c r="E1879" s="55" t="s">
        <v>51</v>
      </c>
      <c r="F1879" s="55">
        <v>0</v>
      </c>
      <c r="G1879" s="55">
        <v>0</v>
      </c>
      <c r="H1879" s="55">
        <v>0</v>
      </c>
      <c r="I1879" s="55">
        <v>0</v>
      </c>
      <c r="J1879" s="55">
        <v>102</v>
      </c>
      <c r="K1879" s="55">
        <v>22.022727270000001</v>
      </c>
      <c r="L1879" s="55">
        <v>1.066328298</v>
      </c>
      <c r="M1879" s="55">
        <v>0.64571251900000004</v>
      </c>
    </row>
    <row r="1880" spans="1:13">
      <c r="A1880" s="55" t="s">
        <v>110</v>
      </c>
      <c r="B1880" s="55" t="s">
        <v>111</v>
      </c>
      <c r="C1880" s="55" t="s">
        <v>126</v>
      </c>
      <c r="D1880" s="55">
        <v>2040</v>
      </c>
      <c r="E1880" s="55" t="s">
        <v>51</v>
      </c>
      <c r="F1880" s="55">
        <v>0</v>
      </c>
      <c r="G1880" s="55">
        <v>0</v>
      </c>
      <c r="H1880" s="55">
        <v>0</v>
      </c>
      <c r="I1880" s="55">
        <v>0</v>
      </c>
      <c r="J1880" s="55">
        <v>104</v>
      </c>
      <c r="K1880" s="55">
        <v>22.454545450000001</v>
      </c>
      <c r="L1880" s="55">
        <v>1.0872366959999999</v>
      </c>
      <c r="M1880" s="55">
        <v>0.658373549</v>
      </c>
    </row>
    <row r="1881" spans="1:13">
      <c r="A1881" s="55" t="s">
        <v>110</v>
      </c>
      <c r="B1881" s="55" t="s">
        <v>111</v>
      </c>
      <c r="C1881" s="55" t="s">
        <v>126</v>
      </c>
      <c r="D1881" s="55">
        <v>2045</v>
      </c>
      <c r="E1881" s="55" t="s">
        <v>51</v>
      </c>
      <c r="F1881" s="55">
        <v>0</v>
      </c>
      <c r="G1881" s="55">
        <v>0</v>
      </c>
      <c r="H1881" s="55">
        <v>0</v>
      </c>
      <c r="I1881" s="55">
        <v>0</v>
      </c>
      <c r="J1881" s="55">
        <v>98</v>
      </c>
      <c r="K1881" s="55">
        <v>21.15909091</v>
      </c>
      <c r="L1881" s="55">
        <v>1.024511502</v>
      </c>
      <c r="M1881" s="55">
        <v>0.62039045900000001</v>
      </c>
    </row>
    <row r="1882" spans="1:13">
      <c r="A1882" s="55" t="s">
        <v>110</v>
      </c>
      <c r="B1882" s="55" t="s">
        <v>111</v>
      </c>
      <c r="C1882" s="55" t="s">
        <v>126</v>
      </c>
      <c r="D1882" s="55">
        <v>2050</v>
      </c>
      <c r="E1882" s="55" t="s">
        <v>51</v>
      </c>
      <c r="F1882" s="55">
        <v>0</v>
      </c>
      <c r="G1882" s="55">
        <v>0</v>
      </c>
      <c r="H1882" s="55">
        <v>0</v>
      </c>
      <c r="I1882" s="55">
        <v>0</v>
      </c>
      <c r="J1882" s="55">
        <v>105</v>
      </c>
      <c r="K1882" s="55">
        <v>22.670454549999999</v>
      </c>
      <c r="L1882" s="55">
        <v>1.0976908949999999</v>
      </c>
      <c r="M1882" s="55">
        <v>0.66470406299999996</v>
      </c>
    </row>
    <row r="1883" spans="1:13">
      <c r="A1883" s="55" t="s">
        <v>110</v>
      </c>
      <c r="B1883" s="55" t="s">
        <v>111</v>
      </c>
      <c r="C1883" s="55" t="s">
        <v>127</v>
      </c>
      <c r="D1883" s="55">
        <v>2000</v>
      </c>
      <c r="E1883" s="55" t="s">
        <v>51</v>
      </c>
      <c r="F1883" s="55">
        <v>0</v>
      </c>
      <c r="G1883" s="55">
        <v>0</v>
      </c>
      <c r="H1883" s="55">
        <v>0</v>
      </c>
      <c r="I1883" s="55">
        <v>0</v>
      </c>
      <c r="J1883" s="55">
        <v>34</v>
      </c>
      <c r="K1883" s="55">
        <v>32</v>
      </c>
      <c r="L1883" s="55">
        <v>1.5638479329999999</v>
      </c>
      <c r="M1883" s="55">
        <v>0.93824894400000003</v>
      </c>
    </row>
    <row r="1884" spans="1:13">
      <c r="A1884" s="55" t="s">
        <v>110</v>
      </c>
      <c r="B1884" s="55" t="s">
        <v>111</v>
      </c>
      <c r="C1884" s="55" t="s">
        <v>127</v>
      </c>
      <c r="D1884" s="55">
        <v>2005</v>
      </c>
      <c r="E1884" s="55" t="s">
        <v>51</v>
      </c>
      <c r="F1884" s="55">
        <v>0</v>
      </c>
      <c r="G1884" s="55">
        <v>0</v>
      </c>
      <c r="H1884" s="55">
        <v>0</v>
      </c>
      <c r="I1884" s="55">
        <v>0</v>
      </c>
      <c r="J1884" s="55">
        <v>36</v>
      </c>
      <c r="K1884" s="55">
        <v>30</v>
      </c>
      <c r="L1884" s="55">
        <v>1.462914273</v>
      </c>
      <c r="M1884" s="55">
        <v>0.87960838500000005</v>
      </c>
    </row>
    <row r="1885" spans="1:13">
      <c r="A1885" s="55" t="s">
        <v>110</v>
      </c>
      <c r="B1885" s="55" t="s">
        <v>111</v>
      </c>
      <c r="C1885" s="55" t="s">
        <v>127</v>
      </c>
      <c r="D1885" s="55">
        <v>2010</v>
      </c>
      <c r="E1885" s="55" t="s">
        <v>51</v>
      </c>
      <c r="F1885" s="55">
        <v>0</v>
      </c>
      <c r="G1885" s="55">
        <v>0</v>
      </c>
      <c r="H1885" s="55">
        <v>0</v>
      </c>
      <c r="I1885" s="55">
        <v>0</v>
      </c>
      <c r="J1885" s="55">
        <v>38</v>
      </c>
      <c r="K1885" s="55">
        <v>30</v>
      </c>
      <c r="L1885" s="55">
        <v>1.461699624</v>
      </c>
      <c r="M1885" s="55">
        <v>0.87960838500000005</v>
      </c>
    </row>
    <row r="1886" spans="1:13">
      <c r="A1886" s="55" t="s">
        <v>110</v>
      </c>
      <c r="B1886" s="55" t="s">
        <v>111</v>
      </c>
      <c r="C1886" s="55" t="s">
        <v>127</v>
      </c>
      <c r="D1886" s="55">
        <v>2015</v>
      </c>
      <c r="E1886" s="55" t="s">
        <v>51</v>
      </c>
      <c r="F1886" s="55">
        <v>0</v>
      </c>
      <c r="G1886" s="55">
        <v>0</v>
      </c>
      <c r="H1886" s="55">
        <v>0</v>
      </c>
      <c r="I1886" s="55">
        <v>0</v>
      </c>
      <c r="J1886" s="55">
        <v>39</v>
      </c>
      <c r="K1886" s="55">
        <v>30.78947368</v>
      </c>
      <c r="L1886" s="55">
        <v>1.4448938600000001</v>
      </c>
      <c r="M1886" s="55">
        <v>0.90275597399999996</v>
      </c>
    </row>
    <row r="1887" spans="1:13">
      <c r="A1887" s="55" t="s">
        <v>110</v>
      </c>
      <c r="B1887" s="55" t="s">
        <v>111</v>
      </c>
      <c r="C1887" s="55" t="s">
        <v>127</v>
      </c>
      <c r="D1887" s="55">
        <v>2020</v>
      </c>
      <c r="E1887" s="55" t="s">
        <v>51</v>
      </c>
      <c r="F1887" s="55">
        <v>0</v>
      </c>
      <c r="G1887" s="55">
        <v>0</v>
      </c>
      <c r="H1887" s="55">
        <v>0</v>
      </c>
      <c r="I1887" s="55">
        <v>0</v>
      </c>
      <c r="J1887" s="55">
        <v>46</v>
      </c>
      <c r="K1887" s="55">
        <v>36.315789469999999</v>
      </c>
      <c r="L1887" s="55">
        <v>1.6194403939999999</v>
      </c>
      <c r="M1887" s="55">
        <v>1.064789097</v>
      </c>
    </row>
    <row r="1888" spans="1:13">
      <c r="A1888" s="55" t="s">
        <v>110</v>
      </c>
      <c r="B1888" s="55" t="s">
        <v>111</v>
      </c>
      <c r="C1888" s="55" t="s">
        <v>127</v>
      </c>
      <c r="D1888" s="55">
        <v>2025</v>
      </c>
      <c r="E1888" s="55" t="s">
        <v>51</v>
      </c>
      <c r="F1888" s="55">
        <v>0</v>
      </c>
      <c r="G1888" s="55">
        <v>0</v>
      </c>
      <c r="H1888" s="55">
        <v>0</v>
      </c>
      <c r="I1888" s="55">
        <v>0</v>
      </c>
      <c r="J1888" s="55">
        <v>55</v>
      </c>
      <c r="K1888" s="55">
        <v>43.421052629999998</v>
      </c>
      <c r="L1888" s="55">
        <v>1.8539281889999999</v>
      </c>
      <c r="M1888" s="55">
        <v>1.273117399</v>
      </c>
    </row>
    <row r="1889" spans="1:13">
      <c r="A1889" s="55" t="s">
        <v>110</v>
      </c>
      <c r="B1889" s="55" t="s">
        <v>111</v>
      </c>
      <c r="C1889" s="55" t="s">
        <v>127</v>
      </c>
      <c r="D1889" s="55">
        <v>2030</v>
      </c>
      <c r="E1889" s="55" t="s">
        <v>51</v>
      </c>
      <c r="F1889" s="55">
        <v>0</v>
      </c>
      <c r="G1889" s="55">
        <v>0</v>
      </c>
      <c r="H1889" s="55">
        <v>0</v>
      </c>
      <c r="I1889" s="55">
        <v>0</v>
      </c>
      <c r="J1889" s="55">
        <v>67</v>
      </c>
      <c r="K1889" s="55">
        <v>52.89473684</v>
      </c>
      <c r="L1889" s="55">
        <v>2.254690444</v>
      </c>
      <c r="M1889" s="55">
        <v>1.5508884679999999</v>
      </c>
    </row>
    <row r="1890" spans="1:13">
      <c r="A1890" s="55" t="s">
        <v>110</v>
      </c>
      <c r="B1890" s="55" t="s">
        <v>111</v>
      </c>
      <c r="C1890" s="55" t="s">
        <v>127</v>
      </c>
      <c r="D1890" s="55">
        <v>2035</v>
      </c>
      <c r="E1890" s="55" t="s">
        <v>51</v>
      </c>
      <c r="F1890" s="55">
        <v>0</v>
      </c>
      <c r="G1890" s="55">
        <v>0</v>
      </c>
      <c r="H1890" s="55">
        <v>0</v>
      </c>
      <c r="I1890" s="55">
        <v>0</v>
      </c>
      <c r="J1890" s="55">
        <v>81</v>
      </c>
      <c r="K1890" s="55">
        <v>63.947368419999997</v>
      </c>
      <c r="L1890" s="55">
        <v>2.7358629189999899</v>
      </c>
      <c r="M1890" s="55">
        <v>1.8749547150000001</v>
      </c>
    </row>
    <row r="1891" spans="1:13">
      <c r="A1891" s="55" t="s">
        <v>110</v>
      </c>
      <c r="B1891" s="55" t="s">
        <v>111</v>
      </c>
      <c r="C1891" s="55" t="s">
        <v>127</v>
      </c>
      <c r="D1891" s="55">
        <v>2040</v>
      </c>
      <c r="E1891" s="55" t="s">
        <v>51</v>
      </c>
      <c r="F1891" s="55">
        <v>0</v>
      </c>
      <c r="G1891" s="55">
        <v>0</v>
      </c>
      <c r="H1891" s="55">
        <v>0</v>
      </c>
      <c r="I1891" s="55">
        <v>0</v>
      </c>
      <c r="J1891" s="55">
        <v>89</v>
      </c>
      <c r="K1891" s="55">
        <v>70.263157890000002</v>
      </c>
      <c r="L1891" s="55">
        <v>3.0246500339999902</v>
      </c>
      <c r="M1891" s="55">
        <v>2.0601354270000001</v>
      </c>
    </row>
    <row r="1892" spans="1:13">
      <c r="A1892" s="55" t="s">
        <v>110</v>
      </c>
      <c r="B1892" s="55" t="s">
        <v>111</v>
      </c>
      <c r="C1892" s="55" t="s">
        <v>127</v>
      </c>
      <c r="D1892" s="55">
        <v>2045</v>
      </c>
      <c r="E1892" s="55" t="s">
        <v>51</v>
      </c>
      <c r="F1892" s="55">
        <v>0</v>
      </c>
      <c r="G1892" s="55">
        <v>0</v>
      </c>
      <c r="H1892" s="55">
        <v>0</v>
      </c>
      <c r="I1892" s="55">
        <v>0</v>
      </c>
      <c r="J1892" s="55">
        <v>97</v>
      </c>
      <c r="K1892" s="55">
        <v>76.578947369999995</v>
      </c>
      <c r="L1892" s="55">
        <v>3.3190794239999999</v>
      </c>
      <c r="M1892" s="55">
        <v>2.2453161399999999</v>
      </c>
    </row>
    <row r="1893" spans="1:13">
      <c r="A1893" s="55" t="s">
        <v>110</v>
      </c>
      <c r="B1893" s="55" t="s">
        <v>111</v>
      </c>
      <c r="C1893" s="55" t="s">
        <v>127</v>
      </c>
      <c r="D1893" s="55">
        <v>2050</v>
      </c>
      <c r="E1893" s="55" t="s">
        <v>51</v>
      </c>
      <c r="F1893" s="55">
        <v>0</v>
      </c>
      <c r="G1893" s="55">
        <v>0</v>
      </c>
      <c r="H1893" s="55">
        <v>0</v>
      </c>
      <c r="I1893" s="55">
        <v>0</v>
      </c>
      <c r="J1893" s="55">
        <v>106</v>
      </c>
      <c r="K1893" s="55">
        <v>83.684210530000001</v>
      </c>
      <c r="L1893" s="55">
        <v>3.6509587059999999</v>
      </c>
      <c r="M1893" s="55">
        <v>2.4536444419999999</v>
      </c>
    </row>
  </sheetData>
  <autoFilter ref="A1:M1893" xr:uid="{00000000-0009-0000-0000-000004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E58"/>
  <sheetViews>
    <sheetView topLeftCell="A16" workbookViewId="0">
      <selection activeCell="A8" sqref="A8:XFD52"/>
    </sheetView>
  </sheetViews>
  <sheetFormatPr defaultColWidth="8.85546875" defaultRowHeight="15"/>
  <cols>
    <col min="1" max="1" width="3" style="8" customWidth="1"/>
    <col min="2" max="2" width="48.42578125" style="8" customWidth="1"/>
    <col min="3" max="28" width="9.7109375" style="8" customWidth="1"/>
  </cols>
  <sheetData>
    <row r="1" spans="1:31" ht="52.5" customHeight="1"/>
    <row r="2" spans="1:31">
      <c r="A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row>
    <row r="4" spans="1:31">
      <c r="K4" s="11"/>
      <c r="L4" s="11"/>
      <c r="M4" s="11"/>
      <c r="N4" s="11"/>
      <c r="O4" s="11"/>
      <c r="P4" s="11"/>
      <c r="Q4" s="11"/>
      <c r="R4" s="11"/>
      <c r="S4" s="11"/>
      <c r="T4" s="11"/>
      <c r="U4" s="11"/>
      <c r="V4" s="11"/>
      <c r="W4" s="11"/>
      <c r="X4" s="11"/>
      <c r="Y4" s="11"/>
      <c r="Z4" s="11"/>
      <c r="AA4" s="11"/>
      <c r="AB4" s="11"/>
    </row>
    <row r="5" spans="1:31" ht="15.75">
      <c r="A5" s="12" t="s">
        <v>129</v>
      </c>
      <c r="U5" s="9"/>
      <c r="AB5" s="9"/>
    </row>
    <row r="6" spans="1:31">
      <c r="B6" s="102" t="s">
        <v>53</v>
      </c>
      <c r="K6" s="11"/>
      <c r="L6" s="11"/>
      <c r="M6" s="11"/>
      <c r="N6" s="11"/>
      <c r="O6" s="11"/>
      <c r="P6" s="11"/>
      <c r="Q6" s="11"/>
      <c r="R6" s="11"/>
      <c r="S6" s="11"/>
      <c r="T6" s="11"/>
      <c r="U6" s="11"/>
      <c r="V6" s="11"/>
      <c r="W6" s="11"/>
      <c r="X6" s="11"/>
      <c r="Y6" s="11"/>
      <c r="Z6" s="11"/>
      <c r="AA6" s="11"/>
      <c r="AB6" s="11"/>
    </row>
    <row r="7" spans="1:31" ht="15.75">
      <c r="G7" s="13"/>
      <c r="H7" s="13"/>
      <c r="I7" s="13"/>
      <c r="J7" s="14"/>
      <c r="K7" s="14"/>
      <c r="L7" s="14"/>
      <c r="M7" s="14"/>
      <c r="N7" s="14"/>
      <c r="O7" s="14"/>
      <c r="P7" s="14"/>
      <c r="Q7" s="14"/>
      <c r="R7" s="14"/>
      <c r="S7" s="14"/>
      <c r="T7" s="14"/>
      <c r="U7" s="9"/>
      <c r="V7" s="14"/>
      <c r="W7" s="14"/>
      <c r="X7" s="14"/>
      <c r="Y7" s="14"/>
      <c r="Z7" s="14"/>
      <c r="AA7" s="14"/>
      <c r="AB7" s="9"/>
    </row>
    <row r="8" spans="1:31" ht="43.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c r="B10" s="16" t="s">
        <v>130</v>
      </c>
      <c r="C10" s="17">
        <v>1154.0010540000001</v>
      </c>
      <c r="D10" s="17">
        <v>1109.4738159999999</v>
      </c>
      <c r="E10" s="17">
        <v>1128.038677</v>
      </c>
      <c r="F10" s="17">
        <v>1131.673002</v>
      </c>
      <c r="G10" s="17">
        <v>1155.624726</v>
      </c>
      <c r="H10" s="17">
        <v>1176.8351479999999</v>
      </c>
      <c r="I10" s="17">
        <v>1194.375785</v>
      </c>
      <c r="J10" s="17">
        <v>1221.5198250000001</v>
      </c>
      <c r="K10" s="17">
        <v>1248.326366</v>
      </c>
      <c r="L10" s="17">
        <v>1271.2506390000001</v>
      </c>
      <c r="M10" s="104">
        <v>1275.4000000000001</v>
      </c>
      <c r="N10" s="104">
        <v>1249.7</v>
      </c>
      <c r="O10" s="104">
        <v>1291.8</v>
      </c>
      <c r="P10" s="104">
        <v>1295.5999999999999</v>
      </c>
      <c r="Q10" s="104">
        <v>1322.2</v>
      </c>
      <c r="R10" s="104">
        <v>1343.7</v>
      </c>
      <c r="S10" s="104">
        <v>1318.2</v>
      </c>
      <c r="T10" s="104">
        <v>1365.2</v>
      </c>
      <c r="U10" s="104">
        <v>1333.4</v>
      </c>
      <c r="V10" s="104">
        <v>1320</v>
      </c>
      <c r="W10" s="104">
        <v>1343</v>
      </c>
      <c r="X10" s="104">
        <v>1337.9</v>
      </c>
      <c r="Y10" s="104">
        <v>1359.6</v>
      </c>
      <c r="Z10" s="104">
        <v>1391.7</v>
      </c>
      <c r="AA10" s="104">
        <v>1357.9</v>
      </c>
      <c r="AB10" s="104">
        <v>1387.8</v>
      </c>
      <c r="AC10" s="104">
        <v>1424.4</v>
      </c>
      <c r="AD10" s="104">
        <v>1443.3</v>
      </c>
      <c r="AE10" s="104">
        <v>1512.9</v>
      </c>
    </row>
    <row r="11" spans="1:31">
      <c r="B11" s="18" t="s">
        <v>55</v>
      </c>
      <c r="C11" s="17"/>
      <c r="D11" s="17"/>
      <c r="E11" s="17"/>
      <c r="F11" s="17"/>
      <c r="G11" s="17"/>
      <c r="H11" s="17"/>
      <c r="I11" s="17"/>
      <c r="J11" s="17"/>
      <c r="K11" s="17"/>
      <c r="L11" s="17"/>
      <c r="M11" s="16"/>
      <c r="N11" s="16"/>
      <c r="O11" s="16"/>
      <c r="P11" s="16"/>
      <c r="Q11" s="16"/>
      <c r="R11" s="16"/>
      <c r="S11" s="16"/>
      <c r="T11" s="16"/>
      <c r="U11" s="16"/>
      <c r="V11" s="16"/>
      <c r="W11" s="16"/>
      <c r="X11" s="16"/>
      <c r="Y11" s="16"/>
      <c r="Z11" s="16"/>
      <c r="AA11" s="16"/>
      <c r="AB11" s="16"/>
      <c r="AC11" s="16"/>
      <c r="AD11" s="16"/>
      <c r="AE11" s="16"/>
    </row>
    <row r="12" spans="1:31">
      <c r="B12" s="19" t="s">
        <v>131</v>
      </c>
      <c r="C12" s="20">
        <v>3.0990000000000002</v>
      </c>
      <c r="D12" s="20">
        <v>3.0649999999999999</v>
      </c>
      <c r="E12" s="20">
        <v>2.9430000000000001</v>
      </c>
      <c r="F12" s="20">
        <v>2.9129999999999998</v>
      </c>
      <c r="G12" s="20">
        <v>2.96</v>
      </c>
      <c r="H12" s="20">
        <v>2.992</v>
      </c>
      <c r="I12" s="20">
        <v>3.0249999999999999</v>
      </c>
      <c r="J12" s="20">
        <v>2.9750000000000001</v>
      </c>
      <c r="K12" s="20">
        <v>2.8580000000000001</v>
      </c>
      <c r="L12" s="20">
        <v>3.0070000000000001</v>
      </c>
      <c r="M12" s="8">
        <v>3.1</v>
      </c>
      <c r="N12" s="8">
        <v>3.1</v>
      </c>
      <c r="O12" s="8">
        <v>3.4</v>
      </c>
      <c r="P12" s="8">
        <v>3.4</v>
      </c>
      <c r="Q12" s="8">
        <v>3.5</v>
      </c>
      <c r="R12" s="8">
        <v>3.5</v>
      </c>
      <c r="S12" s="8">
        <v>3.5</v>
      </c>
      <c r="T12" s="8">
        <v>3.3</v>
      </c>
      <c r="U12" s="8">
        <v>3.8</v>
      </c>
      <c r="V12" s="8">
        <v>3.4</v>
      </c>
      <c r="W12" s="8">
        <v>3.6</v>
      </c>
      <c r="X12" s="8">
        <v>3.7</v>
      </c>
      <c r="Y12" s="8">
        <v>3.7</v>
      </c>
      <c r="Z12" s="8">
        <v>4.0999999999999996</v>
      </c>
      <c r="AA12" s="8">
        <v>4.5</v>
      </c>
      <c r="AB12" s="8">
        <v>5.0999999999999996</v>
      </c>
      <c r="AC12" s="8">
        <v>5.2</v>
      </c>
      <c r="AD12" s="8">
        <v>4.4000000000000004</v>
      </c>
      <c r="AE12" s="8">
        <v>4.4000000000000004</v>
      </c>
    </row>
    <row r="13" spans="1:31">
      <c r="B13" s="21" t="s">
        <v>56</v>
      </c>
      <c r="C13" s="20">
        <v>1.6076140000000001</v>
      </c>
      <c r="D13" s="20">
        <v>1.994399</v>
      </c>
      <c r="E13" s="20">
        <v>2.2289379999999999</v>
      </c>
      <c r="F13" s="20">
        <v>2.2973659999999998</v>
      </c>
      <c r="G13" s="20">
        <v>2.3906770000000002</v>
      </c>
      <c r="H13" s="20">
        <v>2.2867850000000001</v>
      </c>
      <c r="I13" s="20">
        <v>2.1033080000000002</v>
      </c>
      <c r="J13" s="20">
        <v>2.435165</v>
      </c>
      <c r="K13" s="20">
        <v>2.431289</v>
      </c>
      <c r="L13" s="20">
        <v>2.1217389999999998</v>
      </c>
      <c r="M13" s="8">
        <v>2.2999999999999998</v>
      </c>
      <c r="N13" s="8">
        <v>1.8</v>
      </c>
      <c r="O13" s="8">
        <v>1.6</v>
      </c>
      <c r="P13" s="8">
        <v>1.6</v>
      </c>
      <c r="Q13" s="8">
        <v>1.6</v>
      </c>
      <c r="R13" s="8">
        <v>1.7</v>
      </c>
      <c r="S13" s="8">
        <v>1.7</v>
      </c>
      <c r="T13" s="8">
        <v>1.8</v>
      </c>
      <c r="U13" s="8">
        <v>1.7</v>
      </c>
      <c r="V13" s="8">
        <v>1.7</v>
      </c>
      <c r="W13" s="8">
        <v>1.7</v>
      </c>
      <c r="X13" s="8">
        <v>1.3</v>
      </c>
      <c r="Y13" s="8">
        <v>1.4</v>
      </c>
      <c r="Z13" s="8">
        <v>1.2</v>
      </c>
      <c r="AA13" s="8">
        <v>3.5</v>
      </c>
      <c r="AB13" s="8">
        <v>3.5</v>
      </c>
      <c r="AC13" s="8">
        <v>3.7</v>
      </c>
      <c r="AD13" s="8">
        <v>4.2</v>
      </c>
      <c r="AE13" s="8">
        <v>3.7</v>
      </c>
    </row>
    <row r="14" spans="1:31">
      <c r="B14" s="19" t="s">
        <v>57</v>
      </c>
      <c r="C14" s="20">
        <v>902.43650600000001</v>
      </c>
      <c r="D14" s="20">
        <v>871.86904800000002</v>
      </c>
      <c r="E14" s="20">
        <v>883.28587700000003</v>
      </c>
      <c r="F14" s="20">
        <v>903.14628900000002</v>
      </c>
      <c r="G14" s="20">
        <v>920.07957999999996</v>
      </c>
      <c r="H14" s="20">
        <v>921.19818999999995</v>
      </c>
      <c r="I14" s="20">
        <v>918.30959800000005</v>
      </c>
      <c r="J14" s="20">
        <v>935.33356200000003</v>
      </c>
      <c r="K14" s="20">
        <v>954.87847299999999</v>
      </c>
      <c r="L14" s="20">
        <v>971.78359399999999</v>
      </c>
      <c r="M14" s="8">
        <v>971.5</v>
      </c>
      <c r="N14" s="8">
        <v>965</v>
      </c>
      <c r="O14" s="105">
        <v>1000.2</v>
      </c>
      <c r="P14" s="105">
        <v>1003.8</v>
      </c>
      <c r="Q14" s="105">
        <v>1013.1</v>
      </c>
      <c r="R14" s="105">
        <v>1011.1</v>
      </c>
      <c r="S14" s="8">
        <v>995.9</v>
      </c>
      <c r="T14" s="105">
        <v>1015.3</v>
      </c>
      <c r="U14" s="8">
        <v>992.1</v>
      </c>
      <c r="V14" s="105">
        <v>1002</v>
      </c>
      <c r="W14" s="105">
        <v>1007.7</v>
      </c>
      <c r="X14" s="8">
        <v>980.9</v>
      </c>
      <c r="Y14" s="8">
        <v>974.9</v>
      </c>
      <c r="Z14" s="8">
        <v>997.4</v>
      </c>
      <c r="AA14" s="8">
        <v>968.9</v>
      </c>
      <c r="AB14" s="105">
        <v>1039.9000000000001</v>
      </c>
      <c r="AC14" s="105">
        <v>1072.8</v>
      </c>
      <c r="AD14" s="105">
        <v>1077.2</v>
      </c>
      <c r="AE14" s="105">
        <v>1112.2</v>
      </c>
    </row>
    <row r="15" spans="1:31">
      <c r="B15" s="19" t="s">
        <v>58</v>
      </c>
      <c r="C15" s="20">
        <v>47.153686</v>
      </c>
      <c r="D15" s="20">
        <v>51.615575999999997</v>
      </c>
      <c r="E15" s="20">
        <v>50.181657999999999</v>
      </c>
      <c r="F15" s="20">
        <v>47.169856000000003</v>
      </c>
      <c r="G15" s="20">
        <v>47.911946999999998</v>
      </c>
      <c r="H15" s="20">
        <v>53.503202000000002</v>
      </c>
      <c r="I15" s="20">
        <v>51.132474999999999</v>
      </c>
      <c r="J15" s="20">
        <v>57.972248999999998</v>
      </c>
      <c r="K15" s="20">
        <v>56.675640999999999</v>
      </c>
      <c r="L15" s="20">
        <v>55.269309</v>
      </c>
      <c r="M15" s="8">
        <v>59</v>
      </c>
      <c r="N15" s="8">
        <v>59.8</v>
      </c>
      <c r="O15" s="8">
        <v>67.8</v>
      </c>
      <c r="P15" s="8">
        <v>70</v>
      </c>
      <c r="Q15" s="8">
        <v>62.2</v>
      </c>
      <c r="R15" s="8">
        <v>65.400000000000006</v>
      </c>
      <c r="S15" s="8">
        <v>57.5</v>
      </c>
      <c r="T15" s="8">
        <v>61.6</v>
      </c>
      <c r="U15" s="8">
        <v>64.8</v>
      </c>
      <c r="V15" s="8">
        <v>63.9</v>
      </c>
      <c r="W15" s="8">
        <v>68</v>
      </c>
      <c r="X15" s="8">
        <v>71.5</v>
      </c>
      <c r="Y15" s="8">
        <v>65.5</v>
      </c>
      <c r="Z15" s="8">
        <v>69.099999999999994</v>
      </c>
      <c r="AA15" s="8">
        <v>64.900000000000006</v>
      </c>
      <c r="AB15" s="8">
        <v>64.099999999999994</v>
      </c>
      <c r="AC15" s="8">
        <v>59.5</v>
      </c>
      <c r="AD15" s="8">
        <v>53.9</v>
      </c>
      <c r="AE15" s="8">
        <v>58.4</v>
      </c>
    </row>
    <row r="16" spans="1:31">
      <c r="B16" s="19" t="s">
        <v>59</v>
      </c>
      <c r="C16" s="22" t="s">
        <v>60</v>
      </c>
      <c r="D16" s="22" t="s">
        <v>60</v>
      </c>
      <c r="E16" s="22" t="s">
        <v>60</v>
      </c>
      <c r="F16" s="22" t="s">
        <v>60</v>
      </c>
      <c r="G16" s="22" t="s">
        <v>60</v>
      </c>
      <c r="H16" s="22" t="s">
        <v>60</v>
      </c>
      <c r="I16" s="22" t="s">
        <v>60</v>
      </c>
      <c r="J16" s="22" t="s">
        <v>60</v>
      </c>
      <c r="K16" s="22" t="s">
        <v>60</v>
      </c>
      <c r="L16" s="22" t="s">
        <v>60</v>
      </c>
      <c r="M16" s="8" t="s">
        <v>60</v>
      </c>
      <c r="N16" s="8" t="s">
        <v>60</v>
      </c>
      <c r="O16" s="8" t="s">
        <v>60</v>
      </c>
      <c r="P16" s="8" t="s">
        <v>60</v>
      </c>
      <c r="Q16" s="8" t="s">
        <v>60</v>
      </c>
      <c r="R16" s="8">
        <v>4.8</v>
      </c>
      <c r="S16" s="8">
        <v>4.7</v>
      </c>
      <c r="T16" s="8">
        <v>22.7</v>
      </c>
      <c r="U16" s="8">
        <v>24.5</v>
      </c>
      <c r="V16" s="8">
        <v>27</v>
      </c>
      <c r="W16" s="8">
        <v>32.6</v>
      </c>
      <c r="X16" s="8">
        <v>47.3</v>
      </c>
      <c r="Y16" s="8">
        <v>48.7</v>
      </c>
      <c r="Z16" s="8">
        <v>45.2</v>
      </c>
      <c r="AA16" s="8">
        <v>47.5</v>
      </c>
      <c r="AB16" s="8" t="s">
        <v>60</v>
      </c>
      <c r="AC16" s="8" t="s">
        <v>60</v>
      </c>
      <c r="AD16" s="8" t="s">
        <v>60</v>
      </c>
      <c r="AE16" s="8" t="s">
        <v>60</v>
      </c>
    </row>
    <row r="17" spans="2:31">
      <c r="B17" s="19" t="s">
        <v>61</v>
      </c>
      <c r="C17" s="20">
        <v>0</v>
      </c>
      <c r="D17" s="20">
        <v>0</v>
      </c>
      <c r="E17" s="20">
        <v>0</v>
      </c>
      <c r="F17" s="20">
        <v>0</v>
      </c>
      <c r="G17" s="20">
        <v>0</v>
      </c>
      <c r="H17" s="20">
        <v>0</v>
      </c>
      <c r="I17" s="20">
        <v>0</v>
      </c>
      <c r="J17" s="20">
        <v>0</v>
      </c>
      <c r="K17" s="20">
        <v>0</v>
      </c>
      <c r="L17" s="20">
        <v>0</v>
      </c>
      <c r="M17" s="8">
        <v>0</v>
      </c>
      <c r="N17" s="8" t="s">
        <v>60</v>
      </c>
      <c r="O17" s="8" t="s">
        <v>60</v>
      </c>
      <c r="P17" s="8" t="s">
        <v>60</v>
      </c>
      <c r="Q17" s="8" t="s">
        <v>60</v>
      </c>
      <c r="R17" s="8" t="s">
        <v>60</v>
      </c>
      <c r="S17" s="8" t="s">
        <v>60</v>
      </c>
      <c r="T17" s="8" t="s">
        <v>60</v>
      </c>
      <c r="U17" s="8" t="s">
        <v>60</v>
      </c>
      <c r="V17" s="8" t="s">
        <v>60</v>
      </c>
      <c r="W17" s="8" t="s">
        <v>60</v>
      </c>
      <c r="X17" s="8" t="s">
        <v>60</v>
      </c>
      <c r="Y17" s="8" t="s">
        <v>60</v>
      </c>
      <c r="Z17" s="8" t="s">
        <v>60</v>
      </c>
      <c r="AA17" s="8" t="s">
        <v>60</v>
      </c>
      <c r="AB17" s="8" t="s">
        <v>60</v>
      </c>
      <c r="AC17" s="8" t="s">
        <v>60</v>
      </c>
      <c r="AD17" s="8" t="s">
        <v>60</v>
      </c>
      <c r="AE17" s="8" t="s">
        <v>60</v>
      </c>
    </row>
    <row r="18" spans="2:31">
      <c r="B18" s="21" t="s">
        <v>64</v>
      </c>
      <c r="C18" s="20">
        <v>5.4370159999999998</v>
      </c>
      <c r="D18" s="20">
        <v>4.1219260000000002</v>
      </c>
      <c r="E18" s="20">
        <v>3.7165469999999998</v>
      </c>
      <c r="F18" s="20">
        <v>3.6947800000000002</v>
      </c>
      <c r="G18" s="20">
        <v>3.6520899999999998</v>
      </c>
      <c r="H18" s="20">
        <v>4.1194639999999998</v>
      </c>
      <c r="I18" s="20">
        <v>4.0072850000000004</v>
      </c>
      <c r="J18" s="20">
        <v>3.7749359999999998</v>
      </c>
      <c r="K18" s="20">
        <v>3.8457599999999998</v>
      </c>
      <c r="L18" s="20">
        <v>3.52996</v>
      </c>
      <c r="M18" s="8">
        <v>3.5</v>
      </c>
      <c r="N18" s="8">
        <v>3.5</v>
      </c>
      <c r="O18" s="8">
        <v>3.4</v>
      </c>
      <c r="P18" s="8">
        <v>3.1</v>
      </c>
      <c r="Q18" s="8">
        <v>2.8</v>
      </c>
      <c r="R18" s="8">
        <v>3.3</v>
      </c>
      <c r="S18" s="8">
        <v>2.9</v>
      </c>
      <c r="T18" s="8">
        <v>3.1</v>
      </c>
      <c r="U18" s="8">
        <v>3</v>
      </c>
      <c r="V18" s="8">
        <v>2.8</v>
      </c>
      <c r="W18" s="8">
        <v>2.6</v>
      </c>
      <c r="X18" s="8">
        <v>2.1</v>
      </c>
      <c r="Y18" s="8">
        <v>2.6</v>
      </c>
      <c r="Z18" s="8">
        <v>2.2000000000000002</v>
      </c>
      <c r="AA18" s="8">
        <v>1.9</v>
      </c>
      <c r="AB18" s="8">
        <v>2.2000000000000002</v>
      </c>
      <c r="AC18" s="8">
        <v>2.2999999999999998</v>
      </c>
      <c r="AD18" s="8">
        <v>2.2000000000000002</v>
      </c>
      <c r="AE18" s="8">
        <v>1.8</v>
      </c>
    </row>
    <row r="19" spans="2:31">
      <c r="B19" s="21" t="s">
        <v>65</v>
      </c>
      <c r="C19" s="20">
        <v>175.480504</v>
      </c>
      <c r="D19" s="20">
        <v>157.18731600000001</v>
      </c>
      <c r="E19" s="20">
        <v>163.22587100000001</v>
      </c>
      <c r="F19" s="20">
        <v>155.42122000000001</v>
      </c>
      <c r="G19" s="20">
        <v>164.14357799999999</v>
      </c>
      <c r="H19" s="20">
        <v>176.691293</v>
      </c>
      <c r="I19" s="20">
        <v>200.83514</v>
      </c>
      <c r="J19" s="20">
        <v>205.49373199999999</v>
      </c>
      <c r="K19" s="20">
        <v>214.70684</v>
      </c>
      <c r="L19" s="20">
        <v>224.75592</v>
      </c>
      <c r="M19" s="8">
        <v>228.4</v>
      </c>
      <c r="N19" s="8">
        <v>208.5</v>
      </c>
      <c r="O19" s="8">
        <v>209.4</v>
      </c>
      <c r="P19" s="8">
        <v>208</v>
      </c>
      <c r="Q19" s="8">
        <v>232.8</v>
      </c>
      <c r="R19" s="8">
        <v>246.9</v>
      </c>
      <c r="S19" s="8">
        <v>246.3</v>
      </c>
      <c r="T19" s="8">
        <v>250.9</v>
      </c>
      <c r="U19" s="8">
        <v>236.4</v>
      </c>
      <c r="V19" s="8">
        <v>213.5</v>
      </c>
      <c r="W19" s="8">
        <v>221.1</v>
      </c>
      <c r="X19" s="8">
        <v>224.6</v>
      </c>
      <c r="Y19" s="8">
        <v>255.8</v>
      </c>
      <c r="Z19" s="8">
        <v>266.8</v>
      </c>
      <c r="AA19" s="8">
        <v>261.7</v>
      </c>
      <c r="AB19" s="8">
        <v>267.60000000000002</v>
      </c>
      <c r="AC19" s="8">
        <v>274.89999999999998</v>
      </c>
      <c r="AD19" s="8">
        <v>295.3</v>
      </c>
      <c r="AE19" s="8">
        <v>326.39999999999998</v>
      </c>
    </row>
    <row r="20" spans="2:31">
      <c r="B20" s="19" t="s">
        <v>66</v>
      </c>
      <c r="C20" s="20">
        <v>18.786728</v>
      </c>
      <c r="D20" s="20">
        <v>19.620550999999999</v>
      </c>
      <c r="E20" s="20">
        <v>22.456786000000001</v>
      </c>
      <c r="F20" s="20">
        <v>17.030491999999999</v>
      </c>
      <c r="G20" s="20">
        <v>14.486855</v>
      </c>
      <c r="H20" s="20">
        <v>16.044214</v>
      </c>
      <c r="I20" s="20">
        <v>14.962978</v>
      </c>
      <c r="J20" s="20">
        <v>13.53518</v>
      </c>
      <c r="K20" s="20">
        <v>12.930363</v>
      </c>
      <c r="L20" s="20">
        <v>10.783117000000001</v>
      </c>
      <c r="M20" s="8">
        <v>7.6</v>
      </c>
      <c r="N20" s="8">
        <v>8.1</v>
      </c>
      <c r="O20" s="8">
        <v>6.1</v>
      </c>
      <c r="P20" s="8">
        <v>5.7</v>
      </c>
      <c r="Q20" s="8">
        <v>6.2</v>
      </c>
      <c r="R20" s="8">
        <v>7</v>
      </c>
      <c r="S20" s="8">
        <v>5.6</v>
      </c>
      <c r="T20" s="8">
        <v>6.6</v>
      </c>
      <c r="U20" s="8">
        <v>7</v>
      </c>
      <c r="V20" s="8">
        <v>5.5</v>
      </c>
      <c r="W20" s="8">
        <v>5.8</v>
      </c>
      <c r="X20" s="8">
        <v>6.5</v>
      </c>
      <c r="Y20" s="8">
        <v>7</v>
      </c>
      <c r="Z20" s="8">
        <v>5.7</v>
      </c>
      <c r="AA20" s="8">
        <v>5.0999999999999996</v>
      </c>
      <c r="AB20" s="8">
        <v>5.3</v>
      </c>
      <c r="AC20" s="8">
        <v>6</v>
      </c>
      <c r="AD20" s="8">
        <v>6</v>
      </c>
      <c r="AE20" s="8">
        <v>5.9</v>
      </c>
    </row>
    <row r="21" spans="2:31">
      <c r="B21" s="23" t="s">
        <v>67</v>
      </c>
      <c r="C21" s="20"/>
      <c r="D21" s="20"/>
      <c r="E21" s="20"/>
      <c r="F21" s="20"/>
      <c r="G21" s="20"/>
      <c r="H21" s="20"/>
      <c r="I21" s="20"/>
      <c r="J21" s="20"/>
      <c r="K21" s="20"/>
      <c r="L21" s="20"/>
      <c r="AC21" s="8"/>
      <c r="AD21" s="8"/>
      <c r="AE21" s="8"/>
    </row>
    <row r="22" spans="2:31">
      <c r="B22" s="21" t="s">
        <v>132</v>
      </c>
      <c r="C22" s="20">
        <v>705.46944299999996</v>
      </c>
      <c r="D22" s="20">
        <v>683.25982899999997</v>
      </c>
      <c r="E22" s="20">
        <v>682.969157</v>
      </c>
      <c r="F22" s="20">
        <v>685.87962600000003</v>
      </c>
      <c r="G22" s="20">
        <v>682.00888899999995</v>
      </c>
      <c r="H22" s="20">
        <v>669.12207699999999</v>
      </c>
      <c r="I22" s="20">
        <v>652.78337999999997</v>
      </c>
      <c r="J22" s="20">
        <v>647.67207199999996</v>
      </c>
      <c r="K22" s="20">
        <v>641.29379700000004</v>
      </c>
      <c r="L22" s="20">
        <v>638.81876899999997</v>
      </c>
      <c r="M22" s="8">
        <v>625.5</v>
      </c>
      <c r="N22" s="8">
        <v>620.20000000000005</v>
      </c>
      <c r="O22" s="8">
        <v>634.9</v>
      </c>
      <c r="P22" s="8">
        <v>629.20000000000005</v>
      </c>
      <c r="Q22" s="8">
        <v>626</v>
      </c>
      <c r="R22" s="8">
        <v>619.29999999999995</v>
      </c>
      <c r="S22" s="8">
        <v>607</v>
      </c>
      <c r="T22" s="8">
        <v>623.1</v>
      </c>
      <c r="U22" s="8">
        <v>604.5</v>
      </c>
      <c r="V22" s="8">
        <v>602.9</v>
      </c>
      <c r="W22" s="8">
        <v>597.6</v>
      </c>
      <c r="X22" s="8">
        <v>579.6</v>
      </c>
      <c r="Y22" s="8">
        <v>566.79999999999995</v>
      </c>
      <c r="Z22" s="8">
        <v>564</v>
      </c>
      <c r="AA22" s="8">
        <v>535.9</v>
      </c>
      <c r="AB22" s="8">
        <v>536.1</v>
      </c>
      <c r="AC22" s="8">
        <v>531.70000000000005</v>
      </c>
      <c r="AD22" s="8">
        <v>516.79999999999995</v>
      </c>
      <c r="AE22" s="8">
        <v>516.29999999999995</v>
      </c>
    </row>
    <row r="23" spans="2:31">
      <c r="B23" s="21" t="s">
        <v>69</v>
      </c>
      <c r="C23" s="20">
        <v>215.483653</v>
      </c>
      <c r="D23" s="20">
        <v>211.602214</v>
      </c>
      <c r="E23" s="20">
        <v>226.257262</v>
      </c>
      <c r="F23" s="20">
        <v>238.56806</v>
      </c>
      <c r="G23" s="20">
        <v>259.98118799999997</v>
      </c>
      <c r="H23" s="20">
        <v>271.80646200000001</v>
      </c>
      <c r="I23" s="20">
        <v>288.89547700000003</v>
      </c>
      <c r="J23" s="20">
        <v>311.234869</v>
      </c>
      <c r="K23" s="20">
        <v>336.49756300000001</v>
      </c>
      <c r="L23" s="20">
        <v>352.84824300000002</v>
      </c>
      <c r="M23" s="8">
        <v>362.3</v>
      </c>
      <c r="N23" s="8">
        <v>364.1</v>
      </c>
      <c r="O23" s="8">
        <v>383.1</v>
      </c>
      <c r="P23" s="8">
        <v>391.9</v>
      </c>
      <c r="Q23" s="8">
        <v>402.7</v>
      </c>
      <c r="R23" s="8">
        <v>412.7</v>
      </c>
      <c r="S23" s="8">
        <v>405.3</v>
      </c>
      <c r="T23" s="8">
        <v>427.2</v>
      </c>
      <c r="U23" s="8">
        <v>425.1</v>
      </c>
      <c r="V23" s="8">
        <v>436.4</v>
      </c>
      <c r="W23" s="8">
        <v>453.8</v>
      </c>
      <c r="X23" s="8">
        <v>460.8</v>
      </c>
      <c r="Y23" s="8">
        <v>469</v>
      </c>
      <c r="Z23" s="8">
        <v>490</v>
      </c>
      <c r="AA23" s="8">
        <v>492.3</v>
      </c>
      <c r="AB23" s="8">
        <v>516.4</v>
      </c>
      <c r="AC23" s="8">
        <v>554</v>
      </c>
      <c r="AD23" s="8">
        <v>573.29999999999995</v>
      </c>
      <c r="AE23" s="8">
        <v>609.29999999999995</v>
      </c>
    </row>
    <row r="24" spans="2:31">
      <c r="B24" s="21" t="s">
        <v>133</v>
      </c>
      <c r="C24" s="20">
        <v>2.3747020000000001</v>
      </c>
      <c r="D24" s="20">
        <v>2.1973180000000001</v>
      </c>
      <c r="E24" s="20">
        <v>2.1364040000000002</v>
      </c>
      <c r="F24" s="20">
        <v>2.135297</v>
      </c>
      <c r="G24" s="20">
        <v>2.1278649999999999</v>
      </c>
      <c r="H24" s="20">
        <v>2.0703239999999998</v>
      </c>
      <c r="I24" s="20">
        <v>2.0514100000000002</v>
      </c>
      <c r="J24" s="20">
        <v>2.1246049999999999</v>
      </c>
      <c r="K24" s="20">
        <v>2.2498589999999998</v>
      </c>
      <c r="L24" s="20">
        <v>2.3314720000000002</v>
      </c>
      <c r="M24" s="8">
        <v>2.5</v>
      </c>
      <c r="N24" s="8">
        <v>2.5</v>
      </c>
      <c r="O24" s="8">
        <v>2.9</v>
      </c>
      <c r="P24" s="8">
        <v>3</v>
      </c>
      <c r="Q24" s="8">
        <v>3.3</v>
      </c>
      <c r="R24" s="8">
        <v>3.3</v>
      </c>
      <c r="S24" s="8">
        <v>3.5</v>
      </c>
      <c r="T24" s="8">
        <v>3.7</v>
      </c>
      <c r="U24" s="8">
        <v>3.8</v>
      </c>
      <c r="V24" s="8">
        <v>5.0999999999999996</v>
      </c>
      <c r="W24" s="8">
        <v>5.3</v>
      </c>
      <c r="X24" s="8">
        <v>5.4</v>
      </c>
      <c r="Y24" s="8">
        <v>5.6</v>
      </c>
      <c r="Z24" s="8">
        <v>5.7</v>
      </c>
      <c r="AA24" s="8">
        <v>5.6</v>
      </c>
      <c r="AB24" s="8">
        <v>5.7</v>
      </c>
      <c r="AC24" s="8">
        <v>5.8</v>
      </c>
      <c r="AD24" s="8">
        <v>5.6</v>
      </c>
      <c r="AE24" s="8">
        <v>5.8</v>
      </c>
    </row>
    <row r="25" spans="2:31">
      <c r="B25" s="21" t="s">
        <v>134</v>
      </c>
      <c r="C25" s="20">
        <v>13.453925999999999</v>
      </c>
      <c r="D25" s="20">
        <v>13.511552999999999</v>
      </c>
      <c r="E25" s="20">
        <v>14.481909</v>
      </c>
      <c r="F25" s="20">
        <v>12.919058</v>
      </c>
      <c r="G25" s="20">
        <v>11.743912</v>
      </c>
      <c r="H25" s="20">
        <v>16.249782</v>
      </c>
      <c r="I25" s="20">
        <v>13.432148</v>
      </c>
      <c r="J25" s="20">
        <v>13.341893000000001</v>
      </c>
      <c r="K25" s="20">
        <v>13.747684</v>
      </c>
      <c r="L25" s="20">
        <v>13.541646999999999</v>
      </c>
      <c r="M25" s="8">
        <v>14.7</v>
      </c>
      <c r="N25" s="8">
        <v>12.7</v>
      </c>
      <c r="O25" s="8">
        <v>13.8</v>
      </c>
      <c r="P25" s="8">
        <v>15.8</v>
      </c>
      <c r="Q25" s="8">
        <v>12.5</v>
      </c>
      <c r="R25" s="8">
        <v>13.1</v>
      </c>
      <c r="S25" s="8">
        <v>13.6</v>
      </c>
      <c r="T25" s="8">
        <v>13.6</v>
      </c>
      <c r="U25" s="8">
        <v>14.9</v>
      </c>
      <c r="V25" s="8">
        <v>14.7</v>
      </c>
      <c r="W25" s="8">
        <v>15.5</v>
      </c>
      <c r="X25" s="8">
        <v>16.3</v>
      </c>
      <c r="Y25" s="8">
        <v>14.4</v>
      </c>
      <c r="Z25" s="8">
        <v>13.2</v>
      </c>
      <c r="AA25" s="8">
        <v>12.5</v>
      </c>
      <c r="AB25" s="8">
        <v>12.3</v>
      </c>
      <c r="AC25" s="8">
        <v>13.5</v>
      </c>
      <c r="AD25" s="8">
        <v>8</v>
      </c>
      <c r="AE25" s="8">
        <v>9.1</v>
      </c>
    </row>
    <row r="26" spans="2:31">
      <c r="B26" s="21" t="s">
        <v>135</v>
      </c>
      <c r="C26" s="20">
        <v>24.627998000000002</v>
      </c>
      <c r="D26" s="20">
        <v>26.277452</v>
      </c>
      <c r="E26" s="20">
        <v>24.841920999999999</v>
      </c>
      <c r="F26" s="20">
        <v>22.979547</v>
      </c>
      <c r="G26" s="20">
        <v>22.698595000000001</v>
      </c>
      <c r="H26" s="20">
        <v>26.222649000000001</v>
      </c>
      <c r="I26" s="20">
        <v>22.602008000000001</v>
      </c>
      <c r="J26" s="20">
        <v>26.207573</v>
      </c>
      <c r="K26" s="20">
        <v>25.413643</v>
      </c>
      <c r="L26" s="20">
        <v>25.722875999999999</v>
      </c>
      <c r="M26" s="8">
        <v>28.5</v>
      </c>
      <c r="N26" s="8">
        <v>28.2</v>
      </c>
      <c r="O26" s="8">
        <v>33.4</v>
      </c>
      <c r="P26" s="8">
        <v>34.4</v>
      </c>
      <c r="Q26" s="8">
        <v>33</v>
      </c>
      <c r="R26" s="8">
        <v>35.299999999999997</v>
      </c>
      <c r="S26" s="8">
        <v>30.3</v>
      </c>
      <c r="T26" s="8">
        <v>33.9</v>
      </c>
      <c r="U26" s="8">
        <v>35.5</v>
      </c>
      <c r="V26" s="8">
        <v>36.200000000000003</v>
      </c>
      <c r="W26" s="8">
        <v>39.1</v>
      </c>
      <c r="X26" s="8">
        <v>40.9</v>
      </c>
      <c r="Y26" s="8">
        <v>37.700000000000003</v>
      </c>
      <c r="Z26" s="8">
        <v>41.7</v>
      </c>
      <c r="AA26" s="8">
        <v>40</v>
      </c>
      <c r="AB26" s="8">
        <v>40.4</v>
      </c>
      <c r="AC26" s="8">
        <v>36</v>
      </c>
      <c r="AD26" s="8">
        <v>36.4</v>
      </c>
      <c r="AE26" s="8">
        <v>38.6</v>
      </c>
    </row>
    <row r="27" spans="2:31">
      <c r="B27" s="21" t="s">
        <v>136</v>
      </c>
      <c r="C27" s="20">
        <v>7.9201309999999996</v>
      </c>
      <c r="D27" s="20">
        <v>8.1669979999999995</v>
      </c>
      <c r="E27" s="20">
        <v>7.3903800000000004</v>
      </c>
      <c r="F27" s="20">
        <v>6.821358</v>
      </c>
      <c r="G27" s="20">
        <v>6.49024</v>
      </c>
      <c r="H27" s="20">
        <v>8.2162260000000007</v>
      </c>
      <c r="I27" s="20">
        <v>6.9466950000000001</v>
      </c>
      <c r="J27" s="20">
        <v>9.165089</v>
      </c>
      <c r="K27" s="20">
        <v>8.0800579999999993</v>
      </c>
      <c r="L27" s="20">
        <v>6.9141069999999996</v>
      </c>
      <c r="M27" s="8">
        <v>7.1</v>
      </c>
      <c r="N27" s="8">
        <v>7.1</v>
      </c>
      <c r="O27" s="8">
        <v>8.3000000000000007</v>
      </c>
      <c r="P27" s="8">
        <v>7.7</v>
      </c>
      <c r="Q27" s="8">
        <v>6.4</v>
      </c>
      <c r="R27" s="8">
        <v>7.1</v>
      </c>
      <c r="S27" s="8">
        <v>6.5</v>
      </c>
      <c r="T27" s="8">
        <v>7</v>
      </c>
      <c r="U27" s="8">
        <v>7.1</v>
      </c>
      <c r="V27" s="8">
        <v>5.3</v>
      </c>
      <c r="W27" s="8">
        <v>5.5</v>
      </c>
      <c r="X27" s="8">
        <v>5.4</v>
      </c>
      <c r="Y27" s="8">
        <v>5.2</v>
      </c>
      <c r="Z27" s="8">
        <v>6</v>
      </c>
      <c r="AA27" s="8">
        <v>6.1</v>
      </c>
      <c r="AB27" s="8">
        <v>5.0999999999999996</v>
      </c>
      <c r="AC27" s="8">
        <v>4.3</v>
      </c>
      <c r="AD27" s="8">
        <v>3.4</v>
      </c>
      <c r="AE27" s="8">
        <v>3.3</v>
      </c>
    </row>
    <row r="28" spans="2:31">
      <c r="B28" s="21" t="s">
        <v>72</v>
      </c>
      <c r="C28" s="20">
        <v>180.91752</v>
      </c>
      <c r="D28" s="20">
        <v>161.30924200000001</v>
      </c>
      <c r="E28" s="20">
        <v>166.942418</v>
      </c>
      <c r="F28" s="20">
        <v>159.11600000000001</v>
      </c>
      <c r="G28" s="20">
        <v>167.79566800000001</v>
      </c>
      <c r="H28" s="20">
        <v>180.810757</v>
      </c>
      <c r="I28" s="20">
        <v>204.84242499999999</v>
      </c>
      <c r="J28" s="20">
        <v>209.26866799999999</v>
      </c>
      <c r="K28" s="20">
        <v>218.55260000000001</v>
      </c>
      <c r="L28" s="20">
        <v>228.28587999999999</v>
      </c>
      <c r="M28" s="8">
        <v>232</v>
      </c>
      <c r="N28" s="8">
        <v>211.9</v>
      </c>
      <c r="O28" s="8">
        <v>212.8</v>
      </c>
      <c r="P28" s="8">
        <v>211.1</v>
      </c>
      <c r="Q28" s="8">
        <v>235.6</v>
      </c>
      <c r="R28" s="8">
        <v>250.2</v>
      </c>
      <c r="S28" s="8">
        <v>249.2</v>
      </c>
      <c r="T28" s="8">
        <v>253.9</v>
      </c>
      <c r="U28" s="8">
        <v>239.4</v>
      </c>
      <c r="V28" s="8">
        <v>216.4</v>
      </c>
      <c r="W28" s="8">
        <v>223.7</v>
      </c>
      <c r="X28" s="8">
        <v>226.7</v>
      </c>
      <c r="Y28" s="8">
        <v>258.39999999999998</v>
      </c>
      <c r="Z28" s="8">
        <v>269</v>
      </c>
      <c r="AA28" s="8">
        <v>263.60000000000002</v>
      </c>
      <c r="AB28" s="8">
        <v>269.8</v>
      </c>
      <c r="AC28" s="8">
        <v>277.10000000000002</v>
      </c>
      <c r="AD28" s="8">
        <v>297.5</v>
      </c>
      <c r="AE28" s="8">
        <v>328.2</v>
      </c>
    </row>
    <row r="29" spans="2:31">
      <c r="B29" s="21" t="s">
        <v>73</v>
      </c>
      <c r="C29" s="20">
        <v>3.7536800000000001</v>
      </c>
      <c r="D29" s="20">
        <v>3.1492089999999999</v>
      </c>
      <c r="E29" s="20">
        <v>3.019228</v>
      </c>
      <c r="F29" s="20">
        <v>3.2540550000000001</v>
      </c>
      <c r="G29" s="20">
        <v>2.7783679999999999</v>
      </c>
      <c r="H29" s="20">
        <v>2.3368720000000001</v>
      </c>
      <c r="I29" s="20">
        <v>2.8222420000000001</v>
      </c>
      <c r="J29" s="20">
        <v>2.5050560000000002</v>
      </c>
      <c r="K29" s="20">
        <v>2.4911629999999998</v>
      </c>
      <c r="L29" s="20">
        <v>2.7876439999999998</v>
      </c>
      <c r="M29" s="8">
        <v>3</v>
      </c>
      <c r="N29" s="8">
        <v>3</v>
      </c>
      <c r="O29" s="8">
        <v>2.8</v>
      </c>
      <c r="P29" s="8">
        <v>2.6</v>
      </c>
      <c r="Q29" s="8">
        <v>2.5</v>
      </c>
      <c r="R29" s="8">
        <v>2.7</v>
      </c>
      <c r="S29" s="8">
        <v>2.7</v>
      </c>
      <c r="T29" s="8">
        <v>2.8</v>
      </c>
      <c r="U29" s="8">
        <v>3.2</v>
      </c>
      <c r="V29" s="8">
        <v>3</v>
      </c>
      <c r="W29" s="8">
        <v>2.5</v>
      </c>
      <c r="X29" s="8">
        <v>2.8</v>
      </c>
      <c r="Y29" s="8">
        <v>2.4</v>
      </c>
      <c r="Z29" s="8">
        <v>2.1</v>
      </c>
      <c r="AA29" s="8">
        <v>2</v>
      </c>
      <c r="AB29" s="8">
        <v>2</v>
      </c>
      <c r="AC29" s="8">
        <v>2</v>
      </c>
      <c r="AD29" s="8">
        <v>2.2999999999999998</v>
      </c>
      <c r="AE29" s="8">
        <v>2.2000000000000002</v>
      </c>
    </row>
    <row r="30" spans="2:31">
      <c r="C30" s="20"/>
      <c r="D30" s="20"/>
      <c r="E30" s="20"/>
      <c r="F30" s="20"/>
      <c r="G30" s="20"/>
      <c r="H30" s="20"/>
      <c r="I30" s="20"/>
      <c r="J30" s="20"/>
      <c r="K30" s="20"/>
      <c r="L30" s="20"/>
      <c r="AC30" s="8"/>
      <c r="AD30" s="8"/>
      <c r="AE30" s="8"/>
    </row>
    <row r="31" spans="2:31">
      <c r="B31" s="24" t="s">
        <v>137</v>
      </c>
      <c r="AC31" s="8"/>
      <c r="AD31" s="8"/>
      <c r="AE31" s="8"/>
    </row>
    <row r="32" spans="2:31">
      <c r="B32" s="25" t="s">
        <v>138</v>
      </c>
      <c r="C32" s="26">
        <v>492295.73804899998</v>
      </c>
      <c r="D32" s="26">
        <v>481034.92680999998</v>
      </c>
      <c r="E32" s="26">
        <v>501875.37458100001</v>
      </c>
      <c r="F32" s="26">
        <v>509660.21382399998</v>
      </c>
      <c r="G32" s="26">
        <v>523683.45142100001</v>
      </c>
      <c r="H32" s="26">
        <v>545583.23869699996</v>
      </c>
      <c r="I32" s="26">
        <v>549481.43794800004</v>
      </c>
      <c r="J32" s="26">
        <v>575703.84003199998</v>
      </c>
      <c r="K32" s="26">
        <v>585917.42414400005</v>
      </c>
      <c r="L32" s="26">
        <v>598462.570664</v>
      </c>
      <c r="M32" s="26">
        <v>610330</v>
      </c>
      <c r="N32" s="26">
        <v>609100</v>
      </c>
      <c r="O32" s="26">
        <v>628588</v>
      </c>
      <c r="P32" s="26">
        <v>632683</v>
      </c>
      <c r="Q32" s="26">
        <v>643770</v>
      </c>
      <c r="R32" s="26">
        <v>661858</v>
      </c>
      <c r="S32" s="26">
        <v>668326</v>
      </c>
      <c r="T32" s="26">
        <v>690923</v>
      </c>
      <c r="U32" s="26">
        <v>691133</v>
      </c>
      <c r="V32" s="26">
        <v>697668</v>
      </c>
      <c r="W32" s="26">
        <v>724951</v>
      </c>
      <c r="X32" s="26">
        <v>737548</v>
      </c>
      <c r="Y32" s="26">
        <v>742521</v>
      </c>
      <c r="Z32" s="26">
        <v>753648</v>
      </c>
      <c r="AA32" s="26">
        <v>747398</v>
      </c>
      <c r="AB32" s="26">
        <v>771284</v>
      </c>
      <c r="AC32" s="26">
        <v>803761</v>
      </c>
      <c r="AD32" s="26">
        <v>832337</v>
      </c>
      <c r="AE32" s="26">
        <v>871777</v>
      </c>
    </row>
    <row r="33" spans="1:31" ht="24">
      <c r="A33" s="16"/>
      <c r="B33" s="27" t="s">
        <v>139</v>
      </c>
      <c r="C33" s="28"/>
      <c r="D33" s="28"/>
      <c r="E33" s="28"/>
      <c r="F33" s="28"/>
      <c r="G33" s="28"/>
      <c r="H33" s="28"/>
      <c r="I33" s="28"/>
      <c r="J33" s="28"/>
      <c r="K33" s="28"/>
      <c r="L33" s="28"/>
      <c r="M33" s="16"/>
      <c r="N33" s="16"/>
      <c r="O33" s="16"/>
      <c r="P33" s="16"/>
      <c r="Q33" s="16"/>
      <c r="R33" s="16"/>
      <c r="S33" s="16"/>
      <c r="T33" s="16"/>
      <c r="U33" s="16"/>
      <c r="V33" s="16"/>
      <c r="W33" s="16"/>
      <c r="X33" s="16"/>
      <c r="Y33" s="16"/>
      <c r="Z33" s="16"/>
      <c r="AA33" s="16"/>
      <c r="AB33" s="16"/>
      <c r="AC33" s="16"/>
      <c r="AD33" s="16"/>
      <c r="AE33" s="16"/>
    </row>
    <row r="34" spans="1:31">
      <c r="A34" s="16"/>
      <c r="B34" s="21" t="s">
        <v>140</v>
      </c>
      <c r="C34" s="26">
        <v>311376.13947699999</v>
      </c>
      <c r="D34" s="26">
        <v>307204.56073000003</v>
      </c>
      <c r="E34" s="26">
        <v>315014.81183600001</v>
      </c>
      <c r="F34" s="26">
        <v>319626.204195</v>
      </c>
      <c r="G34" s="26">
        <v>321400.80895899999</v>
      </c>
      <c r="H34" s="26">
        <v>320183.913053</v>
      </c>
      <c r="I34" s="26">
        <v>313964.87070000003</v>
      </c>
      <c r="J34" s="26">
        <v>315595.10729800002</v>
      </c>
      <c r="K34" s="26">
        <v>312422.385465</v>
      </c>
      <c r="L34" s="26">
        <v>314019.88470499997</v>
      </c>
      <c r="M34" s="26">
        <v>311431</v>
      </c>
      <c r="N34" s="26">
        <v>311276</v>
      </c>
      <c r="O34" s="26">
        <v>321777</v>
      </c>
      <c r="P34" s="26">
        <v>322256</v>
      </c>
      <c r="Q34" s="26">
        <v>322404</v>
      </c>
      <c r="R34" s="26">
        <v>321043</v>
      </c>
      <c r="S34" s="26">
        <v>316929</v>
      </c>
      <c r="T34" s="26">
        <v>327849</v>
      </c>
      <c r="U34" s="26">
        <v>321228</v>
      </c>
      <c r="V34" s="26">
        <v>322751</v>
      </c>
      <c r="W34" s="26">
        <v>322014</v>
      </c>
      <c r="X34" s="26">
        <v>314622</v>
      </c>
      <c r="Y34" s="26">
        <v>310628</v>
      </c>
      <c r="Z34" s="26">
        <v>311422</v>
      </c>
      <c r="AA34" s="26">
        <v>297424</v>
      </c>
      <c r="AB34" s="26">
        <v>300378</v>
      </c>
      <c r="AC34" s="26">
        <v>299834</v>
      </c>
      <c r="AD34" s="26">
        <v>292748</v>
      </c>
      <c r="AE34" s="26">
        <v>294485</v>
      </c>
    </row>
    <row r="35" spans="1:31">
      <c r="A35" s="16"/>
      <c r="B35" s="21" t="s">
        <v>78</v>
      </c>
      <c r="C35" s="26">
        <v>75089.416433999999</v>
      </c>
      <c r="D35" s="26">
        <v>77490.961368000004</v>
      </c>
      <c r="E35" s="26">
        <v>85797.495228</v>
      </c>
      <c r="F35" s="26">
        <v>91488.881179000004</v>
      </c>
      <c r="G35" s="26">
        <v>99965.320158999995</v>
      </c>
      <c r="H35" s="26">
        <v>105100.464339</v>
      </c>
      <c r="I35" s="26">
        <v>112200.553678</v>
      </c>
      <c r="J35" s="26">
        <v>121591.273615</v>
      </c>
      <c r="K35" s="26">
        <v>131130.59891199999</v>
      </c>
      <c r="L35" s="26">
        <v>138310.80494999999</v>
      </c>
      <c r="M35" s="26">
        <v>143363</v>
      </c>
      <c r="N35" s="26">
        <v>145755</v>
      </c>
      <c r="O35" s="26">
        <v>154135</v>
      </c>
      <c r="P35" s="26">
        <v>158710</v>
      </c>
      <c r="Q35" s="26">
        <v>164092</v>
      </c>
      <c r="R35" s="26">
        <v>169719</v>
      </c>
      <c r="S35" s="26">
        <v>167696</v>
      </c>
      <c r="T35" s="26">
        <v>178064</v>
      </c>
      <c r="U35" s="26">
        <v>179066</v>
      </c>
      <c r="V35" s="26">
        <v>185768</v>
      </c>
      <c r="W35" s="26">
        <v>195226</v>
      </c>
      <c r="X35" s="26">
        <v>200392</v>
      </c>
      <c r="Y35" s="26">
        <v>204687</v>
      </c>
      <c r="Z35" s="26">
        <v>216087</v>
      </c>
      <c r="AA35" s="26">
        <v>218398</v>
      </c>
      <c r="AB35" s="26">
        <v>231522</v>
      </c>
      <c r="AC35" s="26">
        <v>250756</v>
      </c>
      <c r="AD35" s="26">
        <v>262070</v>
      </c>
      <c r="AE35" s="26">
        <v>281821</v>
      </c>
    </row>
    <row r="36" spans="1:31">
      <c r="A36" s="16"/>
      <c r="B36" s="21" t="s">
        <v>141</v>
      </c>
      <c r="C36" s="26">
        <v>1603.568876</v>
      </c>
      <c r="D36" s="26">
        <v>1483.7865380000001</v>
      </c>
      <c r="E36" s="26">
        <v>1442.652781</v>
      </c>
      <c r="F36" s="26">
        <v>1441.9053100000001</v>
      </c>
      <c r="G36" s="26">
        <v>1436.8464059999999</v>
      </c>
      <c r="H36" s="26">
        <v>1398.030843</v>
      </c>
      <c r="I36" s="26">
        <v>1385.2196819999999</v>
      </c>
      <c r="J36" s="26">
        <v>1434.6317340000001</v>
      </c>
      <c r="K36" s="26">
        <v>1504.4252610000001</v>
      </c>
      <c r="L36" s="26">
        <v>1558.985484</v>
      </c>
      <c r="M36" s="26">
        <v>1649</v>
      </c>
      <c r="N36" s="26">
        <v>1854</v>
      </c>
      <c r="O36" s="26">
        <v>2202</v>
      </c>
      <c r="P36" s="26">
        <v>2354</v>
      </c>
      <c r="Q36" s="26">
        <v>2556</v>
      </c>
      <c r="R36" s="26">
        <v>2775</v>
      </c>
      <c r="S36" s="26">
        <v>2944</v>
      </c>
      <c r="T36" s="26">
        <v>3198</v>
      </c>
      <c r="U36" s="26">
        <v>3272</v>
      </c>
      <c r="V36" s="26">
        <v>2913</v>
      </c>
      <c r="W36" s="26">
        <v>3036</v>
      </c>
      <c r="X36" s="26">
        <v>3092</v>
      </c>
      <c r="Y36" s="26">
        <v>3209</v>
      </c>
      <c r="Z36" s="26">
        <v>3250</v>
      </c>
      <c r="AA36" s="26">
        <v>3170</v>
      </c>
      <c r="AB36" s="26">
        <v>3245</v>
      </c>
      <c r="AC36" s="26">
        <v>3507</v>
      </c>
      <c r="AD36" s="26">
        <v>3534</v>
      </c>
      <c r="AE36" s="26">
        <v>3654</v>
      </c>
    </row>
    <row r="37" spans="1:31">
      <c r="A37" s="16"/>
      <c r="B37" s="21" t="s">
        <v>142</v>
      </c>
      <c r="C37" s="26">
        <v>15012.665451000001</v>
      </c>
      <c r="D37" s="26">
        <v>14821.518926000001</v>
      </c>
      <c r="E37" s="26">
        <v>17009.622841</v>
      </c>
      <c r="F37" s="26">
        <v>15788.224356999999</v>
      </c>
      <c r="G37" s="26">
        <v>14991.575643</v>
      </c>
      <c r="H37" s="26">
        <v>21738.962391000001</v>
      </c>
      <c r="I37" s="26">
        <v>18746.628502</v>
      </c>
      <c r="J37" s="26">
        <v>19301.645472</v>
      </c>
      <c r="K37" s="26">
        <v>20689.394176000002</v>
      </c>
      <c r="L37" s="26">
        <v>21210.480014000001</v>
      </c>
      <c r="M37" s="26">
        <v>23892</v>
      </c>
      <c r="N37" s="26">
        <v>21413</v>
      </c>
      <c r="O37" s="26">
        <v>24463</v>
      </c>
      <c r="P37" s="26">
        <v>28456</v>
      </c>
      <c r="Q37" s="26">
        <v>23980</v>
      </c>
      <c r="R37" s="26">
        <v>26695</v>
      </c>
      <c r="S37" s="26">
        <v>31802</v>
      </c>
      <c r="T37" s="26">
        <v>26382</v>
      </c>
      <c r="U37" s="26">
        <v>27959</v>
      </c>
      <c r="V37" s="26">
        <v>32882</v>
      </c>
      <c r="W37" s="26">
        <v>36293</v>
      </c>
      <c r="X37" s="26">
        <v>36637</v>
      </c>
      <c r="Y37" s="26">
        <v>34728</v>
      </c>
      <c r="Z37" s="26">
        <v>32422</v>
      </c>
      <c r="AA37" s="26">
        <v>29692</v>
      </c>
      <c r="AB37" s="26">
        <v>28606</v>
      </c>
      <c r="AC37" s="26">
        <v>30293</v>
      </c>
      <c r="AD37" s="26">
        <v>32866</v>
      </c>
      <c r="AE37" s="26">
        <v>32757</v>
      </c>
    </row>
    <row r="38" spans="1:31">
      <c r="A38" s="16"/>
      <c r="B38" s="21" t="s">
        <v>143</v>
      </c>
      <c r="C38" s="26">
        <v>12820.93519</v>
      </c>
      <c r="D38" s="26">
        <v>13089.015267999999</v>
      </c>
      <c r="E38" s="26">
        <v>11752.199079</v>
      </c>
      <c r="F38" s="26">
        <v>11822.476667000001</v>
      </c>
      <c r="G38" s="26">
        <v>11709.606851</v>
      </c>
      <c r="H38" s="26">
        <v>12904.662942000001</v>
      </c>
      <c r="I38" s="26">
        <v>11716.474708</v>
      </c>
      <c r="J38" s="26">
        <v>14117.492679999999</v>
      </c>
      <c r="K38" s="26">
        <v>12831.345642</v>
      </c>
      <c r="L38" s="26">
        <v>13698.950713</v>
      </c>
      <c r="M38" s="26">
        <v>14592</v>
      </c>
      <c r="N38" s="26">
        <v>15918</v>
      </c>
      <c r="O38" s="26">
        <v>18637</v>
      </c>
      <c r="P38" s="26">
        <v>19267</v>
      </c>
      <c r="Q38" s="26">
        <v>18909</v>
      </c>
      <c r="R38" s="26">
        <v>20675</v>
      </c>
      <c r="S38" s="26">
        <v>21050</v>
      </c>
      <c r="T38" s="26">
        <v>18533</v>
      </c>
      <c r="U38" s="26">
        <v>19806</v>
      </c>
      <c r="V38" s="26">
        <v>21510</v>
      </c>
      <c r="W38" s="26">
        <v>23507</v>
      </c>
      <c r="X38" s="26">
        <v>26613</v>
      </c>
      <c r="Y38" s="26">
        <v>25182</v>
      </c>
      <c r="Z38" s="26">
        <v>24994</v>
      </c>
      <c r="AA38" s="26">
        <v>23934</v>
      </c>
      <c r="AB38" s="26">
        <v>24151</v>
      </c>
      <c r="AC38" s="26">
        <v>19426</v>
      </c>
      <c r="AD38" s="26">
        <v>22400</v>
      </c>
      <c r="AE38" s="26">
        <v>22995</v>
      </c>
    </row>
    <row r="39" spans="1:31">
      <c r="A39" s="16"/>
      <c r="B39" s="21" t="s">
        <v>144</v>
      </c>
      <c r="C39" s="26">
        <v>7835.0941819999998</v>
      </c>
      <c r="D39" s="26">
        <v>7575.3147609999996</v>
      </c>
      <c r="E39" s="26">
        <v>7349.3015969999997</v>
      </c>
      <c r="F39" s="26">
        <v>7054.594677</v>
      </c>
      <c r="G39" s="26">
        <v>7182.2074039999998</v>
      </c>
      <c r="H39" s="26">
        <v>9349.4451289999997</v>
      </c>
      <c r="I39" s="26">
        <v>7878.0646779999997</v>
      </c>
      <c r="J39" s="26">
        <v>10308.886232999999</v>
      </c>
      <c r="K39" s="26">
        <v>9249.3346889999993</v>
      </c>
      <c r="L39" s="26">
        <v>8534.7737980000002</v>
      </c>
      <c r="M39" s="26">
        <v>8974</v>
      </c>
      <c r="N39" s="26">
        <v>8797</v>
      </c>
      <c r="O39" s="26">
        <v>10681</v>
      </c>
      <c r="P39" s="26">
        <v>9879</v>
      </c>
      <c r="Q39" s="26">
        <v>8442</v>
      </c>
      <c r="R39" s="26">
        <v>9497</v>
      </c>
      <c r="S39" s="26">
        <v>7727</v>
      </c>
      <c r="T39" s="26">
        <v>9110</v>
      </c>
      <c r="U39" s="26">
        <v>8626</v>
      </c>
      <c r="V39" s="26">
        <v>7748</v>
      </c>
      <c r="W39" s="26">
        <v>7185</v>
      </c>
      <c r="X39" s="26">
        <v>7682</v>
      </c>
      <c r="Y39" s="26">
        <v>6690</v>
      </c>
      <c r="Z39" s="26">
        <v>8179</v>
      </c>
      <c r="AA39" s="26">
        <v>6749</v>
      </c>
      <c r="AB39" s="26">
        <v>6375</v>
      </c>
      <c r="AC39" s="26">
        <v>5863</v>
      </c>
      <c r="AD39" s="26">
        <v>6692</v>
      </c>
      <c r="AE39" s="26">
        <v>7082</v>
      </c>
    </row>
    <row r="40" spans="1:31">
      <c r="A40" s="16"/>
      <c r="B40" s="21" t="s">
        <v>145</v>
      </c>
      <c r="C40" s="26">
        <v>66775.898438000004</v>
      </c>
      <c r="D40" s="26">
        <v>58007.199219000002</v>
      </c>
      <c r="E40" s="26">
        <v>62182.699219000002</v>
      </c>
      <c r="F40" s="26">
        <v>61098.398437999997</v>
      </c>
      <c r="G40" s="26">
        <v>65634.307000000001</v>
      </c>
      <c r="H40" s="26">
        <v>73492.414999999994</v>
      </c>
      <c r="I40" s="26">
        <v>82120.406000000003</v>
      </c>
      <c r="J40" s="26">
        <v>91858.732000000004</v>
      </c>
      <c r="K40" s="26">
        <v>96641.763999999996</v>
      </c>
      <c r="L40" s="26">
        <v>99618.475000000006</v>
      </c>
      <c r="M40" s="26">
        <v>104882</v>
      </c>
      <c r="N40" s="26">
        <v>102535</v>
      </c>
      <c r="O40" s="26">
        <v>95094</v>
      </c>
      <c r="P40" s="26">
        <v>90326</v>
      </c>
      <c r="Q40" s="26">
        <v>101965</v>
      </c>
      <c r="R40" s="26">
        <v>109975</v>
      </c>
      <c r="S40" s="26">
        <v>118729</v>
      </c>
      <c r="T40" s="26">
        <v>126334</v>
      </c>
      <c r="U40" s="26">
        <v>129600</v>
      </c>
      <c r="V40" s="26">
        <v>122683</v>
      </c>
      <c r="W40" s="26">
        <v>136286</v>
      </c>
      <c r="X40" s="26">
        <v>147107</v>
      </c>
      <c r="Y40" s="26">
        <v>156023</v>
      </c>
      <c r="Z40" s="26">
        <v>155927</v>
      </c>
      <c r="AA40" s="26">
        <v>166704</v>
      </c>
      <c r="AB40" s="26">
        <v>175657</v>
      </c>
      <c r="AC40" s="26">
        <v>192673</v>
      </c>
      <c r="AD40" s="26">
        <v>210498</v>
      </c>
      <c r="AE40" s="26">
        <v>227453</v>
      </c>
    </row>
    <row r="41" spans="1:31">
      <c r="B41" s="21" t="s">
        <v>146</v>
      </c>
      <c r="C41" s="26">
        <v>1782.02</v>
      </c>
      <c r="D41" s="26">
        <v>1362.57</v>
      </c>
      <c r="E41" s="26">
        <v>1326.5920000000001</v>
      </c>
      <c r="F41" s="26">
        <v>1339.529</v>
      </c>
      <c r="G41" s="26">
        <v>1362.779</v>
      </c>
      <c r="H41" s="26">
        <v>1415.345</v>
      </c>
      <c r="I41" s="26">
        <v>1469.22</v>
      </c>
      <c r="J41" s="26">
        <v>1496.0709999999999</v>
      </c>
      <c r="K41" s="26">
        <v>1448.1759999999999</v>
      </c>
      <c r="L41" s="26">
        <v>1510.2159999999999</v>
      </c>
      <c r="M41" s="26">
        <v>1549</v>
      </c>
      <c r="N41" s="26">
        <v>1553</v>
      </c>
      <c r="O41" s="26">
        <v>1597</v>
      </c>
      <c r="P41" s="26">
        <v>1434</v>
      </c>
      <c r="Q41" s="26">
        <v>1421</v>
      </c>
      <c r="R41" s="26">
        <v>1478</v>
      </c>
      <c r="S41" s="26">
        <v>1450</v>
      </c>
      <c r="T41" s="26">
        <v>1453</v>
      </c>
      <c r="U41" s="26">
        <v>1574</v>
      </c>
      <c r="V41" s="26">
        <v>1413</v>
      </c>
      <c r="W41" s="26">
        <v>1404</v>
      </c>
      <c r="X41" s="26">
        <v>1404</v>
      </c>
      <c r="Y41" s="26">
        <v>1374</v>
      </c>
      <c r="Z41" s="26">
        <v>1365</v>
      </c>
      <c r="AA41" s="26">
        <v>1327</v>
      </c>
      <c r="AB41" s="26">
        <v>1349</v>
      </c>
      <c r="AC41" s="26">
        <v>1408</v>
      </c>
      <c r="AD41" s="26">
        <v>1529</v>
      </c>
      <c r="AE41" s="26">
        <v>1530</v>
      </c>
    </row>
    <row r="42" spans="1:31">
      <c r="AC42" s="8"/>
      <c r="AD42" s="8"/>
      <c r="AE42" s="8"/>
    </row>
    <row r="43" spans="1:31">
      <c r="B43" s="29" t="s">
        <v>147</v>
      </c>
      <c r="C43" s="30">
        <v>2.2643589999999998</v>
      </c>
      <c r="D43" s="30">
        <v>2.2367910000000002</v>
      </c>
      <c r="E43" s="30">
        <v>2.1873070000000001</v>
      </c>
      <c r="F43" s="30">
        <v>2.163751</v>
      </c>
      <c r="G43" s="30">
        <v>2.152174</v>
      </c>
      <c r="H43" s="30">
        <v>2.0964809999999998</v>
      </c>
      <c r="I43" s="30">
        <v>2.118617</v>
      </c>
      <c r="J43" s="30">
        <v>2.069731</v>
      </c>
      <c r="K43" s="30">
        <v>2.0790630000000001</v>
      </c>
      <c r="L43" s="30">
        <v>2.0786060000000002</v>
      </c>
      <c r="M43" s="16">
        <v>2.0499999999999998</v>
      </c>
      <c r="N43" s="16">
        <v>2.0099999999999998</v>
      </c>
      <c r="O43" s="16">
        <v>2.0099999999999998</v>
      </c>
      <c r="P43" s="16">
        <v>2.0099999999999998</v>
      </c>
      <c r="Q43" s="16">
        <v>2.0099999999999998</v>
      </c>
      <c r="R43" s="16">
        <v>1.98</v>
      </c>
      <c r="S43" s="16">
        <v>1.93</v>
      </c>
      <c r="T43" s="16">
        <v>1.92</v>
      </c>
      <c r="U43" s="16">
        <v>1.87</v>
      </c>
      <c r="V43" s="16">
        <v>1.85</v>
      </c>
      <c r="W43" s="16">
        <v>1.82</v>
      </c>
      <c r="X43" s="16">
        <v>1.78</v>
      </c>
      <c r="Y43" s="16">
        <v>1.8</v>
      </c>
      <c r="Z43" s="16">
        <v>1.82</v>
      </c>
      <c r="AA43" s="16">
        <v>1.79</v>
      </c>
      <c r="AB43" s="16">
        <v>1.77</v>
      </c>
      <c r="AC43" s="16">
        <v>1.74</v>
      </c>
      <c r="AD43" s="16">
        <v>1.71</v>
      </c>
      <c r="AE43" s="16">
        <v>1.71</v>
      </c>
    </row>
    <row r="45" spans="1:31">
      <c r="A45" s="8" t="s">
        <v>148</v>
      </c>
      <c r="U45" s="9"/>
    </row>
    <row r="46" spans="1:31">
      <c r="C46" s="26"/>
    </row>
    <row r="47" spans="1:31">
      <c r="A47" s="32" t="s">
        <v>85</v>
      </c>
      <c r="U47" s="9"/>
    </row>
    <row r="48" spans="1:31">
      <c r="A48" s="8" t="s">
        <v>86</v>
      </c>
      <c r="U48" s="9"/>
    </row>
    <row r="49" spans="1:21">
      <c r="A49" s="33" t="s">
        <v>149</v>
      </c>
      <c r="U49" s="9"/>
    </row>
    <row r="50" spans="1:21">
      <c r="A50" s="33" t="s">
        <v>150</v>
      </c>
      <c r="U50" s="9"/>
    </row>
    <row r="51" spans="1:21">
      <c r="A51" s="33" t="s">
        <v>151</v>
      </c>
      <c r="U51" s="9"/>
    </row>
    <row r="52" spans="1:21">
      <c r="A52" s="33" t="s">
        <v>92</v>
      </c>
      <c r="B52" s="34"/>
    </row>
    <row r="53" spans="1:21" ht="15.75">
      <c r="B53" s="35"/>
    </row>
    <row r="55" spans="1:21">
      <c r="A55" s="33"/>
    </row>
    <row r="56" spans="1:21">
      <c r="A56" s="33"/>
    </row>
    <row r="57" spans="1:21">
      <c r="A57" s="33"/>
    </row>
    <row r="58" spans="1:21">
      <c r="A58" s="33"/>
    </row>
  </sheetData>
  <hyperlinks>
    <hyperlink ref="B6" r:id="rId1" xr:uid="{E7783239-A53C-4093-9333-B6F31C8AE064}"/>
  </hyperlinks>
  <pageMargins left="0.7" right="0.7" top="0.75" bottom="0.75" header="0.3" footer="0.3"/>
  <pageSetup paperSize="5" scale="50" fitToHeight="100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7"/>
  <sheetViews>
    <sheetView workbookViewId="0">
      <selection activeCell="G27" sqref="G27"/>
    </sheetView>
  </sheetViews>
  <sheetFormatPr defaultColWidth="10.7109375" defaultRowHeight="14.25"/>
  <cols>
    <col min="1" max="1" width="14.28515625" customWidth="1"/>
    <col min="2" max="2" width="12.140625" bestFit="1" customWidth="1"/>
  </cols>
  <sheetData>
    <row r="1" spans="1:6">
      <c r="A1" t="s">
        <v>152</v>
      </c>
    </row>
    <row r="2" spans="1:6">
      <c r="B2" s="1">
        <v>2018</v>
      </c>
      <c r="C2" s="1">
        <v>2020</v>
      </c>
      <c r="D2" s="1">
        <v>2030</v>
      </c>
      <c r="E2" s="1">
        <v>2050</v>
      </c>
    </row>
    <row r="3" spans="1:6">
      <c r="A3" s="1" t="s">
        <v>153</v>
      </c>
      <c r="B3">
        <v>9.48</v>
      </c>
      <c r="C3">
        <v>8.8800000000000008</v>
      </c>
      <c r="D3">
        <v>7.41</v>
      </c>
      <c r="E3">
        <v>6.35</v>
      </c>
    </row>
    <row r="4" spans="1:6">
      <c r="A4" s="1" t="s">
        <v>154</v>
      </c>
      <c r="B4">
        <f>1/B3*100</f>
        <v>10.548523206751053</v>
      </c>
      <c r="C4">
        <f>1/C3*100</f>
        <v>11.261261261261261</v>
      </c>
      <c r="D4">
        <f>1/D3*100</f>
        <v>13.495276653171389</v>
      </c>
      <c r="E4">
        <f>1/E3*100</f>
        <v>15.748031496062993</v>
      </c>
    </row>
    <row r="5" spans="1:6">
      <c r="A5" s="1" t="s">
        <v>155</v>
      </c>
      <c r="B5">
        <f>B4*1.62</f>
        <v>17.088607594936708</v>
      </c>
      <c r="C5">
        <f>C4*1.62</f>
        <v>18.243243243243242</v>
      </c>
      <c r="D5">
        <f>D4*1.62</f>
        <v>21.862348178137651</v>
      </c>
      <c r="E5">
        <f>E4*1.62</f>
        <v>25.511811023622048</v>
      </c>
      <c r="F5" t="s">
        <v>156</v>
      </c>
    </row>
    <row r="6" spans="1:6">
      <c r="A6" s="1" t="s">
        <v>157</v>
      </c>
      <c r="B6">
        <f>B5/$B$15</f>
        <v>10.620638654404418</v>
      </c>
      <c r="C6">
        <f>C5/$B$15</f>
        <v>11.338249374296607</v>
      </c>
      <c r="D6">
        <f>D5/$B$15</f>
        <v>13.587537711707677</v>
      </c>
      <c r="E6">
        <f>E5/$B$15</f>
        <v>15.855693613189588</v>
      </c>
    </row>
    <row r="7" spans="1:6">
      <c r="A7" s="1" t="s">
        <v>158</v>
      </c>
      <c r="B7" s="4">
        <f>B6/$B$16*$B$17</f>
        <v>3.339295127645447E-4</v>
      </c>
      <c r="C7" s="4">
        <f>C6/$B$16*$B$17</f>
        <v>3.5649231768106795E-4</v>
      </c>
      <c r="D7" s="4">
        <f>D6/$B$16*$B$17</f>
        <v>4.2721346572306126E-4</v>
      </c>
      <c r="E7" s="4">
        <f>E6/$B$16*$B$17</f>
        <v>4.9852783952880056E-4</v>
      </c>
    </row>
    <row r="8" spans="1:6">
      <c r="C8" s="54" t="e">
        <f>(C7-B7)/(ROW(C7)-ROW(B7))</f>
        <v>#DIV/0!</v>
      </c>
    </row>
    <row r="10" spans="1:6">
      <c r="A10" t="s">
        <v>159</v>
      </c>
    </row>
    <row r="12" spans="1:6">
      <c r="A12" t="s">
        <v>160</v>
      </c>
    </row>
    <row r="14" spans="1:6">
      <c r="A14" t="s">
        <v>161</v>
      </c>
    </row>
    <row r="15" spans="1:6">
      <c r="A15" t="s">
        <v>162</v>
      </c>
      <c r="B15">
        <v>1.609</v>
      </c>
    </row>
    <row r="16" spans="1:6">
      <c r="A16" t="s">
        <v>163</v>
      </c>
      <c r="B16" s="4">
        <v>5057000</v>
      </c>
      <c r="C16" t="s">
        <v>164</v>
      </c>
    </row>
    <row r="17" spans="1:3">
      <c r="A17" t="s">
        <v>165</v>
      </c>
      <c r="B17">
        <v>159</v>
      </c>
      <c r="C17" t="s">
        <v>164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workbookViewId="0"/>
  </sheetViews>
  <sheetFormatPr defaultColWidth="8.85546875" defaultRowHeight="14.25"/>
  <cols>
    <col min="1" max="1" width="31.7109375" customWidth="1"/>
    <col min="2" max="2" width="10.42578125" customWidth="1"/>
  </cols>
  <sheetData>
    <row r="1" spans="1:4">
      <c r="A1" s="2" t="s">
        <v>166</v>
      </c>
      <c r="B1" s="3"/>
      <c r="D1" s="2" t="s">
        <v>167</v>
      </c>
    </row>
    <row r="2" spans="1:4">
      <c r="A2" t="s">
        <v>168</v>
      </c>
      <c r="B2" s="7">
        <v>0.68595041322314043</v>
      </c>
      <c r="D2" s="6" t="s">
        <v>169</v>
      </c>
    </row>
    <row r="3" spans="1:4">
      <c r="A3" t="s">
        <v>170</v>
      </c>
      <c r="B3" s="7">
        <v>0.68881036513545346</v>
      </c>
    </row>
    <row r="5" spans="1:4">
      <c r="A5" s="2" t="s">
        <v>171</v>
      </c>
      <c r="B5" s="3"/>
      <c r="D5" s="2" t="s">
        <v>167</v>
      </c>
    </row>
    <row r="6" spans="1:4">
      <c r="A6" t="s">
        <v>172</v>
      </c>
      <c r="B6">
        <v>0.55000000000000004</v>
      </c>
      <c r="D6" s="6" t="s">
        <v>173</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ColWidth="8.85546875" defaultRowHeight="14.25"/>
  <cols>
    <col min="1" max="1" width="12.28515625" customWidth="1"/>
    <col min="2" max="2" width="18.140625" customWidth="1"/>
  </cols>
  <sheetData>
    <row r="1" spans="1:2">
      <c r="A1" s="2" t="s">
        <v>174</v>
      </c>
      <c r="B1" s="46" t="s">
        <v>175</v>
      </c>
    </row>
    <row r="2" spans="1:2">
      <c r="A2" t="s">
        <v>176</v>
      </c>
      <c r="B2">
        <v>13</v>
      </c>
    </row>
    <row r="3" spans="1:2">
      <c r="A3" t="s">
        <v>170</v>
      </c>
      <c r="B3">
        <v>28</v>
      </c>
    </row>
    <row r="4" spans="1:2">
      <c r="A4" t="s">
        <v>177</v>
      </c>
      <c r="B4" s="41">
        <v>24</v>
      </c>
    </row>
    <row r="5" spans="1:2">
      <c r="A5" t="s">
        <v>178</v>
      </c>
      <c r="B5">
        <v>34</v>
      </c>
    </row>
    <row r="6" spans="1:2">
      <c r="A6" t="s">
        <v>179</v>
      </c>
      <c r="B6">
        <v>33</v>
      </c>
    </row>
    <row r="7" spans="1:2">
      <c r="A7" t="s">
        <v>180</v>
      </c>
      <c r="B7">
        <v>17</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56"/>
  <sheetViews>
    <sheetView topLeftCell="A37" workbookViewId="0">
      <selection activeCell="A8" sqref="A8:XFD47"/>
    </sheetView>
  </sheetViews>
  <sheetFormatPr defaultRowHeight="14.25"/>
  <cols>
    <col min="1" max="1" width="10.85546875" style="8" customWidth="1"/>
    <col min="2" max="2" width="46" style="8" customWidth="1"/>
    <col min="3" max="31" width="9.7109375" style="8" customWidth="1"/>
    <col min="258" max="258" width="3" customWidth="1"/>
    <col min="259" max="259" width="46" customWidth="1"/>
    <col min="260" max="286" width="9.7109375" customWidth="1"/>
    <col min="287" max="287" width="12.7109375" customWidth="1"/>
    <col min="514" max="514" width="3" customWidth="1"/>
    <col min="515" max="515" width="46" customWidth="1"/>
    <col min="516" max="542" width="9.7109375" customWidth="1"/>
    <col min="543" max="543" width="12.7109375" customWidth="1"/>
    <col min="770" max="770" width="3" customWidth="1"/>
    <col min="771" max="771" width="46" customWidth="1"/>
    <col min="772" max="798" width="9.7109375" customWidth="1"/>
    <col min="799" max="799" width="12.7109375" customWidth="1"/>
    <col min="1026" max="1026" width="3" customWidth="1"/>
    <col min="1027" max="1027" width="46" customWidth="1"/>
    <col min="1028" max="1054" width="9.7109375" customWidth="1"/>
    <col min="1055" max="1055" width="12.7109375" customWidth="1"/>
    <col min="1282" max="1282" width="3" customWidth="1"/>
    <col min="1283" max="1283" width="46" customWidth="1"/>
    <col min="1284" max="1310" width="9.7109375" customWidth="1"/>
    <col min="1311" max="1311" width="12.7109375" customWidth="1"/>
    <col min="1538" max="1538" width="3" customWidth="1"/>
    <col min="1539" max="1539" width="46" customWidth="1"/>
    <col min="1540" max="1566" width="9.7109375" customWidth="1"/>
    <col min="1567" max="1567" width="12.7109375" customWidth="1"/>
    <col min="1794" max="1794" width="3" customWidth="1"/>
    <col min="1795" max="1795" width="46" customWidth="1"/>
    <col min="1796" max="1822" width="9.7109375" customWidth="1"/>
    <col min="1823" max="1823" width="12.7109375" customWidth="1"/>
    <col min="2050" max="2050" width="3" customWidth="1"/>
    <col min="2051" max="2051" width="46" customWidth="1"/>
    <col min="2052" max="2078" width="9.7109375" customWidth="1"/>
    <col min="2079" max="2079" width="12.7109375" customWidth="1"/>
    <col min="2306" max="2306" width="3" customWidth="1"/>
    <col min="2307" max="2307" width="46" customWidth="1"/>
    <col min="2308" max="2334" width="9.7109375" customWidth="1"/>
    <col min="2335" max="2335" width="12.7109375" customWidth="1"/>
    <col min="2562" max="2562" width="3" customWidth="1"/>
    <col min="2563" max="2563" width="46" customWidth="1"/>
    <col min="2564" max="2590" width="9.7109375" customWidth="1"/>
    <col min="2591" max="2591" width="12.7109375" customWidth="1"/>
    <col min="2818" max="2818" width="3" customWidth="1"/>
    <col min="2819" max="2819" width="46" customWidth="1"/>
    <col min="2820" max="2846" width="9.7109375" customWidth="1"/>
    <col min="2847" max="2847" width="12.7109375" customWidth="1"/>
    <col min="3074" max="3074" width="3" customWidth="1"/>
    <col min="3075" max="3075" width="46" customWidth="1"/>
    <col min="3076" max="3102" width="9.7109375" customWidth="1"/>
    <col min="3103" max="3103" width="12.7109375" customWidth="1"/>
    <col min="3330" max="3330" width="3" customWidth="1"/>
    <col min="3331" max="3331" width="46" customWidth="1"/>
    <col min="3332" max="3358" width="9.7109375" customWidth="1"/>
    <col min="3359" max="3359" width="12.7109375" customWidth="1"/>
    <col min="3586" max="3586" width="3" customWidth="1"/>
    <col min="3587" max="3587" width="46" customWidth="1"/>
    <col min="3588" max="3614" width="9.7109375" customWidth="1"/>
    <col min="3615" max="3615" width="12.7109375" customWidth="1"/>
    <col min="3842" max="3842" width="3" customWidth="1"/>
    <col min="3843" max="3843" width="46" customWidth="1"/>
    <col min="3844" max="3870" width="9.7109375" customWidth="1"/>
    <col min="3871" max="3871" width="12.7109375" customWidth="1"/>
    <col min="4098" max="4098" width="3" customWidth="1"/>
    <col min="4099" max="4099" width="46" customWidth="1"/>
    <col min="4100" max="4126" width="9.7109375" customWidth="1"/>
    <col min="4127" max="4127" width="12.7109375" customWidth="1"/>
    <col min="4354" max="4354" width="3" customWidth="1"/>
    <col min="4355" max="4355" width="46" customWidth="1"/>
    <col min="4356" max="4382" width="9.7109375" customWidth="1"/>
    <col min="4383" max="4383" width="12.7109375" customWidth="1"/>
    <col min="4610" max="4610" width="3" customWidth="1"/>
    <col min="4611" max="4611" width="46" customWidth="1"/>
    <col min="4612" max="4638" width="9.7109375" customWidth="1"/>
    <col min="4639" max="4639" width="12.7109375" customWidth="1"/>
    <col min="4866" max="4866" width="3" customWidth="1"/>
    <col min="4867" max="4867" width="46" customWidth="1"/>
    <col min="4868" max="4894" width="9.7109375" customWidth="1"/>
    <col min="4895" max="4895" width="12.7109375" customWidth="1"/>
    <col min="5122" max="5122" width="3" customWidth="1"/>
    <col min="5123" max="5123" width="46" customWidth="1"/>
    <col min="5124" max="5150" width="9.7109375" customWidth="1"/>
    <col min="5151" max="5151" width="12.7109375" customWidth="1"/>
    <col min="5378" max="5378" width="3" customWidth="1"/>
    <col min="5379" max="5379" width="46" customWidth="1"/>
    <col min="5380" max="5406" width="9.7109375" customWidth="1"/>
    <col min="5407" max="5407" width="12.7109375" customWidth="1"/>
    <col min="5634" max="5634" width="3" customWidth="1"/>
    <col min="5635" max="5635" width="46" customWidth="1"/>
    <col min="5636" max="5662" width="9.7109375" customWidth="1"/>
    <col min="5663" max="5663" width="12.7109375" customWidth="1"/>
    <col min="5890" max="5890" width="3" customWidth="1"/>
    <col min="5891" max="5891" width="46" customWidth="1"/>
    <col min="5892" max="5918" width="9.7109375" customWidth="1"/>
    <col min="5919" max="5919" width="12.7109375" customWidth="1"/>
    <col min="6146" max="6146" width="3" customWidth="1"/>
    <col min="6147" max="6147" width="46" customWidth="1"/>
    <col min="6148" max="6174" width="9.7109375" customWidth="1"/>
    <col min="6175" max="6175" width="12.7109375" customWidth="1"/>
    <col min="6402" max="6402" width="3" customWidth="1"/>
    <col min="6403" max="6403" width="46" customWidth="1"/>
    <col min="6404" max="6430" width="9.7109375" customWidth="1"/>
    <col min="6431" max="6431" width="12.7109375" customWidth="1"/>
    <col min="6658" max="6658" width="3" customWidth="1"/>
    <col min="6659" max="6659" width="46" customWidth="1"/>
    <col min="6660" max="6686" width="9.7109375" customWidth="1"/>
    <col min="6687" max="6687" width="12.7109375" customWidth="1"/>
    <col min="6914" max="6914" width="3" customWidth="1"/>
    <col min="6915" max="6915" width="46" customWidth="1"/>
    <col min="6916" max="6942" width="9.7109375" customWidth="1"/>
    <col min="6943" max="6943" width="12.7109375" customWidth="1"/>
    <col min="7170" max="7170" width="3" customWidth="1"/>
    <col min="7171" max="7171" width="46" customWidth="1"/>
    <col min="7172" max="7198" width="9.7109375" customWidth="1"/>
    <col min="7199" max="7199" width="12.7109375" customWidth="1"/>
    <col min="7426" max="7426" width="3" customWidth="1"/>
    <col min="7427" max="7427" width="46" customWidth="1"/>
    <col min="7428" max="7454" width="9.7109375" customWidth="1"/>
    <col min="7455" max="7455" width="12.7109375" customWidth="1"/>
    <col min="7682" max="7682" width="3" customWidth="1"/>
    <col min="7683" max="7683" width="46" customWidth="1"/>
    <col min="7684" max="7710" width="9.7109375" customWidth="1"/>
    <col min="7711" max="7711" width="12.7109375" customWidth="1"/>
    <col min="7938" max="7938" width="3" customWidth="1"/>
    <col min="7939" max="7939" width="46" customWidth="1"/>
    <col min="7940" max="7966" width="9.7109375" customWidth="1"/>
    <col min="7967" max="7967" width="12.7109375" customWidth="1"/>
    <col min="8194" max="8194" width="3" customWidth="1"/>
    <col min="8195" max="8195" width="46" customWidth="1"/>
    <col min="8196" max="8222" width="9.7109375" customWidth="1"/>
    <col min="8223" max="8223" width="12.7109375" customWidth="1"/>
    <col min="8450" max="8450" width="3" customWidth="1"/>
    <col min="8451" max="8451" width="46" customWidth="1"/>
    <col min="8452" max="8478" width="9.7109375" customWidth="1"/>
    <col min="8479" max="8479" width="12.7109375" customWidth="1"/>
    <col min="8706" max="8706" width="3" customWidth="1"/>
    <col min="8707" max="8707" width="46" customWidth="1"/>
    <col min="8708" max="8734" width="9.7109375" customWidth="1"/>
    <col min="8735" max="8735" width="12.7109375" customWidth="1"/>
    <col min="8962" max="8962" width="3" customWidth="1"/>
    <col min="8963" max="8963" width="46" customWidth="1"/>
    <col min="8964" max="8990" width="9.7109375" customWidth="1"/>
    <col min="8991" max="8991" width="12.7109375" customWidth="1"/>
    <col min="9218" max="9218" width="3" customWidth="1"/>
    <col min="9219" max="9219" width="46" customWidth="1"/>
    <col min="9220" max="9246" width="9.7109375" customWidth="1"/>
    <col min="9247" max="9247" width="12.7109375" customWidth="1"/>
    <col min="9474" max="9474" width="3" customWidth="1"/>
    <col min="9475" max="9475" width="46" customWidth="1"/>
    <col min="9476" max="9502" width="9.7109375" customWidth="1"/>
    <col min="9503" max="9503" width="12.7109375" customWidth="1"/>
    <col min="9730" max="9730" width="3" customWidth="1"/>
    <col min="9731" max="9731" width="46" customWidth="1"/>
    <col min="9732" max="9758" width="9.7109375" customWidth="1"/>
    <col min="9759" max="9759" width="12.7109375" customWidth="1"/>
    <col min="9986" max="9986" width="3" customWidth="1"/>
    <col min="9987" max="9987" width="46" customWidth="1"/>
    <col min="9988" max="10014" width="9.7109375" customWidth="1"/>
    <col min="10015" max="10015" width="12.7109375" customWidth="1"/>
    <col min="10242" max="10242" width="3" customWidth="1"/>
    <col min="10243" max="10243" width="46" customWidth="1"/>
    <col min="10244" max="10270" width="9.7109375" customWidth="1"/>
    <col min="10271" max="10271" width="12.7109375" customWidth="1"/>
    <col min="10498" max="10498" width="3" customWidth="1"/>
    <col min="10499" max="10499" width="46" customWidth="1"/>
    <col min="10500" max="10526" width="9.7109375" customWidth="1"/>
    <col min="10527" max="10527" width="12.7109375" customWidth="1"/>
    <col min="10754" max="10754" width="3" customWidth="1"/>
    <col min="10755" max="10755" width="46" customWidth="1"/>
    <col min="10756" max="10782" width="9.7109375" customWidth="1"/>
    <col min="10783" max="10783" width="12.7109375" customWidth="1"/>
    <col min="11010" max="11010" width="3" customWidth="1"/>
    <col min="11011" max="11011" width="46" customWidth="1"/>
    <col min="11012" max="11038" width="9.7109375" customWidth="1"/>
    <col min="11039" max="11039" width="12.7109375" customWidth="1"/>
    <col min="11266" max="11266" width="3" customWidth="1"/>
    <col min="11267" max="11267" width="46" customWidth="1"/>
    <col min="11268" max="11294" width="9.7109375" customWidth="1"/>
    <col min="11295" max="11295" width="12.7109375" customWidth="1"/>
    <col min="11522" max="11522" width="3" customWidth="1"/>
    <col min="11523" max="11523" width="46" customWidth="1"/>
    <col min="11524" max="11550" width="9.7109375" customWidth="1"/>
    <col min="11551" max="11551" width="12.7109375" customWidth="1"/>
    <col min="11778" max="11778" width="3" customWidth="1"/>
    <col min="11779" max="11779" width="46" customWidth="1"/>
    <col min="11780" max="11806" width="9.7109375" customWidth="1"/>
    <col min="11807" max="11807" width="12.7109375" customWidth="1"/>
    <col min="12034" max="12034" width="3" customWidth="1"/>
    <col min="12035" max="12035" width="46" customWidth="1"/>
    <col min="12036" max="12062" width="9.7109375" customWidth="1"/>
    <col min="12063" max="12063" width="12.7109375" customWidth="1"/>
    <col min="12290" max="12290" width="3" customWidth="1"/>
    <col min="12291" max="12291" width="46" customWidth="1"/>
    <col min="12292" max="12318" width="9.7109375" customWidth="1"/>
    <col min="12319" max="12319" width="12.7109375" customWidth="1"/>
    <col min="12546" max="12546" width="3" customWidth="1"/>
    <col min="12547" max="12547" width="46" customWidth="1"/>
    <col min="12548" max="12574" width="9.7109375" customWidth="1"/>
    <col min="12575" max="12575" width="12.7109375" customWidth="1"/>
    <col min="12802" max="12802" width="3" customWidth="1"/>
    <col min="12803" max="12803" width="46" customWidth="1"/>
    <col min="12804" max="12830" width="9.7109375" customWidth="1"/>
    <col min="12831" max="12831" width="12.7109375" customWidth="1"/>
    <col min="13058" max="13058" width="3" customWidth="1"/>
    <col min="13059" max="13059" width="46" customWidth="1"/>
    <col min="13060" max="13086" width="9.7109375" customWidth="1"/>
    <col min="13087" max="13087" width="12.7109375" customWidth="1"/>
    <col min="13314" max="13314" width="3" customWidth="1"/>
    <col min="13315" max="13315" width="46" customWidth="1"/>
    <col min="13316" max="13342" width="9.7109375" customWidth="1"/>
    <col min="13343" max="13343" width="12.7109375" customWidth="1"/>
    <col min="13570" max="13570" width="3" customWidth="1"/>
    <col min="13571" max="13571" width="46" customWidth="1"/>
    <col min="13572" max="13598" width="9.7109375" customWidth="1"/>
    <col min="13599" max="13599" width="12.7109375" customWidth="1"/>
    <col min="13826" max="13826" width="3" customWidth="1"/>
    <col min="13827" max="13827" width="46" customWidth="1"/>
    <col min="13828" max="13854" width="9.7109375" customWidth="1"/>
    <col min="13855" max="13855" width="12.7109375" customWidth="1"/>
    <col min="14082" max="14082" width="3" customWidth="1"/>
    <col min="14083" max="14083" width="46" customWidth="1"/>
    <col min="14084" max="14110" width="9.7109375" customWidth="1"/>
    <col min="14111" max="14111" width="12.7109375" customWidth="1"/>
    <col min="14338" max="14338" width="3" customWidth="1"/>
    <col min="14339" max="14339" width="46" customWidth="1"/>
    <col min="14340" max="14366" width="9.7109375" customWidth="1"/>
    <col min="14367" max="14367" width="12.7109375" customWidth="1"/>
    <col min="14594" max="14594" width="3" customWidth="1"/>
    <col min="14595" max="14595" width="46" customWidth="1"/>
    <col min="14596" max="14622" width="9.7109375" customWidth="1"/>
    <col min="14623" max="14623" width="12.7109375" customWidth="1"/>
    <col min="14850" max="14850" width="3" customWidth="1"/>
    <col min="14851" max="14851" width="46" customWidth="1"/>
    <col min="14852" max="14878" width="9.7109375" customWidth="1"/>
    <col min="14879" max="14879" width="12.7109375" customWidth="1"/>
    <col min="15106" max="15106" width="3" customWidth="1"/>
    <col min="15107" max="15107" width="46" customWidth="1"/>
    <col min="15108" max="15134" width="9.7109375" customWidth="1"/>
    <col min="15135" max="15135" width="12.7109375" customWidth="1"/>
    <col min="15362" max="15362" width="3" customWidth="1"/>
    <col min="15363" max="15363" width="46" customWidth="1"/>
    <col min="15364" max="15390" width="9.7109375" customWidth="1"/>
    <col min="15391" max="15391" width="12.7109375" customWidth="1"/>
    <col min="15618" max="15618" width="3" customWidth="1"/>
    <col min="15619" max="15619" width="46" customWidth="1"/>
    <col min="15620" max="15646" width="9.7109375" customWidth="1"/>
    <col min="15647" max="15647" width="12.7109375" customWidth="1"/>
    <col min="15874" max="15874" width="3" customWidth="1"/>
    <col min="15875" max="15875" width="46" customWidth="1"/>
    <col min="15876" max="15902" width="9.7109375" customWidth="1"/>
    <col min="15903" max="15903" width="12.7109375" customWidth="1"/>
    <col min="16130" max="16130" width="3" customWidth="1"/>
    <col min="16131" max="16131" width="46" customWidth="1"/>
    <col min="16132" max="16158" width="9.7109375" customWidth="1"/>
    <col min="16159" max="16159" width="12.710937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ht="15">
      <c r="K3" s="11"/>
      <c r="L3" s="11"/>
      <c r="M3" s="11"/>
      <c r="N3" s="11"/>
      <c r="O3" s="11"/>
      <c r="P3" s="11"/>
      <c r="Q3" s="11"/>
      <c r="R3" s="11"/>
      <c r="S3" s="11"/>
      <c r="T3" s="11"/>
      <c r="U3" s="11"/>
      <c r="V3" s="11"/>
      <c r="W3" s="11"/>
      <c r="X3" s="11"/>
      <c r="Y3" s="11"/>
      <c r="Z3" s="11"/>
      <c r="AA3" s="11"/>
      <c r="AB3" s="11"/>
      <c r="AC3" s="11"/>
      <c r="AD3" s="11"/>
      <c r="AE3" s="11"/>
    </row>
    <row r="4" spans="1:31" ht="15">
      <c r="K4" s="11"/>
      <c r="L4" s="11"/>
      <c r="M4" s="11"/>
      <c r="N4" s="11"/>
      <c r="O4" s="11"/>
      <c r="P4" s="11"/>
      <c r="Q4" s="11"/>
      <c r="R4" s="11"/>
      <c r="S4" s="11"/>
      <c r="T4" s="11"/>
      <c r="U4" s="11"/>
      <c r="V4" s="11"/>
      <c r="W4" s="11"/>
      <c r="X4" s="11"/>
      <c r="Y4" s="11"/>
      <c r="Z4" s="11"/>
      <c r="AA4" s="11"/>
      <c r="AB4" s="11"/>
      <c r="AC4" s="11"/>
      <c r="AD4" s="11"/>
      <c r="AE4" s="11"/>
    </row>
    <row r="5" spans="1:31" ht="15.75">
      <c r="A5" s="12" t="s">
        <v>181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c r="AD5" s="9"/>
      <c r="AE5" s="9"/>
    </row>
    <row r="6" spans="1:31" ht="15">
      <c r="K6" s="11"/>
      <c r="L6" s="11"/>
      <c r="M6" s="11"/>
      <c r="N6" s="11"/>
      <c r="O6" s="11"/>
      <c r="P6" s="11"/>
      <c r="Q6" s="11"/>
      <c r="R6" s="11"/>
      <c r="S6" s="11"/>
      <c r="T6" s="11"/>
      <c r="U6" s="11"/>
      <c r="V6" s="11"/>
      <c r="W6" s="11"/>
      <c r="X6" s="11"/>
      <c r="Y6" s="11"/>
      <c r="Z6" s="11"/>
      <c r="AA6" s="11"/>
      <c r="AB6" s="11"/>
      <c r="AC6" s="11"/>
      <c r="AD6" s="11"/>
      <c r="AE6" s="11"/>
    </row>
    <row r="7" spans="1:31" ht="15.75">
      <c r="B7" s="13"/>
      <c r="C7" s="13"/>
      <c r="D7" s="14"/>
      <c r="E7" s="14"/>
      <c r="K7" s="14"/>
      <c r="L7" s="14"/>
      <c r="M7" s="14"/>
      <c r="N7" s="14"/>
      <c r="O7" s="14"/>
      <c r="P7" s="14"/>
      <c r="Q7" s="14"/>
      <c r="R7" s="14"/>
      <c r="S7" s="14"/>
      <c r="T7" s="14"/>
      <c r="U7" s="9"/>
      <c r="V7" s="14"/>
      <c r="W7" s="14"/>
      <c r="X7" s="14"/>
      <c r="Y7" s="14"/>
      <c r="Z7" s="14"/>
      <c r="AA7" s="14"/>
      <c r="AB7" s="9"/>
      <c r="AC7" s="9"/>
      <c r="AD7" s="9"/>
      <c r="AE7" s="9"/>
    </row>
    <row r="8" spans="1:31" ht="45" customHeight="1" thickBo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ht="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ht="15">
      <c r="B10" s="63" t="s">
        <v>182</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row>
    <row r="11" spans="1:31" ht="15">
      <c r="B11" s="64" t="s">
        <v>183</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row>
    <row r="12" spans="1:31" ht="15">
      <c r="B12" s="21" t="s">
        <v>184</v>
      </c>
      <c r="C12" s="26">
        <v>101.545</v>
      </c>
      <c r="D12" s="26">
        <v>96.816999999999993</v>
      </c>
      <c r="E12" s="26">
        <v>99.340999999999994</v>
      </c>
      <c r="F12" s="26">
        <v>106.964</v>
      </c>
      <c r="G12" s="26">
        <v>119.801</v>
      </c>
      <c r="H12" s="26">
        <v>114.33</v>
      </c>
      <c r="I12" s="26">
        <v>126.94799999999999</v>
      </c>
      <c r="J12" s="26">
        <v>159.20099999999999</v>
      </c>
      <c r="K12" s="26">
        <v>165.33500000000001</v>
      </c>
      <c r="L12" s="26">
        <v>161.739</v>
      </c>
      <c r="M12" s="26">
        <v>159.26300000000001</v>
      </c>
      <c r="N12" s="26">
        <v>158.79300000000001</v>
      </c>
      <c r="O12" s="26">
        <v>172.86500000000001</v>
      </c>
      <c r="P12" s="26">
        <v>165.23699999999999</v>
      </c>
      <c r="Q12" s="26">
        <v>160.196</v>
      </c>
      <c r="R12" s="26">
        <v>163.45599999999999</v>
      </c>
      <c r="S12" s="26">
        <v>164.666</v>
      </c>
      <c r="T12" s="26">
        <v>179.43700000000001</v>
      </c>
      <c r="U12" s="26">
        <v>174.89500000000001</v>
      </c>
      <c r="V12" s="26">
        <v>161.97499999999999</v>
      </c>
      <c r="W12" s="26">
        <v>196.12899999999999</v>
      </c>
      <c r="X12" s="26">
        <v>200.905</v>
      </c>
      <c r="Y12" s="26">
        <v>202.63</v>
      </c>
      <c r="Z12" s="100">
        <v>218</v>
      </c>
      <c r="AA12" s="100">
        <v>241</v>
      </c>
      <c r="AB12" s="100">
        <v>265</v>
      </c>
      <c r="AC12" s="100">
        <v>286</v>
      </c>
      <c r="AD12" s="100">
        <v>308</v>
      </c>
      <c r="AE12" s="100">
        <v>305</v>
      </c>
    </row>
    <row r="13" spans="1:31" ht="15">
      <c r="B13" s="21" t="s">
        <v>185</v>
      </c>
      <c r="C13" s="26">
        <v>40.015000000000001</v>
      </c>
      <c r="D13" s="26">
        <v>39.840000000000003</v>
      </c>
      <c r="E13" s="26">
        <v>44.110999999999997</v>
      </c>
      <c r="F13" s="26">
        <v>45.756</v>
      </c>
      <c r="G13" s="26">
        <v>45.834000000000003</v>
      </c>
      <c r="H13" s="26">
        <v>44.002000000000002</v>
      </c>
      <c r="I13" s="26">
        <v>49.558</v>
      </c>
      <c r="J13" s="26">
        <v>58.399000000000001</v>
      </c>
      <c r="K13" s="26">
        <v>63.764000000000003</v>
      </c>
      <c r="L13" s="26">
        <v>64.89</v>
      </c>
      <c r="M13" s="26">
        <v>63.487000000000002</v>
      </c>
      <c r="N13" s="26">
        <v>66.245000000000005</v>
      </c>
      <c r="O13" s="26">
        <v>69.378</v>
      </c>
      <c r="P13" s="26">
        <v>69.611000000000004</v>
      </c>
      <c r="Q13" s="26">
        <v>69.384</v>
      </c>
      <c r="R13" s="26">
        <v>75.260999999999996</v>
      </c>
      <c r="S13" s="26">
        <v>109.812</v>
      </c>
      <c r="T13" s="26">
        <v>125.446</v>
      </c>
      <c r="U13" s="26">
        <v>113.456</v>
      </c>
      <c r="V13" s="26">
        <v>90.89</v>
      </c>
      <c r="W13" s="26">
        <v>109.761</v>
      </c>
      <c r="X13" s="26">
        <v>119.17</v>
      </c>
      <c r="Y13" s="26">
        <v>121.40600000000001</v>
      </c>
      <c r="Z13" s="100">
        <v>127</v>
      </c>
      <c r="AA13" s="100">
        <v>133</v>
      </c>
      <c r="AB13" s="100">
        <v>132</v>
      </c>
      <c r="AC13" s="100">
        <v>135</v>
      </c>
      <c r="AD13" s="100">
        <v>150</v>
      </c>
      <c r="AE13" s="100">
        <v>146</v>
      </c>
    </row>
    <row r="14" spans="1:31" ht="15">
      <c r="B14" s="21" t="s">
        <v>186</v>
      </c>
      <c r="C14" s="26">
        <v>16.291</v>
      </c>
      <c r="D14" s="26">
        <v>10.557</v>
      </c>
      <c r="E14" s="26">
        <v>12.37</v>
      </c>
      <c r="F14" s="26">
        <v>18.347000000000001</v>
      </c>
      <c r="G14" s="26">
        <v>22.978999999999999</v>
      </c>
      <c r="H14" s="26">
        <v>25.547000000000001</v>
      </c>
      <c r="I14" s="26">
        <v>21.600999999999999</v>
      </c>
      <c r="J14" s="26">
        <v>26.99</v>
      </c>
      <c r="K14" s="26">
        <v>27.786000000000001</v>
      </c>
      <c r="L14" s="26">
        <v>31.523</v>
      </c>
      <c r="M14" s="26">
        <v>28.763000000000002</v>
      </c>
      <c r="N14" s="26">
        <v>22.155000000000001</v>
      </c>
      <c r="O14" s="26">
        <v>25.457999999999998</v>
      </c>
      <c r="P14" s="26">
        <v>24.356000000000002</v>
      </c>
      <c r="Q14" s="26">
        <v>30.385000000000002</v>
      </c>
      <c r="R14" s="26">
        <v>34.482999999999997</v>
      </c>
      <c r="S14" s="26">
        <v>37.692</v>
      </c>
      <c r="T14" s="26">
        <v>29.248000000000001</v>
      </c>
      <c r="U14" s="26">
        <v>26.808</v>
      </c>
      <c r="V14" s="26">
        <v>15.467000000000001</v>
      </c>
      <c r="W14" s="26">
        <v>19.53</v>
      </c>
      <c r="X14" s="26">
        <v>26.576000000000001</v>
      </c>
      <c r="Y14" s="26">
        <v>32.511000000000003</v>
      </c>
      <c r="Z14" s="100">
        <v>30</v>
      </c>
      <c r="AA14" s="100">
        <v>30</v>
      </c>
      <c r="AB14" s="100">
        <v>30</v>
      </c>
      <c r="AC14" s="100">
        <v>24</v>
      </c>
      <c r="AD14" s="100">
        <v>27</v>
      </c>
      <c r="AE14" s="100">
        <v>34</v>
      </c>
    </row>
    <row r="15" spans="1:31" ht="15">
      <c r="B15" s="64" t="s">
        <v>187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row>
    <row r="16" spans="1:31" ht="15">
      <c r="B16" s="21" t="s">
        <v>188</v>
      </c>
      <c r="C16" s="26">
        <v>994.80700000000002</v>
      </c>
      <c r="D16" s="26">
        <v>1004.502</v>
      </c>
      <c r="E16" s="26">
        <v>1030.269</v>
      </c>
      <c r="F16" s="26">
        <v>1066.174</v>
      </c>
      <c r="G16" s="26">
        <v>1141.896</v>
      </c>
      <c r="H16" s="26">
        <v>1164.501</v>
      </c>
      <c r="I16" s="26">
        <v>1218.6220000000001</v>
      </c>
      <c r="J16" s="26">
        <v>1306.6130000000001</v>
      </c>
      <c r="K16" s="26">
        <v>1397.9549999999999</v>
      </c>
      <c r="L16" s="26">
        <v>1463.356</v>
      </c>
      <c r="M16" s="26">
        <v>1518.462</v>
      </c>
      <c r="N16" s="26">
        <v>1590.145</v>
      </c>
      <c r="O16" s="26">
        <v>1631.9670000000001</v>
      </c>
      <c r="P16" s="26">
        <v>1680.8230000000001</v>
      </c>
      <c r="Q16" s="26">
        <v>1755.874</v>
      </c>
      <c r="R16" s="26">
        <v>1807.9179999999999</v>
      </c>
      <c r="S16" s="26">
        <v>1822.9269999999999</v>
      </c>
      <c r="T16" s="26">
        <v>1944.22</v>
      </c>
      <c r="U16" s="26">
        <v>2083.893</v>
      </c>
      <c r="V16" s="26">
        <v>2174.4490000000001</v>
      </c>
      <c r="W16" s="26">
        <v>2257.7040000000002</v>
      </c>
      <c r="X16" s="26">
        <v>2337.8429999999998</v>
      </c>
      <c r="Y16" s="26">
        <v>2387.3850000000002</v>
      </c>
      <c r="Z16" s="101">
        <v>2525</v>
      </c>
      <c r="AA16" s="101">
        <v>2684</v>
      </c>
      <c r="AB16" s="101">
        <v>2859</v>
      </c>
      <c r="AC16" s="101">
        <v>3052</v>
      </c>
      <c r="AD16" s="101">
        <v>3223</v>
      </c>
      <c r="AE16" s="101">
        <v>3397</v>
      </c>
    </row>
    <row r="17" spans="1:31" ht="15">
      <c r="B17" s="21" t="s">
        <v>189</v>
      </c>
      <c r="C17" s="26">
        <v>571.98</v>
      </c>
      <c r="D17" s="26">
        <v>571.56399999999996</v>
      </c>
      <c r="E17" s="26">
        <v>563.86500000000001</v>
      </c>
      <c r="F17" s="26">
        <v>566.50099999999998</v>
      </c>
      <c r="G17" s="26">
        <v>609.22199999999998</v>
      </c>
      <c r="H17" s="26">
        <v>580.80600000000004</v>
      </c>
      <c r="I17" s="26">
        <v>622.45000000000005</v>
      </c>
      <c r="J17" s="26">
        <v>636.83900000000006</v>
      </c>
      <c r="K17" s="26">
        <v>677.01900000000001</v>
      </c>
      <c r="L17" s="26">
        <v>673.01700000000005</v>
      </c>
      <c r="M17" s="26">
        <v>671.77200000000005</v>
      </c>
      <c r="N17" s="26">
        <v>719.95600000000002</v>
      </c>
      <c r="O17" s="26">
        <v>749.29499999999996</v>
      </c>
      <c r="P17" s="26">
        <v>795.66300000000001</v>
      </c>
      <c r="Q17" s="26">
        <v>852.03800000000001</v>
      </c>
      <c r="R17" s="26">
        <v>886.52700000000004</v>
      </c>
      <c r="S17" s="26">
        <v>1001.174</v>
      </c>
      <c r="T17" s="26">
        <v>1114.751</v>
      </c>
      <c r="U17" s="26">
        <v>1230.9349999999999</v>
      </c>
      <c r="V17" s="26">
        <v>1315.116</v>
      </c>
      <c r="W17" s="26">
        <v>1405.1849999999999</v>
      </c>
      <c r="X17" s="26">
        <v>1431.6869999999999</v>
      </c>
      <c r="Y17" s="26">
        <v>1449.673</v>
      </c>
      <c r="Z17" s="101">
        <v>1502</v>
      </c>
      <c r="AA17" s="101">
        <v>1551</v>
      </c>
      <c r="AB17" s="101">
        <v>1597</v>
      </c>
      <c r="AC17" s="101">
        <v>1624</v>
      </c>
      <c r="AD17" s="101">
        <v>1663</v>
      </c>
      <c r="AE17" s="101">
        <v>1694</v>
      </c>
    </row>
    <row r="18" spans="1:31" ht="15">
      <c r="B18" s="21" t="s">
        <v>190</v>
      </c>
      <c r="C18" s="26">
        <v>297.12099999999998</v>
      </c>
      <c r="D18" s="26">
        <v>293.99200000000002</v>
      </c>
      <c r="E18" s="26">
        <v>291.20999999999998</v>
      </c>
      <c r="F18" s="26">
        <v>292.07900000000001</v>
      </c>
      <c r="G18" s="26">
        <v>292.25299999999999</v>
      </c>
      <c r="H18" s="26">
        <v>292.89999999999998</v>
      </c>
      <c r="I18" s="26">
        <v>281.459</v>
      </c>
      <c r="J18" s="26">
        <v>290.37299999999999</v>
      </c>
      <c r="K18" s="26">
        <v>313.786</v>
      </c>
      <c r="L18" s="26">
        <v>303.95299999999997</v>
      </c>
      <c r="M18" s="26">
        <v>301.495</v>
      </c>
      <c r="N18" s="26">
        <v>319.06299999999999</v>
      </c>
      <c r="O18" s="26">
        <v>325.34199999999998</v>
      </c>
      <c r="P18" s="26">
        <v>343.108</v>
      </c>
      <c r="Q18" s="26">
        <v>345.74</v>
      </c>
      <c r="R18" s="26">
        <v>359.39499999999998</v>
      </c>
      <c r="S18" s="26">
        <v>375.75799999999998</v>
      </c>
      <c r="T18" s="26">
        <v>386.49900000000002</v>
      </c>
      <c r="U18" s="26">
        <v>392.923</v>
      </c>
      <c r="V18" s="26">
        <v>390.76499999999999</v>
      </c>
      <c r="W18" s="26">
        <v>396.23200000000003</v>
      </c>
      <c r="X18" s="26">
        <v>415.42200000000003</v>
      </c>
      <c r="Y18" s="26">
        <v>431.61399999999998</v>
      </c>
      <c r="Z18" s="100">
        <v>433</v>
      </c>
      <c r="AA18" s="100">
        <v>455</v>
      </c>
      <c r="AB18" s="100">
        <v>464</v>
      </c>
      <c r="AC18" s="100">
        <v>463</v>
      </c>
      <c r="AD18" s="100">
        <v>471</v>
      </c>
      <c r="AE18" s="100">
        <v>481</v>
      </c>
    </row>
    <row r="19" spans="1:31" ht="15">
      <c r="B19" s="64" t="s">
        <v>191</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row>
    <row r="20" spans="1:31" ht="15">
      <c r="B20" s="21" t="s">
        <v>78</v>
      </c>
      <c r="C20" s="26">
        <v>21126.424070000001</v>
      </c>
      <c r="D20" s="26">
        <v>20883.356455000001</v>
      </c>
      <c r="E20" s="26">
        <v>22269.301438999999</v>
      </c>
      <c r="F20" s="26">
        <v>21733.053886000002</v>
      </c>
      <c r="G20" s="26">
        <v>21977.936000999998</v>
      </c>
      <c r="H20" s="26">
        <v>22634.650463999998</v>
      </c>
      <c r="I20" s="26">
        <v>22737.573293000001</v>
      </c>
      <c r="J20" s="26">
        <v>22609.789575999999</v>
      </c>
      <c r="K20" s="26">
        <v>22475.487349999999</v>
      </c>
      <c r="L20" s="26">
        <v>22195.059561999999</v>
      </c>
      <c r="M20" s="26">
        <v>21658.176350000002</v>
      </c>
      <c r="N20" s="26">
        <v>21160.050315</v>
      </c>
      <c r="O20" s="26">
        <v>21472.196248</v>
      </c>
      <c r="P20" s="26">
        <v>21301.611412999999</v>
      </c>
      <c r="Q20" s="26">
        <v>20966.512999999999</v>
      </c>
      <c r="R20" s="26">
        <v>20895.861579</v>
      </c>
      <c r="S20" s="26">
        <v>20707.908167000001</v>
      </c>
      <c r="T20" s="26">
        <v>20798.270691999998</v>
      </c>
      <c r="U20" s="26">
        <v>19528.900893000002</v>
      </c>
      <c r="V20" s="26">
        <v>19233.956322999999</v>
      </c>
      <c r="W20" s="26">
        <v>19413.604155000001</v>
      </c>
      <c r="X20" s="26">
        <v>19078.504021000001</v>
      </c>
      <c r="Y20" s="26">
        <v>19298.008399999999</v>
      </c>
      <c r="Z20" s="101">
        <v>19226</v>
      </c>
      <c r="AA20" s="101">
        <v>18282</v>
      </c>
      <c r="AB20" s="101">
        <v>18087</v>
      </c>
      <c r="AC20" s="101">
        <v>18348</v>
      </c>
      <c r="AD20" s="101">
        <v>18159</v>
      </c>
      <c r="AE20" s="101">
        <v>18436</v>
      </c>
    </row>
    <row r="21" spans="1:31" ht="15">
      <c r="B21" s="21" t="s">
        <v>192</v>
      </c>
      <c r="C21" s="26">
        <v>21662.733017999999</v>
      </c>
      <c r="D21" s="26">
        <v>21784.138999999999</v>
      </c>
      <c r="E21" s="26">
        <v>23304.596537000001</v>
      </c>
      <c r="F21" s="26">
        <v>24351.250871</v>
      </c>
      <c r="G21" s="26">
        <v>24676.543624999998</v>
      </c>
      <c r="H21" s="26">
        <v>26841.782328000001</v>
      </c>
      <c r="I21" s="26">
        <v>25440.162494</v>
      </c>
      <c r="J21" s="26">
        <v>25668.973305</v>
      </c>
      <c r="K21" s="26">
        <v>25107.529881999999</v>
      </c>
      <c r="L21" s="26">
        <v>26412.943033</v>
      </c>
      <c r="M21" s="26">
        <v>24977.975693</v>
      </c>
      <c r="N21" s="26">
        <v>26506.288860000001</v>
      </c>
      <c r="O21" s="26">
        <v>24559.595161000001</v>
      </c>
      <c r="P21" s="26">
        <v>27227.622642999999</v>
      </c>
      <c r="Q21" s="26">
        <v>28330.832187</v>
      </c>
      <c r="R21" s="26">
        <v>25171.435455999999</v>
      </c>
      <c r="S21" s="26">
        <v>28540.187426</v>
      </c>
      <c r="T21" s="26">
        <v>26787.203541999999</v>
      </c>
      <c r="U21" s="26">
        <v>25076.936592999999</v>
      </c>
      <c r="V21" s="26">
        <v>23434.834662000001</v>
      </c>
      <c r="W21" s="26">
        <v>26353.019342</v>
      </c>
      <c r="X21" s="26">
        <v>25634.448057000001</v>
      </c>
      <c r="Y21" s="26">
        <v>25497.983867999999</v>
      </c>
      <c r="Z21" s="101">
        <v>26142</v>
      </c>
      <c r="AA21" s="101">
        <v>25052</v>
      </c>
      <c r="AB21" s="101">
        <v>23738</v>
      </c>
      <c r="AC21" s="101">
        <v>23153</v>
      </c>
      <c r="AD21" s="101">
        <v>23426</v>
      </c>
      <c r="AE21" s="101">
        <v>24734</v>
      </c>
    </row>
    <row r="22" spans="1:31" ht="15">
      <c r="B22" s="21" t="s">
        <v>193</v>
      </c>
      <c r="C22" s="26">
        <v>51885.645028999999</v>
      </c>
      <c r="D22" s="26">
        <v>47827.414506000001</v>
      </c>
      <c r="E22" s="26">
        <v>50117.879362</v>
      </c>
      <c r="F22" s="26">
        <v>56253.801506999996</v>
      </c>
      <c r="G22" s="26">
        <v>65437.125138000003</v>
      </c>
      <c r="H22" s="26">
        <v>70537.812938000003</v>
      </c>
      <c r="I22" s="26">
        <v>76752.971823999993</v>
      </c>
      <c r="J22" s="26">
        <v>81938.704702000003</v>
      </c>
      <c r="K22" s="26">
        <v>78866.193136999995</v>
      </c>
      <c r="L22" s="26">
        <v>86413.611531000002</v>
      </c>
      <c r="M22" s="26">
        <v>93281.100877000004</v>
      </c>
      <c r="N22" s="26">
        <v>83963.591182999997</v>
      </c>
      <c r="O22" s="26">
        <v>82549.953213999994</v>
      </c>
      <c r="P22" s="26">
        <v>85738.819117000006</v>
      </c>
      <c r="Q22" s="26">
        <v>90366.877315000005</v>
      </c>
      <c r="R22" s="26">
        <v>93719.501749000003</v>
      </c>
      <c r="S22" s="26">
        <v>86679.152457999997</v>
      </c>
      <c r="T22" s="26">
        <v>86875.259774000006</v>
      </c>
      <c r="U22" s="26">
        <v>85455.002888999996</v>
      </c>
      <c r="V22" s="26">
        <v>89786.961018999995</v>
      </c>
      <c r="W22" s="26">
        <v>91581.659843999994</v>
      </c>
      <c r="X22" s="26">
        <v>92805.519765999998</v>
      </c>
      <c r="Y22" s="26">
        <v>90688.598601999998</v>
      </c>
      <c r="Z22" s="101">
        <v>92311</v>
      </c>
      <c r="AA22" s="101">
        <v>89430</v>
      </c>
      <c r="AB22" s="101">
        <v>83830</v>
      </c>
      <c r="AC22" s="101">
        <v>79651</v>
      </c>
      <c r="AD22" s="101">
        <v>83720</v>
      </c>
      <c r="AE22" s="101">
        <v>86876</v>
      </c>
    </row>
    <row r="23" spans="1:31" ht="15">
      <c r="B23" s="64" t="s">
        <v>194</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1" ht="15">
      <c r="B24" s="21" t="s">
        <v>195</v>
      </c>
    </row>
    <row r="25" spans="1:31" ht="15">
      <c r="A25" s="65"/>
      <c r="B25" s="66" t="s">
        <v>196</v>
      </c>
      <c r="C25" s="67">
        <v>13.318521</v>
      </c>
      <c r="D25" s="67">
        <v>13.082992000000001</v>
      </c>
      <c r="E25" s="67">
        <v>12.923438000000001</v>
      </c>
      <c r="F25" s="67">
        <v>12.783480000000001</v>
      </c>
      <c r="G25" s="67">
        <v>12.766647000000001</v>
      </c>
      <c r="H25" s="67">
        <v>12.707941</v>
      </c>
      <c r="I25" s="67">
        <v>12.678328</v>
      </c>
      <c r="J25" s="67">
        <v>12.652678</v>
      </c>
      <c r="K25" s="67">
        <v>12.621978</v>
      </c>
      <c r="L25" s="67">
        <v>12.610773999999999</v>
      </c>
      <c r="M25" s="67">
        <v>12.55485</v>
      </c>
      <c r="N25" s="67">
        <v>12.419266</v>
      </c>
      <c r="O25" s="67">
        <v>12.360905000000001</v>
      </c>
      <c r="P25" s="67">
        <v>12.280627000000001</v>
      </c>
      <c r="Q25" s="67">
        <v>12.213450999999999</v>
      </c>
      <c r="R25" s="67">
        <v>12.138301</v>
      </c>
      <c r="S25" s="67">
        <v>12.086879</v>
      </c>
      <c r="T25" s="67">
        <v>12.095578</v>
      </c>
      <c r="U25" s="67">
        <v>11.991762</v>
      </c>
      <c r="V25" s="67">
        <v>11.882004999999999</v>
      </c>
      <c r="W25" s="67">
        <v>11.793396</v>
      </c>
      <c r="X25" s="67">
        <v>11.741993000000001</v>
      </c>
      <c r="Y25" s="67">
        <v>11.711016000000001</v>
      </c>
      <c r="Z25" s="100">
        <v>11.6</v>
      </c>
      <c r="AA25" s="100">
        <v>11.6</v>
      </c>
      <c r="AB25" s="100">
        <v>11.2</v>
      </c>
      <c r="AC25" s="100">
        <v>11.1</v>
      </c>
      <c r="AD25" s="100">
        <v>11</v>
      </c>
      <c r="AE25" s="100">
        <v>10.9</v>
      </c>
    </row>
    <row r="26" spans="1:31" ht="15">
      <c r="A26" s="65"/>
      <c r="B26" s="66" t="s">
        <v>197</v>
      </c>
      <c r="C26" s="67">
        <v>10.132482</v>
      </c>
      <c r="D26" s="67">
        <v>10.341813</v>
      </c>
      <c r="E26" s="67">
        <v>10.392545999999999</v>
      </c>
      <c r="F26" s="67">
        <v>10.711328999999999</v>
      </c>
      <c r="G26" s="67">
        <v>11.090408</v>
      </c>
      <c r="H26" s="67">
        <v>11.419589</v>
      </c>
      <c r="I26" s="67">
        <v>11.723661999999999</v>
      </c>
      <c r="J26" s="67">
        <v>11.827691</v>
      </c>
      <c r="K26" s="67">
        <v>12.054285999999999</v>
      </c>
      <c r="L26" s="67">
        <v>12.142061</v>
      </c>
      <c r="M26" s="67">
        <v>12.288573</v>
      </c>
      <c r="N26" s="67">
        <v>12.31861</v>
      </c>
      <c r="O26" s="67">
        <v>12.537964000000001</v>
      </c>
      <c r="P26" s="67">
        <v>12.454613</v>
      </c>
      <c r="Q26" s="67">
        <v>12.394024</v>
      </c>
      <c r="R26" s="67">
        <v>12.368705</v>
      </c>
      <c r="S26" s="67">
        <v>12.422646</v>
      </c>
      <c r="T26" s="67">
        <v>12.367853999999999</v>
      </c>
      <c r="U26" s="67">
        <v>11.924262000000001</v>
      </c>
      <c r="V26" s="67">
        <v>11.454181</v>
      </c>
      <c r="W26" s="67">
        <v>10.954459999999999</v>
      </c>
      <c r="X26" s="67">
        <v>10.471962</v>
      </c>
      <c r="Y26" s="67">
        <v>9.9987849999999998</v>
      </c>
      <c r="Z26" s="100">
        <v>9.6</v>
      </c>
      <c r="AA26" s="100">
        <v>9.3000000000000007</v>
      </c>
      <c r="AB26" s="100">
        <v>9.1</v>
      </c>
      <c r="AC26" s="100">
        <v>9.1</v>
      </c>
      <c r="AD26" s="100">
        <v>9.1</v>
      </c>
      <c r="AE26" s="100">
        <v>9</v>
      </c>
    </row>
    <row r="27" spans="1:31" ht="15">
      <c r="B27" s="21" t="s">
        <v>198</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row>
    <row r="28" spans="1:31" ht="15">
      <c r="A28" s="65"/>
      <c r="B28" s="66" t="s">
        <v>196</v>
      </c>
      <c r="C28" s="67">
        <v>27.1</v>
      </c>
      <c r="D28" s="67">
        <v>26.87</v>
      </c>
      <c r="E28" s="67">
        <v>26.68</v>
      </c>
      <c r="F28" s="67">
        <v>26.5</v>
      </c>
      <c r="G28" s="67">
        <v>26.44</v>
      </c>
      <c r="H28" s="67">
        <v>26.21</v>
      </c>
      <c r="I28" s="67">
        <v>26.1</v>
      </c>
      <c r="J28" s="67">
        <v>26.02</v>
      </c>
      <c r="K28" s="67">
        <v>25.88</v>
      </c>
      <c r="L28" s="67">
        <v>25.68</v>
      </c>
      <c r="M28" s="67">
        <v>25.59</v>
      </c>
      <c r="N28" s="67">
        <v>25.75</v>
      </c>
      <c r="O28" s="67">
        <v>25.67</v>
      </c>
      <c r="P28" s="67">
        <v>25.47</v>
      </c>
      <c r="Q28" s="67">
        <v>25.38</v>
      </c>
      <c r="R28" s="67">
        <v>25.295400999999998</v>
      </c>
      <c r="S28" s="67">
        <v>22.962546</v>
      </c>
      <c r="T28" s="67">
        <v>22.041851000000001</v>
      </c>
      <c r="U28" s="67">
        <v>23.161760000000001</v>
      </c>
      <c r="V28" s="67">
        <v>25.323687</v>
      </c>
      <c r="W28" s="67">
        <v>23.182594999999999</v>
      </c>
      <c r="X28" s="67">
        <v>23.030463000000001</v>
      </c>
      <c r="Y28" s="67">
        <v>22.750477</v>
      </c>
      <c r="Z28" s="100">
        <v>22.4</v>
      </c>
      <c r="AA28" s="100">
        <v>22.1</v>
      </c>
      <c r="AB28" s="100">
        <v>21.3</v>
      </c>
      <c r="AC28" s="100">
        <v>21</v>
      </c>
      <c r="AD28" s="100">
        <v>20.7</v>
      </c>
      <c r="AE28" s="100">
        <v>20.399999999999999</v>
      </c>
    </row>
    <row r="29" spans="1:31" ht="15">
      <c r="A29" s="65"/>
      <c r="B29" s="66" t="s">
        <v>197</v>
      </c>
      <c r="C29" s="67">
        <v>27.57</v>
      </c>
      <c r="D29" s="67">
        <v>27.36</v>
      </c>
      <c r="E29" s="67">
        <v>27.18</v>
      </c>
      <c r="F29" s="67">
        <v>27.02</v>
      </c>
      <c r="G29" s="67">
        <v>26.84</v>
      </c>
      <c r="H29" s="67">
        <v>26.7</v>
      </c>
      <c r="I29" s="67">
        <v>26.79</v>
      </c>
      <c r="J29" s="67">
        <v>26.6</v>
      </c>
      <c r="K29" s="67">
        <v>26.49</v>
      </c>
      <c r="L29" s="67">
        <v>26.33</v>
      </c>
      <c r="M29" s="67">
        <v>26.29</v>
      </c>
      <c r="N29" s="67">
        <v>26.24</v>
      </c>
      <c r="O29" s="67">
        <v>26.18</v>
      </c>
      <c r="P29" s="67">
        <v>26.1</v>
      </c>
      <c r="Q29" s="67">
        <v>26.05</v>
      </c>
      <c r="R29" s="67">
        <v>25.98</v>
      </c>
      <c r="S29" s="67">
        <v>23.3</v>
      </c>
      <c r="T29" s="67">
        <v>23.59</v>
      </c>
      <c r="U29" s="67">
        <v>23.31</v>
      </c>
      <c r="V29" s="67">
        <v>24.35</v>
      </c>
      <c r="W29" s="67">
        <v>23.16</v>
      </c>
      <c r="X29" s="67">
        <v>22.8</v>
      </c>
      <c r="Y29" s="67">
        <v>22.44</v>
      </c>
      <c r="Z29" s="100">
        <v>22.1</v>
      </c>
      <c r="AA29" s="100">
        <v>21.7</v>
      </c>
      <c r="AB29" s="100">
        <v>21.4</v>
      </c>
      <c r="AC29" s="100">
        <v>21</v>
      </c>
      <c r="AD29" s="100">
        <v>20.6</v>
      </c>
      <c r="AE29" s="100">
        <v>20.3</v>
      </c>
    </row>
    <row r="30" spans="1:31" ht="15">
      <c r="B30" s="21" t="s">
        <v>193</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row>
    <row r="31" spans="1:31" ht="15">
      <c r="A31" s="65"/>
      <c r="B31" s="66" t="s">
        <v>197</v>
      </c>
      <c r="C31" s="67">
        <v>42.533200000000001</v>
      </c>
      <c r="D31" s="67">
        <v>42.068145999999999</v>
      </c>
      <c r="E31" s="67">
        <v>41.519440000000003</v>
      </c>
      <c r="F31" s="67">
        <v>41.060142999999997</v>
      </c>
      <c r="G31" s="67">
        <v>40.527557000000002</v>
      </c>
      <c r="H31" s="67">
        <v>39.950220000000002</v>
      </c>
      <c r="I31" s="67">
        <v>40.327334</v>
      </c>
      <c r="J31" s="67">
        <v>39.705095</v>
      </c>
      <c r="K31" s="67">
        <v>39.101554999999998</v>
      </c>
      <c r="L31" s="67">
        <v>38.491317000000002</v>
      </c>
      <c r="M31" s="67">
        <v>37.895294999999997</v>
      </c>
      <c r="N31" s="67">
        <v>37.302484999999997</v>
      </c>
      <c r="O31" s="67">
        <v>36.721024999999997</v>
      </c>
      <c r="P31" s="67">
        <v>36.125537000000001</v>
      </c>
      <c r="Q31" s="67">
        <v>35.526012999999999</v>
      </c>
      <c r="R31" s="67">
        <v>34.860962999999998</v>
      </c>
      <c r="S31" s="67">
        <v>34.88252</v>
      </c>
      <c r="T31" s="67">
        <v>35.279353999999998</v>
      </c>
      <c r="U31" s="67">
        <v>35.578397000000002</v>
      </c>
      <c r="V31" s="67">
        <v>33.512098000000002</v>
      </c>
      <c r="W31" s="67">
        <v>33.546773000000002</v>
      </c>
      <c r="X31" s="67">
        <v>33.158589999999997</v>
      </c>
      <c r="Y31" s="67">
        <v>32.718114999999997</v>
      </c>
      <c r="Z31" s="100">
        <v>32.4</v>
      </c>
      <c r="AA31" s="100">
        <v>32</v>
      </c>
      <c r="AB31" s="100">
        <v>31.6</v>
      </c>
      <c r="AC31" s="100">
        <v>31.2</v>
      </c>
      <c r="AD31" s="100">
        <v>30.7</v>
      </c>
      <c r="AE31" s="100">
        <v>30.4</v>
      </c>
    </row>
    <row r="32" spans="1:31" ht="15">
      <c r="B32" s="18" t="s">
        <v>199</v>
      </c>
    </row>
    <row r="33" spans="1:32" ht="15">
      <c r="B33" s="19" t="s">
        <v>200</v>
      </c>
      <c r="C33" s="68" t="s">
        <v>201</v>
      </c>
      <c r="D33" s="68" t="s">
        <v>202</v>
      </c>
      <c r="E33" s="68" t="s">
        <v>202</v>
      </c>
      <c r="F33" s="68" t="s">
        <v>203</v>
      </c>
      <c r="G33" s="68" t="s">
        <v>203</v>
      </c>
      <c r="H33" s="68" t="s">
        <v>204</v>
      </c>
      <c r="I33" s="68" t="s">
        <v>204</v>
      </c>
      <c r="J33" s="68" t="s">
        <v>204</v>
      </c>
      <c r="K33" s="68" t="s">
        <v>204</v>
      </c>
      <c r="L33" s="68" t="s">
        <v>204</v>
      </c>
      <c r="M33" s="68" t="s">
        <v>204</v>
      </c>
      <c r="N33" s="68" t="s">
        <v>204</v>
      </c>
      <c r="O33" s="68" t="s">
        <v>204</v>
      </c>
      <c r="P33" s="68" t="s">
        <v>204</v>
      </c>
      <c r="Q33" s="68" t="s">
        <v>204</v>
      </c>
      <c r="R33" s="38">
        <v>11.2</v>
      </c>
      <c r="S33" s="38">
        <v>10.9</v>
      </c>
      <c r="T33" s="38">
        <v>10.6</v>
      </c>
      <c r="U33" s="38">
        <v>10.5</v>
      </c>
      <c r="V33" s="38">
        <v>10.199999999999999</v>
      </c>
      <c r="W33" s="38">
        <v>10</v>
      </c>
      <c r="X33" s="38" t="s">
        <v>60</v>
      </c>
      <c r="Y33" s="38" t="s">
        <v>60</v>
      </c>
      <c r="Z33" s="38" t="s">
        <v>60</v>
      </c>
      <c r="AA33" s="38" t="s">
        <v>60</v>
      </c>
      <c r="AB33" s="38" t="s">
        <v>60</v>
      </c>
      <c r="AC33" s="38" t="s">
        <v>60</v>
      </c>
      <c r="AD33" s="38" t="s">
        <v>60</v>
      </c>
      <c r="AE33" s="38" t="s">
        <v>60</v>
      </c>
    </row>
    <row r="34" spans="1:32" ht="15">
      <c r="B34" s="19" t="s">
        <v>205</v>
      </c>
      <c r="C34" s="68" t="s">
        <v>204</v>
      </c>
      <c r="D34" s="68" t="s">
        <v>206</v>
      </c>
      <c r="E34" s="68" t="s">
        <v>207</v>
      </c>
      <c r="F34" s="68" t="s">
        <v>206</v>
      </c>
      <c r="G34" s="68" t="s">
        <v>203</v>
      </c>
      <c r="H34" s="68" t="s">
        <v>203</v>
      </c>
      <c r="I34" s="68" t="s">
        <v>207</v>
      </c>
      <c r="J34" s="68" t="s">
        <v>207</v>
      </c>
      <c r="K34" s="68" t="s">
        <v>208</v>
      </c>
      <c r="L34" s="68" t="s">
        <v>207</v>
      </c>
      <c r="M34" s="68" t="s">
        <v>206</v>
      </c>
      <c r="N34" s="68" t="s">
        <v>209</v>
      </c>
      <c r="O34" s="68" t="s">
        <v>209</v>
      </c>
      <c r="P34" s="68" t="s">
        <v>210</v>
      </c>
      <c r="Q34" s="68" t="s">
        <v>211</v>
      </c>
      <c r="R34" s="38">
        <v>10.6</v>
      </c>
      <c r="S34" s="38">
        <v>10.4</v>
      </c>
      <c r="T34" s="38">
        <v>10.1</v>
      </c>
      <c r="U34" s="38">
        <v>9.5</v>
      </c>
      <c r="V34" s="38">
        <v>9.1</v>
      </c>
      <c r="W34" s="38">
        <v>8.5</v>
      </c>
      <c r="X34" s="38" t="s">
        <v>60</v>
      </c>
      <c r="Y34" s="38" t="s">
        <v>60</v>
      </c>
      <c r="Z34" s="38" t="s">
        <v>60</v>
      </c>
      <c r="AA34" s="38" t="s">
        <v>60</v>
      </c>
      <c r="AB34" s="38" t="s">
        <v>60</v>
      </c>
      <c r="AC34" s="38" t="s">
        <v>60</v>
      </c>
      <c r="AD34" s="38" t="s">
        <v>60</v>
      </c>
      <c r="AE34" s="38" t="s">
        <v>60</v>
      </c>
    </row>
    <row r="35" spans="1:32" ht="15">
      <c r="A35" s="65"/>
      <c r="B35" s="69"/>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D35" s="38"/>
    </row>
    <row r="36" spans="1:32" ht="15">
      <c r="A36" s="33" t="s">
        <v>212</v>
      </c>
      <c r="C36" s="67"/>
      <c r="D36" s="67"/>
      <c r="E36" s="67"/>
      <c r="F36" s="67"/>
      <c r="G36" s="67"/>
      <c r="H36" s="67"/>
      <c r="I36" s="67"/>
      <c r="J36" s="67"/>
      <c r="K36" s="67"/>
      <c r="N36" s="67"/>
      <c r="O36" s="67"/>
      <c r="P36" s="67"/>
      <c r="Q36" s="67"/>
      <c r="R36" s="67"/>
      <c r="S36" s="67"/>
      <c r="T36" s="67"/>
      <c r="U36" s="67"/>
      <c r="V36" s="67"/>
      <c r="W36" s="67"/>
      <c r="X36" s="67"/>
      <c r="Y36" s="67"/>
      <c r="Z36" s="67"/>
      <c r="AA36" s="67"/>
      <c r="AF36" s="67"/>
    </row>
    <row r="37" spans="1:32" ht="15">
      <c r="A37" s="8" t="s">
        <v>213</v>
      </c>
      <c r="C37" s="70"/>
      <c r="D37" s="70"/>
      <c r="E37" s="70"/>
      <c r="F37" s="70"/>
      <c r="G37" s="70"/>
      <c r="H37" s="70"/>
      <c r="I37" s="70"/>
      <c r="J37" s="70"/>
      <c r="K37" s="70"/>
      <c r="N37" s="70"/>
      <c r="O37" s="70"/>
      <c r="P37" s="70"/>
      <c r="Q37" s="70"/>
      <c r="R37" s="70"/>
      <c r="S37" s="70"/>
      <c r="T37" s="70"/>
      <c r="U37" s="70"/>
      <c r="V37" s="70"/>
      <c r="W37" s="70"/>
      <c r="X37" s="70"/>
      <c r="Y37" s="70"/>
      <c r="Z37" s="70"/>
      <c r="AA37" s="70"/>
      <c r="AF37" s="71"/>
    </row>
    <row r="38" spans="1:32" ht="15">
      <c r="A38" s="8" t="s">
        <v>214</v>
      </c>
      <c r="B38" s="26"/>
      <c r="C38" s="33"/>
      <c r="D38" s="33"/>
      <c r="E38" s="33"/>
      <c r="F38" s="33"/>
      <c r="G38" s="33"/>
      <c r="H38" s="33"/>
      <c r="I38" s="33"/>
      <c r="J38" s="33"/>
      <c r="K38" s="33"/>
      <c r="L38" s="33"/>
      <c r="M38" s="33"/>
      <c r="N38" s="33"/>
      <c r="O38" s="33"/>
      <c r="P38" s="33"/>
      <c r="Q38" s="33"/>
      <c r="R38" s="33"/>
      <c r="S38" s="33"/>
      <c r="T38" s="33"/>
      <c r="U38" s="9"/>
      <c r="V38" s="33"/>
      <c r="W38" s="33"/>
      <c r="X38" s="33"/>
      <c r="Y38" s="33"/>
      <c r="Z38" s="33"/>
      <c r="AA38" s="33"/>
      <c r="AB38" s="33"/>
      <c r="AC38" s="33"/>
      <c r="AD38" s="33"/>
      <c r="AE38" s="33"/>
    </row>
    <row r="39" spans="1:32" ht="15">
      <c r="A39" s="33" t="s">
        <v>215</v>
      </c>
      <c r="B39" s="26"/>
      <c r="U39" s="9"/>
    </row>
    <row r="40" spans="1:32" ht="15">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row>
    <row r="41" spans="1:32" ht="15">
      <c r="A41" s="32" t="s">
        <v>85</v>
      </c>
      <c r="V41" s="9"/>
      <c r="W41" s="9"/>
      <c r="X41" s="9"/>
      <c r="Y41" s="9"/>
      <c r="Z41" s="9"/>
      <c r="AA41" s="9"/>
      <c r="AB41" s="9"/>
      <c r="AC41" s="9"/>
      <c r="AD41" s="9"/>
      <c r="AE41" s="9"/>
    </row>
    <row r="42" spans="1:32" ht="15">
      <c r="A42" s="8" t="s">
        <v>216</v>
      </c>
      <c r="V42" s="9"/>
      <c r="W42" s="9"/>
      <c r="X42" s="9"/>
      <c r="Y42" s="9"/>
      <c r="Z42" s="9"/>
      <c r="AA42" s="9"/>
    </row>
    <row r="43" spans="1:32" ht="15">
      <c r="A43" s="33" t="s">
        <v>217</v>
      </c>
      <c r="V43" s="9"/>
      <c r="W43" s="9"/>
      <c r="X43" s="9"/>
      <c r="Y43" s="9"/>
      <c r="Z43" s="9"/>
      <c r="AA43" s="9"/>
      <c r="AB43" s="9"/>
      <c r="AC43" s="9"/>
      <c r="AD43" s="9"/>
      <c r="AE43" s="9"/>
    </row>
    <row r="44" spans="1:32" ht="15">
      <c r="A44" s="33" t="s">
        <v>218</v>
      </c>
      <c r="V44" s="9"/>
      <c r="W44" s="9"/>
      <c r="X44" s="9"/>
      <c r="Y44" s="9"/>
      <c r="Z44" s="9"/>
      <c r="AA44" s="9"/>
      <c r="AB44" s="9"/>
      <c r="AC44" s="9"/>
      <c r="AD44" s="9"/>
      <c r="AE44" s="9"/>
    </row>
    <row r="45" spans="1:32" ht="15">
      <c r="A45" s="33" t="s">
        <v>219</v>
      </c>
      <c r="V45" s="9"/>
      <c r="W45" s="9"/>
      <c r="X45" s="9"/>
      <c r="Y45" s="9"/>
      <c r="Z45" s="9"/>
      <c r="AA45" s="9"/>
      <c r="AB45" s="9"/>
      <c r="AC45" s="9"/>
      <c r="AD45" s="9"/>
      <c r="AE45" s="9"/>
    </row>
    <row r="46" spans="1:32" ht="15">
      <c r="A46" s="33" t="s">
        <v>220</v>
      </c>
      <c r="V46" s="9"/>
      <c r="W46" s="9"/>
      <c r="X46" s="9"/>
      <c r="Y46" s="9"/>
      <c r="Z46" s="9"/>
      <c r="AA46" s="9"/>
      <c r="AB46" s="9"/>
      <c r="AC46" s="9"/>
      <c r="AD46" s="9"/>
      <c r="AE46" s="9"/>
    </row>
    <row r="47" spans="1:32" ht="15">
      <c r="A47" s="33" t="s">
        <v>221</v>
      </c>
      <c r="V47" s="9"/>
      <c r="W47" s="9"/>
      <c r="X47" s="9"/>
      <c r="Y47" s="9"/>
      <c r="Z47" s="9"/>
      <c r="AA47" s="9"/>
      <c r="AB47" s="9"/>
      <c r="AC47" s="9"/>
      <c r="AD47" s="9"/>
      <c r="AE47" s="9"/>
    </row>
    <row r="48" spans="1:32" ht="15">
      <c r="A48" s="33"/>
      <c r="U48" s="9"/>
    </row>
    <row r="50" spans="1:2" ht="15">
      <c r="A50" s="33"/>
      <c r="B50" s="8" t="s">
        <v>94</v>
      </c>
    </row>
    <row r="52" spans="1:2" ht="15">
      <c r="A52" s="33"/>
    </row>
    <row r="53" spans="1:2" ht="15">
      <c r="A53" s="33"/>
    </row>
    <row r="56" spans="1:2" ht="15">
      <c r="A56" s="33"/>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157"/>
  <sheetViews>
    <sheetView topLeftCell="A6" workbookViewId="0">
      <selection activeCell="A157" sqref="A157"/>
    </sheetView>
  </sheetViews>
  <sheetFormatPr defaultRowHeight="14.25"/>
  <cols>
    <col min="1" max="1" width="3" customWidth="1"/>
    <col min="2" max="2" width="45.42578125" customWidth="1"/>
    <col min="20" max="29" width="9.140625" customWidth="1"/>
    <col min="257" max="257" width="3" customWidth="1"/>
    <col min="258" max="258" width="45.42578125" customWidth="1"/>
    <col min="276" max="285" width="9.140625" customWidth="1"/>
    <col min="513" max="513" width="3" customWidth="1"/>
    <col min="514" max="514" width="45.42578125" customWidth="1"/>
    <col min="532" max="541" width="9.140625" customWidth="1"/>
    <col min="769" max="769" width="3" customWidth="1"/>
    <col min="770" max="770" width="45.42578125" customWidth="1"/>
    <col min="788" max="797" width="9.140625" customWidth="1"/>
    <col min="1025" max="1025" width="3" customWidth="1"/>
    <col min="1026" max="1026" width="45.42578125" customWidth="1"/>
    <col min="1044" max="1053" width="9.140625" customWidth="1"/>
    <col min="1281" max="1281" width="3" customWidth="1"/>
    <col min="1282" max="1282" width="45.42578125" customWidth="1"/>
    <col min="1300" max="1309" width="9.140625" customWidth="1"/>
    <col min="1537" max="1537" width="3" customWidth="1"/>
    <col min="1538" max="1538" width="45.42578125" customWidth="1"/>
    <col min="1556" max="1565" width="9.140625" customWidth="1"/>
    <col min="1793" max="1793" width="3" customWidth="1"/>
    <col min="1794" max="1794" width="45.42578125" customWidth="1"/>
    <col min="1812" max="1821" width="9.140625" customWidth="1"/>
    <col min="2049" max="2049" width="3" customWidth="1"/>
    <col min="2050" max="2050" width="45.42578125" customWidth="1"/>
    <col min="2068" max="2077" width="9.140625" customWidth="1"/>
    <col min="2305" max="2305" width="3" customWidth="1"/>
    <col min="2306" max="2306" width="45.42578125" customWidth="1"/>
    <col min="2324" max="2333" width="9.140625" customWidth="1"/>
    <col min="2561" max="2561" width="3" customWidth="1"/>
    <col min="2562" max="2562" width="45.42578125" customWidth="1"/>
    <col min="2580" max="2589" width="9.140625" customWidth="1"/>
    <col min="2817" max="2817" width="3" customWidth="1"/>
    <col min="2818" max="2818" width="45.42578125" customWidth="1"/>
    <col min="2836" max="2845" width="9.140625" customWidth="1"/>
    <col min="3073" max="3073" width="3" customWidth="1"/>
    <col min="3074" max="3074" width="45.42578125" customWidth="1"/>
    <col min="3092" max="3101" width="9.140625" customWidth="1"/>
    <col min="3329" max="3329" width="3" customWidth="1"/>
    <col min="3330" max="3330" width="45.42578125" customWidth="1"/>
    <col min="3348" max="3357" width="9.140625" customWidth="1"/>
    <col min="3585" max="3585" width="3" customWidth="1"/>
    <col min="3586" max="3586" width="45.42578125" customWidth="1"/>
    <col min="3604" max="3613" width="9.140625" customWidth="1"/>
    <col min="3841" max="3841" width="3" customWidth="1"/>
    <col min="3842" max="3842" width="45.42578125" customWidth="1"/>
    <col min="3860" max="3869" width="9.140625" customWidth="1"/>
    <col min="4097" max="4097" width="3" customWidth="1"/>
    <col min="4098" max="4098" width="45.42578125" customWidth="1"/>
    <col min="4116" max="4125" width="9.140625" customWidth="1"/>
    <col min="4353" max="4353" width="3" customWidth="1"/>
    <col min="4354" max="4354" width="45.42578125" customWidth="1"/>
    <col min="4372" max="4381" width="9.140625" customWidth="1"/>
    <col min="4609" max="4609" width="3" customWidth="1"/>
    <col min="4610" max="4610" width="45.42578125" customWidth="1"/>
    <col min="4628" max="4637" width="9.140625" customWidth="1"/>
    <col min="4865" max="4865" width="3" customWidth="1"/>
    <col min="4866" max="4866" width="45.42578125" customWidth="1"/>
    <col min="4884" max="4893" width="9.140625" customWidth="1"/>
    <col min="5121" max="5121" width="3" customWidth="1"/>
    <col min="5122" max="5122" width="45.42578125" customWidth="1"/>
    <col min="5140" max="5149" width="9.140625" customWidth="1"/>
    <col min="5377" max="5377" width="3" customWidth="1"/>
    <col min="5378" max="5378" width="45.42578125" customWidth="1"/>
    <col min="5396" max="5405" width="9.140625" customWidth="1"/>
    <col min="5633" max="5633" width="3" customWidth="1"/>
    <col min="5634" max="5634" width="45.42578125" customWidth="1"/>
    <col min="5652" max="5661" width="9.140625" customWidth="1"/>
    <col min="5889" max="5889" width="3" customWidth="1"/>
    <col min="5890" max="5890" width="45.42578125" customWidth="1"/>
    <col min="5908" max="5917" width="9.140625" customWidth="1"/>
    <col min="6145" max="6145" width="3" customWidth="1"/>
    <col min="6146" max="6146" width="45.42578125" customWidth="1"/>
    <col min="6164" max="6173" width="9.140625" customWidth="1"/>
    <col min="6401" max="6401" width="3" customWidth="1"/>
    <col min="6402" max="6402" width="45.42578125" customWidth="1"/>
    <col min="6420" max="6429" width="9.140625" customWidth="1"/>
    <col min="6657" max="6657" width="3" customWidth="1"/>
    <col min="6658" max="6658" width="45.42578125" customWidth="1"/>
    <col min="6676" max="6685" width="9.140625" customWidth="1"/>
    <col min="6913" max="6913" width="3" customWidth="1"/>
    <col min="6914" max="6914" width="45.42578125" customWidth="1"/>
    <col min="6932" max="6941" width="9.140625" customWidth="1"/>
    <col min="7169" max="7169" width="3" customWidth="1"/>
    <col min="7170" max="7170" width="45.42578125" customWidth="1"/>
    <col min="7188" max="7197" width="9.140625" customWidth="1"/>
    <col min="7425" max="7425" width="3" customWidth="1"/>
    <col min="7426" max="7426" width="45.42578125" customWidth="1"/>
    <col min="7444" max="7453" width="9.140625" customWidth="1"/>
    <col min="7681" max="7681" width="3" customWidth="1"/>
    <col min="7682" max="7682" width="45.42578125" customWidth="1"/>
    <col min="7700" max="7709" width="9.140625" customWidth="1"/>
    <col min="7937" max="7937" width="3" customWidth="1"/>
    <col min="7938" max="7938" width="45.42578125" customWidth="1"/>
    <col min="7956" max="7965" width="9.140625" customWidth="1"/>
    <col min="8193" max="8193" width="3" customWidth="1"/>
    <col min="8194" max="8194" width="45.42578125" customWidth="1"/>
    <col min="8212" max="8221" width="9.140625" customWidth="1"/>
    <col min="8449" max="8449" width="3" customWidth="1"/>
    <col min="8450" max="8450" width="45.42578125" customWidth="1"/>
    <col min="8468" max="8477" width="9.140625" customWidth="1"/>
    <col min="8705" max="8705" width="3" customWidth="1"/>
    <col min="8706" max="8706" width="45.42578125" customWidth="1"/>
    <col min="8724" max="8733" width="9.140625" customWidth="1"/>
    <col min="8961" max="8961" width="3" customWidth="1"/>
    <col min="8962" max="8962" width="45.42578125" customWidth="1"/>
    <col min="8980" max="8989" width="9.140625" customWidth="1"/>
    <col min="9217" max="9217" width="3" customWidth="1"/>
    <col min="9218" max="9218" width="45.42578125" customWidth="1"/>
    <col min="9236" max="9245" width="9.140625" customWidth="1"/>
    <col min="9473" max="9473" width="3" customWidth="1"/>
    <col min="9474" max="9474" width="45.42578125" customWidth="1"/>
    <col min="9492" max="9501" width="9.140625" customWidth="1"/>
    <col min="9729" max="9729" width="3" customWidth="1"/>
    <col min="9730" max="9730" width="45.42578125" customWidth="1"/>
    <col min="9748" max="9757" width="9.140625" customWidth="1"/>
    <col min="9985" max="9985" width="3" customWidth="1"/>
    <col min="9986" max="9986" width="45.42578125" customWidth="1"/>
    <col min="10004" max="10013" width="9.140625" customWidth="1"/>
    <col min="10241" max="10241" width="3" customWidth="1"/>
    <col min="10242" max="10242" width="45.42578125" customWidth="1"/>
    <col min="10260" max="10269" width="9.140625" customWidth="1"/>
    <col min="10497" max="10497" width="3" customWidth="1"/>
    <col min="10498" max="10498" width="45.42578125" customWidth="1"/>
    <col min="10516" max="10525" width="9.140625" customWidth="1"/>
    <col min="10753" max="10753" width="3" customWidth="1"/>
    <col min="10754" max="10754" width="45.42578125" customWidth="1"/>
    <col min="10772" max="10781" width="9.140625" customWidth="1"/>
    <col min="11009" max="11009" width="3" customWidth="1"/>
    <col min="11010" max="11010" width="45.42578125" customWidth="1"/>
    <col min="11028" max="11037" width="9.140625" customWidth="1"/>
    <col min="11265" max="11265" width="3" customWidth="1"/>
    <col min="11266" max="11266" width="45.42578125" customWidth="1"/>
    <col min="11284" max="11293" width="9.140625" customWidth="1"/>
    <col min="11521" max="11521" width="3" customWidth="1"/>
    <col min="11522" max="11522" width="45.42578125" customWidth="1"/>
    <col min="11540" max="11549" width="9.140625" customWidth="1"/>
    <col min="11777" max="11777" width="3" customWidth="1"/>
    <col min="11778" max="11778" width="45.42578125" customWidth="1"/>
    <col min="11796" max="11805" width="9.140625" customWidth="1"/>
    <col min="12033" max="12033" width="3" customWidth="1"/>
    <col min="12034" max="12034" width="45.42578125" customWidth="1"/>
    <col min="12052" max="12061" width="9.140625" customWidth="1"/>
    <col min="12289" max="12289" width="3" customWidth="1"/>
    <col min="12290" max="12290" width="45.42578125" customWidth="1"/>
    <col min="12308" max="12317" width="9.140625" customWidth="1"/>
    <col min="12545" max="12545" width="3" customWidth="1"/>
    <col min="12546" max="12546" width="45.42578125" customWidth="1"/>
    <col min="12564" max="12573" width="9.140625" customWidth="1"/>
    <col min="12801" max="12801" width="3" customWidth="1"/>
    <col min="12802" max="12802" width="45.42578125" customWidth="1"/>
    <col min="12820" max="12829" width="9.140625" customWidth="1"/>
    <col min="13057" max="13057" width="3" customWidth="1"/>
    <col min="13058" max="13058" width="45.42578125" customWidth="1"/>
    <col min="13076" max="13085" width="9.140625" customWidth="1"/>
    <col min="13313" max="13313" width="3" customWidth="1"/>
    <col min="13314" max="13314" width="45.42578125" customWidth="1"/>
    <col min="13332" max="13341" width="9.140625" customWidth="1"/>
    <col min="13569" max="13569" width="3" customWidth="1"/>
    <col min="13570" max="13570" width="45.42578125" customWidth="1"/>
    <col min="13588" max="13597" width="9.140625" customWidth="1"/>
    <col min="13825" max="13825" width="3" customWidth="1"/>
    <col min="13826" max="13826" width="45.42578125" customWidth="1"/>
    <col min="13844" max="13853" width="9.140625" customWidth="1"/>
    <col min="14081" max="14081" width="3" customWidth="1"/>
    <col min="14082" max="14082" width="45.42578125" customWidth="1"/>
    <col min="14100" max="14109" width="9.140625" customWidth="1"/>
    <col min="14337" max="14337" width="3" customWidth="1"/>
    <col min="14338" max="14338" width="45.42578125" customWidth="1"/>
    <col min="14356" max="14365" width="9.140625" customWidth="1"/>
    <col min="14593" max="14593" width="3" customWidth="1"/>
    <col min="14594" max="14594" width="45.42578125" customWidth="1"/>
    <col min="14612" max="14621" width="9.140625" customWidth="1"/>
    <col min="14849" max="14849" width="3" customWidth="1"/>
    <col min="14850" max="14850" width="45.42578125" customWidth="1"/>
    <col min="14868" max="14877" width="9.140625" customWidth="1"/>
    <col min="15105" max="15105" width="3" customWidth="1"/>
    <col min="15106" max="15106" width="45.42578125" customWidth="1"/>
    <col min="15124" max="15133" width="9.140625" customWidth="1"/>
    <col min="15361" max="15361" width="3" customWidth="1"/>
    <col min="15362" max="15362" width="45.42578125" customWidth="1"/>
    <col min="15380" max="15389" width="9.140625" customWidth="1"/>
    <col min="15617" max="15617" width="3" customWidth="1"/>
    <col min="15618" max="15618" width="45.42578125" customWidth="1"/>
    <col min="15636" max="15645" width="9.140625" customWidth="1"/>
    <col min="15873" max="15873" width="3" customWidth="1"/>
    <col min="15874" max="15874" width="45.42578125" customWidth="1"/>
    <col min="15892" max="15901" width="9.140625" customWidth="1"/>
    <col min="16129" max="16129" width="3" customWidth="1"/>
    <col min="16130" max="16130" width="45.42578125" customWidth="1"/>
    <col min="16148" max="16157" width="9.140625" customWidth="1"/>
  </cols>
  <sheetData>
    <row r="1" spans="1:31" ht="52.5" customHeight="1"/>
    <row r="2" spans="1:31" ht="17.25">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8">
      <c r="A5" s="73" t="s">
        <v>222</v>
      </c>
      <c r="L5" s="74"/>
      <c r="M5" s="74"/>
      <c r="N5" s="74"/>
      <c r="O5" s="74"/>
      <c r="P5" s="74"/>
      <c r="Q5" s="74"/>
      <c r="R5" s="74"/>
      <c r="S5" s="74"/>
      <c r="T5" s="74"/>
      <c r="V5" s="74"/>
      <c r="W5" s="74"/>
      <c r="X5" s="74"/>
      <c r="Y5" s="74"/>
      <c r="AA5" s="74"/>
      <c r="AB5" s="74"/>
      <c r="AC5" s="74"/>
    </row>
    <row r="7" spans="1:31" ht="15.75">
      <c r="A7" s="12" t="s">
        <v>43</v>
      </c>
      <c r="F7" s="74"/>
      <c r="L7" s="74"/>
      <c r="M7" s="74"/>
      <c r="N7" s="74"/>
      <c r="O7" s="74"/>
    </row>
    <row r="8" spans="1:31" ht="15.75">
      <c r="A8" s="12" t="s">
        <v>223</v>
      </c>
      <c r="B8" s="13"/>
      <c r="C8" s="13"/>
      <c r="D8" s="13"/>
      <c r="E8" s="13"/>
      <c r="F8" s="13"/>
      <c r="G8" s="13"/>
      <c r="H8" s="13"/>
      <c r="I8" s="13"/>
      <c r="J8" s="13"/>
      <c r="K8" s="13"/>
      <c r="L8" s="14"/>
      <c r="M8" s="14"/>
      <c r="N8" s="14"/>
      <c r="O8" s="14"/>
    </row>
    <row r="10" spans="1:31" ht="15.75">
      <c r="C10" s="13"/>
      <c r="D10" s="13"/>
      <c r="E10" s="14"/>
      <c r="F10" s="14"/>
      <c r="L10" s="14"/>
    </row>
    <row r="11" spans="1:31" ht="15">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ht="15">
      <c r="Z12" s="100"/>
      <c r="AA12" s="100"/>
      <c r="AB12" s="100"/>
      <c r="AC12" s="100"/>
      <c r="AD12" s="100"/>
      <c r="AE12" s="100"/>
    </row>
    <row r="13" spans="1:31" ht="15">
      <c r="A13" s="16"/>
      <c r="B13" s="16" t="s">
        <v>224</v>
      </c>
      <c r="C13" s="36">
        <v>120.592119</v>
      </c>
      <c r="D13" s="36">
        <v>120.307597</v>
      </c>
      <c r="E13" s="36">
        <v>126.044827</v>
      </c>
      <c r="F13" s="36">
        <v>131.31686199999999</v>
      </c>
      <c r="G13" s="36">
        <v>142.31816599999999</v>
      </c>
      <c r="H13" s="36">
        <v>147.69779</v>
      </c>
      <c r="I13" s="36">
        <v>148.931084</v>
      </c>
      <c r="J13" s="36">
        <v>153.895928</v>
      </c>
      <c r="K13" s="36">
        <v>159.970946</v>
      </c>
      <c r="L13" s="36">
        <v>166.61323899999999</v>
      </c>
      <c r="M13" s="36">
        <v>157.09789900000001</v>
      </c>
      <c r="N13" s="36">
        <v>179.694919</v>
      </c>
      <c r="O13" s="36">
        <v>173.37203099999999</v>
      </c>
      <c r="P13" s="36">
        <v>203.39013700000001</v>
      </c>
      <c r="Q13" s="36">
        <v>225.75824</v>
      </c>
      <c r="R13" s="36">
        <v>208.36560800000001</v>
      </c>
      <c r="S13" s="36">
        <v>240.99392700000001</v>
      </c>
      <c r="T13" s="36">
        <v>247.28100699999999</v>
      </c>
      <c r="U13" s="36">
        <v>261.26336600000002</v>
      </c>
      <c r="V13" s="36">
        <v>278.92748399999999</v>
      </c>
      <c r="W13" s="36">
        <v>312.78450800000002</v>
      </c>
      <c r="X13" s="36">
        <v>305.76892099999998</v>
      </c>
      <c r="Y13" s="36">
        <v>302.958888</v>
      </c>
      <c r="Z13" s="16">
        <v>316.8</v>
      </c>
      <c r="AA13" s="16">
        <v>308.60000000000002</v>
      </c>
      <c r="AB13" s="16">
        <v>295.89999999999998</v>
      </c>
      <c r="AC13" s="16">
        <v>288.10000000000002</v>
      </c>
      <c r="AD13" s="16">
        <v>293.89999999999998</v>
      </c>
      <c r="AE13" s="16">
        <v>311.5</v>
      </c>
    </row>
    <row r="14" spans="1:31" ht="15">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ht="15">
      <c r="B15" s="19" t="s">
        <v>57</v>
      </c>
      <c r="C15" s="76">
        <v>85.223528000000002</v>
      </c>
      <c r="D15" s="76">
        <v>83.986828000000003</v>
      </c>
      <c r="E15" s="76">
        <v>88.324656000000004</v>
      </c>
      <c r="F15" s="76">
        <v>93.160133999999999</v>
      </c>
      <c r="G15" s="76">
        <v>103.46266900000001</v>
      </c>
      <c r="H15" s="76">
        <v>97.144448999999994</v>
      </c>
      <c r="I15" s="76">
        <v>104.045891</v>
      </c>
      <c r="J15" s="76">
        <v>101.377973</v>
      </c>
      <c r="K15" s="76">
        <v>103.870519</v>
      </c>
      <c r="L15" s="76">
        <v>103.544224</v>
      </c>
      <c r="M15" s="76">
        <v>95.294083000000001</v>
      </c>
      <c r="N15" s="76">
        <v>104.91652000000001</v>
      </c>
      <c r="O15" s="76">
        <v>95.994128000000003</v>
      </c>
      <c r="P15" s="76">
        <v>108.34796799999999</v>
      </c>
      <c r="Q15" s="76">
        <v>122.185005</v>
      </c>
      <c r="R15" s="76">
        <v>107.496258</v>
      </c>
      <c r="S15" s="76">
        <v>123.31209</v>
      </c>
      <c r="T15" s="76">
        <v>121.183195</v>
      </c>
      <c r="U15" s="76">
        <v>126.520734</v>
      </c>
      <c r="V15" s="76">
        <v>132.863551</v>
      </c>
      <c r="W15" s="76">
        <v>141.37010699999999</v>
      </c>
      <c r="X15" s="76">
        <v>133.19753</v>
      </c>
      <c r="Y15" s="76">
        <v>135.819906</v>
      </c>
      <c r="Z15" s="100">
        <v>143.9</v>
      </c>
      <c r="AA15" s="100">
        <v>142.19999999999999</v>
      </c>
      <c r="AB15" s="100">
        <v>149.1</v>
      </c>
      <c r="AC15" s="100">
        <v>153.19999999999999</v>
      </c>
      <c r="AD15" s="100">
        <v>154</v>
      </c>
      <c r="AE15" s="100">
        <v>156.69999999999999</v>
      </c>
    </row>
    <row r="16" spans="1:31" ht="15">
      <c r="B16" s="19" t="s">
        <v>58</v>
      </c>
      <c r="C16" s="76">
        <v>34.747393000000002</v>
      </c>
      <c r="D16" s="76">
        <v>35.631214</v>
      </c>
      <c r="E16" s="76">
        <v>36.715076000000003</v>
      </c>
      <c r="F16" s="76">
        <v>37.258412999999997</v>
      </c>
      <c r="G16" s="76">
        <v>38.126213</v>
      </c>
      <c r="H16" s="76">
        <v>49.575310999999999</v>
      </c>
      <c r="I16" s="76">
        <v>43.896453999999999</v>
      </c>
      <c r="J16" s="76">
        <v>51.594313</v>
      </c>
      <c r="K16" s="76">
        <v>55.219008000000002</v>
      </c>
      <c r="L16" s="76">
        <v>62.035584</v>
      </c>
      <c r="M16" s="76">
        <v>60.983248000000003</v>
      </c>
      <c r="N16" s="76">
        <v>73.66713</v>
      </c>
      <c r="O16" s="76">
        <v>76.654904000000002</v>
      </c>
      <c r="P16" s="76">
        <v>93.986954999999995</v>
      </c>
      <c r="Q16" s="76">
        <v>102.167012</v>
      </c>
      <c r="R16" s="76">
        <v>99.189171999999999</v>
      </c>
      <c r="S16" s="76">
        <v>117.051626</v>
      </c>
      <c r="T16" s="76">
        <v>123.562911</v>
      </c>
      <c r="U16" s="76">
        <v>132.22890599999999</v>
      </c>
      <c r="V16" s="76">
        <v>141.62532100000001</v>
      </c>
      <c r="W16" s="76">
        <v>165.93916899999999</v>
      </c>
      <c r="X16" s="76">
        <v>165.04462599999999</v>
      </c>
      <c r="Y16" s="76">
        <v>159.07531900000001</v>
      </c>
      <c r="Z16" s="100">
        <v>165.7</v>
      </c>
      <c r="AA16" s="100">
        <v>158.69999999999999</v>
      </c>
      <c r="AB16" s="100">
        <v>146</v>
      </c>
      <c r="AC16" s="100">
        <v>134.1</v>
      </c>
      <c r="AD16" s="100">
        <v>139.19999999999999</v>
      </c>
      <c r="AE16" s="100">
        <v>153.6</v>
      </c>
    </row>
    <row r="17" spans="1:31" ht="15">
      <c r="B17" s="19" t="s">
        <v>59</v>
      </c>
      <c r="C17" s="77" t="s">
        <v>60</v>
      </c>
      <c r="D17" s="77" t="s">
        <v>60</v>
      </c>
      <c r="E17" s="77" t="s">
        <v>60</v>
      </c>
      <c r="F17" s="77" t="s">
        <v>60</v>
      </c>
      <c r="G17" s="77" t="s">
        <v>60</v>
      </c>
      <c r="H17" s="77" t="s">
        <v>60</v>
      </c>
      <c r="I17" s="77" t="s">
        <v>60</v>
      </c>
      <c r="J17" s="77" t="s">
        <v>60</v>
      </c>
      <c r="K17" s="77" t="s">
        <v>60</v>
      </c>
      <c r="L17" s="77" t="s">
        <v>60</v>
      </c>
      <c r="M17" s="77" t="s">
        <v>60</v>
      </c>
      <c r="N17" s="77" t="s">
        <v>60</v>
      </c>
      <c r="O17" s="77" t="s">
        <v>60</v>
      </c>
      <c r="P17" s="77" t="s">
        <v>60</v>
      </c>
      <c r="Q17" s="77" t="s">
        <v>60</v>
      </c>
      <c r="R17" s="77">
        <v>0.52563700000000002</v>
      </c>
      <c r="S17" s="77">
        <v>0.63020900000000002</v>
      </c>
      <c r="T17" s="77">
        <v>2.5348999999999999</v>
      </c>
      <c r="U17" s="77">
        <v>2.513725</v>
      </c>
      <c r="V17" s="77">
        <v>3.0489649999999999</v>
      </c>
      <c r="W17" s="77">
        <v>4.270073</v>
      </c>
      <c r="X17" s="77">
        <v>6.3096930000000002</v>
      </c>
      <c r="Y17" s="77">
        <v>6.9751799999999999</v>
      </c>
      <c r="Z17" s="100">
        <v>6.4</v>
      </c>
      <c r="AA17" s="100">
        <v>6.9</v>
      </c>
      <c r="AB17" s="100">
        <v>0</v>
      </c>
      <c r="AC17" s="100">
        <v>0</v>
      </c>
      <c r="AD17" s="100">
        <v>0</v>
      </c>
      <c r="AE17" s="100">
        <v>0</v>
      </c>
    </row>
    <row r="18" spans="1:31" ht="15">
      <c r="B18" s="19" t="s">
        <v>61</v>
      </c>
      <c r="C18" s="76">
        <v>0</v>
      </c>
      <c r="D18" s="76">
        <v>0</v>
      </c>
      <c r="E18" s="76">
        <v>0</v>
      </c>
      <c r="F18" s="76">
        <v>0</v>
      </c>
      <c r="G18" s="76">
        <v>0</v>
      </c>
      <c r="H18" s="76">
        <v>0</v>
      </c>
      <c r="I18" s="76">
        <v>0</v>
      </c>
      <c r="J18" s="76">
        <v>0</v>
      </c>
      <c r="K18" s="76">
        <v>0</v>
      </c>
      <c r="L18" s="76">
        <v>0</v>
      </c>
      <c r="M18" s="76">
        <v>0</v>
      </c>
      <c r="N18" s="77" t="s">
        <v>60</v>
      </c>
      <c r="O18" s="77" t="s">
        <v>60</v>
      </c>
      <c r="P18" s="77" t="s">
        <v>60</v>
      </c>
      <c r="Q18" s="77" t="s">
        <v>60</v>
      </c>
      <c r="R18" s="77" t="s">
        <v>60</v>
      </c>
      <c r="S18" s="77" t="s">
        <v>60</v>
      </c>
      <c r="T18" s="77" t="s">
        <v>60</v>
      </c>
      <c r="U18" s="77" t="s">
        <v>60</v>
      </c>
      <c r="V18" s="77" t="s">
        <v>60</v>
      </c>
      <c r="W18" s="77" t="s">
        <v>60</v>
      </c>
      <c r="X18" s="77" t="s">
        <v>60</v>
      </c>
      <c r="Y18" s="77" t="s">
        <v>60</v>
      </c>
      <c r="Z18" s="100">
        <v>0</v>
      </c>
      <c r="AA18" s="100">
        <v>0</v>
      </c>
      <c r="AB18" s="100">
        <v>0</v>
      </c>
      <c r="AC18" s="100">
        <v>0</v>
      </c>
      <c r="AD18" s="100">
        <v>0</v>
      </c>
      <c r="AE18" s="100">
        <v>0</v>
      </c>
    </row>
    <row r="19" spans="1:31" ht="15">
      <c r="B19" s="78"/>
      <c r="C19" s="76"/>
      <c r="D19" s="76"/>
      <c r="E19" s="76"/>
      <c r="F19" s="76"/>
      <c r="G19" s="76"/>
      <c r="H19" s="76"/>
      <c r="I19" s="76"/>
      <c r="J19" s="76"/>
      <c r="K19" s="76"/>
      <c r="L19" s="76"/>
      <c r="M19" s="76"/>
      <c r="N19" s="76"/>
      <c r="O19" s="76"/>
      <c r="P19" s="76"/>
      <c r="Q19" s="76"/>
      <c r="R19" s="76"/>
      <c r="S19" s="76"/>
      <c r="T19" s="76"/>
      <c r="U19" s="76"/>
      <c r="V19" s="76"/>
      <c r="W19" s="76"/>
      <c r="X19" s="76"/>
      <c r="Y19" s="76"/>
      <c r="Z19" s="100"/>
      <c r="AA19" s="100"/>
      <c r="AB19" s="100"/>
      <c r="AC19" s="100"/>
      <c r="AD19" s="100"/>
      <c r="AE19" s="100"/>
    </row>
    <row r="20" spans="1:31" ht="15">
      <c r="B20" s="64" t="s">
        <v>226</v>
      </c>
      <c r="C20" s="76"/>
      <c r="D20" s="76"/>
      <c r="E20" s="76"/>
      <c r="F20" s="76"/>
      <c r="G20" s="76"/>
      <c r="H20" s="76"/>
      <c r="I20" s="76"/>
      <c r="J20" s="76"/>
      <c r="K20" s="76"/>
      <c r="L20" s="76"/>
      <c r="M20" s="76"/>
      <c r="N20" s="76"/>
      <c r="O20" s="76"/>
      <c r="P20" s="76"/>
      <c r="Q20" s="76"/>
      <c r="R20" s="76"/>
      <c r="S20" s="76"/>
      <c r="T20" s="76"/>
      <c r="U20" s="76"/>
      <c r="V20" s="76"/>
      <c r="W20" s="76"/>
      <c r="X20" s="76"/>
      <c r="Y20" s="76"/>
      <c r="Z20" s="100"/>
      <c r="AA20" s="100"/>
      <c r="AB20" s="100"/>
      <c r="AC20" s="100"/>
      <c r="AD20" s="100"/>
      <c r="AE20" s="100"/>
    </row>
    <row r="21" spans="1:31" ht="15">
      <c r="B21" s="19" t="s">
        <v>57</v>
      </c>
      <c r="C21" s="76">
        <v>70.670893000000007</v>
      </c>
      <c r="D21" s="76">
        <v>69.810078000000004</v>
      </c>
      <c r="E21" s="76">
        <v>70.074003000000005</v>
      </c>
      <c r="F21" s="76">
        <v>70.943010000000001</v>
      </c>
      <c r="G21" s="76">
        <v>72.698145999999994</v>
      </c>
      <c r="H21" s="76">
        <v>65.772446000000002</v>
      </c>
      <c r="I21" s="76">
        <v>69.861768999999995</v>
      </c>
      <c r="J21" s="76">
        <v>65.874369999999999</v>
      </c>
      <c r="K21" s="76">
        <v>64.930864999999997</v>
      </c>
      <c r="L21" s="76">
        <v>62.146456000000001</v>
      </c>
      <c r="M21" s="76">
        <v>60.659042999999997</v>
      </c>
      <c r="N21" s="76">
        <v>58.385913000000002</v>
      </c>
      <c r="O21" s="76">
        <v>55.368865999999997</v>
      </c>
      <c r="P21" s="76">
        <v>53.271003999999998</v>
      </c>
      <c r="Q21" s="76">
        <v>54.122058000000003</v>
      </c>
      <c r="R21" s="76">
        <v>51.590210999999996</v>
      </c>
      <c r="S21" s="76">
        <v>51.168132</v>
      </c>
      <c r="T21" s="76">
        <v>49.006269000000003</v>
      </c>
      <c r="U21" s="76">
        <v>48.426512000000002</v>
      </c>
      <c r="V21" s="76">
        <v>47.633724999999998</v>
      </c>
      <c r="W21" s="76">
        <v>45.197285999999998</v>
      </c>
      <c r="X21" s="76">
        <v>43.561501</v>
      </c>
      <c r="Y21" s="76">
        <v>44.831133999999999</v>
      </c>
      <c r="Z21" s="100">
        <v>45.4</v>
      </c>
      <c r="AA21" s="100">
        <v>46.1</v>
      </c>
      <c r="AB21" s="100">
        <v>50.4</v>
      </c>
      <c r="AC21" s="100">
        <v>53.2</v>
      </c>
      <c r="AD21" s="100">
        <v>52.4</v>
      </c>
      <c r="AE21" s="100">
        <v>50.3</v>
      </c>
    </row>
    <row r="22" spans="1:31" ht="15">
      <c r="B22" s="19" t="s">
        <v>58</v>
      </c>
      <c r="C22" s="76">
        <v>28.813984000000001</v>
      </c>
      <c r="D22" s="76">
        <v>29.616761</v>
      </c>
      <c r="E22" s="76">
        <v>29.128585999999999</v>
      </c>
      <c r="F22" s="76">
        <v>28.372909</v>
      </c>
      <c r="G22" s="76">
        <v>26.789421999999998</v>
      </c>
      <c r="H22" s="76">
        <v>33.565370999999999</v>
      </c>
      <c r="I22" s="76">
        <v>29.474340000000002</v>
      </c>
      <c r="J22" s="76">
        <v>33.525457000000003</v>
      </c>
      <c r="K22" s="76">
        <v>34.518147999999997</v>
      </c>
      <c r="L22" s="76">
        <v>37.233286</v>
      </c>
      <c r="M22" s="76">
        <v>38.818626999999999</v>
      </c>
      <c r="N22" s="76">
        <v>40.995666999999997</v>
      </c>
      <c r="O22" s="76">
        <v>44.214112</v>
      </c>
      <c r="P22" s="76">
        <v>46.210183000000001</v>
      </c>
      <c r="Q22" s="76">
        <v>45.255052999999997</v>
      </c>
      <c r="R22" s="76">
        <v>47.603428000000001</v>
      </c>
      <c r="S22" s="76">
        <v>48.570363999999998</v>
      </c>
      <c r="T22" s="76">
        <v>49.968622000000003</v>
      </c>
      <c r="U22" s="76">
        <v>50.611345999999998</v>
      </c>
      <c r="V22" s="76">
        <v>50.774960999999998</v>
      </c>
      <c r="W22" s="76">
        <v>53.052233999999999</v>
      </c>
      <c r="X22" s="76">
        <v>53.976914000000001</v>
      </c>
      <c r="Y22" s="76">
        <v>52.50723</v>
      </c>
      <c r="Z22" s="100">
        <v>52.3</v>
      </c>
      <c r="AA22" s="100">
        <v>51.4</v>
      </c>
      <c r="AB22" s="100">
        <v>49.3</v>
      </c>
      <c r="AC22" s="100">
        <v>46.5</v>
      </c>
      <c r="AD22" s="100">
        <v>47.4</v>
      </c>
      <c r="AE22" s="100">
        <v>49.3</v>
      </c>
    </row>
    <row r="23" spans="1:31" ht="15">
      <c r="B23" s="19" t="s">
        <v>59</v>
      </c>
      <c r="C23" s="77" t="s">
        <v>60</v>
      </c>
      <c r="D23" s="77" t="s">
        <v>60</v>
      </c>
      <c r="E23" s="77" t="s">
        <v>60</v>
      </c>
      <c r="F23" s="77" t="s">
        <v>60</v>
      </c>
      <c r="G23" s="77" t="s">
        <v>60</v>
      </c>
      <c r="H23" s="77" t="s">
        <v>60</v>
      </c>
      <c r="I23" s="77" t="s">
        <v>60</v>
      </c>
      <c r="J23" s="77" t="s">
        <v>60</v>
      </c>
      <c r="K23" s="77" t="s">
        <v>60</v>
      </c>
      <c r="L23" s="77" t="s">
        <v>60</v>
      </c>
      <c r="M23" s="77" t="s">
        <v>60</v>
      </c>
      <c r="N23" s="77" t="s">
        <v>60</v>
      </c>
      <c r="O23" s="77" t="s">
        <v>60</v>
      </c>
      <c r="P23" s="77" t="s">
        <v>60</v>
      </c>
      <c r="Q23" s="77" t="s">
        <v>60</v>
      </c>
      <c r="R23" s="77">
        <v>0.25226700000000002</v>
      </c>
      <c r="S23" s="77">
        <v>0.26150400000000001</v>
      </c>
      <c r="T23" s="77">
        <v>1.025109</v>
      </c>
      <c r="U23" s="77">
        <v>0.96214200000000005</v>
      </c>
      <c r="V23" s="77">
        <v>1.0931029999999999</v>
      </c>
      <c r="W23" s="77">
        <v>1.3651800000000001</v>
      </c>
      <c r="X23" s="77">
        <v>2.0635500000000002</v>
      </c>
      <c r="Y23" s="77">
        <v>2.302352</v>
      </c>
      <c r="Z23" s="100">
        <v>2</v>
      </c>
      <c r="AA23" s="100">
        <v>2.2000000000000002</v>
      </c>
      <c r="AB23" s="100">
        <v>0</v>
      </c>
      <c r="AC23" s="100">
        <v>0</v>
      </c>
      <c r="AD23" s="100">
        <v>0</v>
      </c>
      <c r="AE23" s="100">
        <v>0</v>
      </c>
    </row>
    <row r="24" spans="1:31" ht="15">
      <c r="B24" s="19" t="s">
        <v>61</v>
      </c>
      <c r="C24" s="76">
        <v>0</v>
      </c>
      <c r="D24" s="76">
        <v>0</v>
      </c>
      <c r="E24" s="76">
        <v>0</v>
      </c>
      <c r="F24" s="76">
        <v>0</v>
      </c>
      <c r="G24" s="76">
        <v>0</v>
      </c>
      <c r="H24" s="76">
        <v>0</v>
      </c>
      <c r="I24" s="76">
        <v>0</v>
      </c>
      <c r="J24" s="76">
        <v>0</v>
      </c>
      <c r="K24" s="76">
        <v>0</v>
      </c>
      <c r="L24" s="76">
        <v>0</v>
      </c>
      <c r="M24" s="76">
        <v>0</v>
      </c>
      <c r="N24" s="77" t="s">
        <v>60</v>
      </c>
      <c r="O24" s="77" t="s">
        <v>60</v>
      </c>
      <c r="P24" s="77" t="s">
        <v>60</v>
      </c>
      <c r="Q24" s="77" t="s">
        <v>60</v>
      </c>
      <c r="R24" s="77" t="s">
        <v>60</v>
      </c>
      <c r="S24" s="77" t="s">
        <v>60</v>
      </c>
      <c r="T24" s="77" t="s">
        <v>60</v>
      </c>
      <c r="U24" s="77" t="s">
        <v>60</v>
      </c>
      <c r="V24" s="77" t="s">
        <v>60</v>
      </c>
      <c r="W24" s="77" t="s">
        <v>60</v>
      </c>
      <c r="X24" s="77" t="s">
        <v>60</v>
      </c>
      <c r="Y24" s="77" t="s">
        <v>60</v>
      </c>
      <c r="Z24" s="100">
        <v>0</v>
      </c>
      <c r="AA24" s="100">
        <v>0</v>
      </c>
      <c r="AB24" s="100">
        <v>0</v>
      </c>
      <c r="AC24" s="100">
        <v>0</v>
      </c>
      <c r="AD24" s="100">
        <v>0</v>
      </c>
      <c r="AE24" s="100">
        <v>0</v>
      </c>
    </row>
    <row r="25" spans="1:31" ht="15">
      <c r="Z25" s="100"/>
      <c r="AA25" s="100"/>
      <c r="AB25" s="100"/>
      <c r="AC25" s="100"/>
      <c r="AD25" s="100"/>
      <c r="AE25" s="100"/>
    </row>
    <row r="26" spans="1:31" ht="15">
      <c r="B26" s="79" t="s">
        <v>137</v>
      </c>
      <c r="Z26" s="100"/>
      <c r="AA26" s="100"/>
      <c r="AB26" s="100"/>
      <c r="AC26" s="100"/>
      <c r="AD26" s="100"/>
      <c r="AE26" s="100"/>
    </row>
    <row r="27" spans="1:31" ht="15">
      <c r="B27" s="80" t="s">
        <v>227</v>
      </c>
      <c r="C27" s="81">
        <v>13629.706727999999</v>
      </c>
      <c r="D27" s="81">
        <v>13820.631673</v>
      </c>
      <c r="E27" s="81">
        <v>14717.53457</v>
      </c>
      <c r="F27" s="81">
        <v>15588.353619</v>
      </c>
      <c r="G27" s="81">
        <v>17138.180736999999</v>
      </c>
      <c r="H27" s="81">
        <v>17928.348000000002</v>
      </c>
      <c r="I27" s="81">
        <v>18368.865869000001</v>
      </c>
      <c r="J27" s="81">
        <v>19125.993945999999</v>
      </c>
      <c r="K27" s="81">
        <v>20057.964194</v>
      </c>
      <c r="L27" s="81">
        <v>21153.854282</v>
      </c>
      <c r="M27" s="81">
        <v>20135.404242000001</v>
      </c>
      <c r="N27" s="81">
        <v>23090.866536000001</v>
      </c>
      <c r="O27" s="81">
        <v>22450.904947999999</v>
      </c>
      <c r="P27" s="81">
        <v>26646.73473</v>
      </c>
      <c r="Q27" s="81">
        <v>29932.292652</v>
      </c>
      <c r="R27" s="81">
        <v>27893.946486000001</v>
      </c>
      <c r="S27" s="81">
        <v>35859.978310999999</v>
      </c>
      <c r="T27" s="81">
        <v>37624.945011999996</v>
      </c>
      <c r="U27" s="81">
        <v>38893.785903999997</v>
      </c>
      <c r="V27" s="81">
        <v>38832.605838000003</v>
      </c>
      <c r="W27" s="81">
        <v>46658.893053</v>
      </c>
      <c r="X27" s="81">
        <v>46242.637631999998</v>
      </c>
      <c r="Y27" s="81">
        <v>46574.310878999997</v>
      </c>
      <c r="Z27" s="101">
        <v>49461</v>
      </c>
      <c r="AA27" s="101">
        <v>48964</v>
      </c>
      <c r="AB27" s="101">
        <v>47766</v>
      </c>
      <c r="AC27" s="101">
        <v>47363</v>
      </c>
      <c r="AD27" s="101">
        <v>49073</v>
      </c>
      <c r="AE27" s="101">
        <v>52784</v>
      </c>
    </row>
    <row r="28" spans="1:31" ht="15">
      <c r="Z28" s="100"/>
      <c r="AA28" s="100"/>
      <c r="AB28" s="100"/>
      <c r="AC28" s="100"/>
      <c r="AD28" s="100"/>
      <c r="AE28" s="100"/>
    </row>
    <row r="29" spans="1:31" ht="15">
      <c r="A29" s="16"/>
      <c r="B29" s="79" t="s">
        <v>228</v>
      </c>
      <c r="C29" s="30">
        <v>8.8477409999999992</v>
      </c>
      <c r="D29" s="30">
        <v>8.7049280000000007</v>
      </c>
      <c r="E29" s="30">
        <v>8.5642619999999994</v>
      </c>
      <c r="F29" s="30">
        <v>8.4240370000000002</v>
      </c>
      <c r="G29" s="30">
        <v>8.3041579999999993</v>
      </c>
      <c r="H29" s="30">
        <v>8.2382259999999992</v>
      </c>
      <c r="I29" s="30">
        <v>8.1077999999999992</v>
      </c>
      <c r="J29" s="30">
        <v>8.0464280000000006</v>
      </c>
      <c r="K29" s="30">
        <v>7.9754329999999998</v>
      </c>
      <c r="L29" s="30">
        <v>7.8762590000000001</v>
      </c>
      <c r="M29" s="30">
        <v>7.802073</v>
      </c>
      <c r="N29" s="30">
        <v>7.7820780000000003</v>
      </c>
      <c r="O29" s="30">
        <v>7.7222739999999996</v>
      </c>
      <c r="P29" s="30">
        <v>7.632835</v>
      </c>
      <c r="Q29" s="30">
        <v>7.5422969999999996</v>
      </c>
      <c r="R29" s="30">
        <v>7.4699220000000004</v>
      </c>
      <c r="S29" s="30">
        <v>6.720415</v>
      </c>
      <c r="T29" s="30">
        <v>6.5722620000000003</v>
      </c>
      <c r="U29" s="30">
        <v>6.7173550000000004</v>
      </c>
      <c r="V29" s="30">
        <v>7.182817</v>
      </c>
      <c r="W29" s="30">
        <v>6.7036420000000003</v>
      </c>
      <c r="X29" s="30">
        <v>6.6122719999999999</v>
      </c>
      <c r="Y29" s="30">
        <v>6.5048500000000002</v>
      </c>
      <c r="Z29" s="16">
        <v>6.41</v>
      </c>
      <c r="AA29" s="16">
        <v>6.3</v>
      </c>
      <c r="AB29" s="16">
        <v>6.19</v>
      </c>
      <c r="AC29" s="16">
        <v>6.08</v>
      </c>
      <c r="AD29" s="16">
        <v>5.99</v>
      </c>
      <c r="AE29" s="16">
        <v>5.9</v>
      </c>
    </row>
    <row r="30" spans="1:31" ht="15">
      <c r="Z30" s="100"/>
      <c r="AA30" s="100"/>
      <c r="AB30" s="100"/>
      <c r="AC30" s="100"/>
      <c r="AD30" s="100"/>
      <c r="AE30" s="100"/>
    </row>
    <row r="31" spans="1:31" ht="15">
      <c r="Z31" s="100"/>
      <c r="AA31" s="100"/>
      <c r="AB31" s="100"/>
      <c r="AC31" s="100"/>
      <c r="AD31" s="100"/>
      <c r="AE31" s="100"/>
    </row>
    <row r="32" spans="1:31" ht="15">
      <c r="A32" s="16"/>
      <c r="B32" s="16" t="s">
        <v>229</v>
      </c>
      <c r="C32" s="36">
        <v>8.2458290000000005</v>
      </c>
      <c r="D32" s="36">
        <v>8.2263950000000001</v>
      </c>
      <c r="E32" s="36">
        <v>8.6126799999999992</v>
      </c>
      <c r="F32" s="36">
        <v>8.9687800000000006</v>
      </c>
      <c r="G32" s="36">
        <v>9.7143080000000008</v>
      </c>
      <c r="H32" s="36">
        <v>10.105422000000001</v>
      </c>
      <c r="I32" s="36">
        <v>10.187455</v>
      </c>
      <c r="J32" s="36">
        <v>10.555927000000001</v>
      </c>
      <c r="K32" s="36">
        <v>10.958584999999999</v>
      </c>
      <c r="L32" s="36">
        <v>11.440834000000001</v>
      </c>
      <c r="M32" s="36">
        <v>10.806193</v>
      </c>
      <c r="N32" s="36">
        <v>12.391870000000001</v>
      </c>
      <c r="O32" s="36">
        <v>11.985801</v>
      </c>
      <c r="P32" s="36">
        <v>14.085133000000001</v>
      </c>
      <c r="Q32" s="36">
        <v>15.633717000000001</v>
      </c>
      <c r="R32" s="36">
        <v>14.444051</v>
      </c>
      <c r="S32" s="36">
        <v>16.734406</v>
      </c>
      <c r="T32" s="36">
        <v>17.186340999999999</v>
      </c>
      <c r="U32" s="36">
        <v>18.170978000000002</v>
      </c>
      <c r="V32" s="36">
        <v>19.393840999999998</v>
      </c>
      <c r="W32" s="36">
        <v>21.780951000000002</v>
      </c>
      <c r="X32" s="36">
        <v>21.301344</v>
      </c>
      <c r="Y32" s="36">
        <v>21.092103999999999</v>
      </c>
      <c r="Z32" s="16">
        <v>22</v>
      </c>
      <c r="AA32" s="16">
        <v>21.4</v>
      </c>
      <c r="AB32" s="16">
        <v>20.5</v>
      </c>
      <c r="AC32" s="16">
        <v>20</v>
      </c>
      <c r="AD32" s="16">
        <v>20.399999999999999</v>
      </c>
      <c r="AE32" s="16">
        <v>21.6</v>
      </c>
    </row>
    <row r="33" spans="1:31" ht="15">
      <c r="B33" s="64" t="s">
        <v>230</v>
      </c>
      <c r="C33" s="76"/>
      <c r="D33" s="76"/>
      <c r="E33" s="76"/>
      <c r="F33" s="76"/>
      <c r="G33" s="76"/>
      <c r="H33" s="76"/>
      <c r="I33" s="76"/>
      <c r="J33" s="76"/>
      <c r="K33" s="76"/>
      <c r="L33" s="76"/>
      <c r="M33" s="76"/>
      <c r="N33" s="76"/>
      <c r="O33" s="76"/>
      <c r="P33" s="76"/>
      <c r="Q33" s="76"/>
      <c r="R33" s="76"/>
      <c r="S33" s="76"/>
      <c r="T33" s="76"/>
      <c r="U33" s="76"/>
      <c r="V33" s="76"/>
      <c r="W33" s="76"/>
      <c r="X33" s="76"/>
      <c r="Y33" s="76"/>
      <c r="Z33" s="100"/>
      <c r="AA33" s="100"/>
      <c r="AB33" s="100"/>
      <c r="AC33" s="100"/>
      <c r="AD33" s="100"/>
      <c r="AE33" s="100"/>
    </row>
    <row r="34" spans="1:31" ht="15">
      <c r="B34" s="19" t="s">
        <v>57</v>
      </c>
      <c r="C34" s="76">
        <v>5.7673509999999997</v>
      </c>
      <c r="D34" s="76">
        <v>5.6816630000000004</v>
      </c>
      <c r="E34" s="76">
        <v>5.9727079999999999</v>
      </c>
      <c r="F34" s="76">
        <v>6.2970300000000003</v>
      </c>
      <c r="G34" s="76">
        <v>6.9917369999999996</v>
      </c>
      <c r="H34" s="76">
        <v>6.5634240000000004</v>
      </c>
      <c r="I34" s="76">
        <v>7.0403739999999999</v>
      </c>
      <c r="J34" s="76">
        <v>6.8683949999999996</v>
      </c>
      <c r="K34" s="76">
        <v>6.9770760000000003</v>
      </c>
      <c r="L34" s="76">
        <v>6.9632250000000004</v>
      </c>
      <c r="M34" s="76">
        <v>6.414161</v>
      </c>
      <c r="N34" s="76">
        <v>7.0751359999999996</v>
      </c>
      <c r="O34" s="76">
        <v>6.4773370000000003</v>
      </c>
      <c r="P34" s="76">
        <v>7.3181940000000001</v>
      </c>
      <c r="Q34" s="76">
        <v>8.2593859999999992</v>
      </c>
      <c r="R34" s="76">
        <v>7.2617989999999999</v>
      </c>
      <c r="S34" s="76">
        <v>8.3372010000000003</v>
      </c>
      <c r="T34" s="76">
        <v>8.1989619999999999</v>
      </c>
      <c r="U34" s="76">
        <v>8.5641580000000008</v>
      </c>
      <c r="V34" s="76">
        <v>8.9963429999999995</v>
      </c>
      <c r="W34" s="76">
        <v>9.5769859999999998</v>
      </c>
      <c r="X34" s="76">
        <v>9.0274029999999996</v>
      </c>
      <c r="Y34" s="76">
        <v>9.2081529999999994</v>
      </c>
      <c r="Z34" s="100">
        <v>9.6999999999999993</v>
      </c>
      <c r="AA34" s="100">
        <v>9.6</v>
      </c>
      <c r="AB34" s="100">
        <v>10.1</v>
      </c>
      <c r="AC34" s="100">
        <v>10.4</v>
      </c>
      <c r="AD34" s="100">
        <v>10.4</v>
      </c>
      <c r="AE34" s="100">
        <v>10.6</v>
      </c>
    </row>
    <row r="35" spans="1:31" ht="15">
      <c r="B35" s="19" t="s">
        <v>58</v>
      </c>
      <c r="C35" s="76">
        <v>2.4410210000000001</v>
      </c>
      <c r="D35" s="76">
        <v>2.5031530000000002</v>
      </c>
      <c r="E35" s="76">
        <v>2.579367</v>
      </c>
      <c r="F35" s="76">
        <v>2.6175830000000002</v>
      </c>
      <c r="G35" s="76">
        <v>2.6785969999999999</v>
      </c>
      <c r="H35" s="76">
        <v>3.4830239999999999</v>
      </c>
      <c r="I35" s="76">
        <v>3.0874619999999999</v>
      </c>
      <c r="J35" s="76">
        <v>3.6318389999999998</v>
      </c>
      <c r="K35" s="76">
        <v>3.9280140000000001</v>
      </c>
      <c r="L35" s="76">
        <v>4.4150900000000002</v>
      </c>
      <c r="M35" s="76">
        <v>4.3425130000000003</v>
      </c>
      <c r="N35" s="76">
        <v>5.2498230000000001</v>
      </c>
      <c r="O35" s="76">
        <v>5.4651110000000003</v>
      </c>
      <c r="P35" s="76">
        <v>6.7035159999999996</v>
      </c>
      <c r="Q35" s="76">
        <v>7.289587</v>
      </c>
      <c r="R35" s="76">
        <v>7.0789260000000001</v>
      </c>
      <c r="S35" s="76">
        <v>8.3564749999999997</v>
      </c>
      <c r="T35" s="76">
        <v>8.8233969999999999</v>
      </c>
      <c r="U35" s="76">
        <v>9.4440639999999991</v>
      </c>
      <c r="V35" s="76">
        <v>10.116216</v>
      </c>
      <c r="W35" s="76">
        <v>11.855085000000001</v>
      </c>
      <c r="X35" s="76">
        <v>11.792313</v>
      </c>
      <c r="Y35" s="76">
        <v>11.366809999999999</v>
      </c>
      <c r="Z35" s="100">
        <v>11.8</v>
      </c>
      <c r="AA35" s="100">
        <v>11.3</v>
      </c>
      <c r="AB35" s="100">
        <v>10.4</v>
      </c>
      <c r="AC35" s="100">
        <v>9.5</v>
      </c>
      <c r="AD35" s="100">
        <v>9.9</v>
      </c>
      <c r="AE35" s="100">
        <v>10.9</v>
      </c>
    </row>
    <row r="36" spans="1:31" ht="15">
      <c r="B36" s="19" t="s">
        <v>59</v>
      </c>
      <c r="C36" s="77" t="s">
        <v>60</v>
      </c>
      <c r="D36" s="77" t="s">
        <v>60</v>
      </c>
      <c r="E36" s="77" t="s">
        <v>60</v>
      </c>
      <c r="F36" s="77" t="s">
        <v>60</v>
      </c>
      <c r="G36" s="77" t="s">
        <v>60</v>
      </c>
      <c r="H36" s="77" t="s">
        <v>60</v>
      </c>
      <c r="I36" s="77" t="s">
        <v>60</v>
      </c>
      <c r="J36" s="77" t="s">
        <v>60</v>
      </c>
      <c r="K36" s="77" t="s">
        <v>60</v>
      </c>
      <c r="L36" s="77" t="s">
        <v>60</v>
      </c>
      <c r="M36" s="77" t="s">
        <v>60</v>
      </c>
      <c r="N36" s="77" t="s">
        <v>60</v>
      </c>
      <c r="O36" s="77" t="s">
        <v>60</v>
      </c>
      <c r="P36" s="77" t="s">
        <v>60</v>
      </c>
      <c r="Q36" s="77" t="s">
        <v>60</v>
      </c>
      <c r="R36" s="77">
        <v>3.3945000000000003E-2</v>
      </c>
      <c r="S36" s="77">
        <v>4.0731000000000003E-2</v>
      </c>
      <c r="T36" s="77">
        <v>0.16398199999999999</v>
      </c>
      <c r="U36" s="77">
        <v>0.16275600000000001</v>
      </c>
      <c r="V36" s="77">
        <v>0.19751299999999999</v>
      </c>
      <c r="W36" s="77">
        <v>0.27671600000000002</v>
      </c>
      <c r="X36" s="77">
        <v>0.40931499999999998</v>
      </c>
      <c r="Y36" s="77">
        <v>0.45271</v>
      </c>
      <c r="Z36" s="100">
        <v>0.4</v>
      </c>
      <c r="AA36" s="100">
        <v>0.5</v>
      </c>
      <c r="AB36" s="100">
        <v>0</v>
      </c>
      <c r="AC36" s="100">
        <v>0</v>
      </c>
      <c r="AD36" s="100">
        <v>0</v>
      </c>
      <c r="AE36" s="100">
        <v>0</v>
      </c>
    </row>
    <row r="37" spans="1:31" ht="15">
      <c r="B37" s="19" t="s">
        <v>61</v>
      </c>
      <c r="C37" s="76">
        <v>0</v>
      </c>
      <c r="D37" s="76">
        <v>0</v>
      </c>
      <c r="E37" s="76">
        <v>0</v>
      </c>
      <c r="F37" s="76">
        <v>0</v>
      </c>
      <c r="G37" s="76">
        <v>0</v>
      </c>
      <c r="H37" s="76">
        <v>0</v>
      </c>
      <c r="I37" s="76">
        <v>0</v>
      </c>
      <c r="J37" s="76">
        <v>0</v>
      </c>
      <c r="K37" s="76">
        <v>0</v>
      </c>
      <c r="L37" s="76">
        <v>0</v>
      </c>
      <c r="M37" s="76">
        <v>0</v>
      </c>
      <c r="N37" s="77" t="s">
        <v>60</v>
      </c>
      <c r="O37" s="77" t="s">
        <v>60</v>
      </c>
      <c r="P37" s="77" t="s">
        <v>60</v>
      </c>
      <c r="Q37" s="77" t="s">
        <v>60</v>
      </c>
      <c r="R37" s="77" t="s">
        <v>60</v>
      </c>
      <c r="S37" s="77" t="s">
        <v>60</v>
      </c>
      <c r="T37" s="77" t="s">
        <v>60</v>
      </c>
      <c r="U37" s="77" t="s">
        <v>60</v>
      </c>
      <c r="V37" s="77" t="s">
        <v>60</v>
      </c>
      <c r="W37" s="77" t="s">
        <v>60</v>
      </c>
      <c r="X37" s="77" t="s">
        <v>60</v>
      </c>
      <c r="Y37" s="77" t="s">
        <v>60</v>
      </c>
      <c r="Z37" s="100">
        <v>0</v>
      </c>
      <c r="AA37" s="100">
        <v>0</v>
      </c>
      <c r="AB37" s="100">
        <v>0</v>
      </c>
      <c r="AC37" s="100">
        <v>0</v>
      </c>
      <c r="AD37" s="100">
        <v>0</v>
      </c>
      <c r="AE37" s="100">
        <v>0</v>
      </c>
    </row>
    <row r="38" spans="1:31" ht="15">
      <c r="B38" s="78"/>
      <c r="C38" s="76"/>
      <c r="D38" s="76"/>
      <c r="E38" s="76"/>
      <c r="F38" s="76"/>
      <c r="G38" s="76"/>
      <c r="H38" s="76"/>
      <c r="I38" s="76"/>
      <c r="J38" s="76"/>
      <c r="K38" s="76"/>
      <c r="L38" s="76"/>
      <c r="M38" s="76"/>
      <c r="N38" s="76"/>
      <c r="O38" s="76"/>
      <c r="P38" s="76"/>
      <c r="Q38" s="76"/>
      <c r="R38" s="76"/>
      <c r="S38" s="76"/>
      <c r="T38" s="76"/>
      <c r="U38" s="76"/>
      <c r="V38" s="76"/>
      <c r="W38" s="76"/>
      <c r="X38" s="76"/>
      <c r="Y38" s="76"/>
      <c r="Z38" s="100"/>
      <c r="AA38" s="100"/>
      <c r="AB38" s="100"/>
      <c r="AC38" s="100"/>
      <c r="AD38" s="100"/>
      <c r="AE38" s="100"/>
    </row>
    <row r="39" spans="1:31" ht="15">
      <c r="B39" s="64" t="s">
        <v>226</v>
      </c>
      <c r="C39" s="76"/>
      <c r="D39" s="76"/>
      <c r="E39" s="76"/>
      <c r="F39" s="76"/>
      <c r="G39" s="76"/>
      <c r="H39" s="76"/>
      <c r="I39" s="76"/>
      <c r="J39" s="76"/>
      <c r="K39" s="76"/>
      <c r="L39" s="76"/>
      <c r="M39" s="76"/>
      <c r="N39" s="76"/>
      <c r="O39" s="76"/>
      <c r="P39" s="76"/>
      <c r="Q39" s="76"/>
      <c r="R39" s="76"/>
      <c r="S39" s="76"/>
      <c r="T39" s="76"/>
      <c r="U39" s="76"/>
      <c r="V39" s="76"/>
      <c r="W39" s="76"/>
      <c r="X39" s="76"/>
      <c r="Y39" s="76"/>
      <c r="Z39" s="100"/>
      <c r="AA39" s="100"/>
      <c r="AB39" s="100"/>
      <c r="AC39" s="100"/>
      <c r="AD39" s="100"/>
      <c r="AE39" s="100"/>
    </row>
    <row r="40" spans="1:31" ht="15">
      <c r="B40" s="19" t="s">
        <v>57</v>
      </c>
      <c r="C40" s="76">
        <v>69.942643000000004</v>
      </c>
      <c r="D40" s="76">
        <v>69.06626</v>
      </c>
      <c r="E40" s="76">
        <v>69.347845000000007</v>
      </c>
      <c r="F40" s="76">
        <v>70.210555999999997</v>
      </c>
      <c r="G40" s="76">
        <v>71.973600000000005</v>
      </c>
      <c r="H40" s="76">
        <v>64.949535999999995</v>
      </c>
      <c r="I40" s="76">
        <v>69.108269000000007</v>
      </c>
      <c r="J40" s="76">
        <v>65.066712999999993</v>
      </c>
      <c r="K40" s="76">
        <v>63.667675000000003</v>
      </c>
      <c r="L40" s="76">
        <v>60.862909000000002</v>
      </c>
      <c r="M40" s="76">
        <v>59.356344</v>
      </c>
      <c r="N40" s="76">
        <v>57.094983999999997</v>
      </c>
      <c r="O40" s="76">
        <v>54.041753999999997</v>
      </c>
      <c r="P40" s="76">
        <v>51.956865999999998</v>
      </c>
      <c r="Q40" s="76">
        <v>52.830599999999997</v>
      </c>
      <c r="R40" s="76">
        <v>50.275360999999997</v>
      </c>
      <c r="S40" s="76">
        <v>49.820715</v>
      </c>
      <c r="T40" s="76">
        <v>47.706271000000001</v>
      </c>
      <c r="U40" s="76">
        <v>47.130969999999998</v>
      </c>
      <c r="V40" s="76">
        <v>46.387625999999997</v>
      </c>
      <c r="W40" s="76">
        <v>43.969549999999998</v>
      </c>
      <c r="X40" s="76">
        <v>42.379497999999998</v>
      </c>
      <c r="Y40" s="76">
        <v>43.656869999999998</v>
      </c>
      <c r="Z40" s="100">
        <v>44.2</v>
      </c>
      <c r="AA40" s="100">
        <v>44.9</v>
      </c>
      <c r="AB40" s="100">
        <v>49.1</v>
      </c>
      <c r="AC40" s="100">
        <v>51.9</v>
      </c>
      <c r="AD40" s="100">
        <v>51.1</v>
      </c>
      <c r="AE40" s="100">
        <v>49.1</v>
      </c>
    </row>
    <row r="41" spans="1:31" ht="15">
      <c r="B41" s="19" t="s">
        <v>58</v>
      </c>
      <c r="C41" s="76">
        <v>29.603103999999998</v>
      </c>
      <c r="D41" s="76">
        <v>30.428308999999999</v>
      </c>
      <c r="E41" s="76">
        <v>29.948481000000001</v>
      </c>
      <c r="F41" s="76">
        <v>29.185499</v>
      </c>
      <c r="G41" s="76">
        <v>27.573723999999999</v>
      </c>
      <c r="H41" s="76">
        <v>34.466884</v>
      </c>
      <c r="I41" s="76">
        <v>30.306511</v>
      </c>
      <c r="J41" s="76">
        <v>34.405681000000001</v>
      </c>
      <c r="K41" s="76">
        <v>35.844169999999998</v>
      </c>
      <c r="L41" s="76">
        <v>38.590629</v>
      </c>
      <c r="M41" s="76">
        <v>40.185412999999997</v>
      </c>
      <c r="N41" s="76">
        <v>42.365062000000002</v>
      </c>
      <c r="O41" s="76">
        <v>45.596539999999997</v>
      </c>
      <c r="P41" s="76">
        <v>47.592846000000002</v>
      </c>
      <c r="Q41" s="76">
        <v>46.627346000000003</v>
      </c>
      <c r="R41" s="76">
        <v>49.009286000000003</v>
      </c>
      <c r="S41" s="76">
        <v>49.935890999999998</v>
      </c>
      <c r="T41" s="76">
        <v>51.339590000000001</v>
      </c>
      <c r="U41" s="76">
        <v>51.97334</v>
      </c>
      <c r="V41" s="76">
        <v>52.162005000000001</v>
      </c>
      <c r="W41" s="76">
        <v>54.428683999999997</v>
      </c>
      <c r="X41" s="76">
        <v>55.359481000000002</v>
      </c>
      <c r="Y41" s="76">
        <v>53.891305000000003</v>
      </c>
      <c r="Z41" s="100">
        <v>53.6</v>
      </c>
      <c r="AA41" s="100">
        <v>52.8</v>
      </c>
      <c r="AB41" s="100">
        <v>50.7</v>
      </c>
      <c r="AC41" s="100">
        <v>47.9</v>
      </c>
      <c r="AD41" s="100">
        <v>48.7</v>
      </c>
      <c r="AE41" s="100">
        <v>50.6</v>
      </c>
    </row>
    <row r="42" spans="1:31" ht="15">
      <c r="B42" s="19" t="s">
        <v>59</v>
      </c>
      <c r="C42" s="77" t="s">
        <v>60</v>
      </c>
      <c r="D42" s="77" t="s">
        <v>60</v>
      </c>
      <c r="E42" s="77" t="s">
        <v>60</v>
      </c>
      <c r="F42" s="77" t="s">
        <v>60</v>
      </c>
      <c r="G42" s="77" t="s">
        <v>60</v>
      </c>
      <c r="H42" s="77" t="s">
        <v>60</v>
      </c>
      <c r="I42" s="77" t="s">
        <v>60</v>
      </c>
      <c r="J42" s="77" t="s">
        <v>60</v>
      </c>
      <c r="K42" s="77" t="s">
        <v>60</v>
      </c>
      <c r="L42" s="77" t="s">
        <v>60</v>
      </c>
      <c r="M42" s="77" t="s">
        <v>60</v>
      </c>
      <c r="N42" s="77" t="s">
        <v>60</v>
      </c>
      <c r="O42" s="77" t="s">
        <v>60</v>
      </c>
      <c r="P42" s="77" t="s">
        <v>60</v>
      </c>
      <c r="Q42" s="77" t="s">
        <v>60</v>
      </c>
      <c r="R42" s="77">
        <v>0.235011</v>
      </c>
      <c r="S42" s="77">
        <v>0.243394</v>
      </c>
      <c r="T42" s="77">
        <v>0.95413899999999996</v>
      </c>
      <c r="U42" s="77">
        <v>0.89568999999999999</v>
      </c>
      <c r="V42" s="77">
        <v>1.0184329999999999</v>
      </c>
      <c r="W42" s="77">
        <v>1.270451</v>
      </c>
      <c r="X42" s="77">
        <v>1.9215469999999999</v>
      </c>
      <c r="Y42" s="77">
        <v>2.1463489999999998</v>
      </c>
      <c r="Z42" s="100">
        <v>1.9</v>
      </c>
      <c r="AA42" s="100">
        <v>2.1</v>
      </c>
      <c r="AB42" s="100">
        <v>0</v>
      </c>
      <c r="AC42" s="100">
        <v>0</v>
      </c>
      <c r="AD42" s="100">
        <v>0</v>
      </c>
      <c r="AE42" s="100">
        <v>0</v>
      </c>
    </row>
    <row r="43" spans="1:31" ht="15">
      <c r="B43" s="19" t="s">
        <v>61</v>
      </c>
      <c r="C43" s="76">
        <v>0</v>
      </c>
      <c r="D43" s="76">
        <v>0</v>
      </c>
      <c r="E43" s="76">
        <v>0</v>
      </c>
      <c r="F43" s="76">
        <v>0</v>
      </c>
      <c r="G43" s="76">
        <v>0</v>
      </c>
      <c r="H43" s="76">
        <v>0</v>
      </c>
      <c r="I43" s="76">
        <v>0</v>
      </c>
      <c r="J43" s="76">
        <v>0</v>
      </c>
      <c r="K43" s="76">
        <v>0</v>
      </c>
      <c r="L43" s="76">
        <v>0</v>
      </c>
      <c r="M43" s="76">
        <v>0</v>
      </c>
      <c r="N43" s="77" t="s">
        <v>60</v>
      </c>
      <c r="O43" s="77" t="s">
        <v>60</v>
      </c>
      <c r="P43" s="77" t="s">
        <v>60</v>
      </c>
      <c r="Q43" s="77" t="s">
        <v>60</v>
      </c>
      <c r="R43" s="77" t="s">
        <v>60</v>
      </c>
      <c r="S43" s="77" t="s">
        <v>60</v>
      </c>
      <c r="T43" s="77" t="s">
        <v>60</v>
      </c>
      <c r="U43" s="77" t="s">
        <v>60</v>
      </c>
      <c r="V43" s="77" t="s">
        <v>60</v>
      </c>
      <c r="W43" s="77" t="s">
        <v>60</v>
      </c>
      <c r="X43" s="77" t="s">
        <v>60</v>
      </c>
      <c r="Y43" s="77" t="s">
        <v>60</v>
      </c>
      <c r="Z43" s="100">
        <v>0</v>
      </c>
      <c r="AA43" s="100">
        <v>0</v>
      </c>
      <c r="AB43" s="100">
        <v>0</v>
      </c>
      <c r="AC43" s="100">
        <v>0</v>
      </c>
      <c r="AD43" s="100">
        <v>0</v>
      </c>
      <c r="AE43" s="100">
        <v>0</v>
      </c>
    </row>
    <row r="44" spans="1:31" ht="15">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ht="15">
      <c r="A45" s="16"/>
      <c r="B45" s="79" t="s">
        <v>231</v>
      </c>
      <c r="C45" s="36">
        <v>68.377842000000001</v>
      </c>
      <c r="D45" s="36">
        <v>68.378013999999993</v>
      </c>
      <c r="E45" s="36">
        <v>68.330296000000004</v>
      </c>
      <c r="F45" s="36">
        <v>68.298765000000003</v>
      </c>
      <c r="G45" s="36">
        <v>68.257683</v>
      </c>
      <c r="H45" s="36">
        <v>68.419585999999995</v>
      </c>
      <c r="I45" s="36">
        <v>68.403818999999999</v>
      </c>
      <c r="J45" s="36">
        <v>68.591333000000006</v>
      </c>
      <c r="K45" s="36">
        <v>68.503592999999995</v>
      </c>
      <c r="L45" s="36">
        <v>68.667017000000001</v>
      </c>
      <c r="M45" s="36">
        <v>68.786361999999997</v>
      </c>
      <c r="N45" s="36">
        <v>68.960601999999994</v>
      </c>
      <c r="O45" s="36">
        <v>69.133418000000006</v>
      </c>
      <c r="P45" s="36">
        <v>69.251800000000003</v>
      </c>
      <c r="Q45" s="36">
        <v>69.249816999999993</v>
      </c>
      <c r="R45" s="36">
        <v>69.320705000000004</v>
      </c>
      <c r="S45" s="36">
        <v>69.439121</v>
      </c>
      <c r="T45" s="36">
        <v>69.501255999999998</v>
      </c>
      <c r="U45" s="36">
        <v>69.550426000000002</v>
      </c>
      <c r="V45" s="36">
        <v>69.530046999999996</v>
      </c>
      <c r="W45" s="36">
        <v>69.635644999999997</v>
      </c>
      <c r="X45" s="36">
        <v>69.664843000000005</v>
      </c>
      <c r="Y45" s="36">
        <v>69.620351999999997</v>
      </c>
      <c r="Z45" s="16">
        <v>69.400000000000006</v>
      </c>
      <c r="AA45" s="16">
        <v>69.400000000000006</v>
      </c>
      <c r="AB45" s="16">
        <v>69.400000000000006</v>
      </c>
      <c r="AC45" s="16">
        <v>69.3</v>
      </c>
      <c r="AD45" s="16">
        <v>69.3</v>
      </c>
      <c r="AE45" s="16">
        <v>69.3</v>
      </c>
    </row>
    <row r="47" spans="1:31" ht="15.4">
      <c r="A47" s="12" t="s">
        <v>232</v>
      </c>
      <c r="B47" s="13"/>
      <c r="C47" s="13"/>
      <c r="D47" s="13"/>
      <c r="E47" s="13"/>
      <c r="F47" s="13"/>
      <c r="G47" s="13"/>
      <c r="H47" s="13"/>
      <c r="I47" s="13"/>
      <c r="J47" s="13"/>
      <c r="K47" s="13"/>
      <c r="L47" s="14"/>
      <c r="M47" s="14"/>
      <c r="N47" s="14"/>
      <c r="O47" s="14"/>
    </row>
    <row r="49" spans="1:31" ht="15.4">
      <c r="C49" s="13"/>
      <c r="D49" s="13"/>
      <c r="E49" s="14"/>
      <c r="F49" s="14"/>
      <c r="L49" s="14"/>
    </row>
    <row r="50" spans="1:31" ht="15">
      <c r="C50" s="75">
        <v>1990</v>
      </c>
      <c r="D50" s="75">
        <v>1991</v>
      </c>
      <c r="E50" s="75">
        <v>1992</v>
      </c>
      <c r="F50" s="75">
        <v>1993</v>
      </c>
      <c r="G50" s="75">
        <v>1994</v>
      </c>
      <c r="H50" s="75">
        <v>1995</v>
      </c>
      <c r="I50" s="75">
        <v>1996</v>
      </c>
      <c r="J50" s="75">
        <v>1997</v>
      </c>
      <c r="K50" s="75">
        <v>1998</v>
      </c>
      <c r="L50" s="75">
        <v>1999</v>
      </c>
      <c r="M50" s="75">
        <v>2000</v>
      </c>
      <c r="N50" s="75">
        <v>2001</v>
      </c>
      <c r="O50" s="75">
        <v>2002</v>
      </c>
      <c r="P50" s="75">
        <v>2003</v>
      </c>
      <c r="Q50" s="75">
        <v>2004</v>
      </c>
      <c r="R50" s="75">
        <v>2005</v>
      </c>
      <c r="S50" s="75">
        <v>2006</v>
      </c>
      <c r="T50" s="75">
        <v>2007</v>
      </c>
      <c r="U50" s="75">
        <v>2008</v>
      </c>
      <c r="V50" s="75">
        <v>2009</v>
      </c>
      <c r="W50" s="75">
        <v>2010</v>
      </c>
      <c r="X50" s="75">
        <v>2011</v>
      </c>
      <c r="Y50" s="75">
        <v>2012</v>
      </c>
      <c r="Z50" s="75">
        <v>2013</v>
      </c>
      <c r="AA50" s="75">
        <v>2014</v>
      </c>
      <c r="AB50" s="75">
        <v>2015</v>
      </c>
      <c r="AC50" s="75">
        <v>2016</v>
      </c>
      <c r="AD50" s="75">
        <v>2017</v>
      </c>
      <c r="AE50" s="75">
        <v>2018</v>
      </c>
    </row>
    <row r="51" spans="1:31" ht="15">
      <c r="Z51" s="100"/>
      <c r="AA51" s="100"/>
      <c r="AB51" s="100"/>
      <c r="AC51" s="100"/>
      <c r="AD51" s="100"/>
      <c r="AE51" s="100"/>
    </row>
    <row r="52" spans="1:31" ht="15">
      <c r="A52" s="16"/>
      <c r="B52" s="34" t="s">
        <v>233</v>
      </c>
      <c r="C52" s="36">
        <v>253.62675999999999</v>
      </c>
      <c r="D52" s="36">
        <v>228.79767799999999</v>
      </c>
      <c r="E52" s="36">
        <v>234.388724</v>
      </c>
      <c r="F52" s="36">
        <v>260.95122800000001</v>
      </c>
      <c r="G52" s="36">
        <v>299.79203100000001</v>
      </c>
      <c r="H52" s="36">
        <v>319.26183200000003</v>
      </c>
      <c r="I52" s="36">
        <v>336.97394200000002</v>
      </c>
      <c r="J52" s="36">
        <v>365.407982</v>
      </c>
      <c r="K52" s="36">
        <v>370.610095</v>
      </c>
      <c r="L52" s="36">
        <v>387.21343400000001</v>
      </c>
      <c r="M52" s="36">
        <v>408.18575800000002</v>
      </c>
      <c r="N52" s="36">
        <v>382.74012399999998</v>
      </c>
      <c r="O52" s="36">
        <v>377.72048000000001</v>
      </c>
      <c r="P52" s="36">
        <v>407.02532000000002</v>
      </c>
      <c r="Q52" s="36">
        <v>425.11277100000001</v>
      </c>
      <c r="R52" s="36">
        <v>449.71788199999997</v>
      </c>
      <c r="S52" s="36">
        <v>435.14051599999999</v>
      </c>
      <c r="T52" s="36">
        <v>453.69488699999999</v>
      </c>
      <c r="U52" s="36">
        <v>457.54108100000002</v>
      </c>
      <c r="V52" s="36">
        <v>450.32838700000002</v>
      </c>
      <c r="W52" s="36">
        <v>466.23790400000001</v>
      </c>
      <c r="X52" s="36">
        <v>489.618854</v>
      </c>
      <c r="Y52" s="36">
        <v>490.49575900000002</v>
      </c>
      <c r="Z52" s="16">
        <v>495.1</v>
      </c>
      <c r="AA52" s="16">
        <v>497.9</v>
      </c>
      <c r="AB52" s="16">
        <v>470.5</v>
      </c>
      <c r="AC52" s="16">
        <v>440.2</v>
      </c>
      <c r="AD52" s="16">
        <v>463.5</v>
      </c>
      <c r="AE52" s="16">
        <v>485.9</v>
      </c>
    </row>
    <row r="53" spans="1:31" ht="15">
      <c r="B53" s="64" t="s">
        <v>234</v>
      </c>
      <c r="C53" s="76"/>
      <c r="D53" s="76"/>
      <c r="E53" s="76"/>
      <c r="F53" s="76"/>
      <c r="G53" s="76"/>
      <c r="H53" s="76"/>
      <c r="I53" s="76"/>
      <c r="J53" s="76"/>
      <c r="K53" s="76"/>
      <c r="L53" s="76"/>
      <c r="M53" s="76"/>
      <c r="N53" s="76"/>
      <c r="O53" s="76"/>
      <c r="P53" s="76"/>
      <c r="Q53" s="76"/>
      <c r="R53" s="76"/>
      <c r="S53" s="76"/>
      <c r="T53" s="76"/>
      <c r="U53" s="76"/>
      <c r="V53" s="76"/>
      <c r="W53" s="76"/>
      <c r="X53" s="76"/>
      <c r="Y53" s="76"/>
      <c r="Z53" s="100"/>
      <c r="AA53" s="100"/>
      <c r="AB53" s="100"/>
      <c r="AC53" s="100"/>
      <c r="AD53" s="100"/>
      <c r="AE53" s="100"/>
    </row>
    <row r="54" spans="1:31" ht="15">
      <c r="B54" s="21" t="s">
        <v>235</v>
      </c>
      <c r="C54" s="76">
        <v>5.234369</v>
      </c>
      <c r="D54" s="76">
        <v>4.2801660000000004</v>
      </c>
      <c r="E54" s="76">
        <v>3.715916</v>
      </c>
      <c r="F54" s="76">
        <v>4.8777179999999998</v>
      </c>
      <c r="G54" s="76">
        <v>5.2752999999999997</v>
      </c>
      <c r="H54" s="76">
        <v>4.827712</v>
      </c>
      <c r="I54" s="76">
        <v>5.1233620000000002</v>
      </c>
      <c r="J54" s="76">
        <v>6.2329889999999999</v>
      </c>
      <c r="K54" s="76">
        <v>6.5984879999999997</v>
      </c>
      <c r="L54" s="76">
        <v>6.5390329999999999</v>
      </c>
      <c r="M54" s="76">
        <v>6.8661510000000003</v>
      </c>
      <c r="N54" s="76">
        <v>7.8224220000000004</v>
      </c>
      <c r="O54" s="76">
        <v>7.8372419999999998</v>
      </c>
      <c r="P54" s="76">
        <v>9.2168569999999992</v>
      </c>
      <c r="Q54" s="76">
        <v>7.192971</v>
      </c>
      <c r="R54" s="76">
        <v>8.1776409999999995</v>
      </c>
      <c r="S54" s="76">
        <v>7.5318690000000004</v>
      </c>
      <c r="T54" s="76">
        <v>7.8840209999999997</v>
      </c>
      <c r="U54" s="76">
        <v>7.9786900000000003</v>
      </c>
      <c r="V54" s="76">
        <v>7.511431</v>
      </c>
      <c r="W54" s="76">
        <v>7.883731</v>
      </c>
      <c r="X54" s="76">
        <v>9.4141130000000004</v>
      </c>
      <c r="Y54" s="76">
        <v>6.4469320000000003</v>
      </c>
      <c r="Z54" s="100">
        <v>6.4</v>
      </c>
      <c r="AA54" s="100">
        <v>7.5</v>
      </c>
      <c r="AB54" s="100">
        <v>8.3000000000000007</v>
      </c>
      <c r="AC54" s="100">
        <v>7.5</v>
      </c>
      <c r="AD54" s="100">
        <v>7.4</v>
      </c>
      <c r="AE54" s="100">
        <v>8.6</v>
      </c>
    </row>
    <row r="55" spans="1:31" ht="15">
      <c r="B55" s="21" t="s">
        <v>236</v>
      </c>
      <c r="C55" s="76">
        <v>0.94106999999999996</v>
      </c>
      <c r="D55" s="76">
        <v>0.86111300000000002</v>
      </c>
      <c r="E55" s="76">
        <v>0.71880100000000002</v>
      </c>
      <c r="F55" s="76">
        <v>0.79158799999999996</v>
      </c>
      <c r="G55" s="76">
        <v>1.037787</v>
      </c>
      <c r="H55" s="76">
        <v>1.0822700000000001</v>
      </c>
      <c r="I55" s="76">
        <v>1.0286</v>
      </c>
      <c r="J55" s="76">
        <v>1.283711</v>
      </c>
      <c r="K55" s="76">
        <v>1.4231640000000001</v>
      </c>
      <c r="L55" s="76">
        <v>1.575753</v>
      </c>
      <c r="M55" s="76">
        <v>1.8688340000000001</v>
      </c>
      <c r="N55" s="76">
        <v>1.439624</v>
      </c>
      <c r="O55" s="76">
        <v>1.147637</v>
      </c>
      <c r="P55" s="76">
        <v>1.331019</v>
      </c>
      <c r="Q55" s="76">
        <v>1.5094860000000001</v>
      </c>
      <c r="R55" s="76">
        <v>1.3351470000000001</v>
      </c>
      <c r="S55" s="76">
        <v>1.1348529999999999</v>
      </c>
      <c r="T55" s="76">
        <v>1.0763769999999999</v>
      </c>
      <c r="U55" s="76">
        <v>0.93615700000000002</v>
      </c>
      <c r="V55" s="76">
        <v>0.89205900000000005</v>
      </c>
      <c r="W55" s="76">
        <v>0.84692199999999995</v>
      </c>
      <c r="X55" s="76">
        <v>1.332471</v>
      </c>
      <c r="Y55" s="76">
        <v>1.2975220000000001</v>
      </c>
      <c r="Z55" s="100">
        <v>1.1000000000000001</v>
      </c>
      <c r="AA55" s="100">
        <v>1.4</v>
      </c>
      <c r="AB55" s="100">
        <v>1.4</v>
      </c>
      <c r="AC55" s="100">
        <v>1.3</v>
      </c>
      <c r="AD55" s="100">
        <v>1.2</v>
      </c>
      <c r="AE55" s="100">
        <v>1.4</v>
      </c>
    </row>
    <row r="56" spans="1:31" ht="15">
      <c r="B56" s="21" t="s">
        <v>237</v>
      </c>
      <c r="C56" s="76">
        <v>9.9791080000000001</v>
      </c>
      <c r="D56" s="76">
        <v>9.2051420000000004</v>
      </c>
      <c r="E56" s="76">
        <v>9.672015</v>
      </c>
      <c r="F56" s="76">
        <v>10.432945</v>
      </c>
      <c r="G56" s="76">
        <v>11.119244999999999</v>
      </c>
      <c r="H56" s="76">
        <v>11.58423</v>
      </c>
      <c r="I56" s="76">
        <v>11.362351</v>
      </c>
      <c r="J56" s="76">
        <v>12.174018</v>
      </c>
      <c r="K56" s="76">
        <v>11.857956</v>
      </c>
      <c r="L56" s="76">
        <v>13.159681000000001</v>
      </c>
      <c r="M56" s="76">
        <v>12.499675</v>
      </c>
      <c r="N56" s="76">
        <v>12.394985999999999</v>
      </c>
      <c r="O56" s="76">
        <v>12.604974</v>
      </c>
      <c r="P56" s="76">
        <v>12.552982999999999</v>
      </c>
      <c r="Q56" s="76">
        <v>11.589632999999999</v>
      </c>
      <c r="R56" s="76">
        <v>12.772919999999999</v>
      </c>
      <c r="S56" s="76">
        <v>11.134015</v>
      </c>
      <c r="T56" s="76">
        <v>11.369605999999999</v>
      </c>
      <c r="U56" s="76">
        <v>9.8075639999999993</v>
      </c>
      <c r="V56" s="76">
        <v>11.33841</v>
      </c>
      <c r="W56" s="76">
        <v>10.968589</v>
      </c>
      <c r="X56" s="76">
        <v>13.361708</v>
      </c>
      <c r="Y56" s="76">
        <v>11.239363000000001</v>
      </c>
      <c r="Z56" s="100">
        <v>12</v>
      </c>
      <c r="AA56" s="100">
        <v>11.9</v>
      </c>
      <c r="AB56" s="100">
        <v>11.5</v>
      </c>
      <c r="AC56" s="100">
        <v>10.3</v>
      </c>
      <c r="AD56" s="100">
        <v>11.1</v>
      </c>
      <c r="AE56" s="100">
        <v>11.7</v>
      </c>
    </row>
    <row r="57" spans="1:31" ht="15">
      <c r="B57" s="21" t="s">
        <v>238</v>
      </c>
      <c r="C57" s="76">
        <v>8.9378510000000002</v>
      </c>
      <c r="D57" s="76">
        <v>8.7786059999999999</v>
      </c>
      <c r="E57" s="76">
        <v>9.5540819999999993</v>
      </c>
      <c r="F57" s="76">
        <v>10.715517999999999</v>
      </c>
      <c r="G57" s="76">
        <v>12.461715</v>
      </c>
      <c r="H57" s="76">
        <v>12.582871000000001</v>
      </c>
      <c r="I57" s="76">
        <v>13.702873</v>
      </c>
      <c r="J57" s="76">
        <v>13.563582</v>
      </c>
      <c r="K57" s="76">
        <v>13.544473</v>
      </c>
      <c r="L57" s="76">
        <v>15.344363</v>
      </c>
      <c r="M57" s="76">
        <v>17.212278999999999</v>
      </c>
      <c r="N57" s="76">
        <v>15.30819</v>
      </c>
      <c r="O57" s="76">
        <v>14.947879</v>
      </c>
      <c r="P57" s="76">
        <v>12.187934</v>
      </c>
      <c r="Q57" s="76">
        <v>14.469381</v>
      </c>
      <c r="R57" s="76">
        <v>14.395004</v>
      </c>
      <c r="S57" s="76">
        <v>13.136837999999999</v>
      </c>
      <c r="T57" s="76">
        <v>12.324614</v>
      </c>
      <c r="U57" s="76">
        <v>10.238633999999999</v>
      </c>
      <c r="V57" s="76">
        <v>9.3996150000000007</v>
      </c>
      <c r="W57" s="76">
        <v>10.515470000000001</v>
      </c>
      <c r="X57" s="76">
        <v>13.859947999999999</v>
      </c>
      <c r="Y57" s="76">
        <v>10.524729000000001</v>
      </c>
      <c r="Z57" s="100">
        <v>8.1999999999999993</v>
      </c>
      <c r="AA57" s="100">
        <v>8.8000000000000007</v>
      </c>
      <c r="AB57" s="100">
        <v>8.1999999999999993</v>
      </c>
      <c r="AC57" s="100">
        <v>8.6999999999999993</v>
      </c>
      <c r="AD57" s="100">
        <v>7.5</v>
      </c>
      <c r="AE57" s="100">
        <v>7.3</v>
      </c>
    </row>
    <row r="58" spans="1:31" ht="15">
      <c r="B58" s="21" t="s">
        <v>239</v>
      </c>
      <c r="C58" s="76">
        <v>60.526066</v>
      </c>
      <c r="D58" s="76">
        <v>55.191991000000002</v>
      </c>
      <c r="E58" s="76">
        <v>56.949010999999999</v>
      </c>
      <c r="F58" s="76">
        <v>62.461897999999998</v>
      </c>
      <c r="G58" s="76">
        <v>72.865161000000001</v>
      </c>
      <c r="H58" s="76">
        <v>76.252742999999995</v>
      </c>
      <c r="I58" s="76">
        <v>77.701402999999999</v>
      </c>
      <c r="J58" s="76">
        <v>84.369887000000006</v>
      </c>
      <c r="K58" s="76">
        <v>86.073457000000005</v>
      </c>
      <c r="L58" s="76">
        <v>88.353532999999999</v>
      </c>
      <c r="M58" s="76">
        <v>83.284233</v>
      </c>
      <c r="N58" s="76">
        <v>76.601400999999996</v>
      </c>
      <c r="O58" s="76">
        <v>75.199365999999998</v>
      </c>
      <c r="P58" s="76">
        <v>81.707650999999998</v>
      </c>
      <c r="Q58" s="76">
        <v>81.994654999999995</v>
      </c>
      <c r="R58" s="76">
        <v>85.909536000000003</v>
      </c>
      <c r="S58" s="76">
        <v>87.034861000000006</v>
      </c>
      <c r="T58" s="76">
        <v>88.008533999999997</v>
      </c>
      <c r="U58" s="76">
        <v>97.860265999999996</v>
      </c>
      <c r="V58" s="76">
        <v>89.663072999999997</v>
      </c>
      <c r="W58" s="76">
        <v>87.097815999999995</v>
      </c>
      <c r="X58" s="76">
        <v>94.395735999999999</v>
      </c>
      <c r="Y58" s="76">
        <v>94.625969999999995</v>
      </c>
      <c r="Z58" s="100">
        <v>87.5</v>
      </c>
      <c r="AA58" s="100">
        <v>84.2</v>
      </c>
      <c r="AB58" s="100">
        <v>87.8</v>
      </c>
      <c r="AC58" s="100">
        <v>88.9</v>
      </c>
      <c r="AD58" s="100">
        <v>96.6</v>
      </c>
      <c r="AE58" s="100">
        <v>91.9</v>
      </c>
    </row>
    <row r="59" spans="1:31" ht="15">
      <c r="B59" s="21" t="s">
        <v>240</v>
      </c>
      <c r="C59" s="76">
        <v>83.396306999999993</v>
      </c>
      <c r="D59" s="76">
        <v>71.510277000000002</v>
      </c>
      <c r="E59" s="76">
        <v>76.051880999999995</v>
      </c>
      <c r="F59" s="76">
        <v>85.694866000000005</v>
      </c>
      <c r="G59" s="76">
        <v>94.850237000000007</v>
      </c>
      <c r="H59" s="76">
        <v>100.328333</v>
      </c>
      <c r="I59" s="76">
        <v>104.669652</v>
      </c>
      <c r="J59" s="76">
        <v>118.27692999999999</v>
      </c>
      <c r="K59" s="76">
        <v>121.12373100000001</v>
      </c>
      <c r="L59" s="76">
        <v>130.43101799999999</v>
      </c>
      <c r="M59" s="76">
        <v>140.98035999999999</v>
      </c>
      <c r="N59" s="76">
        <v>130.20802800000001</v>
      </c>
      <c r="O59" s="76">
        <v>128.840653</v>
      </c>
      <c r="P59" s="76">
        <v>134.942958</v>
      </c>
      <c r="Q59" s="76">
        <v>140.27165600000001</v>
      </c>
      <c r="R59" s="76">
        <v>157.371072</v>
      </c>
      <c r="S59" s="76">
        <v>147.69844900000001</v>
      </c>
      <c r="T59" s="76">
        <v>148.299916</v>
      </c>
      <c r="U59" s="76">
        <v>147.637922</v>
      </c>
      <c r="V59" s="76">
        <v>145.23746800000001</v>
      </c>
      <c r="W59" s="76">
        <v>151.50287399999999</v>
      </c>
      <c r="X59" s="76">
        <v>161.837423</v>
      </c>
      <c r="Y59" s="76">
        <v>162.38180299999999</v>
      </c>
      <c r="Z59" s="100">
        <v>161.5</v>
      </c>
      <c r="AA59" s="100">
        <v>154.80000000000001</v>
      </c>
      <c r="AB59" s="100">
        <v>147.5</v>
      </c>
      <c r="AC59" s="100">
        <v>135.5</v>
      </c>
      <c r="AD59" s="100">
        <v>144.4</v>
      </c>
      <c r="AE59" s="100">
        <v>154.30000000000001</v>
      </c>
    </row>
    <row r="60" spans="1:31" ht="15">
      <c r="B60" s="21" t="s">
        <v>241</v>
      </c>
      <c r="C60" s="76">
        <v>10.407944000000001</v>
      </c>
      <c r="D60" s="76">
        <v>8.9782080000000004</v>
      </c>
      <c r="E60" s="76">
        <v>8.8233029999999992</v>
      </c>
      <c r="F60" s="76">
        <v>9.6511010000000006</v>
      </c>
      <c r="G60" s="76">
        <v>10.381379000000001</v>
      </c>
      <c r="H60" s="76">
        <v>12.209239999999999</v>
      </c>
      <c r="I60" s="76">
        <v>13.828929</v>
      </c>
      <c r="J60" s="76">
        <v>13.525747000000001</v>
      </c>
      <c r="K60" s="76">
        <v>12.66719</v>
      </c>
      <c r="L60" s="76">
        <v>12.612488000000001</v>
      </c>
      <c r="M60" s="76">
        <v>12.616542000000001</v>
      </c>
      <c r="N60" s="76">
        <v>13.095572000000001</v>
      </c>
      <c r="O60" s="76">
        <v>13.315341999999999</v>
      </c>
      <c r="P60" s="76">
        <v>14.755515000000001</v>
      </c>
      <c r="Q60" s="76">
        <v>16.851158000000002</v>
      </c>
      <c r="R60" s="76">
        <v>18.658218000000002</v>
      </c>
      <c r="S60" s="76">
        <v>17.294916000000001</v>
      </c>
      <c r="T60" s="76">
        <v>17.099314</v>
      </c>
      <c r="U60" s="76">
        <v>17.836407000000001</v>
      </c>
      <c r="V60" s="76">
        <v>18.551210999999999</v>
      </c>
      <c r="W60" s="76">
        <v>18.279268999999999</v>
      </c>
      <c r="X60" s="76">
        <v>20.054478</v>
      </c>
      <c r="Y60" s="76">
        <v>22.526025000000001</v>
      </c>
      <c r="Z60" s="100">
        <v>19.100000000000001</v>
      </c>
      <c r="AA60" s="100">
        <v>20</v>
      </c>
      <c r="AB60" s="100">
        <v>17.2</v>
      </c>
      <c r="AC60" s="100">
        <v>19.399999999999999</v>
      </c>
      <c r="AD60" s="100">
        <v>20.7</v>
      </c>
      <c r="AE60" s="100">
        <v>20.3</v>
      </c>
    </row>
    <row r="61" spans="1:31" ht="15">
      <c r="B61" s="21" t="s">
        <v>242</v>
      </c>
      <c r="C61" s="76">
        <v>8.3810179999999992</v>
      </c>
      <c r="D61" s="76">
        <v>11.893322</v>
      </c>
      <c r="E61" s="76">
        <v>10.825030999999999</v>
      </c>
      <c r="F61" s="76">
        <v>11.388597000000001</v>
      </c>
      <c r="G61" s="76">
        <v>13.296803000000001</v>
      </c>
      <c r="H61" s="76">
        <v>13.82788</v>
      </c>
      <c r="I61" s="76">
        <v>14.250959999999999</v>
      </c>
      <c r="J61" s="76">
        <v>14.564432</v>
      </c>
      <c r="K61" s="76">
        <v>13.121967</v>
      </c>
      <c r="L61" s="76">
        <v>13.399162</v>
      </c>
      <c r="M61" s="76">
        <v>15.114661999999999</v>
      </c>
      <c r="N61" s="76">
        <v>14.831381</v>
      </c>
      <c r="O61" s="76">
        <v>19.253525</v>
      </c>
      <c r="P61" s="76">
        <v>22.410685000000001</v>
      </c>
      <c r="Q61" s="76">
        <v>23.488060000000001</v>
      </c>
      <c r="R61" s="76">
        <v>25.759937000000001</v>
      </c>
      <c r="S61" s="76">
        <v>24.651517999999999</v>
      </c>
      <c r="T61" s="76">
        <v>28.208729000000002</v>
      </c>
      <c r="U61" s="76">
        <v>27.190868999999999</v>
      </c>
      <c r="V61" s="76">
        <v>30.481528999999998</v>
      </c>
      <c r="W61" s="76">
        <v>31.271926000000001</v>
      </c>
      <c r="X61" s="76">
        <v>31.190083000000001</v>
      </c>
      <c r="Y61" s="76">
        <v>32.002755999999998</v>
      </c>
      <c r="Z61" s="100">
        <v>37.1</v>
      </c>
      <c r="AA61" s="100">
        <v>36.6</v>
      </c>
      <c r="AB61" s="100">
        <v>35.5</v>
      </c>
      <c r="AC61" s="100">
        <v>31.9</v>
      </c>
      <c r="AD61" s="100">
        <v>33.4</v>
      </c>
      <c r="AE61" s="100">
        <v>35.299999999999997</v>
      </c>
    </row>
    <row r="62" spans="1:31" ht="15">
      <c r="B62" s="21" t="s">
        <v>243</v>
      </c>
      <c r="C62" s="76">
        <v>38.906272000000001</v>
      </c>
      <c r="D62" s="76">
        <v>34.224972000000001</v>
      </c>
      <c r="E62" s="76">
        <v>31.886682</v>
      </c>
      <c r="F62" s="76">
        <v>38.582743000000001</v>
      </c>
      <c r="G62" s="76">
        <v>48.759104999999998</v>
      </c>
      <c r="H62" s="76">
        <v>51.796987999999999</v>
      </c>
      <c r="I62" s="76">
        <v>56.750540000000001</v>
      </c>
      <c r="J62" s="76">
        <v>62.792406999999997</v>
      </c>
      <c r="K62" s="76">
        <v>67.050286</v>
      </c>
      <c r="L62" s="76">
        <v>69.456851999999998</v>
      </c>
      <c r="M62" s="76">
        <v>77.974734999999995</v>
      </c>
      <c r="N62" s="76">
        <v>77.709373999999997</v>
      </c>
      <c r="O62" s="76">
        <v>71.888471999999993</v>
      </c>
      <c r="P62" s="76">
        <v>82.597125000000005</v>
      </c>
      <c r="Q62" s="76">
        <v>87.701803999999996</v>
      </c>
      <c r="R62" s="76">
        <v>88.785211000000004</v>
      </c>
      <c r="S62" s="76">
        <v>93.492750999999998</v>
      </c>
      <c r="T62" s="76">
        <v>101.673084</v>
      </c>
      <c r="U62" s="76">
        <v>100.17701700000001</v>
      </c>
      <c r="V62" s="76">
        <v>106.16074399999999</v>
      </c>
      <c r="W62" s="76">
        <v>116.831152</v>
      </c>
      <c r="X62" s="76">
        <v>114.965824</v>
      </c>
      <c r="Y62" s="76">
        <v>117.640044</v>
      </c>
      <c r="Z62" s="100">
        <v>126.9</v>
      </c>
      <c r="AA62" s="100">
        <v>137.30000000000001</v>
      </c>
      <c r="AB62" s="100">
        <v>118.6</v>
      </c>
      <c r="AC62" s="100">
        <v>100.8</v>
      </c>
      <c r="AD62" s="100">
        <v>104.3</v>
      </c>
      <c r="AE62" s="100">
        <v>114.5</v>
      </c>
    </row>
    <row r="63" spans="1:31" ht="15">
      <c r="B63" s="21" t="s">
        <v>244</v>
      </c>
      <c r="C63" s="76">
        <v>26.916757</v>
      </c>
      <c r="D63" s="76">
        <v>23.873881000000001</v>
      </c>
      <c r="E63" s="76">
        <v>26.192001000000001</v>
      </c>
      <c r="F63" s="76">
        <v>26.354254000000001</v>
      </c>
      <c r="G63" s="76">
        <v>29.745298999999999</v>
      </c>
      <c r="H63" s="76">
        <v>34.769565999999998</v>
      </c>
      <c r="I63" s="76">
        <v>38.555270999999998</v>
      </c>
      <c r="J63" s="76">
        <v>38.624276000000002</v>
      </c>
      <c r="K63" s="76">
        <v>37.149383999999998</v>
      </c>
      <c r="L63" s="76">
        <v>36.341551000000003</v>
      </c>
      <c r="M63" s="76">
        <v>39.768286000000003</v>
      </c>
      <c r="N63" s="76">
        <v>33.329146000000001</v>
      </c>
      <c r="O63" s="76">
        <v>32.685389000000001</v>
      </c>
      <c r="P63" s="76">
        <v>35.322592999999998</v>
      </c>
      <c r="Q63" s="76">
        <v>40.043968999999997</v>
      </c>
      <c r="R63" s="76">
        <v>36.553196999999997</v>
      </c>
      <c r="S63" s="76">
        <v>32.030445999999998</v>
      </c>
      <c r="T63" s="76">
        <v>37.750692999999998</v>
      </c>
      <c r="U63" s="76">
        <v>37.877555000000001</v>
      </c>
      <c r="V63" s="76">
        <v>31.092848</v>
      </c>
      <c r="W63" s="76">
        <v>31.040156</v>
      </c>
      <c r="X63" s="76">
        <v>29.207070999999999</v>
      </c>
      <c r="Y63" s="76">
        <v>31.810614999999999</v>
      </c>
      <c r="Z63" s="100">
        <v>35.299999999999997</v>
      </c>
      <c r="AA63" s="100">
        <v>35.700000000000003</v>
      </c>
      <c r="AB63" s="100">
        <v>34.299999999999997</v>
      </c>
      <c r="AC63" s="100">
        <v>35.799999999999997</v>
      </c>
      <c r="AD63" s="100">
        <v>36.9</v>
      </c>
      <c r="AE63" s="100">
        <v>40.6</v>
      </c>
    </row>
    <row r="64" spans="1:31" ht="15">
      <c r="B64" s="33"/>
      <c r="C64" s="76"/>
      <c r="D64" s="76"/>
      <c r="E64" s="76"/>
      <c r="F64" s="76"/>
      <c r="G64" s="76"/>
      <c r="H64" s="76"/>
      <c r="I64" s="76"/>
      <c r="J64" s="76"/>
      <c r="K64" s="76"/>
      <c r="L64" s="76"/>
      <c r="M64" s="76"/>
      <c r="N64" s="76"/>
      <c r="O64" s="76"/>
      <c r="P64" s="76"/>
      <c r="Q64" s="76"/>
      <c r="R64" s="76"/>
      <c r="S64" s="76"/>
      <c r="T64" s="76"/>
      <c r="U64" s="76"/>
      <c r="V64" s="76"/>
      <c r="W64" s="76"/>
      <c r="X64" s="76"/>
      <c r="Y64" s="76"/>
      <c r="Z64" s="100"/>
      <c r="AA64" s="100"/>
      <c r="AB64" s="100"/>
      <c r="AC64" s="100"/>
      <c r="AD64" s="100"/>
      <c r="AE64" s="100"/>
    </row>
    <row r="65" spans="1:31" ht="15">
      <c r="B65" s="64" t="s">
        <v>226</v>
      </c>
      <c r="C65" s="76"/>
      <c r="D65" s="76"/>
      <c r="E65" s="76"/>
      <c r="F65" s="76"/>
      <c r="G65" s="76"/>
      <c r="H65" s="76"/>
      <c r="I65" s="76"/>
      <c r="J65" s="76"/>
      <c r="K65" s="76"/>
      <c r="L65" s="76"/>
      <c r="M65" s="76"/>
      <c r="N65" s="76"/>
      <c r="O65" s="76"/>
      <c r="P65" s="76"/>
      <c r="Q65" s="76"/>
      <c r="R65" s="76"/>
      <c r="S65" s="76"/>
      <c r="T65" s="76"/>
      <c r="U65" s="76"/>
      <c r="V65" s="76"/>
      <c r="W65" s="76"/>
      <c r="X65" s="76"/>
      <c r="Y65" s="76"/>
      <c r="Z65" s="100"/>
      <c r="AA65" s="100"/>
      <c r="AB65" s="100"/>
      <c r="AC65" s="100"/>
      <c r="AD65" s="100"/>
      <c r="AE65" s="100"/>
    </row>
    <row r="66" spans="1:31" ht="15">
      <c r="B66" s="21" t="s">
        <v>235</v>
      </c>
      <c r="C66" s="76">
        <v>2.0638079999999999</v>
      </c>
      <c r="D66" s="76">
        <v>1.8707210000000001</v>
      </c>
      <c r="E66" s="76">
        <v>1.5853649999999999</v>
      </c>
      <c r="F66" s="76">
        <v>1.8692070000000001</v>
      </c>
      <c r="G66" s="76">
        <v>1.7596529999999999</v>
      </c>
      <c r="H66" s="76">
        <v>1.512148</v>
      </c>
      <c r="I66" s="76">
        <v>1.5204029999999999</v>
      </c>
      <c r="J66" s="76">
        <v>1.705762</v>
      </c>
      <c r="K66" s="76">
        <v>1.7804390000000001</v>
      </c>
      <c r="L66" s="76">
        <v>1.688741</v>
      </c>
      <c r="M66" s="76">
        <v>1.6821140000000001</v>
      </c>
      <c r="N66" s="76">
        <v>2.0437940000000001</v>
      </c>
      <c r="O66" s="76">
        <v>2.0748790000000001</v>
      </c>
      <c r="P66" s="76">
        <v>2.264443</v>
      </c>
      <c r="Q66" s="76">
        <v>1.692015</v>
      </c>
      <c r="R66" s="76">
        <v>1.8183929999999999</v>
      </c>
      <c r="S66" s="76">
        <v>1.7309049999999999</v>
      </c>
      <c r="T66" s="76">
        <v>1.7377359999999999</v>
      </c>
      <c r="U66" s="76">
        <v>1.743819</v>
      </c>
      <c r="V66" s="76">
        <v>1.6679900000000001</v>
      </c>
      <c r="W66" s="76">
        <v>1.6909240000000001</v>
      </c>
      <c r="X66" s="76">
        <v>1.9227430000000001</v>
      </c>
      <c r="Y66" s="76">
        <v>1.314371</v>
      </c>
      <c r="Z66" s="100">
        <v>1.3</v>
      </c>
      <c r="AA66" s="100">
        <v>1.5</v>
      </c>
      <c r="AB66" s="100">
        <v>1.8</v>
      </c>
      <c r="AC66" s="100">
        <v>1.7</v>
      </c>
      <c r="AD66" s="100">
        <v>1.6</v>
      </c>
      <c r="AE66" s="100">
        <v>1.8</v>
      </c>
    </row>
    <row r="67" spans="1:31" ht="15">
      <c r="B67" s="21" t="s">
        <v>236</v>
      </c>
      <c r="C67" s="76">
        <v>0.37104500000000001</v>
      </c>
      <c r="D67" s="76">
        <v>0.37636399999999998</v>
      </c>
      <c r="E67" s="76">
        <v>0.30667100000000003</v>
      </c>
      <c r="F67" s="76">
        <v>0.30334699999999998</v>
      </c>
      <c r="G67" s="76">
        <v>0.346169</v>
      </c>
      <c r="H67" s="76">
        <v>0.33899099999999999</v>
      </c>
      <c r="I67" s="76">
        <v>0.30524600000000002</v>
      </c>
      <c r="J67" s="76">
        <v>0.35130899999999998</v>
      </c>
      <c r="K67" s="76">
        <v>0.38400600000000001</v>
      </c>
      <c r="L67" s="76">
        <v>0.406947</v>
      </c>
      <c r="M67" s="76">
        <v>0.457839</v>
      </c>
      <c r="N67" s="76">
        <v>0.37613600000000003</v>
      </c>
      <c r="O67" s="76">
        <v>0.30383199999999999</v>
      </c>
      <c r="P67" s="76">
        <v>0.327011</v>
      </c>
      <c r="Q67" s="76">
        <v>0.35507899999999998</v>
      </c>
      <c r="R67" s="76">
        <v>0.29688599999999998</v>
      </c>
      <c r="S67" s="76">
        <v>0.26080199999999998</v>
      </c>
      <c r="T67" s="76">
        <v>0.23724700000000001</v>
      </c>
      <c r="U67" s="76">
        <v>0.20460600000000001</v>
      </c>
      <c r="V67" s="76">
        <v>0.19809099999999999</v>
      </c>
      <c r="W67" s="76">
        <v>0.18165000000000001</v>
      </c>
      <c r="X67" s="76">
        <v>0.27214500000000003</v>
      </c>
      <c r="Y67" s="76">
        <v>0.26453300000000002</v>
      </c>
      <c r="Z67" s="100">
        <v>0.2</v>
      </c>
      <c r="AA67" s="100">
        <v>0.3</v>
      </c>
      <c r="AB67" s="100">
        <v>0.3</v>
      </c>
      <c r="AC67" s="100">
        <v>0.3</v>
      </c>
      <c r="AD67" s="100">
        <v>0.3</v>
      </c>
      <c r="AE67" s="100">
        <v>0.3</v>
      </c>
    </row>
    <row r="68" spans="1:31" ht="15">
      <c r="B68" s="21" t="s">
        <v>237</v>
      </c>
      <c r="C68" s="76">
        <v>3.934564</v>
      </c>
      <c r="D68" s="76">
        <v>4.0232669999999997</v>
      </c>
      <c r="E68" s="76">
        <v>4.1264849999999997</v>
      </c>
      <c r="F68" s="76">
        <v>3.9980440000000002</v>
      </c>
      <c r="G68" s="76">
        <v>3.7089859999999999</v>
      </c>
      <c r="H68" s="76">
        <v>3.6284420000000002</v>
      </c>
      <c r="I68" s="76">
        <v>3.3718780000000002</v>
      </c>
      <c r="J68" s="76">
        <v>3.3316240000000001</v>
      </c>
      <c r="K68" s="76">
        <v>3.1995770000000001</v>
      </c>
      <c r="L68" s="76">
        <v>3.3985599999999998</v>
      </c>
      <c r="M68" s="76">
        <v>3.062252</v>
      </c>
      <c r="N68" s="76">
        <v>3.238486</v>
      </c>
      <c r="O68" s="76">
        <v>3.3371170000000001</v>
      </c>
      <c r="P68" s="76">
        <v>3.084079</v>
      </c>
      <c r="Q68" s="76">
        <v>2.7262490000000001</v>
      </c>
      <c r="R68" s="76">
        <v>2.8402069999999999</v>
      </c>
      <c r="S68" s="76">
        <v>2.5587170000000001</v>
      </c>
      <c r="T68" s="76">
        <v>2.5060030000000002</v>
      </c>
      <c r="U68" s="76">
        <v>2.1435369999999998</v>
      </c>
      <c r="V68" s="76">
        <v>2.5178090000000002</v>
      </c>
      <c r="W68" s="76">
        <v>2.3525740000000002</v>
      </c>
      <c r="X68" s="76">
        <v>2.7290019999999999</v>
      </c>
      <c r="Y68" s="76">
        <v>2.2914289999999999</v>
      </c>
      <c r="Z68" s="100">
        <v>2.4</v>
      </c>
      <c r="AA68" s="100">
        <v>2.4</v>
      </c>
      <c r="AB68" s="100">
        <v>2.5</v>
      </c>
      <c r="AC68" s="100">
        <v>2.2999999999999998</v>
      </c>
      <c r="AD68" s="100">
        <v>2.4</v>
      </c>
      <c r="AE68" s="100">
        <v>2.4</v>
      </c>
    </row>
    <row r="69" spans="1:31" ht="15">
      <c r="B69" s="21" t="s">
        <v>238</v>
      </c>
      <c r="C69" s="76">
        <v>3.5240170000000002</v>
      </c>
      <c r="D69" s="76">
        <v>3.8368419999999999</v>
      </c>
      <c r="E69" s="76">
        <v>4.0761700000000003</v>
      </c>
      <c r="F69" s="76">
        <v>4.1063299999999998</v>
      </c>
      <c r="G69" s="76">
        <v>4.1567869999999996</v>
      </c>
      <c r="H69" s="76">
        <v>3.9412389999999999</v>
      </c>
      <c r="I69" s="76">
        <v>4.0664490000000004</v>
      </c>
      <c r="J69" s="76">
        <v>3.7119010000000001</v>
      </c>
      <c r="K69" s="76">
        <v>3.6546419999999999</v>
      </c>
      <c r="L69" s="76">
        <v>3.9627659999999998</v>
      </c>
      <c r="M69" s="76">
        <v>4.2167760000000003</v>
      </c>
      <c r="N69" s="76">
        <v>3.9996299999999998</v>
      </c>
      <c r="O69" s="76">
        <v>3.957392</v>
      </c>
      <c r="P69" s="76">
        <v>2.9943919999999999</v>
      </c>
      <c r="Q69" s="76">
        <v>3.4036569999999999</v>
      </c>
      <c r="R69" s="76">
        <v>3.2008960000000002</v>
      </c>
      <c r="S69" s="76">
        <v>3.0189879999999998</v>
      </c>
      <c r="T69" s="76">
        <v>2.7164980000000001</v>
      </c>
      <c r="U69" s="76">
        <v>2.237752</v>
      </c>
      <c r="V69" s="76">
        <v>2.0872799999999998</v>
      </c>
      <c r="W69" s="76">
        <v>2.2553869999999998</v>
      </c>
      <c r="X69" s="76">
        <v>2.8307630000000001</v>
      </c>
      <c r="Y69" s="76">
        <v>2.1457329999999999</v>
      </c>
      <c r="Z69" s="100">
        <v>1.7</v>
      </c>
      <c r="AA69" s="100">
        <v>1.8</v>
      </c>
      <c r="AB69" s="100">
        <v>1.7</v>
      </c>
      <c r="AC69" s="100">
        <v>2</v>
      </c>
      <c r="AD69" s="100">
        <v>1.6</v>
      </c>
      <c r="AE69" s="100">
        <v>1.5</v>
      </c>
    </row>
    <row r="70" spans="1:31" ht="15">
      <c r="B70" s="21" t="s">
        <v>239</v>
      </c>
      <c r="C70" s="76">
        <v>23.864227</v>
      </c>
      <c r="D70" s="76">
        <v>24.122617999999999</v>
      </c>
      <c r="E70" s="76">
        <v>24.296821999999999</v>
      </c>
      <c r="F70" s="76">
        <v>23.936235</v>
      </c>
      <c r="G70" s="76">
        <v>24.305236000000001</v>
      </c>
      <c r="H70" s="76">
        <v>23.884077000000001</v>
      </c>
      <c r="I70" s="76">
        <v>23.058579000000002</v>
      </c>
      <c r="J70" s="76">
        <v>23.089229</v>
      </c>
      <c r="K70" s="76">
        <v>23.224800999999999</v>
      </c>
      <c r="L70" s="76">
        <v>22.817786000000002</v>
      </c>
      <c r="M70" s="76">
        <v>20.403513</v>
      </c>
      <c r="N70" s="76">
        <v>20.013946000000001</v>
      </c>
      <c r="O70" s="76">
        <v>19.908733999999999</v>
      </c>
      <c r="P70" s="76">
        <v>20.074341</v>
      </c>
      <c r="Q70" s="76">
        <v>19.287742000000001</v>
      </c>
      <c r="R70" s="76">
        <v>19.102983999999999</v>
      </c>
      <c r="S70" s="76">
        <v>20.001553000000001</v>
      </c>
      <c r="T70" s="76">
        <v>19.398175999999999</v>
      </c>
      <c r="U70" s="76">
        <v>21.388300999999998</v>
      </c>
      <c r="V70" s="76">
        <v>19.910596999999999</v>
      </c>
      <c r="W70" s="76">
        <v>18.680980999999999</v>
      </c>
      <c r="X70" s="76">
        <v>19.279432</v>
      </c>
      <c r="Y70" s="76">
        <v>19.291903999999999</v>
      </c>
      <c r="Z70" s="100">
        <v>17.7</v>
      </c>
      <c r="AA70" s="100">
        <v>16.899999999999999</v>
      </c>
      <c r="AB70" s="100">
        <v>18.7</v>
      </c>
      <c r="AC70" s="100">
        <v>20.2</v>
      </c>
      <c r="AD70" s="100">
        <v>20.8</v>
      </c>
      <c r="AE70" s="100">
        <v>18.899999999999999</v>
      </c>
    </row>
    <row r="71" spans="1:31" ht="15">
      <c r="B71" s="21" t="s">
        <v>240</v>
      </c>
      <c r="C71" s="76">
        <v>32.881509000000001</v>
      </c>
      <c r="D71" s="76">
        <v>31.254809000000002</v>
      </c>
      <c r="E71" s="76">
        <v>32.446902999999999</v>
      </c>
      <c r="F71" s="76">
        <v>32.839418999999999</v>
      </c>
      <c r="G71" s="76">
        <v>31.638677999999999</v>
      </c>
      <c r="H71" s="76">
        <v>31.425094999999999</v>
      </c>
      <c r="I71" s="76">
        <v>31.061646</v>
      </c>
      <c r="J71" s="76">
        <v>32.368457999999997</v>
      </c>
      <c r="K71" s="76">
        <v>32.682253000000003</v>
      </c>
      <c r="L71" s="76">
        <v>33.684528</v>
      </c>
      <c r="M71" s="76">
        <v>34.538285000000002</v>
      </c>
      <c r="N71" s="76">
        <v>34.019958000000003</v>
      </c>
      <c r="O71" s="76">
        <v>34.110052000000003</v>
      </c>
      <c r="P71" s="76">
        <v>33.153455999999998</v>
      </c>
      <c r="Q71" s="76">
        <v>32.996339999999996</v>
      </c>
      <c r="R71" s="76">
        <v>34.993288</v>
      </c>
      <c r="S71" s="76">
        <v>33.942701999999997</v>
      </c>
      <c r="T71" s="76">
        <v>32.687147000000003</v>
      </c>
      <c r="U71" s="76">
        <v>32.267687000000002</v>
      </c>
      <c r="V71" s="76">
        <v>32.251457000000002</v>
      </c>
      <c r="W71" s="76">
        <v>32.494757</v>
      </c>
      <c r="X71" s="76">
        <v>33.053756</v>
      </c>
      <c r="Y71" s="76">
        <v>33.105649</v>
      </c>
      <c r="Z71" s="100">
        <v>32.6</v>
      </c>
      <c r="AA71" s="100">
        <v>31.1</v>
      </c>
      <c r="AB71" s="100">
        <v>31.4</v>
      </c>
      <c r="AC71" s="100">
        <v>30.8</v>
      </c>
      <c r="AD71" s="100">
        <v>31.2</v>
      </c>
      <c r="AE71" s="100">
        <v>31.8</v>
      </c>
    </row>
    <row r="72" spans="1:31" ht="15">
      <c r="B72" s="21" t="s">
        <v>241</v>
      </c>
      <c r="C72" s="76">
        <v>4.1036460000000003</v>
      </c>
      <c r="D72" s="76">
        <v>3.9240819999999998</v>
      </c>
      <c r="E72" s="76">
        <v>3.764389</v>
      </c>
      <c r="F72" s="76">
        <v>3.6984309999999998</v>
      </c>
      <c r="G72" s="76">
        <v>3.46286</v>
      </c>
      <c r="H72" s="76">
        <v>3.8242090000000002</v>
      </c>
      <c r="I72" s="76">
        <v>4.1038569999999996</v>
      </c>
      <c r="J72" s="76">
        <v>3.7015470000000001</v>
      </c>
      <c r="K72" s="76">
        <v>3.417929</v>
      </c>
      <c r="L72" s="76">
        <v>3.2572450000000002</v>
      </c>
      <c r="M72" s="76">
        <v>3.0908820000000001</v>
      </c>
      <c r="N72" s="76">
        <v>3.4215309999999999</v>
      </c>
      <c r="O72" s="76">
        <v>3.5251839999999999</v>
      </c>
      <c r="P72" s="76">
        <v>3.6252080000000002</v>
      </c>
      <c r="Q72" s="76">
        <v>3.9639259999999998</v>
      </c>
      <c r="R72" s="76">
        <v>4.1488719999999999</v>
      </c>
      <c r="S72" s="76">
        <v>3.9745590000000002</v>
      </c>
      <c r="T72" s="76">
        <v>3.7689020000000002</v>
      </c>
      <c r="U72" s="76">
        <v>3.8983180000000002</v>
      </c>
      <c r="V72" s="76">
        <v>4.1194850000000001</v>
      </c>
      <c r="W72" s="76">
        <v>3.920588</v>
      </c>
      <c r="X72" s="76">
        <v>4.0959370000000002</v>
      </c>
      <c r="Y72" s="76">
        <v>4.5925019999999996</v>
      </c>
      <c r="Z72" s="100">
        <v>3.8</v>
      </c>
      <c r="AA72" s="100">
        <v>4</v>
      </c>
      <c r="AB72" s="100">
        <v>3.7</v>
      </c>
      <c r="AC72" s="100">
        <v>4.4000000000000004</v>
      </c>
      <c r="AD72" s="100">
        <v>4.5</v>
      </c>
      <c r="AE72" s="100">
        <v>4.2</v>
      </c>
    </row>
    <row r="73" spans="1:31" ht="15">
      <c r="B73" s="21" t="s">
        <v>242</v>
      </c>
      <c r="C73" s="76">
        <v>3.3044690000000001</v>
      </c>
      <c r="D73" s="76">
        <v>5.1981830000000002</v>
      </c>
      <c r="E73" s="76">
        <v>4.6184099999999999</v>
      </c>
      <c r="F73" s="76">
        <v>4.3642630000000002</v>
      </c>
      <c r="G73" s="76">
        <v>4.4353420000000003</v>
      </c>
      <c r="H73" s="76">
        <v>4.3312039999999996</v>
      </c>
      <c r="I73" s="76">
        <v>4.2290979999999996</v>
      </c>
      <c r="J73" s="76">
        <v>3.9857999999999998</v>
      </c>
      <c r="K73" s="76">
        <v>3.5406390000000001</v>
      </c>
      <c r="L73" s="76">
        <v>3.460407</v>
      </c>
      <c r="M73" s="76">
        <v>3.7028880000000002</v>
      </c>
      <c r="N73" s="76">
        <v>3.8750529999999999</v>
      </c>
      <c r="O73" s="76">
        <v>5.0972939999999998</v>
      </c>
      <c r="P73" s="76">
        <v>5.5059680000000002</v>
      </c>
      <c r="Q73" s="76">
        <v>5.5251359999999998</v>
      </c>
      <c r="R73" s="76">
        <v>5.7280220000000002</v>
      </c>
      <c r="S73" s="76">
        <v>5.6651860000000003</v>
      </c>
      <c r="T73" s="76">
        <v>6.2175549999999999</v>
      </c>
      <c r="U73" s="76">
        <v>5.9428260000000002</v>
      </c>
      <c r="V73" s="76">
        <v>6.7687340000000003</v>
      </c>
      <c r="W73" s="76">
        <v>6.7072890000000003</v>
      </c>
      <c r="X73" s="76">
        <v>6.3702779999999999</v>
      </c>
      <c r="Y73" s="76">
        <v>6.5245730000000002</v>
      </c>
      <c r="Z73" s="100">
        <v>7.5</v>
      </c>
      <c r="AA73" s="100">
        <v>7.3</v>
      </c>
      <c r="AB73" s="100">
        <v>7.6</v>
      </c>
      <c r="AC73" s="100">
        <v>7.2</v>
      </c>
      <c r="AD73" s="100">
        <v>7.2</v>
      </c>
      <c r="AE73" s="100">
        <v>7.3</v>
      </c>
    </row>
    <row r="74" spans="1:31" ht="15">
      <c r="B74" s="21" t="s">
        <v>243</v>
      </c>
      <c r="C74" s="76">
        <v>15.339971</v>
      </c>
      <c r="D74" s="76">
        <v>14.958619000000001</v>
      </c>
      <c r="E74" s="76">
        <v>13.604188000000001</v>
      </c>
      <c r="F74" s="76">
        <v>14.785423</v>
      </c>
      <c r="G74" s="76">
        <v>16.264309999999998</v>
      </c>
      <c r="H74" s="76">
        <v>16.223984000000002</v>
      </c>
      <c r="I74" s="76">
        <v>16.841225000000001</v>
      </c>
      <c r="J74" s="76">
        <v>17.184190999999998</v>
      </c>
      <c r="K74" s="76">
        <v>18.091867000000001</v>
      </c>
      <c r="L74" s="76">
        <v>17.937614</v>
      </c>
      <c r="M74" s="76">
        <v>19.102757</v>
      </c>
      <c r="N74" s="76">
        <v>20.303429999999999</v>
      </c>
      <c r="O74" s="76">
        <v>19.032188000000001</v>
      </c>
      <c r="P74" s="76">
        <v>20.292871000000002</v>
      </c>
      <c r="Q74" s="76">
        <v>20.630244000000001</v>
      </c>
      <c r="R74" s="76">
        <v>19.742424</v>
      </c>
      <c r="S74" s="76">
        <v>21.485645999999999</v>
      </c>
      <c r="T74" s="76">
        <v>22.410012999999999</v>
      </c>
      <c r="U74" s="76">
        <v>21.894649999999999</v>
      </c>
      <c r="V74" s="76">
        <v>23.574072999999999</v>
      </c>
      <c r="W74" s="76">
        <v>25.05827</v>
      </c>
      <c r="X74" s="76">
        <v>23.480677</v>
      </c>
      <c r="Y74" s="76">
        <v>23.983906000000001</v>
      </c>
      <c r="Z74" s="100">
        <v>25.6</v>
      </c>
      <c r="AA74" s="100">
        <v>27.6</v>
      </c>
      <c r="AB74" s="100">
        <v>25.2</v>
      </c>
      <c r="AC74" s="100">
        <v>22.9</v>
      </c>
      <c r="AD74" s="100">
        <v>22.5</v>
      </c>
      <c r="AE74" s="100">
        <v>23.6</v>
      </c>
    </row>
    <row r="75" spans="1:31" ht="15">
      <c r="B75" s="21" t="s">
        <v>244</v>
      </c>
      <c r="C75" s="76">
        <v>10.612743</v>
      </c>
      <c r="D75" s="76">
        <v>10.434495</v>
      </c>
      <c r="E75" s="76">
        <v>11.174599000000001</v>
      </c>
      <c r="F75" s="76">
        <v>10.099303000000001</v>
      </c>
      <c r="G75" s="76">
        <v>9.9219779999999993</v>
      </c>
      <c r="H75" s="76">
        <v>10.890611</v>
      </c>
      <c r="I75" s="76">
        <v>11.441618</v>
      </c>
      <c r="J75" s="76">
        <v>10.570179</v>
      </c>
      <c r="K75" s="76">
        <v>10.023846000000001</v>
      </c>
      <c r="L75" s="76">
        <v>9.3854050000000004</v>
      </c>
      <c r="M75" s="76">
        <v>9.7426929999999992</v>
      </c>
      <c r="N75" s="76">
        <v>8.7080359999999999</v>
      </c>
      <c r="O75" s="76">
        <v>8.6533270000000009</v>
      </c>
      <c r="P75" s="76">
        <v>8.6782299999999992</v>
      </c>
      <c r="Q75" s="76">
        <v>9.4196109999999997</v>
      </c>
      <c r="R75" s="76">
        <v>8.1280280000000005</v>
      </c>
      <c r="S75" s="76">
        <v>7.3609429999999998</v>
      </c>
      <c r="T75" s="76">
        <v>8.3207229999999992</v>
      </c>
      <c r="U75" s="76">
        <v>8.2785039999999999</v>
      </c>
      <c r="V75" s="76">
        <v>6.9044829999999999</v>
      </c>
      <c r="W75" s="76">
        <v>6.6575790000000001</v>
      </c>
      <c r="X75" s="76">
        <v>5.9652669999999999</v>
      </c>
      <c r="Y75" s="76">
        <v>6.4854010000000004</v>
      </c>
      <c r="Z75" s="100">
        <v>7.1</v>
      </c>
      <c r="AA75" s="100">
        <v>7.2</v>
      </c>
      <c r="AB75" s="100">
        <v>7.3</v>
      </c>
      <c r="AC75" s="100">
        <v>8.1</v>
      </c>
      <c r="AD75" s="100">
        <v>8</v>
      </c>
      <c r="AE75" s="100">
        <v>8.3000000000000007</v>
      </c>
    </row>
    <row r="76" spans="1:31" ht="15">
      <c r="B76" s="33"/>
      <c r="Z76" s="100"/>
      <c r="AA76" s="100"/>
      <c r="AB76" s="100"/>
      <c r="AC76" s="100"/>
      <c r="AD76" s="100"/>
      <c r="AE76" s="100"/>
    </row>
    <row r="77" spans="1:31" ht="15">
      <c r="B77" s="82" t="s">
        <v>137</v>
      </c>
      <c r="Z77" s="100"/>
      <c r="AA77" s="100"/>
      <c r="AB77" s="100"/>
      <c r="AC77" s="100"/>
      <c r="AD77" s="100"/>
      <c r="AE77" s="100"/>
    </row>
    <row r="78" spans="1:31" ht="15">
      <c r="B78" s="80" t="s">
        <v>227</v>
      </c>
      <c r="C78" s="81">
        <v>110976.249897</v>
      </c>
      <c r="D78" s="81">
        <v>101218.820893</v>
      </c>
      <c r="E78" s="81">
        <v>105062.628025</v>
      </c>
      <c r="F78" s="81">
        <v>118277.441171</v>
      </c>
      <c r="G78" s="81">
        <v>137667.899714</v>
      </c>
      <c r="H78" s="81">
        <v>148727.35757200001</v>
      </c>
      <c r="I78" s="81">
        <v>155510.54344800001</v>
      </c>
      <c r="J78" s="81">
        <v>171275.33391799999</v>
      </c>
      <c r="K78" s="81">
        <v>178145.12436799999</v>
      </c>
      <c r="L78" s="81">
        <v>189076.85725100001</v>
      </c>
      <c r="M78" s="81">
        <v>202452.56170200001</v>
      </c>
      <c r="N78" s="81">
        <v>192848.80335999999</v>
      </c>
      <c r="O78" s="81">
        <v>193333.21058399999</v>
      </c>
      <c r="P78" s="81">
        <v>211766.78386200001</v>
      </c>
      <c r="Q78" s="81">
        <v>224909.81162600001</v>
      </c>
      <c r="R78" s="81">
        <v>233582.97946</v>
      </c>
      <c r="S78" s="81">
        <v>225104.523586</v>
      </c>
      <c r="T78" s="81">
        <v>224839.335078</v>
      </c>
      <c r="U78" s="81">
        <v>223801.807547</v>
      </c>
      <c r="V78" s="81">
        <v>208531.29384</v>
      </c>
      <c r="W78" s="81">
        <v>221766.50700899999</v>
      </c>
      <c r="X78" s="81">
        <v>231630.598772</v>
      </c>
      <c r="Y78" s="81">
        <v>241494.93114299999</v>
      </c>
      <c r="Z78" s="101">
        <v>251387</v>
      </c>
      <c r="AA78" s="101">
        <v>268567</v>
      </c>
      <c r="AB78" s="101">
        <v>277396</v>
      </c>
      <c r="AC78" s="101">
        <v>294716</v>
      </c>
      <c r="AD78" s="101">
        <v>299160</v>
      </c>
      <c r="AE78" s="101">
        <v>294706</v>
      </c>
    </row>
    <row r="79" spans="1:31" ht="15">
      <c r="B79" s="80"/>
      <c r="Z79" s="100"/>
      <c r="AA79" s="100"/>
      <c r="AB79" s="100"/>
      <c r="AC79" s="100"/>
      <c r="AD79" s="100"/>
      <c r="AE79" s="100"/>
    </row>
    <row r="80" spans="1:31" ht="15">
      <c r="A80" s="16"/>
      <c r="B80" s="82" t="s">
        <v>228</v>
      </c>
      <c r="C80" s="30">
        <v>2.285415</v>
      </c>
      <c r="D80" s="30">
        <v>2.2604259999999998</v>
      </c>
      <c r="E80" s="30">
        <v>2.2309429999999999</v>
      </c>
      <c r="F80" s="30">
        <v>2.206264</v>
      </c>
      <c r="G80" s="30">
        <v>2.1776469999999999</v>
      </c>
      <c r="H80" s="30">
        <v>2.1466249999999998</v>
      </c>
      <c r="I80" s="30">
        <v>2.1668880000000001</v>
      </c>
      <c r="J80" s="30">
        <v>2.133454</v>
      </c>
      <c r="K80" s="30">
        <v>2.0803829999999999</v>
      </c>
      <c r="L80" s="30">
        <v>2.0479159999999998</v>
      </c>
      <c r="M80" s="30">
        <v>2.0162040000000001</v>
      </c>
      <c r="N80" s="30">
        <v>1.984664</v>
      </c>
      <c r="O80" s="30">
        <v>1.9537279999999999</v>
      </c>
      <c r="P80" s="30">
        <v>1.922045</v>
      </c>
      <c r="Q80" s="30">
        <v>1.8901479999999999</v>
      </c>
      <c r="R80" s="30">
        <v>1.9253020000000001</v>
      </c>
      <c r="S80" s="30">
        <v>1.93306</v>
      </c>
      <c r="T80" s="30">
        <v>2.0178630000000002</v>
      </c>
      <c r="U80" s="30">
        <v>2.044403</v>
      </c>
      <c r="V80" s="30">
        <v>2.1595240000000002</v>
      </c>
      <c r="W80" s="30">
        <v>2.102382</v>
      </c>
      <c r="X80" s="30">
        <v>2.1137920000000001</v>
      </c>
      <c r="Y80" s="30">
        <v>2.0310809999999999</v>
      </c>
      <c r="Z80" s="16">
        <v>1.97</v>
      </c>
      <c r="AA80" s="16">
        <v>1.85</v>
      </c>
      <c r="AB80" s="16">
        <v>1.7</v>
      </c>
      <c r="AC80" s="16">
        <v>1.49</v>
      </c>
      <c r="AD80" s="16">
        <v>1.55</v>
      </c>
      <c r="AE80" s="16">
        <v>1.65</v>
      </c>
    </row>
    <row r="81" spans="1:31" ht="15">
      <c r="A81" s="16"/>
      <c r="B81" s="82"/>
      <c r="C81" s="30"/>
      <c r="D81" s="30"/>
      <c r="E81" s="30"/>
      <c r="F81" s="30"/>
      <c r="G81" s="30"/>
      <c r="H81" s="30"/>
      <c r="I81" s="30"/>
      <c r="J81" s="30"/>
      <c r="K81" s="30"/>
      <c r="L81" s="30"/>
      <c r="M81" s="30"/>
      <c r="N81" s="30"/>
      <c r="O81" s="30"/>
      <c r="P81" s="30"/>
      <c r="Q81" s="30"/>
      <c r="R81" s="30"/>
      <c r="S81" s="30"/>
      <c r="T81" s="30"/>
      <c r="U81" s="30"/>
      <c r="V81" s="30"/>
      <c r="W81" s="30"/>
      <c r="X81" s="30"/>
      <c r="Y81" s="30"/>
      <c r="Z81" s="16"/>
      <c r="AA81" s="16"/>
      <c r="AB81" s="16"/>
      <c r="AC81" s="16"/>
      <c r="AD81" s="16"/>
      <c r="AE81" s="16"/>
    </row>
    <row r="82" spans="1:31" ht="15">
      <c r="B82" s="82"/>
      <c r="Z82" s="100"/>
      <c r="AA82" s="100"/>
      <c r="AB82" s="100"/>
      <c r="AC82" s="100"/>
      <c r="AD82" s="100"/>
      <c r="AE82" s="100"/>
    </row>
    <row r="83" spans="1:31" ht="15">
      <c r="A83" s="16"/>
      <c r="B83" s="34" t="s">
        <v>245</v>
      </c>
      <c r="C83" s="36">
        <v>17.817402999999999</v>
      </c>
      <c r="D83" s="36">
        <v>16.073422000000001</v>
      </c>
      <c r="E83" s="36">
        <v>16.466656</v>
      </c>
      <c r="F83" s="36">
        <v>18.333081</v>
      </c>
      <c r="G83" s="36">
        <v>21.062200000000001</v>
      </c>
      <c r="H83" s="36">
        <v>22.430451999999999</v>
      </c>
      <c r="I83" s="36">
        <v>23.701101000000001</v>
      </c>
      <c r="J83" s="36">
        <v>25.721881</v>
      </c>
      <c r="K83" s="36">
        <v>26.363413000000001</v>
      </c>
      <c r="L83" s="36">
        <v>27.558088000000001</v>
      </c>
      <c r="M83" s="36">
        <v>29.066213000000001</v>
      </c>
      <c r="N83" s="36">
        <v>27.275639000000002</v>
      </c>
      <c r="O83" s="36">
        <v>26.929577999999999</v>
      </c>
      <c r="P83" s="36">
        <v>29.030631</v>
      </c>
      <c r="Q83" s="36">
        <v>30.331676000000002</v>
      </c>
      <c r="R83" s="36">
        <v>32.095435999999999</v>
      </c>
      <c r="S83" s="36">
        <v>31.065273999999999</v>
      </c>
      <c r="T83" s="36">
        <v>32.397505000000002</v>
      </c>
      <c r="U83" s="36">
        <v>32.678539000000001</v>
      </c>
      <c r="V83" s="36">
        <v>32.166701000000003</v>
      </c>
      <c r="W83" s="36">
        <v>33.309134</v>
      </c>
      <c r="X83" s="36">
        <v>34.982895999999997</v>
      </c>
      <c r="Y83" s="36">
        <v>35.048631999999998</v>
      </c>
      <c r="Z83" s="16">
        <v>35.299999999999997</v>
      </c>
      <c r="AA83" s="16">
        <v>35.5</v>
      </c>
      <c r="AB83" s="16">
        <v>33.5</v>
      </c>
      <c r="AC83" s="16">
        <v>31.4</v>
      </c>
      <c r="AD83" s="16">
        <v>33</v>
      </c>
      <c r="AE83" s="16">
        <v>34.6</v>
      </c>
    </row>
    <row r="84" spans="1:31" ht="15">
      <c r="A84" s="8"/>
      <c r="B84" s="23" t="s">
        <v>246</v>
      </c>
      <c r="C84" s="37"/>
      <c r="D84" s="37"/>
      <c r="E84" s="37"/>
      <c r="F84" s="37"/>
      <c r="G84" s="37"/>
      <c r="H84" s="37"/>
      <c r="I84" s="37"/>
      <c r="J84" s="37"/>
      <c r="K84" s="37"/>
      <c r="L84" s="37"/>
      <c r="M84" s="37"/>
      <c r="N84" s="37"/>
      <c r="O84" s="37"/>
      <c r="P84" s="37"/>
      <c r="Q84" s="37"/>
      <c r="R84" s="37"/>
      <c r="S84" s="37"/>
      <c r="T84" s="37"/>
      <c r="U84" s="37"/>
      <c r="V84" s="37"/>
      <c r="W84" s="37"/>
      <c r="X84" s="37"/>
      <c r="Y84" s="37"/>
      <c r="Z84" s="8"/>
      <c r="AA84" s="8"/>
      <c r="AB84" s="8"/>
      <c r="AC84" s="8"/>
      <c r="AD84" s="8"/>
      <c r="AE84" s="8"/>
    </row>
    <row r="85" spans="1:31" ht="15">
      <c r="A85" s="8"/>
      <c r="B85" s="21" t="s">
        <v>235</v>
      </c>
      <c r="C85" s="37">
        <v>0.36771700000000002</v>
      </c>
      <c r="D85" s="37">
        <v>0.30068899999999998</v>
      </c>
      <c r="E85" s="37">
        <v>0.26105699999999998</v>
      </c>
      <c r="F85" s="37">
        <v>0.34268300000000002</v>
      </c>
      <c r="G85" s="37">
        <v>0.37062200000000001</v>
      </c>
      <c r="H85" s="37">
        <v>0.33918199999999998</v>
      </c>
      <c r="I85" s="37">
        <v>0.36035200000000001</v>
      </c>
      <c r="J85" s="37">
        <v>0.43875399999999998</v>
      </c>
      <c r="K85" s="37">
        <v>0.469385</v>
      </c>
      <c r="L85" s="37">
        <v>0.46538499999999999</v>
      </c>
      <c r="M85" s="37">
        <v>0.488927</v>
      </c>
      <c r="N85" s="37">
        <v>0.55745800000000001</v>
      </c>
      <c r="O85" s="37">
        <v>0.55875600000000003</v>
      </c>
      <c r="P85" s="37">
        <v>0.65738200000000002</v>
      </c>
      <c r="Q85" s="37">
        <v>0.51321600000000001</v>
      </c>
      <c r="R85" s="37">
        <v>0.58362099999999995</v>
      </c>
      <c r="S85" s="37">
        <v>0.53771000000000002</v>
      </c>
      <c r="T85" s="37">
        <v>0.56298300000000001</v>
      </c>
      <c r="U85" s="37">
        <v>0.569855</v>
      </c>
      <c r="V85" s="37">
        <v>0.53653700000000004</v>
      </c>
      <c r="W85" s="37">
        <v>0.56323199999999995</v>
      </c>
      <c r="X85" s="37">
        <v>0.67263099999999998</v>
      </c>
      <c r="Y85" s="37">
        <v>0.460669</v>
      </c>
      <c r="Z85" s="8">
        <v>0.5</v>
      </c>
      <c r="AA85" s="8">
        <v>0.5</v>
      </c>
      <c r="AB85" s="8">
        <v>0.6</v>
      </c>
      <c r="AC85" s="8">
        <v>0.5</v>
      </c>
      <c r="AD85" s="8">
        <v>0.5</v>
      </c>
      <c r="AE85" s="8">
        <v>0.6</v>
      </c>
    </row>
    <row r="86" spans="1:31" ht="15">
      <c r="A86" s="8"/>
      <c r="B86" s="21" t="s">
        <v>236</v>
      </c>
      <c r="C86" s="37">
        <v>6.6111000000000003E-2</v>
      </c>
      <c r="D86" s="37">
        <v>6.0495E-2</v>
      </c>
      <c r="E86" s="37">
        <v>5.0498000000000001E-2</v>
      </c>
      <c r="F86" s="37">
        <v>5.5613000000000003E-2</v>
      </c>
      <c r="G86" s="37">
        <v>7.2911000000000004E-2</v>
      </c>
      <c r="H86" s="37">
        <v>7.6036999999999993E-2</v>
      </c>
      <c r="I86" s="37">
        <v>7.2346999999999995E-2</v>
      </c>
      <c r="J86" s="37">
        <v>9.0362999999999999E-2</v>
      </c>
      <c r="K86" s="37">
        <v>0.10123699999999999</v>
      </c>
      <c r="L86" s="37">
        <v>0.112147</v>
      </c>
      <c r="M86" s="37">
        <v>0.133077</v>
      </c>
      <c r="N86" s="37">
        <v>0.102594</v>
      </c>
      <c r="O86" s="37">
        <v>8.1821000000000005E-2</v>
      </c>
      <c r="P86" s="37">
        <v>9.4933000000000003E-2</v>
      </c>
      <c r="Q86" s="37">
        <v>0.10770100000000001</v>
      </c>
      <c r="R86" s="37">
        <v>9.5286999999999997E-2</v>
      </c>
      <c r="S86" s="37">
        <v>8.1018999999999994E-2</v>
      </c>
      <c r="T86" s="37">
        <v>7.6862E-2</v>
      </c>
      <c r="U86" s="37">
        <v>6.6862000000000005E-2</v>
      </c>
      <c r="V86" s="37">
        <v>6.3718999999999998E-2</v>
      </c>
      <c r="W86" s="37">
        <v>6.0505999999999997E-2</v>
      </c>
      <c r="X86" s="37">
        <v>9.5203999999999997E-2</v>
      </c>
      <c r="Y86" s="37">
        <v>9.2715000000000006E-2</v>
      </c>
      <c r="Z86" s="8">
        <v>0.1</v>
      </c>
      <c r="AA86" s="8">
        <v>0.1</v>
      </c>
      <c r="AB86" s="8">
        <v>0.1</v>
      </c>
      <c r="AC86" s="8">
        <v>0.1</v>
      </c>
      <c r="AD86" s="8">
        <v>0.1</v>
      </c>
      <c r="AE86" s="8">
        <v>0.1</v>
      </c>
    </row>
    <row r="87" spans="1:31" ht="15">
      <c r="A87" s="8"/>
      <c r="B87" s="21" t="s">
        <v>237</v>
      </c>
      <c r="C87" s="37">
        <v>0.70103700000000002</v>
      </c>
      <c r="D87" s="37">
        <v>0.64667699999999995</v>
      </c>
      <c r="E87" s="37">
        <v>0.67949400000000004</v>
      </c>
      <c r="F87" s="37">
        <v>0.73296499999999998</v>
      </c>
      <c r="G87" s="37">
        <v>0.78119400000000006</v>
      </c>
      <c r="H87" s="37">
        <v>0.81387600000000004</v>
      </c>
      <c r="I87" s="37">
        <v>0.79917199999999999</v>
      </c>
      <c r="J87" s="37">
        <v>0.85695600000000005</v>
      </c>
      <c r="K87" s="37">
        <v>0.84351799999999999</v>
      </c>
      <c r="L87" s="37">
        <v>0.93657800000000002</v>
      </c>
      <c r="M87" s="37">
        <v>0.89008100000000001</v>
      </c>
      <c r="N87" s="37">
        <v>0.88331800000000005</v>
      </c>
      <c r="O87" s="37">
        <v>0.89867200000000003</v>
      </c>
      <c r="P87" s="37">
        <v>0.89532800000000001</v>
      </c>
      <c r="Q87" s="37">
        <v>0.82691700000000001</v>
      </c>
      <c r="R87" s="37">
        <v>0.91157699999999997</v>
      </c>
      <c r="S87" s="37">
        <v>0.79487200000000002</v>
      </c>
      <c r="T87" s="37">
        <v>0.81188199999999999</v>
      </c>
      <c r="U87" s="37">
        <v>0.70047700000000002</v>
      </c>
      <c r="V87" s="37">
        <v>0.80989599999999995</v>
      </c>
      <c r="W87" s="37">
        <v>0.78362200000000004</v>
      </c>
      <c r="X87" s="37">
        <v>0.95468399999999998</v>
      </c>
      <c r="Y87" s="37">
        <v>0.80311500000000002</v>
      </c>
      <c r="Z87" s="8">
        <v>0.9</v>
      </c>
      <c r="AA87" s="8">
        <v>0.8</v>
      </c>
      <c r="AB87" s="8">
        <v>0.8</v>
      </c>
      <c r="AC87" s="8">
        <v>0.7</v>
      </c>
      <c r="AD87" s="8">
        <v>0.8</v>
      </c>
      <c r="AE87" s="8">
        <v>0.8</v>
      </c>
    </row>
    <row r="88" spans="1:31" ht="15">
      <c r="A88" s="8"/>
      <c r="B88" s="21" t="s">
        <v>238</v>
      </c>
      <c r="C88" s="37">
        <v>0.627888</v>
      </c>
      <c r="D88" s="37">
        <v>0.61671200000000004</v>
      </c>
      <c r="E88" s="37">
        <v>0.67120899999999994</v>
      </c>
      <c r="F88" s="37">
        <v>0.75281699999999996</v>
      </c>
      <c r="G88" s="37">
        <v>0.87551100000000004</v>
      </c>
      <c r="H88" s="37">
        <v>0.88403799999999999</v>
      </c>
      <c r="I88" s="37">
        <v>0.96379300000000001</v>
      </c>
      <c r="J88" s="37">
        <v>0.95477100000000004</v>
      </c>
      <c r="K88" s="37">
        <v>0.96348800000000001</v>
      </c>
      <c r="L88" s="37">
        <v>1.092063</v>
      </c>
      <c r="M88" s="37">
        <v>1.225657</v>
      </c>
      <c r="N88" s="37">
        <v>1.0909249999999999</v>
      </c>
      <c r="O88" s="37">
        <v>1.065709</v>
      </c>
      <c r="P88" s="37">
        <v>0.86929100000000004</v>
      </c>
      <c r="Q88" s="37">
        <v>1.032386</v>
      </c>
      <c r="R88" s="37">
        <v>1.027342</v>
      </c>
      <c r="S88" s="37">
        <v>0.93785700000000005</v>
      </c>
      <c r="T88" s="37">
        <v>0.88007800000000003</v>
      </c>
      <c r="U88" s="37">
        <v>0.73126500000000005</v>
      </c>
      <c r="V88" s="37">
        <v>0.67140900000000003</v>
      </c>
      <c r="W88" s="37">
        <v>0.75124999999999997</v>
      </c>
      <c r="X88" s="37">
        <v>0.99028300000000002</v>
      </c>
      <c r="Y88" s="37">
        <v>0.75205</v>
      </c>
      <c r="Z88" s="8">
        <v>0.6</v>
      </c>
      <c r="AA88" s="8">
        <v>0.6</v>
      </c>
      <c r="AB88" s="8">
        <v>0.6</v>
      </c>
      <c r="AC88" s="8">
        <v>0.6</v>
      </c>
      <c r="AD88" s="8">
        <v>0.5</v>
      </c>
      <c r="AE88" s="8">
        <v>0.5</v>
      </c>
    </row>
    <row r="89" spans="1:31" ht="15">
      <c r="A89" s="8"/>
      <c r="B89" s="21" t="s">
        <v>239</v>
      </c>
      <c r="C89" s="37">
        <v>4.2519859999999996</v>
      </c>
      <c r="D89" s="37">
        <v>3.8773300000000002</v>
      </c>
      <c r="E89" s="37">
        <v>4.0008739999999996</v>
      </c>
      <c r="F89" s="37">
        <v>4.3882490000000001</v>
      </c>
      <c r="G89" s="37">
        <v>5.1192169999999999</v>
      </c>
      <c r="H89" s="37">
        <v>5.3573060000000003</v>
      </c>
      <c r="I89" s="37">
        <v>5.4651370000000004</v>
      </c>
      <c r="J89" s="37">
        <v>5.9389839999999996</v>
      </c>
      <c r="K89" s="37">
        <v>6.1228499999999997</v>
      </c>
      <c r="L89" s="37">
        <v>6.2881460000000002</v>
      </c>
      <c r="M89" s="37">
        <v>5.9305279999999998</v>
      </c>
      <c r="N89" s="37">
        <v>5.4589319999999999</v>
      </c>
      <c r="O89" s="37">
        <v>5.3613379999999999</v>
      </c>
      <c r="P89" s="37">
        <v>5.8277080000000003</v>
      </c>
      <c r="Q89" s="37">
        <v>5.850295</v>
      </c>
      <c r="R89" s="37">
        <v>6.1311859999999996</v>
      </c>
      <c r="S89" s="37">
        <v>6.2135369999999996</v>
      </c>
      <c r="T89" s="37">
        <v>6.2845250000000004</v>
      </c>
      <c r="U89" s="37">
        <v>6.9893840000000003</v>
      </c>
      <c r="V89" s="37">
        <v>6.4045820000000004</v>
      </c>
      <c r="W89" s="37">
        <v>6.2224729999999999</v>
      </c>
      <c r="X89" s="37">
        <v>6.7445040000000001</v>
      </c>
      <c r="Y89" s="37">
        <v>6.7615480000000003</v>
      </c>
      <c r="Z89" s="8">
        <v>6.2</v>
      </c>
      <c r="AA89" s="8">
        <v>6</v>
      </c>
      <c r="AB89" s="8">
        <v>6.3</v>
      </c>
      <c r="AC89" s="8">
        <v>6.3</v>
      </c>
      <c r="AD89" s="8">
        <v>6.9</v>
      </c>
      <c r="AE89" s="8">
        <v>6.5</v>
      </c>
    </row>
    <row r="90" spans="1:31" ht="15">
      <c r="A90" s="8"/>
      <c r="B90" s="21" t="s">
        <v>240</v>
      </c>
      <c r="C90" s="37">
        <v>5.8586309999999999</v>
      </c>
      <c r="D90" s="37">
        <v>5.0237170000000004</v>
      </c>
      <c r="E90" s="37">
        <v>5.3429200000000003</v>
      </c>
      <c r="F90" s="37">
        <v>6.0204769999999996</v>
      </c>
      <c r="G90" s="37">
        <v>6.6638019999999996</v>
      </c>
      <c r="H90" s="37">
        <v>7.0487909999999996</v>
      </c>
      <c r="I90" s="37">
        <v>7.3619519999999996</v>
      </c>
      <c r="J90" s="37">
        <v>8.3257759999999994</v>
      </c>
      <c r="K90" s="37">
        <v>8.6161569999999994</v>
      </c>
      <c r="L90" s="37">
        <v>9.2828119999999998</v>
      </c>
      <c r="M90" s="37">
        <v>10.038971</v>
      </c>
      <c r="N90" s="37">
        <v>9.2791610000000002</v>
      </c>
      <c r="O90" s="37">
        <v>9.1856930000000006</v>
      </c>
      <c r="P90" s="37">
        <v>9.6246569999999991</v>
      </c>
      <c r="Q90" s="37">
        <v>10.008343</v>
      </c>
      <c r="R90" s="37">
        <v>11.231248000000001</v>
      </c>
      <c r="S90" s="37">
        <v>10.544392999999999</v>
      </c>
      <c r="T90" s="37">
        <v>10.58982</v>
      </c>
      <c r="U90" s="37">
        <v>10.544608</v>
      </c>
      <c r="V90" s="37">
        <v>10.374230000000001</v>
      </c>
      <c r="W90" s="37">
        <v>10.823722</v>
      </c>
      <c r="X90" s="37">
        <v>11.563160999999999</v>
      </c>
      <c r="Y90" s="37">
        <v>11.603077000000001</v>
      </c>
      <c r="Z90" s="8">
        <v>11.5</v>
      </c>
      <c r="AA90" s="8">
        <v>11</v>
      </c>
      <c r="AB90" s="8">
        <v>10.5</v>
      </c>
      <c r="AC90" s="8">
        <v>9.6999999999999993</v>
      </c>
      <c r="AD90" s="8">
        <v>10.3</v>
      </c>
      <c r="AE90" s="8">
        <v>11</v>
      </c>
    </row>
    <row r="91" spans="1:31" ht="15">
      <c r="A91" s="8"/>
      <c r="B91" s="21" t="s">
        <v>241</v>
      </c>
      <c r="C91" s="37">
        <v>0.73116300000000001</v>
      </c>
      <c r="D91" s="37">
        <v>0.63073400000000002</v>
      </c>
      <c r="E91" s="37">
        <v>0.619869</v>
      </c>
      <c r="F91" s="37">
        <v>0.67803599999999997</v>
      </c>
      <c r="G91" s="37">
        <v>0.72935499999999998</v>
      </c>
      <c r="H91" s="37">
        <v>0.85778699999999997</v>
      </c>
      <c r="I91" s="37">
        <v>0.97265900000000005</v>
      </c>
      <c r="J91" s="37">
        <v>0.95210700000000004</v>
      </c>
      <c r="K91" s="37">
        <v>0.90108299999999997</v>
      </c>
      <c r="L91" s="37">
        <v>0.89763400000000004</v>
      </c>
      <c r="M91" s="37">
        <v>0.89840200000000003</v>
      </c>
      <c r="N91" s="37">
        <v>0.93324399999999996</v>
      </c>
      <c r="O91" s="37">
        <v>0.94931699999999997</v>
      </c>
      <c r="P91" s="37">
        <v>1.0524210000000001</v>
      </c>
      <c r="Q91" s="37">
        <v>1.2023250000000001</v>
      </c>
      <c r="R91" s="37">
        <v>1.3315980000000001</v>
      </c>
      <c r="S91" s="37">
        <v>1.2347079999999999</v>
      </c>
      <c r="T91" s="37">
        <v>1.2210300000000001</v>
      </c>
      <c r="U91" s="37">
        <v>1.2739130000000001</v>
      </c>
      <c r="V91" s="37">
        <v>1.325102</v>
      </c>
      <c r="W91" s="37">
        <v>1.305914</v>
      </c>
      <c r="X91" s="37">
        <v>1.432877</v>
      </c>
      <c r="Y91" s="37">
        <v>1.6096090000000001</v>
      </c>
      <c r="Z91" s="8">
        <v>1.4</v>
      </c>
      <c r="AA91" s="8">
        <v>1.4</v>
      </c>
      <c r="AB91" s="8">
        <v>1.2</v>
      </c>
      <c r="AC91" s="8">
        <v>1.4</v>
      </c>
      <c r="AD91" s="8">
        <v>1.5</v>
      </c>
      <c r="AE91" s="8">
        <v>1.4</v>
      </c>
    </row>
    <row r="92" spans="1:31" ht="15">
      <c r="A92" s="8"/>
      <c r="B92" s="21" t="s">
        <v>242</v>
      </c>
      <c r="C92" s="37">
        <v>0.58877100000000004</v>
      </c>
      <c r="D92" s="37">
        <v>0.83552599999999999</v>
      </c>
      <c r="E92" s="37">
        <v>0.76049800000000001</v>
      </c>
      <c r="F92" s="37">
        <v>0.80010400000000004</v>
      </c>
      <c r="G92" s="37">
        <v>0.93418100000000004</v>
      </c>
      <c r="H92" s="37">
        <v>0.97150899999999996</v>
      </c>
      <c r="I92" s="37">
        <v>1.002343</v>
      </c>
      <c r="J92" s="37">
        <v>1.025223</v>
      </c>
      <c r="K92" s="37">
        <v>0.93343299999999996</v>
      </c>
      <c r="L92" s="37">
        <v>0.95362199999999997</v>
      </c>
      <c r="M92" s="37">
        <v>1.0762890000000001</v>
      </c>
      <c r="N92" s="37">
        <v>1.056945</v>
      </c>
      <c r="O92" s="37">
        <v>1.3726799999999999</v>
      </c>
      <c r="P92" s="37">
        <v>1.598417</v>
      </c>
      <c r="Q92" s="37">
        <v>1.6758660000000001</v>
      </c>
      <c r="R92" s="37">
        <v>1.838433</v>
      </c>
      <c r="S92" s="37">
        <v>1.7599050000000001</v>
      </c>
      <c r="T92" s="37">
        <v>2.0143330000000002</v>
      </c>
      <c r="U92" s="37">
        <v>1.942029</v>
      </c>
      <c r="V92" s="37">
        <v>2.1772779999999998</v>
      </c>
      <c r="W92" s="37">
        <v>2.23414</v>
      </c>
      <c r="X92" s="37">
        <v>2.2285080000000002</v>
      </c>
      <c r="Y92" s="37">
        <v>2.2867739999999999</v>
      </c>
      <c r="Z92" s="8">
        <v>2.6</v>
      </c>
      <c r="AA92" s="8">
        <v>2.6</v>
      </c>
      <c r="AB92" s="8">
        <v>2.5</v>
      </c>
      <c r="AC92" s="8">
        <v>2.2999999999999998</v>
      </c>
      <c r="AD92" s="8">
        <v>2.4</v>
      </c>
      <c r="AE92" s="8">
        <v>2.5</v>
      </c>
    </row>
    <row r="93" spans="1:31" ht="15">
      <c r="A93" s="8"/>
      <c r="B93" s="21" t="s">
        <v>243</v>
      </c>
      <c r="C93" s="37">
        <v>2.7331850000000002</v>
      </c>
      <c r="D93" s="37">
        <v>2.4043619999999999</v>
      </c>
      <c r="E93" s="37">
        <v>2.2401550000000001</v>
      </c>
      <c r="F93" s="37">
        <v>2.7106240000000001</v>
      </c>
      <c r="G93" s="37">
        <v>3.425621</v>
      </c>
      <c r="H93" s="37">
        <v>3.639113</v>
      </c>
      <c r="I93" s="37">
        <v>3.9915560000000001</v>
      </c>
      <c r="J93" s="37">
        <v>4.4200970000000002</v>
      </c>
      <c r="K93" s="37">
        <v>4.7696339999999999</v>
      </c>
      <c r="L93" s="37">
        <v>4.9432640000000001</v>
      </c>
      <c r="M93" s="37">
        <v>5.5524480000000001</v>
      </c>
      <c r="N93" s="37">
        <v>5.53789</v>
      </c>
      <c r="O93" s="37">
        <v>5.1252880000000003</v>
      </c>
      <c r="P93" s="37">
        <v>5.8911490000000004</v>
      </c>
      <c r="Q93" s="37">
        <v>6.2574990000000001</v>
      </c>
      <c r="R93" s="37">
        <v>6.336417</v>
      </c>
      <c r="S93" s="37">
        <v>6.6745749999999999</v>
      </c>
      <c r="T93" s="37">
        <v>7.2602849999999997</v>
      </c>
      <c r="U93" s="37">
        <v>7.154852</v>
      </c>
      <c r="V93" s="37">
        <v>7.5830019999999996</v>
      </c>
      <c r="W93" s="37">
        <v>8.3466930000000001</v>
      </c>
      <c r="X93" s="37">
        <v>8.2142210000000002</v>
      </c>
      <c r="Y93" s="37">
        <v>8.4060310000000005</v>
      </c>
      <c r="Z93" s="8">
        <v>9</v>
      </c>
      <c r="AA93" s="8">
        <v>9.8000000000000007</v>
      </c>
      <c r="AB93" s="8">
        <v>8.5</v>
      </c>
      <c r="AC93" s="8">
        <v>7.2</v>
      </c>
      <c r="AD93" s="8">
        <v>7.4</v>
      </c>
      <c r="AE93" s="8">
        <v>8.1999999999999993</v>
      </c>
    </row>
    <row r="94" spans="1:31" ht="15">
      <c r="A94" s="8"/>
      <c r="B94" s="21" t="s">
        <v>244</v>
      </c>
      <c r="C94" s="37">
        <v>1.8909149999999999</v>
      </c>
      <c r="D94" s="37">
        <v>1.6771799999999999</v>
      </c>
      <c r="E94" s="37">
        <v>1.8400829999999999</v>
      </c>
      <c r="F94" s="37">
        <v>1.851513</v>
      </c>
      <c r="G94" s="37">
        <v>2.0897869999999998</v>
      </c>
      <c r="H94" s="37">
        <v>2.4428130000000001</v>
      </c>
      <c r="I94" s="37">
        <v>2.711789</v>
      </c>
      <c r="J94" s="37">
        <v>2.7188490000000001</v>
      </c>
      <c r="K94" s="37">
        <v>2.6426280000000002</v>
      </c>
      <c r="L94" s="37">
        <v>2.5864379999999998</v>
      </c>
      <c r="M94" s="37">
        <v>2.8318319999999999</v>
      </c>
      <c r="N94" s="37">
        <v>2.3751720000000001</v>
      </c>
      <c r="O94" s="37">
        <v>2.3303039999999999</v>
      </c>
      <c r="P94" s="37">
        <v>2.5193449999999999</v>
      </c>
      <c r="Q94" s="37">
        <v>2.8571260000000001</v>
      </c>
      <c r="R94" s="37">
        <v>2.6087259999999999</v>
      </c>
      <c r="S94" s="37">
        <v>2.2866970000000002</v>
      </c>
      <c r="T94" s="37">
        <v>2.6957059999999999</v>
      </c>
      <c r="U94" s="37">
        <v>2.7052939999999999</v>
      </c>
      <c r="V94" s="37">
        <v>2.2209449999999999</v>
      </c>
      <c r="W94" s="37">
        <v>2.2175820000000002</v>
      </c>
      <c r="X94" s="37">
        <v>2.0868229999999999</v>
      </c>
      <c r="Y94" s="37">
        <v>2.2730440000000001</v>
      </c>
      <c r="Z94" s="8">
        <v>2.5</v>
      </c>
      <c r="AA94" s="8">
        <v>2.5</v>
      </c>
      <c r="AB94" s="8">
        <v>2.4</v>
      </c>
      <c r="AC94" s="8">
        <v>2.6</v>
      </c>
      <c r="AD94" s="8">
        <v>2.6</v>
      </c>
      <c r="AE94" s="8">
        <v>2.9</v>
      </c>
    </row>
    <row r="95" spans="1:31" ht="15">
      <c r="A95" s="8"/>
      <c r="B95" s="33"/>
      <c r="C95" s="37"/>
      <c r="D95" s="37"/>
      <c r="E95" s="37"/>
      <c r="F95" s="37"/>
      <c r="G95" s="37"/>
      <c r="H95" s="37"/>
      <c r="I95" s="37"/>
      <c r="J95" s="37"/>
      <c r="K95" s="37"/>
      <c r="L95" s="37"/>
      <c r="M95" s="37"/>
      <c r="N95" s="37"/>
      <c r="O95" s="37"/>
      <c r="P95" s="37"/>
      <c r="Q95" s="37"/>
      <c r="R95" s="37"/>
      <c r="S95" s="37"/>
      <c r="T95" s="37"/>
      <c r="U95" s="37"/>
      <c r="V95" s="37"/>
      <c r="W95" s="37"/>
      <c r="X95" s="37"/>
      <c r="Y95" s="37"/>
      <c r="Z95" s="8"/>
      <c r="AA95" s="8"/>
      <c r="AB95" s="8"/>
      <c r="AC95" s="8"/>
      <c r="AD95" s="8"/>
      <c r="AE95" s="8"/>
    </row>
    <row r="96" spans="1:31" ht="15">
      <c r="A96" s="8"/>
      <c r="B96" s="64" t="s">
        <v>226</v>
      </c>
      <c r="C96" s="37"/>
      <c r="D96" s="37"/>
      <c r="E96" s="37"/>
      <c r="F96" s="37"/>
      <c r="G96" s="37"/>
      <c r="H96" s="37"/>
      <c r="I96" s="37"/>
      <c r="J96" s="37"/>
      <c r="K96" s="37"/>
      <c r="L96" s="37"/>
      <c r="M96" s="37"/>
      <c r="N96" s="37"/>
      <c r="O96" s="37"/>
      <c r="P96" s="37"/>
      <c r="Q96" s="37"/>
      <c r="R96" s="37"/>
      <c r="S96" s="37"/>
      <c r="T96" s="37"/>
      <c r="U96" s="37"/>
      <c r="V96" s="37"/>
      <c r="W96" s="37"/>
      <c r="X96" s="37"/>
      <c r="Y96" s="37"/>
      <c r="Z96" s="8"/>
      <c r="AA96" s="8"/>
      <c r="AB96" s="8"/>
      <c r="AC96" s="8"/>
      <c r="AD96" s="8"/>
      <c r="AE96" s="8"/>
    </row>
    <row r="97" spans="1:31" ht="15">
      <c r="A97" s="8"/>
      <c r="B97" s="21" t="s">
        <v>235</v>
      </c>
      <c r="C97" s="37">
        <v>2.0638079999999999</v>
      </c>
      <c r="D97" s="37">
        <v>1.8707210000000001</v>
      </c>
      <c r="E97" s="37">
        <v>1.5853649999999999</v>
      </c>
      <c r="F97" s="37">
        <v>1.8692070000000001</v>
      </c>
      <c r="G97" s="37">
        <v>1.7596529999999999</v>
      </c>
      <c r="H97" s="37">
        <v>1.512148</v>
      </c>
      <c r="I97" s="37">
        <v>1.5204029999999999</v>
      </c>
      <c r="J97" s="37">
        <v>1.705762</v>
      </c>
      <c r="K97" s="37">
        <v>1.7804390000000001</v>
      </c>
      <c r="L97" s="37">
        <v>1.688741</v>
      </c>
      <c r="M97" s="37">
        <v>1.6821140000000001</v>
      </c>
      <c r="N97" s="37">
        <v>2.0437940000000001</v>
      </c>
      <c r="O97" s="37">
        <v>2.0748790000000001</v>
      </c>
      <c r="P97" s="37">
        <v>2.264443</v>
      </c>
      <c r="Q97" s="37">
        <v>1.692015</v>
      </c>
      <c r="R97" s="37">
        <v>1.8183929999999999</v>
      </c>
      <c r="S97" s="37">
        <v>1.7309049999999999</v>
      </c>
      <c r="T97" s="37">
        <v>1.7377359999999999</v>
      </c>
      <c r="U97" s="37">
        <v>1.743819</v>
      </c>
      <c r="V97" s="37">
        <v>1.6679900000000001</v>
      </c>
      <c r="W97" s="37">
        <v>1.6909240000000001</v>
      </c>
      <c r="X97" s="37">
        <v>1.9227430000000001</v>
      </c>
      <c r="Y97" s="37">
        <v>1.314371</v>
      </c>
      <c r="Z97" s="8">
        <v>1.3</v>
      </c>
      <c r="AA97" s="8">
        <v>1.5</v>
      </c>
      <c r="AB97" s="8">
        <v>1.8</v>
      </c>
      <c r="AC97" s="8">
        <v>1.7</v>
      </c>
      <c r="AD97" s="8">
        <v>1.6</v>
      </c>
      <c r="AE97" s="8">
        <v>1.8</v>
      </c>
    </row>
    <row r="98" spans="1:31" ht="15">
      <c r="A98" s="8"/>
      <c r="B98" s="21" t="s">
        <v>236</v>
      </c>
      <c r="C98" s="37">
        <v>0.37104500000000001</v>
      </c>
      <c r="D98" s="37">
        <v>0.37636399999999998</v>
      </c>
      <c r="E98" s="37">
        <v>0.30667100000000003</v>
      </c>
      <c r="F98" s="37">
        <v>0.30334699999999998</v>
      </c>
      <c r="G98" s="37">
        <v>0.346169</v>
      </c>
      <c r="H98" s="37">
        <v>0.33899099999999999</v>
      </c>
      <c r="I98" s="37">
        <v>0.30524600000000002</v>
      </c>
      <c r="J98" s="37">
        <v>0.35130899999999998</v>
      </c>
      <c r="K98" s="37">
        <v>0.38400600000000001</v>
      </c>
      <c r="L98" s="37">
        <v>0.406947</v>
      </c>
      <c r="M98" s="37">
        <v>0.457839</v>
      </c>
      <c r="N98" s="37">
        <v>0.37613600000000003</v>
      </c>
      <c r="O98" s="37">
        <v>0.30383199999999999</v>
      </c>
      <c r="P98" s="37">
        <v>0.327011</v>
      </c>
      <c r="Q98" s="37">
        <v>0.35507899999999998</v>
      </c>
      <c r="R98" s="37">
        <v>0.29688599999999998</v>
      </c>
      <c r="S98" s="37">
        <v>0.26080199999999998</v>
      </c>
      <c r="T98" s="37">
        <v>0.23724700000000001</v>
      </c>
      <c r="U98" s="37">
        <v>0.20460600000000001</v>
      </c>
      <c r="V98" s="37">
        <v>0.19809099999999999</v>
      </c>
      <c r="W98" s="37">
        <v>0.18165000000000001</v>
      </c>
      <c r="X98" s="37">
        <v>0.27214500000000003</v>
      </c>
      <c r="Y98" s="37">
        <v>0.26453300000000002</v>
      </c>
      <c r="Z98" s="8">
        <v>0.2</v>
      </c>
      <c r="AA98" s="8">
        <v>0.3</v>
      </c>
      <c r="AB98" s="8">
        <v>0.3</v>
      </c>
      <c r="AC98" s="8">
        <v>0.3</v>
      </c>
      <c r="AD98" s="8">
        <v>0.3</v>
      </c>
      <c r="AE98" s="8">
        <v>0.3</v>
      </c>
    </row>
    <row r="99" spans="1:31" ht="15">
      <c r="A99" s="8"/>
      <c r="B99" s="21" t="s">
        <v>237</v>
      </c>
      <c r="C99" s="37">
        <v>3.934564</v>
      </c>
      <c r="D99" s="37">
        <v>4.0232669999999997</v>
      </c>
      <c r="E99" s="37">
        <v>4.1264849999999997</v>
      </c>
      <c r="F99" s="37">
        <v>3.9980440000000002</v>
      </c>
      <c r="G99" s="37">
        <v>3.7089859999999999</v>
      </c>
      <c r="H99" s="37">
        <v>3.6284420000000002</v>
      </c>
      <c r="I99" s="37">
        <v>3.3718780000000002</v>
      </c>
      <c r="J99" s="37">
        <v>3.3316240000000001</v>
      </c>
      <c r="K99" s="37">
        <v>3.1995770000000001</v>
      </c>
      <c r="L99" s="37">
        <v>3.3985599999999998</v>
      </c>
      <c r="M99" s="37">
        <v>3.062252</v>
      </c>
      <c r="N99" s="37">
        <v>3.238486</v>
      </c>
      <c r="O99" s="37">
        <v>3.3371170000000001</v>
      </c>
      <c r="P99" s="37">
        <v>3.084079</v>
      </c>
      <c r="Q99" s="37">
        <v>2.7262490000000001</v>
      </c>
      <c r="R99" s="37">
        <v>2.8402069999999999</v>
      </c>
      <c r="S99" s="37">
        <v>2.5587170000000001</v>
      </c>
      <c r="T99" s="37">
        <v>2.5060030000000002</v>
      </c>
      <c r="U99" s="37">
        <v>2.1435369999999998</v>
      </c>
      <c r="V99" s="37">
        <v>2.5178090000000002</v>
      </c>
      <c r="W99" s="37">
        <v>2.3525740000000002</v>
      </c>
      <c r="X99" s="37">
        <v>2.7290019999999999</v>
      </c>
      <c r="Y99" s="37">
        <v>2.2914289999999999</v>
      </c>
      <c r="Z99" s="8">
        <v>2.4</v>
      </c>
      <c r="AA99" s="8">
        <v>2.4</v>
      </c>
      <c r="AB99" s="8">
        <v>2.5</v>
      </c>
      <c r="AC99" s="8">
        <v>2.2999999999999998</v>
      </c>
      <c r="AD99" s="8">
        <v>2.4</v>
      </c>
      <c r="AE99" s="8">
        <v>2.4</v>
      </c>
    </row>
    <row r="100" spans="1:31" ht="15">
      <c r="A100" s="8"/>
      <c r="B100" s="21" t="s">
        <v>238</v>
      </c>
      <c r="C100" s="37">
        <v>3.5240170000000002</v>
      </c>
      <c r="D100" s="37">
        <v>3.8368419999999999</v>
      </c>
      <c r="E100" s="37">
        <v>4.0761700000000003</v>
      </c>
      <c r="F100" s="37">
        <v>4.1063299999999998</v>
      </c>
      <c r="G100" s="37">
        <v>4.1567869999999996</v>
      </c>
      <c r="H100" s="37">
        <v>3.9412389999999999</v>
      </c>
      <c r="I100" s="37">
        <v>4.0664490000000004</v>
      </c>
      <c r="J100" s="37">
        <v>3.7119010000000001</v>
      </c>
      <c r="K100" s="37">
        <v>3.6546419999999999</v>
      </c>
      <c r="L100" s="37">
        <v>3.9627659999999998</v>
      </c>
      <c r="M100" s="37">
        <v>4.2167760000000003</v>
      </c>
      <c r="N100" s="37">
        <v>3.9996299999999998</v>
      </c>
      <c r="O100" s="37">
        <v>3.957392</v>
      </c>
      <c r="P100" s="37">
        <v>2.9943919999999999</v>
      </c>
      <c r="Q100" s="37">
        <v>3.4036569999999999</v>
      </c>
      <c r="R100" s="37">
        <v>3.2008960000000002</v>
      </c>
      <c r="S100" s="37">
        <v>3.0189879999999998</v>
      </c>
      <c r="T100" s="37">
        <v>2.7164980000000001</v>
      </c>
      <c r="U100" s="37">
        <v>2.237752</v>
      </c>
      <c r="V100" s="37">
        <v>2.0872799999999998</v>
      </c>
      <c r="W100" s="37">
        <v>2.2553869999999998</v>
      </c>
      <c r="X100" s="37">
        <v>2.8307630000000001</v>
      </c>
      <c r="Y100" s="37">
        <v>2.1457329999999999</v>
      </c>
      <c r="Z100" s="8">
        <v>1.7</v>
      </c>
      <c r="AA100" s="8">
        <v>1.8</v>
      </c>
      <c r="AB100" s="8">
        <v>1.7</v>
      </c>
      <c r="AC100" s="8">
        <v>2</v>
      </c>
      <c r="AD100" s="8">
        <v>1.6</v>
      </c>
      <c r="AE100" s="8">
        <v>1.5</v>
      </c>
    </row>
    <row r="101" spans="1:31" ht="15">
      <c r="A101" s="8"/>
      <c r="B101" s="21" t="s">
        <v>239</v>
      </c>
      <c r="C101" s="37">
        <v>23.864227</v>
      </c>
      <c r="D101" s="37">
        <v>24.122617999999999</v>
      </c>
      <c r="E101" s="37">
        <v>24.296821999999999</v>
      </c>
      <c r="F101" s="37">
        <v>23.936235</v>
      </c>
      <c r="G101" s="37">
        <v>24.305236000000001</v>
      </c>
      <c r="H101" s="37">
        <v>23.884077000000001</v>
      </c>
      <c r="I101" s="37">
        <v>23.058579000000002</v>
      </c>
      <c r="J101" s="37">
        <v>23.089229</v>
      </c>
      <c r="K101" s="37">
        <v>23.224800999999999</v>
      </c>
      <c r="L101" s="37">
        <v>22.817786000000002</v>
      </c>
      <c r="M101" s="37">
        <v>20.403513</v>
      </c>
      <c r="N101" s="37">
        <v>20.013946000000001</v>
      </c>
      <c r="O101" s="37">
        <v>19.908733999999999</v>
      </c>
      <c r="P101" s="37">
        <v>20.074341</v>
      </c>
      <c r="Q101" s="37">
        <v>19.287742000000001</v>
      </c>
      <c r="R101" s="37">
        <v>19.102983999999999</v>
      </c>
      <c r="S101" s="37">
        <v>20.001553000000001</v>
      </c>
      <c r="T101" s="37">
        <v>19.398175999999999</v>
      </c>
      <c r="U101" s="37">
        <v>21.388300999999998</v>
      </c>
      <c r="V101" s="37">
        <v>19.910596999999999</v>
      </c>
      <c r="W101" s="37">
        <v>18.680980999999999</v>
      </c>
      <c r="X101" s="37">
        <v>19.279432</v>
      </c>
      <c r="Y101" s="37">
        <v>19.291903999999999</v>
      </c>
      <c r="Z101" s="8">
        <v>17.7</v>
      </c>
      <c r="AA101" s="8">
        <v>16.899999999999999</v>
      </c>
      <c r="AB101" s="8">
        <v>18.7</v>
      </c>
      <c r="AC101" s="8">
        <v>20.2</v>
      </c>
      <c r="AD101" s="8">
        <v>20.8</v>
      </c>
      <c r="AE101" s="8">
        <v>18.899999999999999</v>
      </c>
    </row>
    <row r="102" spans="1:31" ht="15">
      <c r="A102" s="8"/>
      <c r="B102" s="21" t="s">
        <v>240</v>
      </c>
      <c r="C102" s="37">
        <v>32.881509000000001</v>
      </c>
      <c r="D102" s="37">
        <v>31.254809000000002</v>
      </c>
      <c r="E102" s="37">
        <v>32.446902999999999</v>
      </c>
      <c r="F102" s="37">
        <v>32.839418999999999</v>
      </c>
      <c r="G102" s="37">
        <v>31.638677999999999</v>
      </c>
      <c r="H102" s="37">
        <v>31.425094999999999</v>
      </c>
      <c r="I102" s="37">
        <v>31.061646</v>
      </c>
      <c r="J102" s="37">
        <v>32.368457999999997</v>
      </c>
      <c r="K102" s="37">
        <v>32.682253000000003</v>
      </c>
      <c r="L102" s="37">
        <v>33.684528</v>
      </c>
      <c r="M102" s="37">
        <v>34.538285000000002</v>
      </c>
      <c r="N102" s="37">
        <v>34.019958000000003</v>
      </c>
      <c r="O102" s="37">
        <v>34.110052000000003</v>
      </c>
      <c r="P102" s="37">
        <v>33.153455999999998</v>
      </c>
      <c r="Q102" s="37">
        <v>32.996339999999996</v>
      </c>
      <c r="R102" s="37">
        <v>34.993288</v>
      </c>
      <c r="S102" s="37">
        <v>33.942701999999997</v>
      </c>
      <c r="T102" s="37">
        <v>32.687147000000003</v>
      </c>
      <c r="U102" s="37">
        <v>32.267687000000002</v>
      </c>
      <c r="V102" s="37">
        <v>32.251457000000002</v>
      </c>
      <c r="W102" s="37">
        <v>32.494757</v>
      </c>
      <c r="X102" s="37">
        <v>33.053756</v>
      </c>
      <c r="Y102" s="37">
        <v>33.105649</v>
      </c>
      <c r="Z102" s="8">
        <v>32.6</v>
      </c>
      <c r="AA102" s="8">
        <v>31.1</v>
      </c>
      <c r="AB102" s="8">
        <v>31.4</v>
      </c>
      <c r="AC102" s="8">
        <v>30.8</v>
      </c>
      <c r="AD102" s="8">
        <v>31.2</v>
      </c>
      <c r="AE102" s="8">
        <v>31.8</v>
      </c>
    </row>
    <row r="103" spans="1:31" ht="15">
      <c r="A103" s="8"/>
      <c r="B103" s="21" t="s">
        <v>241</v>
      </c>
      <c r="C103" s="37">
        <v>4.1036460000000003</v>
      </c>
      <c r="D103" s="37">
        <v>3.9240819999999998</v>
      </c>
      <c r="E103" s="37">
        <v>3.764389</v>
      </c>
      <c r="F103" s="37">
        <v>3.6984309999999998</v>
      </c>
      <c r="G103" s="37">
        <v>3.46286</v>
      </c>
      <c r="H103" s="37">
        <v>3.8242090000000002</v>
      </c>
      <c r="I103" s="37">
        <v>4.1038569999999996</v>
      </c>
      <c r="J103" s="37">
        <v>3.7015470000000001</v>
      </c>
      <c r="K103" s="37">
        <v>3.417929</v>
      </c>
      <c r="L103" s="37">
        <v>3.2572450000000002</v>
      </c>
      <c r="M103" s="37">
        <v>3.0908820000000001</v>
      </c>
      <c r="N103" s="37">
        <v>3.4215309999999999</v>
      </c>
      <c r="O103" s="37">
        <v>3.5251839999999999</v>
      </c>
      <c r="P103" s="37">
        <v>3.6252080000000002</v>
      </c>
      <c r="Q103" s="37">
        <v>3.9639259999999998</v>
      </c>
      <c r="R103" s="37">
        <v>4.1488719999999999</v>
      </c>
      <c r="S103" s="37">
        <v>3.9745590000000002</v>
      </c>
      <c r="T103" s="37">
        <v>3.7689020000000002</v>
      </c>
      <c r="U103" s="37">
        <v>3.8983180000000002</v>
      </c>
      <c r="V103" s="37">
        <v>4.1194850000000001</v>
      </c>
      <c r="W103" s="37">
        <v>3.920588</v>
      </c>
      <c r="X103" s="37">
        <v>4.0959370000000002</v>
      </c>
      <c r="Y103" s="37">
        <v>4.5925019999999996</v>
      </c>
      <c r="Z103" s="8">
        <v>3.8</v>
      </c>
      <c r="AA103" s="8">
        <v>4</v>
      </c>
      <c r="AB103" s="8">
        <v>3.7</v>
      </c>
      <c r="AC103" s="8">
        <v>4.4000000000000004</v>
      </c>
      <c r="AD103" s="8">
        <v>4.5</v>
      </c>
      <c r="AE103" s="8">
        <v>4.2</v>
      </c>
    </row>
    <row r="104" spans="1:31" ht="15">
      <c r="A104" s="8"/>
      <c r="B104" s="21" t="s">
        <v>242</v>
      </c>
      <c r="C104" s="37">
        <v>3.3044690000000001</v>
      </c>
      <c r="D104" s="37">
        <v>5.1981830000000002</v>
      </c>
      <c r="E104" s="37">
        <v>4.6184099999999999</v>
      </c>
      <c r="F104" s="37">
        <v>4.3642630000000002</v>
      </c>
      <c r="G104" s="37">
        <v>4.4353420000000003</v>
      </c>
      <c r="H104" s="37">
        <v>4.3312039999999996</v>
      </c>
      <c r="I104" s="37">
        <v>4.2290979999999996</v>
      </c>
      <c r="J104" s="37">
        <v>3.9857999999999998</v>
      </c>
      <c r="K104" s="37">
        <v>3.5406390000000001</v>
      </c>
      <c r="L104" s="37">
        <v>3.460407</v>
      </c>
      <c r="M104" s="37">
        <v>3.7028880000000002</v>
      </c>
      <c r="N104" s="37">
        <v>3.8750529999999999</v>
      </c>
      <c r="O104" s="37">
        <v>5.0972939999999998</v>
      </c>
      <c r="P104" s="37">
        <v>5.5059680000000002</v>
      </c>
      <c r="Q104" s="37">
        <v>5.5251359999999998</v>
      </c>
      <c r="R104" s="37">
        <v>5.7280220000000002</v>
      </c>
      <c r="S104" s="37">
        <v>5.6651860000000003</v>
      </c>
      <c r="T104" s="37">
        <v>6.2175549999999999</v>
      </c>
      <c r="U104" s="37">
        <v>5.9428260000000002</v>
      </c>
      <c r="V104" s="37">
        <v>6.7687340000000003</v>
      </c>
      <c r="W104" s="37">
        <v>6.7072890000000003</v>
      </c>
      <c r="X104" s="37">
        <v>6.3702779999999999</v>
      </c>
      <c r="Y104" s="37">
        <v>6.5245730000000002</v>
      </c>
      <c r="Z104" s="8">
        <v>7.5</v>
      </c>
      <c r="AA104" s="8">
        <v>7.3</v>
      </c>
      <c r="AB104" s="8">
        <v>7.6</v>
      </c>
      <c r="AC104" s="8">
        <v>7.2</v>
      </c>
      <c r="AD104" s="8">
        <v>7.2</v>
      </c>
      <c r="AE104" s="8">
        <v>7.3</v>
      </c>
    </row>
    <row r="105" spans="1:31" ht="15">
      <c r="A105" s="8"/>
      <c r="B105" s="21" t="s">
        <v>243</v>
      </c>
      <c r="C105" s="37">
        <v>15.339971</v>
      </c>
      <c r="D105" s="37">
        <v>14.958619000000001</v>
      </c>
      <c r="E105" s="37">
        <v>13.604188000000001</v>
      </c>
      <c r="F105" s="37">
        <v>14.785423</v>
      </c>
      <c r="G105" s="37">
        <v>16.264309999999998</v>
      </c>
      <c r="H105" s="37">
        <v>16.223984000000002</v>
      </c>
      <c r="I105" s="37">
        <v>16.841225000000001</v>
      </c>
      <c r="J105" s="37">
        <v>17.184190999999998</v>
      </c>
      <c r="K105" s="37">
        <v>18.091867000000001</v>
      </c>
      <c r="L105" s="37">
        <v>17.937614</v>
      </c>
      <c r="M105" s="37">
        <v>19.102757</v>
      </c>
      <c r="N105" s="37">
        <v>20.303429999999999</v>
      </c>
      <c r="O105" s="37">
        <v>19.032188000000001</v>
      </c>
      <c r="P105" s="37">
        <v>20.292871000000002</v>
      </c>
      <c r="Q105" s="37">
        <v>20.630244000000001</v>
      </c>
      <c r="R105" s="37">
        <v>19.742424</v>
      </c>
      <c r="S105" s="37">
        <v>21.485645999999999</v>
      </c>
      <c r="T105" s="37">
        <v>22.410012999999999</v>
      </c>
      <c r="U105" s="37">
        <v>21.894649999999999</v>
      </c>
      <c r="V105" s="37">
        <v>23.574072999999999</v>
      </c>
      <c r="W105" s="37">
        <v>25.05827</v>
      </c>
      <c r="X105" s="37">
        <v>23.480677</v>
      </c>
      <c r="Y105" s="37">
        <v>23.983906000000001</v>
      </c>
      <c r="Z105" s="8">
        <v>25.6</v>
      </c>
      <c r="AA105" s="8">
        <v>27.6</v>
      </c>
      <c r="AB105" s="8">
        <v>25.2</v>
      </c>
      <c r="AC105" s="8">
        <v>22.9</v>
      </c>
      <c r="AD105" s="8">
        <v>22.5</v>
      </c>
      <c r="AE105" s="8">
        <v>23.6</v>
      </c>
    </row>
    <row r="106" spans="1:31" ht="15">
      <c r="A106" s="8"/>
      <c r="B106" s="21" t="s">
        <v>244</v>
      </c>
      <c r="C106" s="37">
        <v>10.612743</v>
      </c>
      <c r="D106" s="37">
        <v>10.434495</v>
      </c>
      <c r="E106" s="37">
        <v>11.174599000000001</v>
      </c>
      <c r="F106" s="37">
        <v>10.099303000000001</v>
      </c>
      <c r="G106" s="37">
        <v>9.9219779999999993</v>
      </c>
      <c r="H106" s="37">
        <v>10.890611</v>
      </c>
      <c r="I106" s="37">
        <v>11.441618</v>
      </c>
      <c r="J106" s="37">
        <v>10.570179</v>
      </c>
      <c r="K106" s="37">
        <v>10.023846000000001</v>
      </c>
      <c r="L106" s="37">
        <v>9.3854050000000004</v>
      </c>
      <c r="M106" s="37">
        <v>9.7426929999999992</v>
      </c>
      <c r="N106" s="37">
        <v>8.7080359999999999</v>
      </c>
      <c r="O106" s="37">
        <v>8.6533270000000009</v>
      </c>
      <c r="P106" s="37">
        <v>8.6782299999999992</v>
      </c>
      <c r="Q106" s="37">
        <v>9.4196109999999997</v>
      </c>
      <c r="R106" s="37">
        <v>8.1280280000000005</v>
      </c>
      <c r="S106" s="37">
        <v>7.3609429999999998</v>
      </c>
      <c r="T106" s="37">
        <v>8.3207229999999992</v>
      </c>
      <c r="U106" s="37">
        <v>8.2785039999999999</v>
      </c>
      <c r="V106" s="37">
        <v>6.9044829999999999</v>
      </c>
      <c r="W106" s="37">
        <v>6.6575790000000001</v>
      </c>
      <c r="X106" s="37">
        <v>5.9652669999999999</v>
      </c>
      <c r="Y106" s="37">
        <v>6.4854010000000004</v>
      </c>
      <c r="Z106" s="8">
        <v>7.1</v>
      </c>
      <c r="AA106" s="8">
        <v>7.2</v>
      </c>
      <c r="AB106" s="8">
        <v>7.3</v>
      </c>
      <c r="AC106" s="8">
        <v>8.1</v>
      </c>
      <c r="AD106" s="8">
        <v>8</v>
      </c>
      <c r="AE106" s="8">
        <v>8.3000000000000007</v>
      </c>
    </row>
    <row r="107" spans="1:31" ht="15">
      <c r="A107" s="8"/>
      <c r="B107" s="33"/>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8"/>
      <c r="AA107" s="8"/>
      <c r="AB107" s="8"/>
      <c r="AC107" s="8"/>
      <c r="AD107" s="8"/>
      <c r="AE107" s="8"/>
    </row>
    <row r="108" spans="1:31" ht="15">
      <c r="A108" s="16"/>
      <c r="B108" s="82" t="s">
        <v>231</v>
      </c>
      <c r="C108" s="36">
        <v>70.250485999999995</v>
      </c>
      <c r="D108" s="36">
        <v>70.251683</v>
      </c>
      <c r="E108" s="36">
        <v>70.253619</v>
      </c>
      <c r="F108" s="36">
        <v>70.254818</v>
      </c>
      <c r="G108" s="36">
        <v>70.256034999999997</v>
      </c>
      <c r="H108" s="36">
        <v>70.257228999999995</v>
      </c>
      <c r="I108" s="36">
        <v>70.335115999999999</v>
      </c>
      <c r="J108" s="36">
        <v>70.392224999999996</v>
      </c>
      <c r="K108" s="36">
        <v>71.135171999999997</v>
      </c>
      <c r="L108" s="36">
        <v>71.170278999999994</v>
      </c>
      <c r="M108" s="36">
        <v>71.208297000000002</v>
      </c>
      <c r="N108" s="36">
        <v>71.264122</v>
      </c>
      <c r="O108" s="36">
        <v>71.294989999999999</v>
      </c>
      <c r="P108" s="36">
        <v>71.323894999999993</v>
      </c>
      <c r="Q108" s="36">
        <v>71.349716000000001</v>
      </c>
      <c r="R108" s="36">
        <v>71.367932999999994</v>
      </c>
      <c r="S108" s="36">
        <v>71.391362000000001</v>
      </c>
      <c r="T108" s="36">
        <v>71.408131999999995</v>
      </c>
      <c r="U108" s="36">
        <v>71.422087000000005</v>
      </c>
      <c r="V108" s="36">
        <v>71.429433000000003</v>
      </c>
      <c r="W108" s="36">
        <v>71.442355000000006</v>
      </c>
      <c r="X108" s="36">
        <v>71.449241999999998</v>
      </c>
      <c r="Y108" s="36">
        <v>71.455524999999994</v>
      </c>
      <c r="Z108" s="16">
        <v>71.2</v>
      </c>
      <c r="AA108" s="16">
        <v>71.2</v>
      </c>
      <c r="AB108" s="16">
        <v>71.2</v>
      </c>
      <c r="AC108" s="16">
        <v>71.2</v>
      </c>
      <c r="AD108" s="16">
        <v>71.2</v>
      </c>
      <c r="AE108" s="16">
        <v>71.2</v>
      </c>
    </row>
    <row r="110" spans="1:31">
      <c r="A110" s="8" t="s">
        <v>247</v>
      </c>
    </row>
    <row r="112" spans="1:31" ht="15.4">
      <c r="A112" s="12" t="s">
        <v>248</v>
      </c>
      <c r="B112" s="8"/>
      <c r="C112" s="13"/>
      <c r="D112" s="13"/>
      <c r="E112" s="13"/>
      <c r="F112" s="13"/>
      <c r="G112" s="13"/>
      <c r="H112" s="13"/>
      <c r="I112" s="13"/>
      <c r="J112" s="13"/>
      <c r="K112" s="13"/>
      <c r="L112" s="14"/>
      <c r="M112" s="14"/>
      <c r="N112" s="14"/>
      <c r="O112" s="14"/>
    </row>
    <row r="113" spans="1:31">
      <c r="B113" s="8"/>
    </row>
    <row r="114" spans="1:31" ht="15.4">
      <c r="B114" s="8"/>
      <c r="C114" s="13"/>
      <c r="D114" s="13"/>
      <c r="E114" s="14"/>
      <c r="F114" s="14"/>
      <c r="L114" s="14"/>
    </row>
    <row r="115" spans="1:31" ht="15">
      <c r="B115" s="8"/>
      <c r="C115" s="75">
        <v>1990</v>
      </c>
      <c r="D115" s="75">
        <v>1991</v>
      </c>
      <c r="E115" s="75">
        <v>1992</v>
      </c>
      <c r="F115" s="75">
        <v>1993</v>
      </c>
      <c r="G115" s="75">
        <v>1994</v>
      </c>
      <c r="H115" s="75">
        <v>1995</v>
      </c>
      <c r="I115" s="75">
        <v>1996</v>
      </c>
      <c r="J115" s="75">
        <v>1997</v>
      </c>
      <c r="K115" s="75">
        <v>1998</v>
      </c>
      <c r="L115" s="75">
        <v>1999</v>
      </c>
      <c r="M115" s="75">
        <v>2000</v>
      </c>
      <c r="N115" s="75">
        <v>2001</v>
      </c>
      <c r="O115" s="75">
        <v>2002</v>
      </c>
      <c r="P115" s="75">
        <v>2003</v>
      </c>
      <c r="Q115" s="75">
        <v>2004</v>
      </c>
      <c r="R115" s="75">
        <v>2005</v>
      </c>
      <c r="S115" s="75">
        <v>2006</v>
      </c>
      <c r="T115" s="75">
        <v>2007</v>
      </c>
      <c r="U115" s="75">
        <v>2008</v>
      </c>
      <c r="V115" s="75">
        <v>2009</v>
      </c>
      <c r="W115" s="75">
        <v>2010</v>
      </c>
      <c r="X115" s="75">
        <v>2011</v>
      </c>
      <c r="Y115" s="75">
        <v>2012</v>
      </c>
      <c r="Z115" s="75">
        <v>2013</v>
      </c>
      <c r="AA115" s="75">
        <v>2014</v>
      </c>
      <c r="AB115" s="75">
        <v>2015</v>
      </c>
      <c r="AC115" s="75">
        <v>2016</v>
      </c>
      <c r="AD115" s="75">
        <v>2017</v>
      </c>
      <c r="AE115" s="75">
        <v>2018</v>
      </c>
    </row>
    <row r="116" spans="1:31">
      <c r="B116" s="8"/>
    </row>
    <row r="117" spans="1:31" ht="15">
      <c r="A117" s="16"/>
      <c r="B117" s="34" t="s">
        <v>249</v>
      </c>
      <c r="C117" s="36">
        <v>97.567267000000001</v>
      </c>
      <c r="D117" s="36">
        <v>96.037360000000007</v>
      </c>
      <c r="E117" s="36">
        <v>104.160417</v>
      </c>
      <c r="F117" s="36">
        <v>103.634963</v>
      </c>
      <c r="G117" s="36">
        <v>112.786113</v>
      </c>
      <c r="H117" s="36">
        <v>118.154904</v>
      </c>
      <c r="I117" s="36">
        <v>123.923856</v>
      </c>
      <c r="J117" s="36">
        <v>131.75398899999999</v>
      </c>
      <c r="K117" s="36">
        <v>140.718355</v>
      </c>
      <c r="L117" s="36">
        <v>145.009804</v>
      </c>
      <c r="M117" s="36">
        <v>145.82037500000001</v>
      </c>
      <c r="N117" s="36">
        <v>147.695469</v>
      </c>
      <c r="O117" s="36">
        <v>152.86019400000001</v>
      </c>
      <c r="P117" s="36">
        <v>155.03847500000001</v>
      </c>
      <c r="Q117" s="36">
        <v>158.409143</v>
      </c>
      <c r="R117" s="36">
        <v>161.04414299999999</v>
      </c>
      <c r="S117" s="36">
        <v>160.088798</v>
      </c>
      <c r="T117" s="36">
        <v>170.34660600000001</v>
      </c>
      <c r="U117" s="36">
        <v>169.77185700000001</v>
      </c>
      <c r="V117" s="36">
        <v>172.49606900000001</v>
      </c>
      <c r="W117" s="36">
        <v>178.86781099999999</v>
      </c>
      <c r="X117" s="36">
        <v>179.995204</v>
      </c>
      <c r="Y117" s="36">
        <v>185.09011699999999</v>
      </c>
      <c r="Z117" s="36">
        <v>193.21685299999999</v>
      </c>
      <c r="AA117" s="16">
        <v>194.1</v>
      </c>
      <c r="AB117" s="16">
        <v>202.4</v>
      </c>
      <c r="AC117" s="16">
        <v>217.2</v>
      </c>
      <c r="AD117" s="16">
        <v>225</v>
      </c>
      <c r="AE117" s="16">
        <v>238.1</v>
      </c>
    </row>
    <row r="118" spans="1:31" ht="15">
      <c r="B118" s="18" t="s">
        <v>225</v>
      </c>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100"/>
      <c r="AB118" s="100"/>
      <c r="AC118" s="100"/>
      <c r="AD118" s="100"/>
      <c r="AE118" s="100"/>
    </row>
    <row r="119" spans="1:31" ht="15">
      <c r="B119" s="83" t="s">
        <v>56</v>
      </c>
      <c r="C119" s="76">
        <v>5.5385999999999998E-2</v>
      </c>
      <c r="D119" s="76">
        <v>9.2601000000000003E-2</v>
      </c>
      <c r="E119" s="76">
        <v>0.100062</v>
      </c>
      <c r="F119" s="76">
        <v>9.9634E-2</v>
      </c>
      <c r="G119" s="76">
        <v>0.101323</v>
      </c>
      <c r="H119" s="76">
        <v>6.9214999999999999E-2</v>
      </c>
      <c r="I119" s="76">
        <v>6.4692E-2</v>
      </c>
      <c r="J119" s="76">
        <v>0.110835</v>
      </c>
      <c r="K119" s="76">
        <v>9.9306000000000005E-2</v>
      </c>
      <c r="L119" s="76">
        <v>7.0713999999999999E-2</v>
      </c>
      <c r="M119" s="76">
        <v>5.9388000000000003E-2</v>
      </c>
      <c r="N119" s="76">
        <v>5.9200999999999997E-2</v>
      </c>
      <c r="O119" s="76">
        <v>6.1017000000000002E-2</v>
      </c>
      <c r="P119" s="76">
        <v>6.5986000000000003E-2</v>
      </c>
      <c r="Q119" s="76">
        <v>7.1416999999999994E-2</v>
      </c>
      <c r="R119" s="76">
        <v>8.4728999999999999E-2</v>
      </c>
      <c r="S119" s="76">
        <v>0.13384299999999999</v>
      </c>
      <c r="T119" s="76">
        <v>0.13198799999999999</v>
      </c>
      <c r="U119" s="76">
        <v>0.143682</v>
      </c>
      <c r="V119" s="76">
        <v>0.115305</v>
      </c>
      <c r="W119" s="76">
        <v>0.13775999999999999</v>
      </c>
      <c r="X119" s="76">
        <v>0.157078</v>
      </c>
      <c r="Y119" s="76">
        <v>0.14886099999999999</v>
      </c>
      <c r="Z119" s="76">
        <v>0.121798</v>
      </c>
      <c r="AA119" s="100">
        <v>0.2</v>
      </c>
      <c r="AB119" s="100">
        <v>0.1</v>
      </c>
      <c r="AC119" s="100">
        <v>0.1</v>
      </c>
      <c r="AD119" s="100">
        <v>0.1</v>
      </c>
      <c r="AE119" s="100">
        <v>0.1</v>
      </c>
    </row>
    <row r="120" spans="1:31" ht="15">
      <c r="B120" s="19" t="s">
        <v>57</v>
      </c>
      <c r="C120" s="76">
        <v>79.386966000000001</v>
      </c>
      <c r="D120" s="76">
        <v>77.145123999999996</v>
      </c>
      <c r="E120" s="76">
        <v>82.840467000000004</v>
      </c>
      <c r="F120" s="76">
        <v>87.490577000000002</v>
      </c>
      <c r="G120" s="76">
        <v>95.588751000000002</v>
      </c>
      <c r="H120" s="76">
        <v>98.754358999999994</v>
      </c>
      <c r="I120" s="76">
        <v>105.320511</v>
      </c>
      <c r="J120" s="76">
        <v>113.75946500000001</v>
      </c>
      <c r="K120" s="76">
        <v>123.39000900000001</v>
      </c>
      <c r="L120" s="76">
        <v>129.97018299999999</v>
      </c>
      <c r="M120" s="76">
        <v>134.151241</v>
      </c>
      <c r="N120" s="76">
        <v>135.360198</v>
      </c>
      <c r="O120" s="76">
        <v>142.55858699999999</v>
      </c>
      <c r="P120" s="76">
        <v>145.40572399999999</v>
      </c>
      <c r="Q120" s="76">
        <v>149.40155999999999</v>
      </c>
      <c r="R120" s="76">
        <v>152.261785</v>
      </c>
      <c r="S120" s="76">
        <v>151.941756</v>
      </c>
      <c r="T120" s="76">
        <v>158.35858300000001</v>
      </c>
      <c r="U120" s="76">
        <v>157.25002799999999</v>
      </c>
      <c r="V120" s="76">
        <v>161.16966400000001</v>
      </c>
      <c r="W120" s="76">
        <v>166.20546100000001</v>
      </c>
      <c r="X120" s="76">
        <v>164.11524499999999</v>
      </c>
      <c r="Y120" s="76">
        <v>168.29608899999999</v>
      </c>
      <c r="Z120" s="76">
        <v>177.91926599999999</v>
      </c>
      <c r="AA120" s="100">
        <v>178.6</v>
      </c>
      <c r="AB120" s="100">
        <v>195.3</v>
      </c>
      <c r="AC120" s="100">
        <v>209.2</v>
      </c>
      <c r="AD120" s="100">
        <v>216.8</v>
      </c>
      <c r="AE120" s="100">
        <v>229.7</v>
      </c>
    </row>
    <row r="121" spans="1:31" ht="15">
      <c r="B121" s="19" t="s">
        <v>58</v>
      </c>
      <c r="C121" s="76">
        <v>2.176841</v>
      </c>
      <c r="D121" s="76">
        <v>2.400741</v>
      </c>
      <c r="E121" s="76">
        <v>2.1927699999999999</v>
      </c>
      <c r="F121" s="76">
        <v>2.4085580000000002</v>
      </c>
      <c r="G121" s="76">
        <v>2.6151770000000001</v>
      </c>
      <c r="H121" s="76">
        <v>3.5455719999999999</v>
      </c>
      <c r="I121" s="76">
        <v>3.5993710000000001</v>
      </c>
      <c r="J121" s="76">
        <v>4.0685120000000001</v>
      </c>
      <c r="K121" s="76">
        <v>4.0264179999999996</v>
      </c>
      <c r="L121" s="76">
        <v>3.931908</v>
      </c>
      <c r="M121" s="76">
        <v>3.8853230000000001</v>
      </c>
      <c r="N121" s="76">
        <v>4.2172840000000003</v>
      </c>
      <c r="O121" s="76">
        <v>4.6334559999999998</v>
      </c>
      <c r="P121" s="76">
        <v>4.4143679999999996</v>
      </c>
      <c r="Q121" s="76">
        <v>3.8642280000000002</v>
      </c>
      <c r="R121" s="76">
        <v>4.1990829999999999</v>
      </c>
      <c r="S121" s="76">
        <v>1.196364</v>
      </c>
      <c r="T121" s="76">
        <v>1.2036100000000001</v>
      </c>
      <c r="U121" s="76">
        <v>1.335332</v>
      </c>
      <c r="V121" s="76">
        <v>1.4591430000000001</v>
      </c>
      <c r="W121" s="76">
        <v>1.488767</v>
      </c>
      <c r="X121" s="76">
        <v>1.4821820000000001</v>
      </c>
      <c r="Y121" s="76">
        <v>1.3996550000000001</v>
      </c>
      <c r="Z121" s="76">
        <v>1.57074</v>
      </c>
      <c r="AA121" s="100">
        <v>1.7</v>
      </c>
      <c r="AB121" s="100">
        <v>2.1</v>
      </c>
      <c r="AC121" s="100">
        <v>2.2999999999999998</v>
      </c>
      <c r="AD121" s="100">
        <v>2.5</v>
      </c>
      <c r="AE121" s="100">
        <v>2.9</v>
      </c>
    </row>
    <row r="122" spans="1:31" ht="15">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0.71324600000000005</v>
      </c>
      <c r="S122" s="77">
        <v>0.75507800000000003</v>
      </c>
      <c r="T122" s="77">
        <v>3.5018069999999999</v>
      </c>
      <c r="U122" s="77">
        <v>3.6967240000000001</v>
      </c>
      <c r="V122" s="77">
        <v>4.2112429999999996</v>
      </c>
      <c r="W122" s="77">
        <v>5.3269060000000001</v>
      </c>
      <c r="X122" s="77">
        <v>7.9666940000000004</v>
      </c>
      <c r="Y122" s="77">
        <v>8.6074579999999994</v>
      </c>
      <c r="Z122" s="77">
        <v>8.0891669999999998</v>
      </c>
      <c r="AA122" s="100">
        <v>8.8000000000000007</v>
      </c>
      <c r="AB122" s="100">
        <v>0</v>
      </c>
      <c r="AC122" s="100">
        <v>0</v>
      </c>
      <c r="AD122" s="100">
        <v>0</v>
      </c>
      <c r="AE122" s="100">
        <v>0</v>
      </c>
    </row>
    <row r="123" spans="1:31" ht="15">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77" t="s">
        <v>60</v>
      </c>
      <c r="AA123" s="100">
        <v>0</v>
      </c>
      <c r="AB123" s="100">
        <v>0</v>
      </c>
      <c r="AC123" s="100">
        <v>0</v>
      </c>
      <c r="AD123" s="100">
        <v>0</v>
      </c>
      <c r="AE123" s="100">
        <v>0</v>
      </c>
    </row>
    <row r="124" spans="1:31" ht="15">
      <c r="B124" s="19" t="s">
        <v>66</v>
      </c>
      <c r="C124" s="76">
        <v>15.948074</v>
      </c>
      <c r="D124" s="76">
        <v>16.398893999999999</v>
      </c>
      <c r="E124" s="76">
        <v>19.027118999999999</v>
      </c>
      <c r="F124" s="76">
        <v>13.636194</v>
      </c>
      <c r="G124" s="76">
        <v>14.480861000000001</v>
      </c>
      <c r="H124" s="76">
        <v>15.785757</v>
      </c>
      <c r="I124" s="76">
        <v>14.939282</v>
      </c>
      <c r="J124" s="76">
        <v>13.815178</v>
      </c>
      <c r="K124" s="76">
        <v>13.202623000000001</v>
      </c>
      <c r="L124" s="76">
        <v>11.036999</v>
      </c>
      <c r="M124" s="76">
        <v>7.7244229999999998</v>
      </c>
      <c r="N124" s="76">
        <v>8.0587859999999996</v>
      </c>
      <c r="O124" s="76">
        <v>5.6071330000000001</v>
      </c>
      <c r="P124" s="76">
        <v>5.1523969999999997</v>
      </c>
      <c r="Q124" s="76">
        <v>5.0719370000000001</v>
      </c>
      <c r="R124" s="76">
        <v>3.7852999999999999</v>
      </c>
      <c r="S124" s="76">
        <v>6.0617570000000001</v>
      </c>
      <c r="T124" s="76">
        <v>7.1506179999999997</v>
      </c>
      <c r="U124" s="76">
        <v>7.3460919999999996</v>
      </c>
      <c r="V124" s="76">
        <v>5.5407140000000004</v>
      </c>
      <c r="W124" s="76">
        <v>5.7089169999999996</v>
      </c>
      <c r="X124" s="76">
        <v>6.2740049999999998</v>
      </c>
      <c r="Y124" s="76">
        <v>6.6380540000000003</v>
      </c>
      <c r="Z124" s="76">
        <v>5.5158820000000004</v>
      </c>
      <c r="AA124" s="100">
        <v>4.8</v>
      </c>
      <c r="AB124" s="100">
        <v>5</v>
      </c>
      <c r="AC124" s="100">
        <v>5.6</v>
      </c>
      <c r="AD124" s="100">
        <v>5.5</v>
      </c>
      <c r="AE124" s="100">
        <v>5.4</v>
      </c>
    </row>
    <row r="125" spans="1:31" ht="15">
      <c r="B125" s="78"/>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100"/>
      <c r="AB125" s="100"/>
      <c r="AC125" s="100"/>
      <c r="AD125" s="100"/>
      <c r="AE125" s="100"/>
    </row>
    <row r="126" spans="1:31" ht="15">
      <c r="B126" s="64" t="s">
        <v>226</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100"/>
      <c r="AB126" s="100"/>
      <c r="AC126" s="100"/>
      <c r="AD126" s="100"/>
      <c r="AE126" s="100"/>
    </row>
    <row r="127" spans="1:31" ht="15">
      <c r="B127" s="83" t="s">
        <v>56</v>
      </c>
      <c r="C127" s="76">
        <v>5.6766999999999998E-2</v>
      </c>
      <c r="D127" s="76">
        <v>9.6421999999999994E-2</v>
      </c>
      <c r="E127" s="76">
        <v>9.6064999999999998E-2</v>
      </c>
      <c r="F127" s="76">
        <v>9.6140000000000003E-2</v>
      </c>
      <c r="G127" s="76">
        <v>8.9837E-2</v>
      </c>
      <c r="H127" s="76">
        <v>5.858E-2</v>
      </c>
      <c r="I127" s="76">
        <v>5.2202999999999999E-2</v>
      </c>
      <c r="J127" s="76">
        <v>8.4122000000000002E-2</v>
      </c>
      <c r="K127" s="76">
        <v>7.0569999999999994E-2</v>
      </c>
      <c r="L127" s="76">
        <v>4.8765000000000003E-2</v>
      </c>
      <c r="M127" s="76">
        <v>4.0726999999999999E-2</v>
      </c>
      <c r="N127" s="76">
        <v>4.0083000000000001E-2</v>
      </c>
      <c r="O127" s="76">
        <v>3.9917000000000001E-2</v>
      </c>
      <c r="P127" s="76">
        <v>4.2561000000000002E-2</v>
      </c>
      <c r="Q127" s="76">
        <v>4.5083999999999999E-2</v>
      </c>
      <c r="R127" s="76">
        <v>5.2611999999999999E-2</v>
      </c>
      <c r="S127" s="76">
        <v>8.3606E-2</v>
      </c>
      <c r="T127" s="76">
        <v>7.7481999999999995E-2</v>
      </c>
      <c r="U127" s="76">
        <v>8.4631999999999999E-2</v>
      </c>
      <c r="V127" s="76">
        <v>6.6845000000000002E-2</v>
      </c>
      <c r="W127" s="76">
        <v>7.7018000000000003E-2</v>
      </c>
      <c r="X127" s="76">
        <v>8.7267999999999998E-2</v>
      </c>
      <c r="Y127" s="76">
        <v>8.0425999999999997E-2</v>
      </c>
      <c r="Z127" s="76">
        <v>6.3036999999999996E-2</v>
      </c>
      <c r="AA127" s="100">
        <v>0.1</v>
      </c>
      <c r="AB127" s="100">
        <v>0.1</v>
      </c>
      <c r="AC127" s="100">
        <v>0</v>
      </c>
      <c r="AD127" s="100">
        <v>0</v>
      </c>
      <c r="AE127" s="100">
        <v>0</v>
      </c>
    </row>
    <row r="128" spans="1:31" ht="15">
      <c r="B128" s="19" t="s">
        <v>57</v>
      </c>
      <c r="C128" s="76">
        <v>81.366393000000002</v>
      </c>
      <c r="D128" s="76">
        <v>80.328243000000001</v>
      </c>
      <c r="E128" s="76">
        <v>79.531619000000006</v>
      </c>
      <c r="F128" s="76">
        <v>84.421873000000005</v>
      </c>
      <c r="G128" s="76">
        <v>84.752234999999999</v>
      </c>
      <c r="H128" s="76">
        <v>83.580415000000002</v>
      </c>
      <c r="I128" s="76">
        <v>84.988084000000001</v>
      </c>
      <c r="J128" s="76">
        <v>86.342330000000004</v>
      </c>
      <c r="K128" s="76">
        <v>87.685794999999999</v>
      </c>
      <c r="L128" s="76">
        <v>89.628549000000007</v>
      </c>
      <c r="M128" s="76">
        <v>91.997596999999999</v>
      </c>
      <c r="N128" s="76">
        <v>91.648172000000002</v>
      </c>
      <c r="O128" s="76">
        <v>93.260766000000004</v>
      </c>
      <c r="P128" s="76">
        <v>93.786863999999994</v>
      </c>
      <c r="Q128" s="76">
        <v>94.313722999999996</v>
      </c>
      <c r="R128" s="76">
        <v>94.546614000000005</v>
      </c>
      <c r="S128" s="76">
        <v>94.910922999999997</v>
      </c>
      <c r="T128" s="76">
        <v>92.962569999999999</v>
      </c>
      <c r="U128" s="76">
        <v>92.624319999999997</v>
      </c>
      <c r="V128" s="76">
        <v>93.433818000000002</v>
      </c>
      <c r="W128" s="76">
        <v>92.920833000000002</v>
      </c>
      <c r="X128" s="76">
        <v>91.177565000000001</v>
      </c>
      <c r="Y128" s="76">
        <v>90.926567000000006</v>
      </c>
      <c r="Z128" s="76">
        <v>92.082684999999998</v>
      </c>
      <c r="AA128" s="100">
        <v>92</v>
      </c>
      <c r="AB128" s="100">
        <v>96.5</v>
      </c>
      <c r="AC128" s="100">
        <v>96.3</v>
      </c>
      <c r="AD128" s="100">
        <v>96.4</v>
      </c>
      <c r="AE128" s="100">
        <v>96.5</v>
      </c>
    </row>
    <row r="129" spans="1:31" ht="15">
      <c r="B129" s="19" t="s">
        <v>58</v>
      </c>
      <c r="C129" s="76">
        <v>2.2311179999999999</v>
      </c>
      <c r="D129" s="76">
        <v>2.4997989999999999</v>
      </c>
      <c r="E129" s="76">
        <v>2.1051850000000001</v>
      </c>
      <c r="F129" s="76">
        <v>2.3240780000000001</v>
      </c>
      <c r="G129" s="76">
        <v>2.318705</v>
      </c>
      <c r="H129" s="76">
        <v>3.0007830000000002</v>
      </c>
      <c r="I129" s="76">
        <v>2.9045019999999999</v>
      </c>
      <c r="J129" s="76">
        <v>3.087961</v>
      </c>
      <c r="K129" s="76">
        <v>2.8613309999999998</v>
      </c>
      <c r="L129" s="76">
        <v>2.7114769999999999</v>
      </c>
      <c r="M129" s="76">
        <v>2.6644580000000002</v>
      </c>
      <c r="N129" s="76">
        <v>2.855391</v>
      </c>
      <c r="O129" s="76">
        <v>3.0311720000000002</v>
      </c>
      <c r="P129" s="76">
        <v>2.8472729999999999</v>
      </c>
      <c r="Q129" s="76">
        <v>2.439397</v>
      </c>
      <c r="R129" s="76">
        <v>2.6074109999999999</v>
      </c>
      <c r="S129" s="76">
        <v>0.74731199999999998</v>
      </c>
      <c r="T129" s="76">
        <v>0.706565</v>
      </c>
      <c r="U129" s="76">
        <v>0.78654500000000005</v>
      </c>
      <c r="V129" s="76">
        <v>0.84589899999999996</v>
      </c>
      <c r="W129" s="76">
        <v>0.83232799999999996</v>
      </c>
      <c r="X129" s="76">
        <v>0.82345599999999997</v>
      </c>
      <c r="Y129" s="76">
        <v>0.75620200000000004</v>
      </c>
      <c r="Z129" s="76">
        <v>0.81294200000000005</v>
      </c>
      <c r="AA129" s="100">
        <v>0.9</v>
      </c>
      <c r="AB129" s="100">
        <v>1</v>
      </c>
      <c r="AC129" s="100">
        <v>1.1000000000000001</v>
      </c>
      <c r="AD129" s="100">
        <v>1.1000000000000001</v>
      </c>
      <c r="AE129" s="100">
        <v>1.2</v>
      </c>
    </row>
    <row r="130" spans="1:31" ht="15">
      <c r="B130" s="19" t="s">
        <v>59</v>
      </c>
      <c r="C130" s="77" t="s">
        <v>60</v>
      </c>
      <c r="D130" s="77" t="s">
        <v>60</v>
      </c>
      <c r="E130" s="77" t="s">
        <v>60</v>
      </c>
      <c r="F130" s="77" t="s">
        <v>60</v>
      </c>
      <c r="G130" s="77" t="s">
        <v>60</v>
      </c>
      <c r="H130" s="77" t="s">
        <v>60</v>
      </c>
      <c r="I130" s="77" t="s">
        <v>60</v>
      </c>
      <c r="J130" s="77" t="s">
        <v>60</v>
      </c>
      <c r="K130" s="77" t="s">
        <v>60</v>
      </c>
      <c r="L130" s="77" t="s">
        <v>60</v>
      </c>
      <c r="M130" s="77" t="s">
        <v>60</v>
      </c>
      <c r="N130" s="77" t="s">
        <v>60</v>
      </c>
      <c r="O130" s="77" t="s">
        <v>60</v>
      </c>
      <c r="P130" s="77" t="s">
        <v>60</v>
      </c>
      <c r="Q130" s="77" t="s">
        <v>60</v>
      </c>
      <c r="R130" s="77">
        <v>0.44288899999999998</v>
      </c>
      <c r="S130" s="77">
        <v>0.47166200000000003</v>
      </c>
      <c r="T130" s="77">
        <v>2.0556950000000001</v>
      </c>
      <c r="U130" s="77">
        <v>2.1774659999999999</v>
      </c>
      <c r="V130" s="77">
        <v>2.4413559999999999</v>
      </c>
      <c r="W130" s="77">
        <v>2.9781249999999999</v>
      </c>
      <c r="X130" s="77">
        <v>4.4260590000000004</v>
      </c>
      <c r="Y130" s="77">
        <v>4.6504149999999997</v>
      </c>
      <c r="Z130" s="77">
        <v>4.1865740000000002</v>
      </c>
      <c r="AA130" s="100">
        <v>4.5</v>
      </c>
      <c r="AB130" s="100">
        <v>0</v>
      </c>
      <c r="AC130" s="100">
        <v>0</v>
      </c>
      <c r="AD130" s="100">
        <v>0</v>
      </c>
      <c r="AE130" s="100">
        <v>0</v>
      </c>
    </row>
    <row r="131" spans="1:31" ht="15">
      <c r="B131" s="19" t="s">
        <v>61</v>
      </c>
      <c r="C131" s="76">
        <v>0</v>
      </c>
      <c r="D131" s="76">
        <v>0</v>
      </c>
      <c r="E131" s="76">
        <v>0</v>
      </c>
      <c r="F131" s="76">
        <v>0</v>
      </c>
      <c r="G131" s="76">
        <v>0</v>
      </c>
      <c r="H131" s="76">
        <v>0</v>
      </c>
      <c r="I131" s="76">
        <v>0</v>
      </c>
      <c r="J131" s="76">
        <v>0</v>
      </c>
      <c r="K131" s="76">
        <v>0</v>
      </c>
      <c r="L131" s="76">
        <v>0</v>
      </c>
      <c r="M131" s="76">
        <v>0</v>
      </c>
      <c r="N131" s="77" t="s">
        <v>60</v>
      </c>
      <c r="O131" s="77" t="s">
        <v>60</v>
      </c>
      <c r="P131" s="77" t="s">
        <v>60</v>
      </c>
      <c r="Q131" s="77" t="s">
        <v>60</v>
      </c>
      <c r="R131" s="77" t="s">
        <v>60</v>
      </c>
      <c r="S131" s="77" t="s">
        <v>60</v>
      </c>
      <c r="T131" s="77" t="s">
        <v>60</v>
      </c>
      <c r="U131" s="77" t="s">
        <v>60</v>
      </c>
      <c r="V131" s="77" t="s">
        <v>60</v>
      </c>
      <c r="W131" s="77" t="s">
        <v>60</v>
      </c>
      <c r="X131" s="77" t="s">
        <v>60</v>
      </c>
      <c r="Y131" s="77" t="s">
        <v>60</v>
      </c>
      <c r="Z131" s="77" t="s">
        <v>60</v>
      </c>
      <c r="AA131" s="100">
        <v>0</v>
      </c>
      <c r="AB131" s="100">
        <v>0</v>
      </c>
      <c r="AC131" s="100">
        <v>0</v>
      </c>
      <c r="AD131" s="100">
        <v>0</v>
      </c>
      <c r="AE131" s="100">
        <v>0</v>
      </c>
    </row>
    <row r="132" spans="1:31" ht="15">
      <c r="B132" s="19" t="s">
        <v>66</v>
      </c>
      <c r="C132" s="76">
        <v>16.345721000000001</v>
      </c>
      <c r="D132" s="76">
        <v>17.075536</v>
      </c>
      <c r="E132" s="76">
        <v>18.267130000000002</v>
      </c>
      <c r="F132" s="76">
        <v>13.157909</v>
      </c>
      <c r="G132" s="76">
        <v>12.839224</v>
      </c>
      <c r="H132" s="76">
        <v>13.360220999999999</v>
      </c>
      <c r="I132" s="76">
        <v>12.055211</v>
      </c>
      <c r="J132" s="76">
        <v>10.485586</v>
      </c>
      <c r="K132" s="76">
        <v>9.3823030000000003</v>
      </c>
      <c r="L132" s="76">
        <v>7.6112089999999997</v>
      </c>
      <c r="M132" s="76">
        <v>5.297218</v>
      </c>
      <c r="N132" s="76">
        <v>5.456353</v>
      </c>
      <c r="O132" s="76">
        <v>3.668145</v>
      </c>
      <c r="P132" s="76">
        <v>3.323302</v>
      </c>
      <c r="Q132" s="76">
        <v>3.2017959999999999</v>
      </c>
      <c r="R132" s="76">
        <v>2.350473</v>
      </c>
      <c r="S132" s="76">
        <v>3.7864969999999998</v>
      </c>
      <c r="T132" s="76">
        <v>4.1976870000000002</v>
      </c>
      <c r="U132" s="76">
        <v>4.3270369999999998</v>
      </c>
      <c r="V132" s="76">
        <v>3.212081</v>
      </c>
      <c r="W132" s="76">
        <v>3.1916959999999999</v>
      </c>
      <c r="X132" s="76">
        <v>3.4856509999999998</v>
      </c>
      <c r="Y132" s="76">
        <v>3.5863900000000002</v>
      </c>
      <c r="Z132" s="76">
        <v>2.854762</v>
      </c>
      <c r="AA132" s="100">
        <v>2.5</v>
      </c>
      <c r="AB132" s="100">
        <v>2.5</v>
      </c>
      <c r="AC132" s="100">
        <v>2.6</v>
      </c>
      <c r="AD132" s="100">
        <v>2.5</v>
      </c>
      <c r="AE132" s="100">
        <v>2.2999999999999998</v>
      </c>
    </row>
    <row r="133" spans="1:31">
      <c r="B133" s="8"/>
    </row>
    <row r="134" spans="1:31">
      <c r="B134" s="79" t="s">
        <v>75</v>
      </c>
    </row>
    <row r="135" spans="1:31" ht="15">
      <c r="B135" s="80" t="s">
        <v>227</v>
      </c>
      <c r="C135" s="81">
        <v>10508.352172999999</v>
      </c>
      <c r="D135" s="81">
        <v>10558.616266000001</v>
      </c>
      <c r="E135" s="81">
        <v>11624.637280000001</v>
      </c>
      <c r="F135" s="81">
        <v>11817.325669</v>
      </c>
      <c r="G135" s="81">
        <v>12882.879739</v>
      </c>
      <c r="H135" s="81">
        <v>13618.333232999999</v>
      </c>
      <c r="I135" s="81">
        <v>14408.426385000001</v>
      </c>
      <c r="J135" s="81">
        <v>15460.443977000001</v>
      </c>
      <c r="K135" s="81">
        <v>16547.723600000001</v>
      </c>
      <c r="L135" s="81">
        <v>17214.019944</v>
      </c>
      <c r="M135" s="81">
        <v>17539.801760999999</v>
      </c>
      <c r="N135" s="81">
        <v>18057.522301000001</v>
      </c>
      <c r="O135" s="81">
        <v>18922.637867000001</v>
      </c>
      <c r="P135" s="81">
        <v>19453.632733999999</v>
      </c>
      <c r="Q135" s="81">
        <v>20125.290120000001</v>
      </c>
      <c r="R135" s="81">
        <v>20777.905073000002</v>
      </c>
      <c r="S135" s="81">
        <v>20887.781644999999</v>
      </c>
      <c r="T135" s="81">
        <v>22509.605344</v>
      </c>
      <c r="U135" s="81">
        <v>22654.184103</v>
      </c>
      <c r="V135" s="81">
        <v>23281.617977999998</v>
      </c>
      <c r="W135" s="81">
        <v>24398.798975000002</v>
      </c>
      <c r="X135" s="81">
        <v>24828.748283000001</v>
      </c>
      <c r="Y135" s="81">
        <v>25646.627118</v>
      </c>
      <c r="Z135" s="101">
        <v>27020</v>
      </c>
      <c r="AA135" s="101">
        <v>27315</v>
      </c>
      <c r="AB135" s="101">
        <v>28785</v>
      </c>
      <c r="AC135" s="101">
        <v>31174</v>
      </c>
      <c r="AD135" s="101">
        <v>32583</v>
      </c>
      <c r="AE135" s="101">
        <v>34865</v>
      </c>
    </row>
    <row r="136" spans="1:31" ht="15">
      <c r="B136" s="33"/>
      <c r="Z136" s="100"/>
      <c r="AA136" s="100"/>
      <c r="AB136" s="100"/>
      <c r="AC136" s="100"/>
      <c r="AD136" s="100"/>
      <c r="AE136" s="100"/>
    </row>
    <row r="137" spans="1:31" ht="15">
      <c r="A137" s="16"/>
      <c r="B137" s="82" t="s">
        <v>228</v>
      </c>
      <c r="C137" s="30">
        <v>9.2847349999999995</v>
      </c>
      <c r="D137" s="30">
        <v>9.0956390000000003</v>
      </c>
      <c r="E137" s="30">
        <v>8.9603149999999996</v>
      </c>
      <c r="F137" s="30">
        <v>8.7697479999999999</v>
      </c>
      <c r="G137" s="30">
        <v>8.7547280000000001</v>
      </c>
      <c r="H137" s="30">
        <v>8.6761649999999992</v>
      </c>
      <c r="I137" s="30">
        <v>8.6007899999999999</v>
      </c>
      <c r="J137" s="30">
        <v>8.5220059999999993</v>
      </c>
      <c r="K137" s="30">
        <v>8.5037889999999994</v>
      </c>
      <c r="L137" s="30">
        <v>8.4239359999999994</v>
      </c>
      <c r="M137" s="30">
        <v>8.3136840000000003</v>
      </c>
      <c r="N137" s="30">
        <v>8.1791660000000004</v>
      </c>
      <c r="O137" s="30">
        <v>8.0781650000000003</v>
      </c>
      <c r="P137" s="30">
        <v>7.9696410000000002</v>
      </c>
      <c r="Q137" s="30">
        <v>7.8711479999999998</v>
      </c>
      <c r="R137" s="30">
        <v>7.7507400000000004</v>
      </c>
      <c r="S137" s="30">
        <v>7.6642320000000002</v>
      </c>
      <c r="T137" s="30">
        <v>7.5677300000000001</v>
      </c>
      <c r="U137" s="30">
        <v>7.4940619999999996</v>
      </c>
      <c r="V137" s="30">
        <v>7.4091100000000001</v>
      </c>
      <c r="W137" s="30">
        <v>7.3310089999999999</v>
      </c>
      <c r="X137" s="30">
        <v>7.2494680000000002</v>
      </c>
      <c r="Y137" s="30">
        <v>7.2169379999999999</v>
      </c>
      <c r="Z137" s="16">
        <v>7.15</v>
      </c>
      <c r="AA137" s="16">
        <v>7.11</v>
      </c>
      <c r="AB137" s="16">
        <v>7.03</v>
      </c>
      <c r="AC137" s="16">
        <v>6.97</v>
      </c>
      <c r="AD137" s="16">
        <v>6.9</v>
      </c>
      <c r="AE137" s="16">
        <v>6.83</v>
      </c>
    </row>
    <row r="138" spans="1:31" ht="15">
      <c r="B138" s="33"/>
      <c r="Z138" s="100"/>
      <c r="AA138" s="100"/>
      <c r="AB138" s="100"/>
      <c r="AC138" s="100"/>
      <c r="AD138" s="100"/>
      <c r="AE138" s="100"/>
    </row>
    <row r="139" spans="1:31" ht="15">
      <c r="B139" s="33"/>
      <c r="Z139" s="100"/>
      <c r="AA139" s="100"/>
      <c r="AB139" s="100"/>
      <c r="AC139" s="100"/>
      <c r="AD139" s="100"/>
      <c r="AE139" s="100"/>
    </row>
    <row r="140" spans="1:31" ht="15">
      <c r="A140" s="16"/>
      <c r="B140" s="34" t="s">
        <v>250</v>
      </c>
      <c r="C140" s="36">
        <v>6.706137</v>
      </c>
      <c r="D140" s="36">
        <v>6.5903749999999999</v>
      </c>
      <c r="E140" s="36">
        <v>7.1344649999999996</v>
      </c>
      <c r="F140" s="36">
        <v>7.1492000000000004</v>
      </c>
      <c r="G140" s="36">
        <v>7.8098280000000004</v>
      </c>
      <c r="H140" s="36">
        <v>8.2044829999999997</v>
      </c>
      <c r="I140" s="36">
        <v>8.6480829999999997</v>
      </c>
      <c r="J140" s="36">
        <v>9.2398939999999996</v>
      </c>
      <c r="K140" s="36">
        <v>9.8326770000000003</v>
      </c>
      <c r="L140" s="36">
        <v>10.184416000000001</v>
      </c>
      <c r="M140" s="36">
        <v>10.273956</v>
      </c>
      <c r="N140" s="36">
        <v>10.417184000000001</v>
      </c>
      <c r="O140" s="36">
        <v>10.810924</v>
      </c>
      <c r="P140" s="36">
        <v>10.969586</v>
      </c>
      <c r="Q140" s="36">
        <v>11.138503</v>
      </c>
      <c r="R140" s="36">
        <v>11.283207000000001</v>
      </c>
      <c r="S140" s="36">
        <v>11.116709999999999</v>
      </c>
      <c r="T140" s="36">
        <v>11.750121999999999</v>
      </c>
      <c r="U140" s="36">
        <v>11.645066</v>
      </c>
      <c r="V140" s="36">
        <v>11.799818999999999</v>
      </c>
      <c r="W140" s="36">
        <v>12.182665</v>
      </c>
      <c r="X140" s="36">
        <v>12.188729</v>
      </c>
      <c r="Y140" s="36">
        <v>12.476616999999999</v>
      </c>
      <c r="Z140" s="16">
        <v>13</v>
      </c>
      <c r="AA140" s="16">
        <v>13</v>
      </c>
      <c r="AB140" s="16">
        <v>13.5</v>
      </c>
      <c r="AC140" s="16">
        <v>14.5</v>
      </c>
      <c r="AD140" s="16">
        <v>15.1</v>
      </c>
      <c r="AE140" s="16">
        <v>15.9</v>
      </c>
    </row>
    <row r="141" spans="1:31" ht="15">
      <c r="B141" s="64" t="s">
        <v>230</v>
      </c>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ht="15">
      <c r="B142" s="83" t="s">
        <v>56</v>
      </c>
      <c r="C142" s="76">
        <v>2.7859999999999998E-3</v>
      </c>
      <c r="D142" s="76">
        <v>4.6509999999999998E-3</v>
      </c>
      <c r="E142" s="76">
        <v>5.0200000000000002E-3</v>
      </c>
      <c r="F142" s="76">
        <v>4.9810000000000002E-3</v>
      </c>
      <c r="G142" s="76">
        <v>4.9950000000000003E-3</v>
      </c>
      <c r="H142" s="76">
        <v>3.4559999999999999E-3</v>
      </c>
      <c r="I142" s="76">
        <v>3.2269999999999998E-3</v>
      </c>
      <c r="J142" s="76">
        <v>5.5250000000000004E-3</v>
      </c>
      <c r="K142" s="76">
        <v>4.9439999999999996E-3</v>
      </c>
      <c r="L142" s="76">
        <v>3.5239999999999998E-3</v>
      </c>
      <c r="M142" s="76">
        <v>2.9710000000000001E-3</v>
      </c>
      <c r="N142" s="76">
        <v>2.9529999999999999E-3</v>
      </c>
      <c r="O142" s="76">
        <v>3.0439999999999998E-3</v>
      </c>
      <c r="P142" s="76">
        <v>3.2820000000000002E-3</v>
      </c>
      <c r="Q142" s="76">
        <v>3.552E-3</v>
      </c>
      <c r="R142" s="76">
        <v>4.2079999999999999E-3</v>
      </c>
      <c r="S142" s="76">
        <v>6.6610000000000003E-3</v>
      </c>
      <c r="T142" s="76">
        <v>6.581E-3</v>
      </c>
      <c r="U142" s="76">
        <v>7.136E-3</v>
      </c>
      <c r="V142" s="76">
        <v>5.7010000000000003E-3</v>
      </c>
      <c r="W142" s="76">
        <v>6.796E-3</v>
      </c>
      <c r="X142" s="76">
        <v>7.7409999999999996E-3</v>
      </c>
      <c r="Y142" s="76">
        <v>7.3020000000000003E-3</v>
      </c>
      <c r="Z142" s="100">
        <v>0</v>
      </c>
      <c r="AA142" s="100">
        <v>0</v>
      </c>
      <c r="AB142" s="100">
        <v>0</v>
      </c>
      <c r="AC142" s="100">
        <v>0</v>
      </c>
      <c r="AD142" s="100">
        <v>0</v>
      </c>
      <c r="AE142" s="100">
        <v>0</v>
      </c>
    </row>
    <row r="143" spans="1:31" ht="15">
      <c r="B143" s="19" t="s">
        <v>57</v>
      </c>
      <c r="C143" s="76">
        <v>5.5869410000000004</v>
      </c>
      <c r="D143" s="76">
        <v>5.4261910000000002</v>
      </c>
      <c r="E143" s="76">
        <v>5.8262049999999999</v>
      </c>
      <c r="F143" s="76">
        <v>6.1506730000000003</v>
      </c>
      <c r="G143" s="76">
        <v>6.7456399999999999</v>
      </c>
      <c r="H143" s="76">
        <v>6.9969409999999996</v>
      </c>
      <c r="I143" s="76">
        <v>7.4878929999999997</v>
      </c>
      <c r="J143" s="76">
        <v>8.1117240000000006</v>
      </c>
      <c r="K143" s="76">
        <v>8.7351989999999997</v>
      </c>
      <c r="L143" s="76">
        <v>9.2268279999999994</v>
      </c>
      <c r="M143" s="76">
        <v>9.5217430000000007</v>
      </c>
      <c r="N143" s="76">
        <v>9.6207709999999995</v>
      </c>
      <c r="O143" s="76">
        <v>10.133582000000001</v>
      </c>
      <c r="P143" s="76">
        <v>10.335387000000001</v>
      </c>
      <c r="Q143" s="76">
        <v>10.548482</v>
      </c>
      <c r="R143" s="76">
        <v>10.697908</v>
      </c>
      <c r="S143" s="76">
        <v>10.60412</v>
      </c>
      <c r="T143" s="76">
        <v>10.986443</v>
      </c>
      <c r="U143" s="76">
        <v>10.848311000000001</v>
      </c>
      <c r="V143" s="76">
        <v>11.072963</v>
      </c>
      <c r="W143" s="76">
        <v>11.370127999999999</v>
      </c>
      <c r="X143" s="76">
        <v>11.171796000000001</v>
      </c>
      <c r="Y143" s="76">
        <v>11.405816</v>
      </c>
      <c r="Z143" s="100">
        <v>12</v>
      </c>
      <c r="AA143" s="100">
        <v>12</v>
      </c>
      <c r="AB143" s="100">
        <v>13.1</v>
      </c>
      <c r="AC143" s="100">
        <v>14</v>
      </c>
      <c r="AD143" s="100">
        <v>14.5</v>
      </c>
      <c r="AE143" s="100">
        <v>15.4</v>
      </c>
    </row>
    <row r="144" spans="1:31" ht="15">
      <c r="B144" s="19" t="s">
        <v>58</v>
      </c>
      <c r="C144" s="76">
        <v>0.154775</v>
      </c>
      <c r="D144" s="76">
        <v>0.170712</v>
      </c>
      <c r="E144" s="76">
        <v>0.155944</v>
      </c>
      <c r="F144" s="76">
        <v>0.17131099999999999</v>
      </c>
      <c r="G144" s="76">
        <v>0.186027</v>
      </c>
      <c r="H144" s="76">
        <v>0.25223800000000002</v>
      </c>
      <c r="I144" s="76">
        <v>0.25615599999999999</v>
      </c>
      <c r="J144" s="76">
        <v>0.28961799999999999</v>
      </c>
      <c r="K144" s="76">
        <v>0.28952299999999997</v>
      </c>
      <c r="L144" s="76">
        <v>0.28277000000000002</v>
      </c>
      <c r="M144" s="76">
        <v>0.27942699999999998</v>
      </c>
      <c r="N144" s="76">
        <v>0.30330699999999999</v>
      </c>
      <c r="O144" s="76">
        <v>0.33326</v>
      </c>
      <c r="P144" s="76">
        <v>0.31753700000000001</v>
      </c>
      <c r="Q144" s="76">
        <v>0.27798400000000001</v>
      </c>
      <c r="R144" s="76">
        <v>0.30199199999999998</v>
      </c>
      <c r="S144" s="76">
        <v>8.6050000000000001E-2</v>
      </c>
      <c r="T144" s="76">
        <v>8.6585999999999996E-2</v>
      </c>
      <c r="U144" s="76">
        <v>9.6072000000000005E-2</v>
      </c>
      <c r="V144" s="76">
        <v>0.104987</v>
      </c>
      <c r="W144" s="76">
        <v>0.107123</v>
      </c>
      <c r="X144" s="76">
        <v>0.106653</v>
      </c>
      <c r="Y144" s="76">
        <v>0.100719</v>
      </c>
      <c r="Z144" s="100">
        <v>0.1</v>
      </c>
      <c r="AA144" s="100">
        <v>0.1</v>
      </c>
      <c r="AB144" s="100">
        <v>0.1</v>
      </c>
      <c r="AC144" s="100">
        <v>0.2</v>
      </c>
      <c r="AD144" s="100">
        <v>0.2</v>
      </c>
      <c r="AE144" s="100">
        <v>0.2</v>
      </c>
    </row>
    <row r="145" spans="1:31" ht="15">
      <c r="B145" s="19" t="s">
        <v>59</v>
      </c>
      <c r="C145" s="77" t="s">
        <v>60</v>
      </c>
      <c r="D145" s="77" t="s">
        <v>60</v>
      </c>
      <c r="E145" s="77" t="s">
        <v>60</v>
      </c>
      <c r="F145" s="77" t="s">
        <v>60</v>
      </c>
      <c r="G145" s="77" t="s">
        <v>60</v>
      </c>
      <c r="H145" s="77" t="s">
        <v>60</v>
      </c>
      <c r="I145" s="77" t="s">
        <v>60</v>
      </c>
      <c r="J145" s="77" t="s">
        <v>60</v>
      </c>
      <c r="K145" s="77" t="s">
        <v>60</v>
      </c>
      <c r="L145" s="77" t="s">
        <v>60</v>
      </c>
      <c r="M145" s="77" t="s">
        <v>60</v>
      </c>
      <c r="N145" s="77" t="s">
        <v>60</v>
      </c>
      <c r="O145" s="77" t="s">
        <v>60</v>
      </c>
      <c r="P145" s="77" t="s">
        <v>60</v>
      </c>
      <c r="Q145" s="77" t="s">
        <v>60</v>
      </c>
      <c r="R145" s="77">
        <v>4.8869000000000003E-2</v>
      </c>
      <c r="S145" s="77">
        <v>5.1189999999999999E-2</v>
      </c>
      <c r="T145" s="77">
        <v>0.235596</v>
      </c>
      <c r="U145" s="77">
        <v>0.24674199999999999</v>
      </c>
      <c r="V145" s="77">
        <v>0.279169</v>
      </c>
      <c r="W145" s="77">
        <v>0.35138999999999998</v>
      </c>
      <c r="X145" s="77">
        <v>0.52094099999999999</v>
      </c>
      <c r="Y145" s="77">
        <v>0.55904100000000001</v>
      </c>
      <c r="Z145" s="100">
        <v>0.5</v>
      </c>
      <c r="AA145" s="100">
        <v>0.6</v>
      </c>
      <c r="AB145" s="100">
        <v>0</v>
      </c>
      <c r="AC145" s="100">
        <v>0</v>
      </c>
      <c r="AD145" s="100">
        <v>0</v>
      </c>
      <c r="AE145" s="100">
        <v>0</v>
      </c>
    </row>
    <row r="146" spans="1:31" ht="15">
      <c r="B146" s="19" t="s">
        <v>61</v>
      </c>
      <c r="C146" s="76">
        <v>0</v>
      </c>
      <c r="D146" s="76">
        <v>0</v>
      </c>
      <c r="E146" s="76">
        <v>0</v>
      </c>
      <c r="F146" s="76">
        <v>0</v>
      </c>
      <c r="G146" s="76">
        <v>0</v>
      </c>
      <c r="H146" s="76">
        <v>0</v>
      </c>
      <c r="I146" s="76">
        <v>0</v>
      </c>
      <c r="J146" s="76">
        <v>0</v>
      </c>
      <c r="K146" s="76">
        <v>0</v>
      </c>
      <c r="L146" s="76">
        <v>0</v>
      </c>
      <c r="M146" s="76">
        <v>0</v>
      </c>
      <c r="N146" s="77" t="s">
        <v>60</v>
      </c>
      <c r="O146" s="77" t="s">
        <v>60</v>
      </c>
      <c r="P146" s="77" t="s">
        <v>60</v>
      </c>
      <c r="Q146" s="77" t="s">
        <v>60</v>
      </c>
      <c r="R146" s="77" t="s">
        <v>60</v>
      </c>
      <c r="S146" s="77" t="s">
        <v>60</v>
      </c>
      <c r="T146" s="77" t="s">
        <v>60</v>
      </c>
      <c r="U146" s="77" t="s">
        <v>60</v>
      </c>
      <c r="V146" s="77" t="s">
        <v>60</v>
      </c>
      <c r="W146" s="77" t="s">
        <v>60</v>
      </c>
      <c r="X146" s="77" t="s">
        <v>60</v>
      </c>
      <c r="Y146" s="77" t="s">
        <v>60</v>
      </c>
      <c r="Z146" s="100">
        <v>0</v>
      </c>
      <c r="AA146" s="100">
        <v>0</v>
      </c>
      <c r="AB146" s="100">
        <v>0</v>
      </c>
      <c r="AC146" s="100">
        <v>0</v>
      </c>
      <c r="AD146" s="100">
        <v>0</v>
      </c>
      <c r="AE146" s="100">
        <v>0</v>
      </c>
    </row>
    <row r="147" spans="1:31" ht="15">
      <c r="B147" s="19" t="s">
        <v>66</v>
      </c>
      <c r="C147" s="76">
        <v>0.96163600000000005</v>
      </c>
      <c r="D147" s="76">
        <v>0.98882000000000003</v>
      </c>
      <c r="E147" s="76">
        <v>1.1472960000000001</v>
      </c>
      <c r="F147" s="76">
        <v>0.82223400000000002</v>
      </c>
      <c r="G147" s="76">
        <v>0.873166</v>
      </c>
      <c r="H147" s="76">
        <v>0.95184899999999995</v>
      </c>
      <c r="I147" s="76">
        <v>0.90080800000000005</v>
      </c>
      <c r="J147" s="76">
        <v>0.83302699999999996</v>
      </c>
      <c r="K147" s="76">
        <v>0.80301100000000003</v>
      </c>
      <c r="L147" s="76">
        <v>0.67129300000000003</v>
      </c>
      <c r="M147" s="76">
        <v>0.46981499999999998</v>
      </c>
      <c r="N147" s="76">
        <v>0.49015199999999998</v>
      </c>
      <c r="O147" s="76">
        <v>0.34103699999999998</v>
      </c>
      <c r="P147" s="76">
        <v>0.31337900000000002</v>
      </c>
      <c r="Q147" s="76">
        <v>0.30848599999999998</v>
      </c>
      <c r="R147" s="76">
        <v>0.23022999999999999</v>
      </c>
      <c r="S147" s="76">
        <v>0.36868899999999999</v>
      </c>
      <c r="T147" s="76">
        <v>0.434915</v>
      </c>
      <c r="U147" s="76">
        <v>0.44680399999999998</v>
      </c>
      <c r="V147" s="76">
        <v>0.33699800000000002</v>
      </c>
      <c r="W147" s="76">
        <v>0.34722799999999998</v>
      </c>
      <c r="X147" s="76">
        <v>0.38159799999999999</v>
      </c>
      <c r="Y147" s="76">
        <v>0.40373999999999999</v>
      </c>
      <c r="Z147" s="100">
        <v>0.3</v>
      </c>
      <c r="AA147" s="100">
        <v>0.3</v>
      </c>
      <c r="AB147" s="100">
        <v>0.3</v>
      </c>
      <c r="AC147" s="100">
        <v>0.3</v>
      </c>
      <c r="AD147" s="100">
        <v>0.3</v>
      </c>
      <c r="AE147" s="100">
        <v>0.3</v>
      </c>
    </row>
    <row r="148" spans="1:31" ht="15">
      <c r="B148" s="78"/>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100"/>
      <c r="AA148" s="100"/>
      <c r="AB148" s="100"/>
      <c r="AC148" s="100"/>
      <c r="AD148" s="100"/>
      <c r="AE148" s="100"/>
    </row>
    <row r="149" spans="1:31" ht="15">
      <c r="B149" s="64" t="s">
        <v>226</v>
      </c>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100"/>
      <c r="AA149" s="100"/>
      <c r="AB149" s="100"/>
      <c r="AC149" s="100"/>
      <c r="AD149" s="100"/>
      <c r="AE149" s="100"/>
    </row>
    <row r="150" spans="1:31" ht="15">
      <c r="B150" s="83" t="s">
        <v>56</v>
      </c>
      <c r="C150" s="76">
        <v>4.1541000000000002E-2</v>
      </c>
      <c r="D150" s="76">
        <v>7.0579000000000003E-2</v>
      </c>
      <c r="E150" s="76">
        <v>7.0357000000000003E-2</v>
      </c>
      <c r="F150" s="76">
        <v>6.9672999999999999E-2</v>
      </c>
      <c r="G150" s="76">
        <v>6.3951999999999995E-2</v>
      </c>
      <c r="H150" s="76">
        <v>4.2119999999999998E-2</v>
      </c>
      <c r="I150" s="76">
        <v>3.7309000000000002E-2</v>
      </c>
      <c r="J150" s="76">
        <v>5.9795000000000001E-2</v>
      </c>
      <c r="K150" s="76">
        <v>5.0278999999999997E-2</v>
      </c>
      <c r="L150" s="76">
        <v>3.4603000000000002E-2</v>
      </c>
      <c r="M150" s="76">
        <v>2.8913999999999999E-2</v>
      </c>
      <c r="N150" s="76">
        <v>2.8351999999999999E-2</v>
      </c>
      <c r="O150" s="76">
        <v>2.8157000000000001E-2</v>
      </c>
      <c r="P150" s="76">
        <v>2.9923000000000002E-2</v>
      </c>
      <c r="Q150" s="76">
        <v>3.1886999999999999E-2</v>
      </c>
      <c r="R150" s="76">
        <v>3.7296000000000003E-2</v>
      </c>
      <c r="S150" s="76">
        <v>5.9922999999999997E-2</v>
      </c>
      <c r="T150" s="76">
        <v>5.6009000000000003E-2</v>
      </c>
      <c r="U150" s="76">
        <v>6.1280000000000001E-2</v>
      </c>
      <c r="V150" s="76">
        <v>4.8318E-2</v>
      </c>
      <c r="W150" s="76">
        <v>5.5782999999999999E-2</v>
      </c>
      <c r="X150" s="76">
        <v>6.3507999999999995E-2</v>
      </c>
      <c r="Y150" s="76">
        <v>5.8524E-2</v>
      </c>
      <c r="Z150" s="100">
        <v>0</v>
      </c>
      <c r="AA150" s="100">
        <v>0.1</v>
      </c>
      <c r="AB150" s="100">
        <v>0</v>
      </c>
      <c r="AC150" s="100">
        <v>0</v>
      </c>
      <c r="AD150" s="100">
        <v>0</v>
      </c>
      <c r="AE150" s="100">
        <v>0</v>
      </c>
    </row>
    <row r="151" spans="1:31" ht="15">
      <c r="B151" s="19" t="s">
        <v>57</v>
      </c>
      <c r="C151" s="76">
        <v>83.310862999999998</v>
      </c>
      <c r="D151" s="76">
        <v>82.335094999999995</v>
      </c>
      <c r="E151" s="76">
        <v>81.662813999999997</v>
      </c>
      <c r="F151" s="76">
        <v>86.033028999999999</v>
      </c>
      <c r="G151" s="76">
        <v>86.373737000000006</v>
      </c>
      <c r="H151" s="76">
        <v>85.281925000000001</v>
      </c>
      <c r="I151" s="76">
        <v>86.584423000000001</v>
      </c>
      <c r="J151" s="76">
        <v>87.790229999999994</v>
      </c>
      <c r="K151" s="76">
        <v>88.838460999999995</v>
      </c>
      <c r="L151" s="76">
        <v>90.597521999999998</v>
      </c>
      <c r="M151" s="76">
        <v>92.678448000000003</v>
      </c>
      <c r="N151" s="76">
        <v>92.354819000000006</v>
      </c>
      <c r="O151" s="76">
        <v>93.734654000000006</v>
      </c>
      <c r="P151" s="76">
        <v>94.218566999999993</v>
      </c>
      <c r="Q151" s="76">
        <v>94.702867999999995</v>
      </c>
      <c r="R151" s="76">
        <v>94.812653999999995</v>
      </c>
      <c r="S151" s="76">
        <v>95.389019000000005</v>
      </c>
      <c r="T151" s="76">
        <v>93.500670999999997</v>
      </c>
      <c r="U151" s="76">
        <v>93.158007999999995</v>
      </c>
      <c r="V151" s="76">
        <v>93.840110999999993</v>
      </c>
      <c r="W151" s="76">
        <v>93.330385000000007</v>
      </c>
      <c r="X151" s="76">
        <v>91.656775999999994</v>
      </c>
      <c r="Y151" s="76">
        <v>91.417534000000003</v>
      </c>
      <c r="Z151" s="100">
        <v>92.4</v>
      </c>
      <c r="AA151" s="100">
        <v>92.2</v>
      </c>
      <c r="AB151" s="100">
        <v>96.6</v>
      </c>
      <c r="AC151" s="100">
        <v>96.5</v>
      </c>
      <c r="AD151" s="100">
        <v>96.5</v>
      </c>
      <c r="AE151" s="100">
        <v>96.6</v>
      </c>
    </row>
    <row r="152" spans="1:31" ht="15">
      <c r="B152" s="19" t="s">
        <v>58</v>
      </c>
      <c r="C152" s="76">
        <v>2.3079540000000001</v>
      </c>
      <c r="D152" s="76">
        <v>2.5903299999999998</v>
      </c>
      <c r="E152" s="76">
        <v>2.1857899999999999</v>
      </c>
      <c r="F152" s="76">
        <v>2.3962279999999998</v>
      </c>
      <c r="G152" s="76">
        <v>2.381961</v>
      </c>
      <c r="H152" s="76">
        <v>3.0743870000000002</v>
      </c>
      <c r="I152" s="76">
        <v>2.9619949999999999</v>
      </c>
      <c r="J152" s="76">
        <v>3.13443</v>
      </c>
      <c r="K152" s="76">
        <v>2.9445030000000001</v>
      </c>
      <c r="L152" s="76">
        <v>2.7765</v>
      </c>
      <c r="M152" s="76">
        <v>2.7197610000000001</v>
      </c>
      <c r="N152" s="76">
        <v>2.9116029999999999</v>
      </c>
      <c r="O152" s="76">
        <v>3.0826259999999999</v>
      </c>
      <c r="P152" s="76">
        <v>2.8947069999999999</v>
      </c>
      <c r="Q152" s="76">
        <v>2.4957009999999999</v>
      </c>
      <c r="R152" s="76">
        <v>2.6764760000000001</v>
      </c>
      <c r="S152" s="76">
        <v>0.77405599999999997</v>
      </c>
      <c r="T152" s="76">
        <v>0.73689700000000002</v>
      </c>
      <c r="U152" s="76">
        <v>0.82499999999999996</v>
      </c>
      <c r="V152" s="76">
        <v>0.889737</v>
      </c>
      <c r="W152" s="76">
        <v>0.879305</v>
      </c>
      <c r="X152" s="76">
        <v>0.87501399999999996</v>
      </c>
      <c r="Y152" s="76">
        <v>0.80725899999999995</v>
      </c>
      <c r="Z152" s="100">
        <v>0.8</v>
      </c>
      <c r="AA152" s="100">
        <v>0.9</v>
      </c>
      <c r="AB152" s="100">
        <v>1.1000000000000001</v>
      </c>
      <c r="AC152" s="100">
        <v>1.2</v>
      </c>
      <c r="AD152" s="100">
        <v>1.2</v>
      </c>
      <c r="AE152" s="100">
        <v>1.3</v>
      </c>
    </row>
    <row r="153" spans="1:31" ht="15">
      <c r="B153" s="19" t="s">
        <v>59</v>
      </c>
      <c r="C153" s="77" t="s">
        <v>60</v>
      </c>
      <c r="D153" s="77" t="s">
        <v>60</v>
      </c>
      <c r="E153" s="77" t="s">
        <v>60</v>
      </c>
      <c r="F153" s="77" t="s">
        <v>60</v>
      </c>
      <c r="G153" s="77" t="s">
        <v>60</v>
      </c>
      <c r="H153" s="77" t="s">
        <v>60</v>
      </c>
      <c r="I153" s="77" t="s">
        <v>60</v>
      </c>
      <c r="J153" s="77" t="s">
        <v>60</v>
      </c>
      <c r="K153" s="77" t="s">
        <v>60</v>
      </c>
      <c r="L153" s="77" t="s">
        <v>60</v>
      </c>
      <c r="M153" s="77" t="s">
        <v>60</v>
      </c>
      <c r="N153" s="77" t="s">
        <v>60</v>
      </c>
      <c r="O153" s="77" t="s">
        <v>60</v>
      </c>
      <c r="P153" s="77" t="s">
        <v>60</v>
      </c>
      <c r="Q153" s="77" t="s">
        <v>60</v>
      </c>
      <c r="R153" s="77">
        <v>0.43310999999999999</v>
      </c>
      <c r="S153" s="77">
        <v>0.46047500000000002</v>
      </c>
      <c r="T153" s="77">
        <v>2.0050539999999999</v>
      </c>
      <c r="U153" s="77">
        <v>2.1188549999999999</v>
      </c>
      <c r="V153" s="77">
        <v>2.3658769999999998</v>
      </c>
      <c r="W153" s="77">
        <v>2.8843450000000002</v>
      </c>
      <c r="X153" s="77">
        <v>4.2739570000000002</v>
      </c>
      <c r="Y153" s="77">
        <v>4.4807079999999999</v>
      </c>
      <c r="Z153" s="100">
        <v>4.2</v>
      </c>
      <c r="AA153" s="100">
        <v>4.5</v>
      </c>
      <c r="AB153" s="100">
        <v>0</v>
      </c>
      <c r="AC153" s="100">
        <v>0</v>
      </c>
      <c r="AD153" s="100">
        <v>0</v>
      </c>
      <c r="AE153" s="100">
        <v>0</v>
      </c>
    </row>
    <row r="154" spans="1:31" ht="15">
      <c r="B154" s="19" t="s">
        <v>61</v>
      </c>
      <c r="C154" s="76">
        <v>0</v>
      </c>
      <c r="D154" s="76">
        <v>0</v>
      </c>
      <c r="E154" s="76">
        <v>0</v>
      </c>
      <c r="F154" s="76">
        <v>0</v>
      </c>
      <c r="G154" s="76">
        <v>0</v>
      </c>
      <c r="H154" s="76">
        <v>0</v>
      </c>
      <c r="I154" s="76">
        <v>0</v>
      </c>
      <c r="J154" s="76">
        <v>0</v>
      </c>
      <c r="K154" s="76">
        <v>0</v>
      </c>
      <c r="L154" s="76">
        <v>0</v>
      </c>
      <c r="M154" s="76">
        <v>0</v>
      </c>
      <c r="N154" s="77" t="s">
        <v>60</v>
      </c>
      <c r="O154" s="77" t="s">
        <v>60</v>
      </c>
      <c r="P154" s="77" t="s">
        <v>60</v>
      </c>
      <c r="Q154" s="77" t="s">
        <v>60</v>
      </c>
      <c r="R154" s="77" t="s">
        <v>60</v>
      </c>
      <c r="S154" s="77" t="s">
        <v>60</v>
      </c>
      <c r="T154" s="77" t="s">
        <v>60</v>
      </c>
      <c r="U154" s="77" t="s">
        <v>60</v>
      </c>
      <c r="V154" s="77" t="s">
        <v>60</v>
      </c>
      <c r="W154" s="77" t="s">
        <v>60</v>
      </c>
      <c r="X154" s="77" t="s">
        <v>60</v>
      </c>
      <c r="Y154" s="77" t="s">
        <v>60</v>
      </c>
      <c r="Z154" s="100">
        <v>0</v>
      </c>
      <c r="AA154" s="100">
        <v>0</v>
      </c>
      <c r="AB154" s="100">
        <v>0</v>
      </c>
      <c r="AC154" s="100">
        <v>0</v>
      </c>
      <c r="AD154" s="100">
        <v>0</v>
      </c>
      <c r="AE154" s="100">
        <v>0</v>
      </c>
    </row>
    <row r="155" spans="1:31" ht="15">
      <c r="B155" s="19" t="s">
        <v>66</v>
      </c>
      <c r="C155" s="76">
        <v>14.339642</v>
      </c>
      <c r="D155" s="76">
        <v>15.003996000000001</v>
      </c>
      <c r="E155" s="76">
        <v>16.081039000000001</v>
      </c>
      <c r="F155" s="76">
        <v>11.501071</v>
      </c>
      <c r="G155" s="76">
        <v>11.180351</v>
      </c>
      <c r="H155" s="76">
        <v>11.601568</v>
      </c>
      <c r="I155" s="76">
        <v>10.416273</v>
      </c>
      <c r="J155" s="76">
        <v>9.0155460000000005</v>
      </c>
      <c r="K155" s="76">
        <v>8.1667570000000005</v>
      </c>
      <c r="L155" s="76">
        <v>6.5913760000000003</v>
      </c>
      <c r="M155" s="76">
        <v>4.5728770000000001</v>
      </c>
      <c r="N155" s="76">
        <v>4.7052259999999997</v>
      </c>
      <c r="O155" s="76">
        <v>3.154563</v>
      </c>
      <c r="P155" s="76">
        <v>2.8568030000000002</v>
      </c>
      <c r="Q155" s="76">
        <v>2.7695439999999998</v>
      </c>
      <c r="R155" s="76">
        <v>2.0404640000000001</v>
      </c>
      <c r="S155" s="76">
        <v>3.3165260000000001</v>
      </c>
      <c r="T155" s="76">
        <v>3.7013690000000001</v>
      </c>
      <c r="U155" s="76">
        <v>3.8368570000000002</v>
      </c>
      <c r="V155" s="76">
        <v>2.8559559999999999</v>
      </c>
      <c r="W155" s="76">
        <v>2.8501820000000002</v>
      </c>
      <c r="X155" s="76">
        <v>3.1307450000000001</v>
      </c>
      <c r="Y155" s="76">
        <v>3.2359740000000001</v>
      </c>
      <c r="Z155" s="100">
        <v>2.6</v>
      </c>
      <c r="AA155" s="100">
        <v>2.2999999999999998</v>
      </c>
      <c r="AB155" s="100">
        <v>2.2000000000000002</v>
      </c>
      <c r="AC155" s="100">
        <v>2.2999999999999998</v>
      </c>
      <c r="AD155" s="100">
        <v>2.2000000000000002</v>
      </c>
      <c r="AE155" s="100">
        <v>2.1</v>
      </c>
    </row>
    <row r="156" spans="1:31" ht="15">
      <c r="B156" s="8"/>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100"/>
      <c r="AA156" s="100"/>
      <c r="AB156" s="100"/>
      <c r="AC156" s="100"/>
      <c r="AD156" s="100"/>
      <c r="AE156" s="100"/>
    </row>
    <row r="157" spans="1:31" ht="15">
      <c r="A157" s="16"/>
      <c r="B157" s="16" t="s">
        <v>231</v>
      </c>
      <c r="C157" s="36">
        <v>68.733472000000006</v>
      </c>
      <c r="D157" s="36">
        <v>68.62303</v>
      </c>
      <c r="E157" s="36">
        <v>68.494973999999999</v>
      </c>
      <c r="F157" s="36">
        <v>68.984437</v>
      </c>
      <c r="G157" s="36">
        <v>69.244586999999996</v>
      </c>
      <c r="H157" s="36">
        <v>69.438361999999998</v>
      </c>
      <c r="I157" s="36">
        <v>69.785460999999998</v>
      </c>
      <c r="J157" s="36">
        <v>70.129896000000002</v>
      </c>
      <c r="K157" s="36">
        <v>69.874871999999996</v>
      </c>
      <c r="L157" s="36">
        <v>70.232600000000005</v>
      </c>
      <c r="M157" s="36">
        <v>70.456243999999998</v>
      </c>
      <c r="N157" s="36">
        <v>70.531505999999993</v>
      </c>
      <c r="O157" s="36">
        <v>70.724260999999998</v>
      </c>
      <c r="P157" s="36">
        <v>70.753957999999997</v>
      </c>
      <c r="Q157" s="36">
        <v>70.314775999999995</v>
      </c>
      <c r="R157" s="36">
        <v>70.062822999999995</v>
      </c>
      <c r="S157" s="36">
        <v>69.440895999999995</v>
      </c>
      <c r="T157" s="36">
        <v>68.977726000000004</v>
      </c>
      <c r="U157" s="36">
        <v>68.592438999999999</v>
      </c>
      <c r="V157" s="36">
        <v>68.406306000000001</v>
      </c>
      <c r="W157" s="36">
        <v>68.109879000000006</v>
      </c>
      <c r="X157" s="36">
        <v>67.716963000000007</v>
      </c>
      <c r="Y157" s="36">
        <v>67.408337000000003</v>
      </c>
      <c r="Z157" s="16">
        <v>67.099999999999994</v>
      </c>
      <c r="AA157" s="16">
        <v>66.900000000000006</v>
      </c>
      <c r="AB157" s="16">
        <v>66.900000000000006</v>
      </c>
      <c r="AC157" s="16">
        <v>66.900000000000006</v>
      </c>
      <c r="AD157" s="16">
        <v>66.900000000000006</v>
      </c>
      <c r="AE157" s="16">
        <v>67</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72"/>
  <sheetViews>
    <sheetView workbookViewId="0">
      <selection activeCell="A5" sqref="A5:XFD63"/>
    </sheetView>
  </sheetViews>
  <sheetFormatPr defaultRowHeight="15"/>
  <cols>
    <col min="1" max="1" width="3" style="8" customWidth="1"/>
    <col min="2" max="2" width="45.28515625" style="8" customWidth="1"/>
    <col min="3" max="29" width="9.7109375" style="8" customWidth="1"/>
    <col min="256" max="256" width="3" customWidth="1"/>
    <col min="257" max="257" width="45.28515625" customWidth="1"/>
    <col min="258" max="284" width="9.7109375" customWidth="1"/>
    <col min="285" max="285" width="12.42578125" customWidth="1"/>
    <col min="512" max="512" width="3" customWidth="1"/>
    <col min="513" max="513" width="45.28515625" customWidth="1"/>
    <col min="514" max="540" width="9.7109375" customWidth="1"/>
    <col min="541" max="541" width="12.42578125" customWidth="1"/>
    <col min="768" max="768" width="3" customWidth="1"/>
    <col min="769" max="769" width="45.28515625" customWidth="1"/>
    <col min="770" max="796" width="9.7109375" customWidth="1"/>
    <col min="797" max="797" width="12.42578125" customWidth="1"/>
    <col min="1024" max="1024" width="3" customWidth="1"/>
    <col min="1025" max="1025" width="45.28515625" customWidth="1"/>
    <col min="1026" max="1052" width="9.7109375" customWidth="1"/>
    <col min="1053" max="1053" width="12.42578125" customWidth="1"/>
    <col min="1280" max="1280" width="3" customWidth="1"/>
    <col min="1281" max="1281" width="45.28515625" customWidth="1"/>
    <col min="1282" max="1308" width="9.7109375" customWidth="1"/>
    <col min="1309" max="1309" width="12.42578125" customWidth="1"/>
    <col min="1536" max="1536" width="3" customWidth="1"/>
    <col min="1537" max="1537" width="45.28515625" customWidth="1"/>
    <col min="1538" max="1564" width="9.7109375" customWidth="1"/>
    <col min="1565" max="1565" width="12.42578125" customWidth="1"/>
    <col min="1792" max="1792" width="3" customWidth="1"/>
    <col min="1793" max="1793" width="45.28515625" customWidth="1"/>
    <col min="1794" max="1820" width="9.7109375" customWidth="1"/>
    <col min="1821" max="1821" width="12.42578125" customWidth="1"/>
    <col min="2048" max="2048" width="3" customWidth="1"/>
    <col min="2049" max="2049" width="45.28515625" customWidth="1"/>
    <col min="2050" max="2076" width="9.7109375" customWidth="1"/>
    <col min="2077" max="2077" width="12.42578125" customWidth="1"/>
    <col min="2304" max="2304" width="3" customWidth="1"/>
    <col min="2305" max="2305" width="45.28515625" customWidth="1"/>
    <col min="2306" max="2332" width="9.7109375" customWidth="1"/>
    <col min="2333" max="2333" width="12.42578125" customWidth="1"/>
    <col min="2560" max="2560" width="3" customWidth="1"/>
    <col min="2561" max="2561" width="45.28515625" customWidth="1"/>
    <col min="2562" max="2588" width="9.7109375" customWidth="1"/>
    <col min="2589" max="2589" width="12.42578125" customWidth="1"/>
    <col min="2816" max="2816" width="3" customWidth="1"/>
    <col min="2817" max="2817" width="45.28515625" customWidth="1"/>
    <col min="2818" max="2844" width="9.7109375" customWidth="1"/>
    <col min="2845" max="2845" width="12.42578125" customWidth="1"/>
    <col min="3072" max="3072" width="3" customWidth="1"/>
    <col min="3073" max="3073" width="45.28515625" customWidth="1"/>
    <col min="3074" max="3100" width="9.7109375" customWidth="1"/>
    <col min="3101" max="3101" width="12.42578125" customWidth="1"/>
    <col min="3328" max="3328" width="3" customWidth="1"/>
    <col min="3329" max="3329" width="45.28515625" customWidth="1"/>
    <col min="3330" max="3356" width="9.7109375" customWidth="1"/>
    <col min="3357" max="3357" width="12.42578125" customWidth="1"/>
    <col min="3584" max="3584" width="3" customWidth="1"/>
    <col min="3585" max="3585" width="45.28515625" customWidth="1"/>
    <col min="3586" max="3612" width="9.7109375" customWidth="1"/>
    <col min="3613" max="3613" width="12.42578125" customWidth="1"/>
    <col min="3840" max="3840" width="3" customWidth="1"/>
    <col min="3841" max="3841" width="45.28515625" customWidth="1"/>
    <col min="3842" max="3868" width="9.7109375" customWidth="1"/>
    <col min="3869" max="3869" width="12.42578125" customWidth="1"/>
    <col min="4096" max="4096" width="3" customWidth="1"/>
    <col min="4097" max="4097" width="45.28515625" customWidth="1"/>
    <col min="4098" max="4124" width="9.7109375" customWidth="1"/>
    <col min="4125" max="4125" width="12.42578125" customWidth="1"/>
    <col min="4352" max="4352" width="3" customWidth="1"/>
    <col min="4353" max="4353" width="45.28515625" customWidth="1"/>
    <col min="4354" max="4380" width="9.7109375" customWidth="1"/>
    <col min="4381" max="4381" width="12.42578125" customWidth="1"/>
    <col min="4608" max="4608" width="3" customWidth="1"/>
    <col min="4609" max="4609" width="45.28515625" customWidth="1"/>
    <col min="4610" max="4636" width="9.7109375" customWidth="1"/>
    <col min="4637" max="4637" width="12.42578125" customWidth="1"/>
    <col min="4864" max="4864" width="3" customWidth="1"/>
    <col min="4865" max="4865" width="45.28515625" customWidth="1"/>
    <col min="4866" max="4892" width="9.7109375" customWidth="1"/>
    <col min="4893" max="4893" width="12.42578125" customWidth="1"/>
    <col min="5120" max="5120" width="3" customWidth="1"/>
    <col min="5121" max="5121" width="45.28515625" customWidth="1"/>
    <col min="5122" max="5148" width="9.7109375" customWidth="1"/>
    <col min="5149" max="5149" width="12.42578125" customWidth="1"/>
    <col min="5376" max="5376" width="3" customWidth="1"/>
    <col min="5377" max="5377" width="45.28515625" customWidth="1"/>
    <col min="5378" max="5404" width="9.7109375" customWidth="1"/>
    <col min="5405" max="5405" width="12.42578125" customWidth="1"/>
    <col min="5632" max="5632" width="3" customWidth="1"/>
    <col min="5633" max="5633" width="45.28515625" customWidth="1"/>
    <col min="5634" max="5660" width="9.7109375" customWidth="1"/>
    <col min="5661" max="5661" width="12.42578125" customWidth="1"/>
    <col min="5888" max="5888" width="3" customWidth="1"/>
    <col min="5889" max="5889" width="45.28515625" customWidth="1"/>
    <col min="5890" max="5916" width="9.7109375" customWidth="1"/>
    <col min="5917" max="5917" width="12.42578125" customWidth="1"/>
    <col min="6144" max="6144" width="3" customWidth="1"/>
    <col min="6145" max="6145" width="45.28515625" customWidth="1"/>
    <col min="6146" max="6172" width="9.7109375" customWidth="1"/>
    <col min="6173" max="6173" width="12.42578125" customWidth="1"/>
    <col min="6400" max="6400" width="3" customWidth="1"/>
    <col min="6401" max="6401" width="45.28515625" customWidth="1"/>
    <col min="6402" max="6428" width="9.7109375" customWidth="1"/>
    <col min="6429" max="6429" width="12.42578125" customWidth="1"/>
    <col min="6656" max="6656" width="3" customWidth="1"/>
    <col min="6657" max="6657" width="45.28515625" customWidth="1"/>
    <col min="6658" max="6684" width="9.7109375" customWidth="1"/>
    <col min="6685" max="6685" width="12.42578125" customWidth="1"/>
    <col min="6912" max="6912" width="3" customWidth="1"/>
    <col min="6913" max="6913" width="45.28515625" customWidth="1"/>
    <col min="6914" max="6940" width="9.7109375" customWidth="1"/>
    <col min="6941" max="6941" width="12.42578125" customWidth="1"/>
    <col min="7168" max="7168" width="3" customWidth="1"/>
    <col min="7169" max="7169" width="45.28515625" customWidth="1"/>
    <col min="7170" max="7196" width="9.7109375" customWidth="1"/>
    <col min="7197" max="7197" width="12.42578125" customWidth="1"/>
    <col min="7424" max="7424" width="3" customWidth="1"/>
    <col min="7425" max="7425" width="45.28515625" customWidth="1"/>
    <col min="7426" max="7452" width="9.7109375" customWidth="1"/>
    <col min="7453" max="7453" width="12.42578125" customWidth="1"/>
    <col min="7680" max="7680" width="3" customWidth="1"/>
    <col min="7681" max="7681" width="45.28515625" customWidth="1"/>
    <col min="7682" max="7708" width="9.7109375" customWidth="1"/>
    <col min="7709" max="7709" width="12.42578125" customWidth="1"/>
    <col min="7936" max="7936" width="3" customWidth="1"/>
    <col min="7937" max="7937" width="45.28515625" customWidth="1"/>
    <col min="7938" max="7964" width="9.7109375" customWidth="1"/>
    <col min="7965" max="7965" width="12.42578125" customWidth="1"/>
    <col min="8192" max="8192" width="3" customWidth="1"/>
    <col min="8193" max="8193" width="45.28515625" customWidth="1"/>
    <col min="8194" max="8220" width="9.7109375" customWidth="1"/>
    <col min="8221" max="8221" width="12.42578125" customWidth="1"/>
    <col min="8448" max="8448" width="3" customWidth="1"/>
    <col min="8449" max="8449" width="45.28515625" customWidth="1"/>
    <col min="8450" max="8476" width="9.7109375" customWidth="1"/>
    <col min="8477" max="8477" width="12.42578125" customWidth="1"/>
    <col min="8704" max="8704" width="3" customWidth="1"/>
    <col min="8705" max="8705" width="45.28515625" customWidth="1"/>
    <col min="8706" max="8732" width="9.7109375" customWidth="1"/>
    <col min="8733" max="8733" width="12.42578125" customWidth="1"/>
    <col min="8960" max="8960" width="3" customWidth="1"/>
    <col min="8961" max="8961" width="45.28515625" customWidth="1"/>
    <col min="8962" max="8988" width="9.7109375" customWidth="1"/>
    <col min="8989" max="8989" width="12.42578125" customWidth="1"/>
    <col min="9216" max="9216" width="3" customWidth="1"/>
    <col min="9217" max="9217" width="45.28515625" customWidth="1"/>
    <col min="9218" max="9244" width="9.7109375" customWidth="1"/>
    <col min="9245" max="9245" width="12.42578125" customWidth="1"/>
    <col min="9472" max="9472" width="3" customWidth="1"/>
    <col min="9473" max="9473" width="45.28515625" customWidth="1"/>
    <col min="9474" max="9500" width="9.7109375" customWidth="1"/>
    <col min="9501" max="9501" width="12.42578125" customWidth="1"/>
    <col min="9728" max="9728" width="3" customWidth="1"/>
    <col min="9729" max="9729" width="45.28515625" customWidth="1"/>
    <col min="9730" max="9756" width="9.7109375" customWidth="1"/>
    <col min="9757" max="9757" width="12.42578125" customWidth="1"/>
    <col min="9984" max="9984" width="3" customWidth="1"/>
    <col min="9985" max="9985" width="45.28515625" customWidth="1"/>
    <col min="9986" max="10012" width="9.7109375" customWidth="1"/>
    <col min="10013" max="10013" width="12.42578125" customWidth="1"/>
    <col min="10240" max="10240" width="3" customWidth="1"/>
    <col min="10241" max="10241" width="45.28515625" customWidth="1"/>
    <col min="10242" max="10268" width="9.7109375" customWidth="1"/>
    <col min="10269" max="10269" width="12.42578125" customWidth="1"/>
    <col min="10496" max="10496" width="3" customWidth="1"/>
    <col min="10497" max="10497" width="45.28515625" customWidth="1"/>
    <col min="10498" max="10524" width="9.7109375" customWidth="1"/>
    <col min="10525" max="10525" width="12.42578125" customWidth="1"/>
    <col min="10752" max="10752" width="3" customWidth="1"/>
    <col min="10753" max="10753" width="45.28515625" customWidth="1"/>
    <col min="10754" max="10780" width="9.7109375" customWidth="1"/>
    <col min="10781" max="10781" width="12.42578125" customWidth="1"/>
    <col min="11008" max="11008" width="3" customWidth="1"/>
    <col min="11009" max="11009" width="45.28515625" customWidth="1"/>
    <col min="11010" max="11036" width="9.7109375" customWidth="1"/>
    <col min="11037" max="11037" width="12.42578125" customWidth="1"/>
    <col min="11264" max="11264" width="3" customWidth="1"/>
    <col min="11265" max="11265" width="45.28515625" customWidth="1"/>
    <col min="11266" max="11292" width="9.7109375" customWidth="1"/>
    <col min="11293" max="11293" width="12.42578125" customWidth="1"/>
    <col min="11520" max="11520" width="3" customWidth="1"/>
    <col min="11521" max="11521" width="45.28515625" customWidth="1"/>
    <col min="11522" max="11548" width="9.7109375" customWidth="1"/>
    <col min="11549" max="11549" width="12.42578125" customWidth="1"/>
    <col min="11776" max="11776" width="3" customWidth="1"/>
    <col min="11777" max="11777" width="45.28515625" customWidth="1"/>
    <col min="11778" max="11804" width="9.7109375" customWidth="1"/>
    <col min="11805" max="11805" width="12.42578125" customWidth="1"/>
    <col min="12032" max="12032" width="3" customWidth="1"/>
    <col min="12033" max="12033" width="45.28515625" customWidth="1"/>
    <col min="12034" max="12060" width="9.7109375" customWidth="1"/>
    <col min="12061" max="12061" width="12.42578125" customWidth="1"/>
    <col min="12288" max="12288" width="3" customWidth="1"/>
    <col min="12289" max="12289" width="45.28515625" customWidth="1"/>
    <col min="12290" max="12316" width="9.7109375" customWidth="1"/>
    <col min="12317" max="12317" width="12.42578125" customWidth="1"/>
    <col min="12544" max="12544" width="3" customWidth="1"/>
    <col min="12545" max="12545" width="45.28515625" customWidth="1"/>
    <col min="12546" max="12572" width="9.7109375" customWidth="1"/>
    <col min="12573" max="12573" width="12.42578125" customWidth="1"/>
    <col min="12800" max="12800" width="3" customWidth="1"/>
    <col min="12801" max="12801" width="45.28515625" customWidth="1"/>
    <col min="12802" max="12828" width="9.7109375" customWidth="1"/>
    <col min="12829" max="12829" width="12.42578125" customWidth="1"/>
    <col min="13056" max="13056" width="3" customWidth="1"/>
    <col min="13057" max="13057" width="45.28515625" customWidth="1"/>
    <col min="13058" max="13084" width="9.7109375" customWidth="1"/>
    <col min="13085" max="13085" width="12.42578125" customWidth="1"/>
    <col min="13312" max="13312" width="3" customWidth="1"/>
    <col min="13313" max="13313" width="45.28515625" customWidth="1"/>
    <col min="13314" max="13340" width="9.7109375" customWidth="1"/>
    <col min="13341" max="13341" width="12.42578125" customWidth="1"/>
    <col min="13568" max="13568" width="3" customWidth="1"/>
    <col min="13569" max="13569" width="45.28515625" customWidth="1"/>
    <col min="13570" max="13596" width="9.7109375" customWidth="1"/>
    <col min="13597" max="13597" width="12.42578125" customWidth="1"/>
    <col min="13824" max="13824" width="3" customWidth="1"/>
    <col min="13825" max="13825" width="45.28515625" customWidth="1"/>
    <col min="13826" max="13852" width="9.7109375" customWidth="1"/>
    <col min="13853" max="13853" width="12.42578125" customWidth="1"/>
    <col min="14080" max="14080" width="3" customWidth="1"/>
    <col min="14081" max="14081" width="45.28515625" customWidth="1"/>
    <col min="14082" max="14108" width="9.7109375" customWidth="1"/>
    <col min="14109" max="14109" width="12.42578125" customWidth="1"/>
    <col min="14336" max="14336" width="3" customWidth="1"/>
    <col min="14337" max="14337" width="45.28515625" customWidth="1"/>
    <col min="14338" max="14364" width="9.7109375" customWidth="1"/>
    <col min="14365" max="14365" width="12.42578125" customWidth="1"/>
    <col min="14592" max="14592" width="3" customWidth="1"/>
    <col min="14593" max="14593" width="45.28515625" customWidth="1"/>
    <col min="14594" max="14620" width="9.7109375" customWidth="1"/>
    <col min="14621" max="14621" width="12.42578125" customWidth="1"/>
    <col min="14848" max="14848" width="3" customWidth="1"/>
    <col min="14849" max="14849" width="45.28515625" customWidth="1"/>
    <col min="14850" max="14876" width="9.7109375" customWidth="1"/>
    <col min="14877" max="14877" width="12.42578125" customWidth="1"/>
    <col min="15104" max="15104" width="3" customWidth="1"/>
    <col min="15105" max="15105" width="45.28515625" customWidth="1"/>
    <col min="15106" max="15132" width="9.7109375" customWidth="1"/>
    <col min="15133" max="15133" width="12.42578125" customWidth="1"/>
    <col min="15360" max="15360" width="3" customWidth="1"/>
    <col min="15361" max="15361" width="45.28515625" customWidth="1"/>
    <col min="15362" max="15388" width="9.7109375" customWidth="1"/>
    <col min="15389" max="15389" width="12.42578125" customWidth="1"/>
    <col min="15616" max="15616" width="3" customWidth="1"/>
    <col min="15617" max="15617" width="45.28515625" customWidth="1"/>
    <col min="15618" max="15644" width="9.7109375" customWidth="1"/>
    <col min="15645" max="15645" width="12.42578125" customWidth="1"/>
    <col min="15872" max="15872" width="3" customWidth="1"/>
    <col min="15873" max="15873" width="45.28515625" customWidth="1"/>
    <col min="15874" max="15900" width="9.7109375" customWidth="1"/>
    <col min="15901" max="15901" width="12.42578125" customWidth="1"/>
    <col min="16128" max="16128" width="3" customWidth="1"/>
    <col min="16129" max="16129" width="45.28515625" customWidth="1"/>
    <col min="16130" max="16156" width="9.7109375" customWidth="1"/>
    <col min="16157" max="16157" width="12.4257812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c r="AC3" s="11"/>
    </row>
    <row r="4" spans="1:31">
      <c r="K4" s="11"/>
      <c r="L4" s="11"/>
      <c r="M4" s="11"/>
      <c r="N4" s="11"/>
      <c r="O4" s="11"/>
      <c r="P4" s="11"/>
      <c r="Q4" s="11"/>
      <c r="R4" s="11"/>
      <c r="S4" s="11"/>
      <c r="T4" s="11"/>
      <c r="U4" s="11"/>
      <c r="V4" s="11"/>
      <c r="W4" s="11"/>
      <c r="X4" s="11"/>
      <c r="Y4" s="11"/>
      <c r="Z4" s="11"/>
      <c r="AA4" s="11"/>
      <c r="AB4" s="11"/>
      <c r="AC4" s="11"/>
    </row>
    <row r="5" spans="1:31" ht="15.75">
      <c r="A5" s="12" t="s">
        <v>251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row>
    <row r="6" spans="1:31">
      <c r="K6" s="11"/>
      <c r="L6" s="11"/>
      <c r="M6" s="11"/>
      <c r="N6" s="11"/>
      <c r="O6" s="11"/>
      <c r="P6" s="11"/>
      <c r="Q6" s="11"/>
      <c r="R6" s="11"/>
      <c r="S6" s="11"/>
      <c r="T6" s="11"/>
      <c r="U6" s="11"/>
      <c r="V6" s="11"/>
      <c r="W6" s="11"/>
      <c r="X6" s="11"/>
      <c r="Y6" s="11"/>
      <c r="Z6" s="11"/>
      <c r="AA6" s="11"/>
      <c r="AB6" s="11"/>
      <c r="AC6" s="11"/>
    </row>
    <row r="7" spans="1:31" ht="15.75">
      <c r="B7" s="13"/>
      <c r="C7" s="13"/>
      <c r="D7" s="14"/>
      <c r="E7" s="14"/>
      <c r="K7" s="14"/>
      <c r="L7" s="14"/>
      <c r="M7" s="14"/>
      <c r="N7" s="14"/>
      <c r="O7" s="14"/>
      <c r="P7" s="14"/>
      <c r="Q7" s="14"/>
      <c r="R7" s="14"/>
      <c r="S7" s="14"/>
      <c r="T7" s="14"/>
      <c r="U7" s="9"/>
      <c r="V7" s="14"/>
      <c r="W7" s="14"/>
      <c r="X7" s="14"/>
      <c r="Y7" s="14"/>
      <c r="Z7" s="14"/>
      <c r="AA7" s="14"/>
      <c r="AB7" s="9"/>
      <c r="AC7" s="9"/>
    </row>
    <row r="8" spans="1:31" ht="45.7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row>
    <row r="10" spans="1:31">
      <c r="B10" s="63" t="s">
        <v>252</v>
      </c>
    </row>
    <row r="11" spans="1:31">
      <c r="B11" s="64" t="s">
        <v>183</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row>
    <row r="12" spans="1:31">
      <c r="B12" s="21" t="s">
        <v>253</v>
      </c>
      <c r="C12" s="26">
        <v>871.88800000000003</v>
      </c>
      <c r="D12" s="26">
        <v>859.62800000000004</v>
      </c>
      <c r="E12" s="26">
        <v>785.73400000000004</v>
      </c>
      <c r="F12" s="26">
        <v>730.779</v>
      </c>
      <c r="G12" s="26">
        <v>729.50900000000001</v>
      </c>
      <c r="H12" s="26">
        <v>640.54200000000003</v>
      </c>
      <c r="I12" s="26">
        <v>653.54700000000003</v>
      </c>
      <c r="J12" s="26">
        <v>723.91600000000005</v>
      </c>
      <c r="K12" s="26">
        <v>740.36599999999999</v>
      </c>
      <c r="L12" s="26">
        <v>788.53</v>
      </c>
      <c r="M12" s="26">
        <v>848.34199999999998</v>
      </c>
      <c r="N12" s="26">
        <v>865.14700000000005</v>
      </c>
      <c r="O12" s="26">
        <v>918.88900000000001</v>
      </c>
      <c r="P12" s="26">
        <v>866.38699999999994</v>
      </c>
      <c r="Q12" s="26">
        <v>825.91700000000003</v>
      </c>
      <c r="R12" s="26">
        <v>845.50300000000004</v>
      </c>
      <c r="S12" s="26">
        <v>865.79399999999998</v>
      </c>
      <c r="T12" s="26">
        <v>881.36</v>
      </c>
      <c r="U12" s="26">
        <v>914.09400000000005</v>
      </c>
      <c r="V12" s="26">
        <v>759.89300000000003</v>
      </c>
      <c r="W12" s="26">
        <v>703.86</v>
      </c>
      <c r="X12" s="26">
        <v>698.97799999999995</v>
      </c>
      <c r="Y12" s="26">
        <v>747.51</v>
      </c>
      <c r="Z12" s="26">
        <v>765.101</v>
      </c>
      <c r="AA12" s="26">
        <v>757.08500000000004</v>
      </c>
      <c r="AB12" s="26">
        <v>721.08600000000001</v>
      </c>
      <c r="AC12" s="26">
        <v>659.14599999999996</v>
      </c>
      <c r="AD12">
        <v>664</v>
      </c>
      <c r="AE12">
        <v>622</v>
      </c>
    </row>
    <row r="13" spans="1:31">
      <c r="B13" s="21" t="s">
        <v>254</v>
      </c>
      <c r="C13" s="26">
        <v>281.83</v>
      </c>
      <c r="D13" s="26">
        <v>269.947</v>
      </c>
      <c r="E13" s="26">
        <v>280.46300000000002</v>
      </c>
      <c r="F13" s="26">
        <v>303.67099999999999</v>
      </c>
      <c r="G13" s="26">
        <v>341.97899999999998</v>
      </c>
      <c r="H13" s="26">
        <v>331.01799999999997</v>
      </c>
      <c r="I13" s="26">
        <v>369.79599999999999</v>
      </c>
      <c r="J13" s="26">
        <v>465.82799999999997</v>
      </c>
      <c r="K13" s="26">
        <v>488.31599999999997</v>
      </c>
      <c r="L13" s="26">
        <v>481.00599999999997</v>
      </c>
      <c r="M13" s="26">
        <v>473.39699999999999</v>
      </c>
      <c r="N13" s="26">
        <v>472.66899999999998</v>
      </c>
      <c r="O13" s="26">
        <v>516.03200000000004</v>
      </c>
      <c r="P13" s="26">
        <v>496.70400000000001</v>
      </c>
      <c r="Q13" s="26">
        <v>482.69099999999997</v>
      </c>
      <c r="R13" s="26">
        <v>493.44099999999997</v>
      </c>
      <c r="S13" s="26">
        <v>499.09500000000003</v>
      </c>
      <c r="T13" s="26">
        <v>541.923</v>
      </c>
      <c r="U13" s="26">
        <v>523.96100000000001</v>
      </c>
      <c r="V13" s="26">
        <v>484.286</v>
      </c>
      <c r="W13" s="26">
        <v>587.08000000000004</v>
      </c>
      <c r="X13" s="26">
        <v>601.78300000000002</v>
      </c>
      <c r="Y13" s="26">
        <v>608.40200000000004</v>
      </c>
      <c r="Z13" s="26">
        <v>653</v>
      </c>
      <c r="AA13" s="26">
        <v>722</v>
      </c>
      <c r="AB13" s="26">
        <v>794</v>
      </c>
      <c r="AC13" s="26">
        <v>859</v>
      </c>
      <c r="AD13" s="26">
        <v>927</v>
      </c>
      <c r="AE13" s="26">
        <v>925</v>
      </c>
    </row>
    <row r="14" spans="1:31">
      <c r="B14" s="21" t="s">
        <v>255</v>
      </c>
      <c r="C14" s="84" t="s">
        <v>60</v>
      </c>
      <c r="D14" s="84" t="s">
        <v>60</v>
      </c>
      <c r="E14" s="84" t="s">
        <v>60</v>
      </c>
      <c r="F14" s="84" t="s">
        <v>60</v>
      </c>
      <c r="G14" s="84" t="s">
        <v>60</v>
      </c>
      <c r="H14" s="84" t="s">
        <v>60</v>
      </c>
      <c r="I14" s="84" t="s">
        <v>60</v>
      </c>
      <c r="J14" s="84" t="s">
        <v>60</v>
      </c>
      <c r="K14" s="84" t="s">
        <v>60</v>
      </c>
      <c r="L14" s="84" t="s">
        <v>60</v>
      </c>
      <c r="M14" s="84" t="s">
        <v>60</v>
      </c>
      <c r="N14" s="84" t="s">
        <v>60</v>
      </c>
      <c r="O14" s="84" t="s">
        <v>60</v>
      </c>
      <c r="P14" s="84" t="s">
        <v>60</v>
      </c>
      <c r="Q14" s="84" t="s">
        <v>60</v>
      </c>
      <c r="R14" s="84" t="s">
        <v>60</v>
      </c>
      <c r="S14" s="84" t="s">
        <v>60</v>
      </c>
      <c r="T14" s="84" t="s">
        <v>60</v>
      </c>
      <c r="U14" s="84" t="s">
        <v>60</v>
      </c>
      <c r="V14" s="84" t="s">
        <v>60</v>
      </c>
      <c r="W14" s="84" t="s">
        <v>60</v>
      </c>
      <c r="X14" s="84" t="s">
        <v>60</v>
      </c>
      <c r="Y14" s="84" t="s">
        <v>60</v>
      </c>
      <c r="Z14" s="84" t="s">
        <v>60</v>
      </c>
      <c r="AA14" s="84" t="s">
        <v>60</v>
      </c>
      <c r="AB14" s="84" t="s">
        <v>60</v>
      </c>
      <c r="AC14" s="84" t="s">
        <v>60</v>
      </c>
      <c r="AD14" t="s">
        <v>256</v>
      </c>
      <c r="AE14" t="s">
        <v>256</v>
      </c>
    </row>
    <row r="15" spans="1:31">
      <c r="B15" s="64" t="s">
        <v>257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row>
    <row r="16" spans="1:31">
      <c r="B16" s="21" t="s">
        <v>258</v>
      </c>
      <c r="C16" s="26">
        <v>11099.73</v>
      </c>
      <c r="D16" s="26">
        <v>11221.532999999999</v>
      </c>
      <c r="E16" s="26">
        <v>11098.848</v>
      </c>
      <c r="F16" s="26">
        <v>11125.635</v>
      </c>
      <c r="G16" s="26">
        <v>11029.036</v>
      </c>
      <c r="H16" s="26">
        <v>10936.199000000001</v>
      </c>
      <c r="I16" s="26">
        <v>10751.924999999999</v>
      </c>
      <c r="J16" s="26">
        <v>10740.02</v>
      </c>
      <c r="K16" s="26">
        <v>10757.709000000001</v>
      </c>
      <c r="L16" s="26">
        <v>10817.966</v>
      </c>
      <c r="M16" s="26">
        <v>10684.393</v>
      </c>
      <c r="N16" s="26">
        <v>10965.949000000001</v>
      </c>
      <c r="O16" s="26">
        <v>11010.133</v>
      </c>
      <c r="P16" s="26">
        <v>11046.47</v>
      </c>
      <c r="Q16" s="26">
        <v>11189.549000000001</v>
      </c>
      <c r="R16" s="26">
        <v>11124.705</v>
      </c>
      <c r="S16" s="26">
        <v>11262.521000000001</v>
      </c>
      <c r="T16" s="26">
        <v>11607.495999999999</v>
      </c>
      <c r="U16" s="26">
        <v>12000.415999999999</v>
      </c>
      <c r="V16" s="26">
        <v>12097.825999999999</v>
      </c>
      <c r="W16" s="26">
        <v>12061.093999999999</v>
      </c>
      <c r="X16" s="26">
        <v>11913.971</v>
      </c>
      <c r="Y16" s="26">
        <v>11920.513999999999</v>
      </c>
      <c r="Z16" s="26">
        <v>12081</v>
      </c>
      <c r="AA16" s="26">
        <v>12239</v>
      </c>
      <c r="AB16" s="26">
        <v>12464</v>
      </c>
      <c r="AC16" s="26">
        <v>12524</v>
      </c>
      <c r="AD16" s="26">
        <v>12526</v>
      </c>
      <c r="AE16" s="26">
        <v>12499</v>
      </c>
    </row>
    <row r="17" spans="1:31">
      <c r="B17" s="21" t="s">
        <v>195</v>
      </c>
      <c r="C17" s="26">
        <v>2761.0140000000001</v>
      </c>
      <c r="D17" s="26">
        <v>2800.7750000000001</v>
      </c>
      <c r="E17" s="26">
        <v>2908.6729999999998</v>
      </c>
      <c r="F17" s="26">
        <v>3026.8789999999999</v>
      </c>
      <c r="G17" s="26">
        <v>3259.6260000000002</v>
      </c>
      <c r="H17" s="26">
        <v>3371.5549999999998</v>
      </c>
      <c r="I17" s="26">
        <v>3549.797</v>
      </c>
      <c r="J17" s="26">
        <v>3823.2049999999999</v>
      </c>
      <c r="K17" s="26">
        <v>4128.8500000000004</v>
      </c>
      <c r="L17" s="26">
        <v>4351.9539999999997</v>
      </c>
      <c r="M17" s="26">
        <v>4513.5110000000004</v>
      </c>
      <c r="N17" s="26">
        <v>4733.2759999999998</v>
      </c>
      <c r="O17" s="26">
        <v>4871.7070000000003</v>
      </c>
      <c r="P17" s="26">
        <v>5052.5649999999996</v>
      </c>
      <c r="Q17" s="26">
        <v>5290.6729999999998</v>
      </c>
      <c r="R17" s="26">
        <v>5457.7460000000001</v>
      </c>
      <c r="S17" s="26">
        <v>5525.1859999999997</v>
      </c>
      <c r="T17" s="26">
        <v>5871.7969999999996</v>
      </c>
      <c r="U17" s="26">
        <v>6243.0460000000003</v>
      </c>
      <c r="V17" s="26">
        <v>6501.3220000000001</v>
      </c>
      <c r="W17" s="26">
        <v>6758.076</v>
      </c>
      <c r="X17" s="26">
        <v>7002.6880000000001</v>
      </c>
      <c r="Y17" s="26">
        <v>7168.1750000000002</v>
      </c>
      <c r="Z17" s="26">
        <v>7571</v>
      </c>
      <c r="AA17" s="26">
        <v>8034</v>
      </c>
      <c r="AB17" s="26">
        <v>8554</v>
      </c>
      <c r="AC17" s="26">
        <v>9167</v>
      </c>
      <c r="AD17" s="26">
        <v>9715</v>
      </c>
      <c r="AE17" s="26">
        <v>10286</v>
      </c>
    </row>
    <row r="18" spans="1:31">
      <c r="B18" s="21" t="s">
        <v>259</v>
      </c>
      <c r="C18" s="85">
        <v>305.62599999999998</v>
      </c>
      <c r="D18" s="85">
        <v>298.036</v>
      </c>
      <c r="E18" s="85">
        <v>288.62099999999998</v>
      </c>
      <c r="F18" s="85">
        <v>287.28199999999998</v>
      </c>
      <c r="G18" s="85">
        <v>282.28500000000003</v>
      </c>
      <c r="H18" s="85">
        <v>274.589</v>
      </c>
      <c r="I18" s="85">
        <v>268.21100000000001</v>
      </c>
      <c r="J18" s="85">
        <v>275.04300000000001</v>
      </c>
      <c r="K18" s="85">
        <v>288.76100000000002</v>
      </c>
      <c r="L18" s="85">
        <v>298.29500000000002</v>
      </c>
      <c r="M18" s="85">
        <v>311.27800000000002</v>
      </c>
      <c r="N18" s="85">
        <v>318.33</v>
      </c>
      <c r="O18" s="85">
        <v>350.08199999999999</v>
      </c>
      <c r="P18" s="85">
        <v>373.358</v>
      </c>
      <c r="Q18" s="85">
        <v>408.81599999999997</v>
      </c>
      <c r="R18" s="85">
        <v>443.71499999999997</v>
      </c>
      <c r="S18" s="85">
        <v>484.89699999999999</v>
      </c>
      <c r="T18" s="85">
        <v>522.42999999999995</v>
      </c>
      <c r="U18" s="85">
        <v>566.88900000000001</v>
      </c>
      <c r="V18" s="85">
        <v>594.86</v>
      </c>
      <c r="W18" s="85">
        <v>616.17999999999995</v>
      </c>
      <c r="X18" s="85">
        <v>631.09699999999998</v>
      </c>
      <c r="Y18" s="85">
        <v>661.452</v>
      </c>
      <c r="Z18" s="85">
        <v>672.428</v>
      </c>
      <c r="AA18" s="85">
        <v>688.20399999999995</v>
      </c>
      <c r="AB18" s="85">
        <v>709.25800000000004</v>
      </c>
      <c r="AC18" s="85">
        <v>716.26400000000001</v>
      </c>
      <c r="AD18">
        <v>721</v>
      </c>
      <c r="AE18">
        <v>730</v>
      </c>
    </row>
    <row r="19" spans="1:31">
      <c r="B19" s="64" t="s">
        <v>260</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row>
    <row r="20" spans="1:31">
      <c r="B20" s="21" t="s">
        <v>140</v>
      </c>
      <c r="C20" s="26">
        <v>18071.022000000001</v>
      </c>
      <c r="D20" s="26">
        <v>17592.421999999999</v>
      </c>
      <c r="E20" s="26">
        <v>18089.28</v>
      </c>
      <c r="F20" s="26">
        <v>18290.993999999999</v>
      </c>
      <c r="G20" s="26">
        <v>18534.511999999999</v>
      </c>
      <c r="H20" s="26">
        <v>18601.955999999998</v>
      </c>
      <c r="I20" s="26">
        <v>18534.121999999999</v>
      </c>
      <c r="J20" s="26">
        <v>18631.842000000001</v>
      </c>
      <c r="K20" s="26">
        <v>18395.295999999998</v>
      </c>
      <c r="L20" s="26">
        <v>18371.588</v>
      </c>
      <c r="M20" s="26">
        <v>18425.475999999999</v>
      </c>
      <c r="N20" s="26">
        <v>17940.581999999999</v>
      </c>
      <c r="O20" s="26">
        <v>18469.12</v>
      </c>
      <c r="P20" s="26">
        <v>18433.22</v>
      </c>
      <c r="Q20" s="26">
        <v>18203.776000000002</v>
      </c>
      <c r="R20" s="26">
        <v>18228.292000000001</v>
      </c>
      <c r="S20" s="26">
        <v>17771.97</v>
      </c>
      <c r="T20" s="26">
        <v>17836.074000000001</v>
      </c>
      <c r="U20" s="26">
        <v>16901.905999999999</v>
      </c>
      <c r="V20" s="26">
        <v>16844.562000000002</v>
      </c>
      <c r="W20" s="26">
        <v>16855.13</v>
      </c>
      <c r="X20" s="26">
        <v>16669.478999999999</v>
      </c>
      <c r="Y20" s="26">
        <v>16446.863000000001</v>
      </c>
      <c r="Z20" s="26">
        <v>16267</v>
      </c>
      <c r="AA20" s="26">
        <v>15334</v>
      </c>
      <c r="AB20" s="26">
        <v>15205</v>
      </c>
      <c r="AC20" s="26">
        <v>15102</v>
      </c>
      <c r="AD20" s="26">
        <v>14741</v>
      </c>
      <c r="AE20" s="26">
        <v>14859</v>
      </c>
    </row>
    <row r="21" spans="1:31">
      <c r="B21" s="21" t="s">
        <v>78</v>
      </c>
      <c r="C21" s="26">
        <v>17538.067175</v>
      </c>
      <c r="D21" s="26">
        <v>17202.806225</v>
      </c>
      <c r="E21" s="26">
        <v>17860.006785000001</v>
      </c>
      <c r="F21" s="26">
        <v>18227.725582999999</v>
      </c>
      <c r="G21" s="26">
        <v>18420.659887000002</v>
      </c>
      <c r="H21" s="26">
        <v>18649.576012000001</v>
      </c>
      <c r="I21" s="26">
        <v>18834.933763000001</v>
      </c>
      <c r="J21" s="26">
        <v>18876.962930000002</v>
      </c>
      <c r="K21" s="26">
        <v>18776.903599000001</v>
      </c>
      <c r="L21" s="26">
        <v>18729.381627999999</v>
      </c>
      <c r="M21" s="26">
        <v>18632.389345</v>
      </c>
      <c r="N21" s="26">
        <v>18059.742941</v>
      </c>
      <c r="O21" s="26">
        <v>18551.046398999999</v>
      </c>
      <c r="P21" s="26">
        <v>18413.67697</v>
      </c>
      <c r="Q21" s="26">
        <v>18176.917943</v>
      </c>
      <c r="R21" s="26">
        <v>18216.522145999999</v>
      </c>
      <c r="S21" s="26">
        <v>17776.619200000001</v>
      </c>
      <c r="T21" s="26">
        <v>17757.175625</v>
      </c>
      <c r="U21" s="26">
        <v>16792.292942</v>
      </c>
      <c r="V21" s="26">
        <v>16726.468486000002</v>
      </c>
      <c r="W21" s="26">
        <v>16906.269055000001</v>
      </c>
      <c r="X21" s="26">
        <v>16743.554366</v>
      </c>
      <c r="Y21" s="26">
        <v>16703.571206000001</v>
      </c>
      <c r="Z21" s="26">
        <v>16693</v>
      </c>
      <c r="AA21" s="26">
        <v>15894</v>
      </c>
      <c r="AB21" s="26">
        <v>15822</v>
      </c>
      <c r="AC21" s="26">
        <v>15987</v>
      </c>
      <c r="AD21" s="26">
        <v>15761</v>
      </c>
      <c r="AE21" s="26">
        <v>16004</v>
      </c>
    </row>
    <row r="22" spans="1:31">
      <c r="B22" s="21" t="s">
        <v>141</v>
      </c>
      <c r="C22" s="26">
        <v>4769.7122939999999</v>
      </c>
      <c r="D22" s="26">
        <v>4525.8236820000002</v>
      </c>
      <c r="E22" s="26">
        <v>4543.907612</v>
      </c>
      <c r="F22" s="26">
        <v>4562.7148239999997</v>
      </c>
      <c r="G22" s="26">
        <v>4627.3218290000004</v>
      </c>
      <c r="H22" s="26">
        <v>4628.3782959999999</v>
      </c>
      <c r="I22" s="26">
        <v>4695.1437910000004</v>
      </c>
      <c r="J22" s="26">
        <v>4741.8893500000004</v>
      </c>
      <c r="K22" s="26">
        <v>4736.4244989999997</v>
      </c>
      <c r="L22" s="26">
        <v>4751.3652330000004</v>
      </c>
      <c r="M22" s="26">
        <v>4814.5976520000004</v>
      </c>
      <c r="N22" s="26">
        <v>4772.7755660000003</v>
      </c>
      <c r="O22" s="26">
        <v>4952.9034089999996</v>
      </c>
      <c r="P22" s="26">
        <v>4963.9362609999998</v>
      </c>
      <c r="Q22" s="26">
        <v>4923.8405659999999</v>
      </c>
      <c r="R22" s="26">
        <v>4924.065826</v>
      </c>
      <c r="S22" s="26">
        <v>4779.5221300000003</v>
      </c>
      <c r="T22" s="26">
        <v>4819.832942</v>
      </c>
      <c r="U22" s="26">
        <v>4544.5058989999998</v>
      </c>
      <c r="V22" s="26">
        <v>4546.6073889999998</v>
      </c>
      <c r="W22" s="26">
        <v>4574.8166849999998</v>
      </c>
      <c r="X22" s="26">
        <v>4547.9894199999999</v>
      </c>
      <c r="Y22" s="26">
        <v>4504.4646899999998</v>
      </c>
      <c r="Z22" s="26">
        <v>4424.2795930000002</v>
      </c>
      <c r="AA22" s="26">
        <v>4167.6993110000003</v>
      </c>
      <c r="AB22" s="26">
        <v>4128.5703469999999</v>
      </c>
      <c r="AC22" s="26">
        <v>4161.4741029999996</v>
      </c>
      <c r="AD22">
        <v>4226</v>
      </c>
      <c r="AE22">
        <v>4315</v>
      </c>
    </row>
    <row r="23" spans="1:31">
      <c r="B23" s="64" t="s">
        <v>194</v>
      </c>
    </row>
    <row r="24" spans="1:31">
      <c r="B24" s="21" t="s">
        <v>261</v>
      </c>
      <c r="Z24" s="67"/>
      <c r="AA24" s="67"/>
      <c r="AB24" s="67"/>
      <c r="AC24" s="67"/>
      <c r="AD24" s="67"/>
      <c r="AE24" s="67"/>
    </row>
    <row r="25" spans="1:31">
      <c r="A25" s="65"/>
      <c r="B25" s="66" t="s">
        <v>262</v>
      </c>
      <c r="C25" s="67">
        <v>10.13147</v>
      </c>
      <c r="D25" s="67">
        <v>9.9636890000000005</v>
      </c>
      <c r="E25" s="67">
        <v>9.7853829999999995</v>
      </c>
      <c r="F25" s="67">
        <v>9.7019289999999998</v>
      </c>
      <c r="G25" s="67">
        <v>9.6014999999999997</v>
      </c>
      <c r="H25" s="67">
        <v>9.4653589999999994</v>
      </c>
      <c r="I25" s="67">
        <v>9.4268640000000001</v>
      </c>
      <c r="J25" s="67">
        <v>9.3138930000000002</v>
      </c>
      <c r="K25" s="67">
        <v>9.2389510000000001</v>
      </c>
      <c r="L25" s="67">
        <v>9.1717250000000003</v>
      </c>
      <c r="M25" s="67">
        <v>9.0717090000000002</v>
      </c>
      <c r="N25" s="67">
        <v>9.0021959999999996</v>
      </c>
      <c r="O25" s="67">
        <v>8.9224680000000003</v>
      </c>
      <c r="P25" s="67">
        <v>8.8340610000000002</v>
      </c>
      <c r="Q25" s="67">
        <v>8.7878939999999997</v>
      </c>
      <c r="R25" s="67">
        <v>8.7537749999999992</v>
      </c>
      <c r="S25" s="67">
        <v>8.6893709999999995</v>
      </c>
      <c r="T25" s="67">
        <v>8.6893290000000007</v>
      </c>
      <c r="U25" s="67">
        <v>8.6081219999999998</v>
      </c>
      <c r="V25" s="67">
        <v>8.556711</v>
      </c>
      <c r="W25" s="67">
        <v>8.5185720000000007</v>
      </c>
      <c r="X25" s="67">
        <v>8.5116549999999993</v>
      </c>
      <c r="Y25" s="67">
        <v>8.4349860000000003</v>
      </c>
      <c r="Z25" s="67">
        <v>8.4</v>
      </c>
      <c r="AA25" s="67">
        <v>8.3000000000000007</v>
      </c>
      <c r="AB25" s="67">
        <v>8.1</v>
      </c>
      <c r="AC25" s="67">
        <v>8</v>
      </c>
      <c r="AD25" s="67">
        <v>8</v>
      </c>
      <c r="AE25" s="67">
        <v>7.9</v>
      </c>
    </row>
    <row r="26" spans="1:31">
      <c r="A26" s="65"/>
      <c r="B26" s="66" t="s">
        <v>197</v>
      </c>
      <c r="C26" s="67">
        <v>7.7953900000000003</v>
      </c>
      <c r="D26" s="67">
        <v>7.7221859999999998</v>
      </c>
      <c r="E26" s="67">
        <v>7.5819830000000001</v>
      </c>
      <c r="F26" s="67">
        <v>7.5238269999999998</v>
      </c>
      <c r="G26" s="67">
        <v>7.4423899999999996</v>
      </c>
      <c r="H26" s="67">
        <v>7.2779049999999996</v>
      </c>
      <c r="I26" s="67">
        <v>7.3032450000000004</v>
      </c>
      <c r="J26" s="67">
        <v>7.0776490000000001</v>
      </c>
      <c r="K26" s="67">
        <v>7.0121770000000003</v>
      </c>
      <c r="L26" s="67">
        <v>6.8451079999999997</v>
      </c>
      <c r="M26" s="67">
        <v>6.6753460000000002</v>
      </c>
      <c r="N26" s="67">
        <v>6.5916699999999997</v>
      </c>
      <c r="O26" s="67">
        <v>6.4949110000000001</v>
      </c>
      <c r="P26" s="67">
        <v>6.3981009999999996</v>
      </c>
      <c r="Q26" s="67">
        <v>6.364751</v>
      </c>
      <c r="R26" s="67">
        <v>6.3645690000000004</v>
      </c>
      <c r="S26" s="67">
        <v>6.3735270000000002</v>
      </c>
      <c r="T26" s="67">
        <v>6.3996719999999998</v>
      </c>
      <c r="U26" s="67">
        <v>6.426704</v>
      </c>
      <c r="V26" s="67">
        <v>6.450755</v>
      </c>
      <c r="W26" s="67">
        <v>6.5607689999999996</v>
      </c>
      <c r="X26" s="67">
        <v>6.5997029999999999</v>
      </c>
      <c r="Y26" s="67">
        <v>6.6765270000000001</v>
      </c>
      <c r="Z26" s="67">
        <v>6.8</v>
      </c>
      <c r="AA26" s="67">
        <v>6.8</v>
      </c>
      <c r="AB26" s="67">
        <v>6.8</v>
      </c>
      <c r="AC26" s="67">
        <v>6.8754549999999997</v>
      </c>
      <c r="AD26" s="67">
        <v>6.9</v>
      </c>
      <c r="AE26" s="67">
        <v>6.9</v>
      </c>
    </row>
    <row r="27" spans="1:31">
      <c r="B27" s="21" t="s">
        <v>263</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row>
    <row r="28" spans="1:31">
      <c r="A28" s="65"/>
      <c r="B28" s="66" t="s">
        <v>196</v>
      </c>
      <c r="C28" s="67">
        <v>12.872584</v>
      </c>
      <c r="D28" s="67">
        <v>12.690975</v>
      </c>
      <c r="E28" s="67">
        <v>12.570957</v>
      </c>
      <c r="F28" s="67">
        <v>12.476820999999999</v>
      </c>
      <c r="G28" s="67">
        <v>12.476219</v>
      </c>
      <c r="H28" s="67">
        <v>12.443307000000001</v>
      </c>
      <c r="I28" s="67">
        <v>12.429385999999999</v>
      </c>
      <c r="J28" s="67">
        <v>12.402381</v>
      </c>
      <c r="K28" s="67">
        <v>12.366502000000001</v>
      </c>
      <c r="L28" s="67">
        <v>12.344590999999999</v>
      </c>
      <c r="M28" s="67">
        <v>12.274993</v>
      </c>
      <c r="N28" s="67">
        <v>12.13137</v>
      </c>
      <c r="O28" s="67">
        <v>12.070487999999999</v>
      </c>
      <c r="P28" s="67">
        <v>11.995704</v>
      </c>
      <c r="Q28" s="67">
        <v>11.929461</v>
      </c>
      <c r="R28" s="67">
        <v>11.849394</v>
      </c>
      <c r="S28" s="67">
        <v>11.799765000000001</v>
      </c>
      <c r="T28" s="67">
        <v>11.805507</v>
      </c>
      <c r="U28" s="67">
        <v>11.701206000000001</v>
      </c>
      <c r="V28" s="67">
        <v>11.596439999999999</v>
      </c>
      <c r="W28" s="67">
        <v>11.508630999999999</v>
      </c>
      <c r="X28" s="67">
        <v>11.464636</v>
      </c>
      <c r="Y28" s="67">
        <v>11.439691</v>
      </c>
      <c r="Z28" s="67">
        <v>11.3</v>
      </c>
      <c r="AA28" s="67">
        <v>11.3</v>
      </c>
      <c r="AB28" s="67">
        <v>10.9</v>
      </c>
      <c r="AC28" s="67">
        <v>10.8</v>
      </c>
      <c r="AD28" s="67">
        <v>10.7</v>
      </c>
      <c r="AE28" s="67">
        <v>10.6</v>
      </c>
    </row>
    <row r="29" spans="1:31">
      <c r="A29" s="65"/>
      <c r="B29" s="66" t="s">
        <v>197</v>
      </c>
      <c r="C29" s="67">
        <v>9.9904860000000006</v>
      </c>
      <c r="D29" s="67">
        <v>10.201999000000001</v>
      </c>
      <c r="E29" s="67">
        <v>10.246162999999999</v>
      </c>
      <c r="F29" s="67">
        <v>10.583468</v>
      </c>
      <c r="G29" s="67">
        <v>10.961283</v>
      </c>
      <c r="H29" s="67">
        <v>11.292365</v>
      </c>
      <c r="I29" s="67">
        <v>11.608767</v>
      </c>
      <c r="J29" s="67">
        <v>11.712052999999999</v>
      </c>
      <c r="K29" s="67">
        <v>11.923655</v>
      </c>
      <c r="L29" s="67">
        <v>12.005165999999999</v>
      </c>
      <c r="M29" s="67">
        <v>12.14864</v>
      </c>
      <c r="N29" s="67">
        <v>12.163368</v>
      </c>
      <c r="O29" s="67">
        <v>12.371523</v>
      </c>
      <c r="P29" s="67">
        <v>12.293736000000001</v>
      </c>
      <c r="Q29" s="67">
        <v>12.206898000000001</v>
      </c>
      <c r="R29" s="67">
        <v>12.127347</v>
      </c>
      <c r="S29" s="67">
        <v>12.237926</v>
      </c>
      <c r="T29" s="67">
        <v>12.102245</v>
      </c>
      <c r="U29" s="67">
        <v>11.505089</v>
      </c>
      <c r="V29" s="67">
        <v>10.92736</v>
      </c>
      <c r="W29" s="67">
        <v>10.374950999999999</v>
      </c>
      <c r="X29" s="67">
        <v>9.8762419999999995</v>
      </c>
      <c r="Y29" s="67">
        <v>9.437519</v>
      </c>
      <c r="Z29" s="67">
        <v>9.1</v>
      </c>
      <c r="AA29" s="67">
        <v>8.9</v>
      </c>
      <c r="AB29" s="67">
        <v>8.8000000000000007</v>
      </c>
      <c r="AC29" s="67">
        <v>8.8000000000000007</v>
      </c>
      <c r="AD29" s="67">
        <v>8.8000000000000007</v>
      </c>
      <c r="AE29" s="67">
        <v>8.8000000000000007</v>
      </c>
    </row>
    <row r="30" spans="1:31">
      <c r="B30" s="21" t="s">
        <v>264</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row>
    <row r="31" spans="1:31">
      <c r="A31" s="65"/>
      <c r="B31" s="66" t="s">
        <v>262</v>
      </c>
      <c r="C31" s="67">
        <v>4.7</v>
      </c>
      <c r="D31" s="67">
        <v>4.7</v>
      </c>
      <c r="E31" s="67">
        <v>4.7</v>
      </c>
      <c r="F31" s="67">
        <v>4.7</v>
      </c>
      <c r="G31" s="67">
        <v>4.7</v>
      </c>
      <c r="H31" s="67">
        <v>4.7</v>
      </c>
      <c r="I31" s="67">
        <v>4.7</v>
      </c>
      <c r="J31" s="67">
        <v>4.7</v>
      </c>
      <c r="K31" s="67">
        <v>4.7</v>
      </c>
      <c r="L31" s="67">
        <v>4.7</v>
      </c>
      <c r="M31" s="67">
        <v>4.7</v>
      </c>
      <c r="N31" s="67">
        <v>4.7</v>
      </c>
      <c r="O31" s="67">
        <v>4.7</v>
      </c>
      <c r="P31" s="67">
        <v>4.7</v>
      </c>
      <c r="Q31" s="67">
        <v>4.7</v>
      </c>
      <c r="R31" s="67">
        <v>4.3</v>
      </c>
      <c r="S31" s="67">
        <v>4.3</v>
      </c>
      <c r="T31" s="67">
        <v>4.2</v>
      </c>
      <c r="U31" s="67">
        <v>4.2</v>
      </c>
      <c r="V31" s="67">
        <v>5.4</v>
      </c>
      <c r="W31" s="67">
        <v>5.4</v>
      </c>
      <c r="X31" s="67">
        <v>5.4</v>
      </c>
      <c r="Y31" s="67">
        <v>5.4</v>
      </c>
      <c r="Z31" s="67">
        <v>5.4</v>
      </c>
      <c r="AA31" s="67">
        <v>5.4</v>
      </c>
      <c r="AB31" s="67">
        <v>5.4</v>
      </c>
      <c r="AC31" s="67">
        <v>5.4</v>
      </c>
      <c r="AD31">
        <v>5.3</v>
      </c>
      <c r="AE31">
        <v>5.3</v>
      </c>
    </row>
    <row r="32" spans="1:31">
      <c r="B32" s="18" t="s">
        <v>265</v>
      </c>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row>
    <row r="33" spans="1:32">
      <c r="B33" s="19" t="s">
        <v>266</v>
      </c>
      <c r="C33" s="38">
        <v>8.6</v>
      </c>
      <c r="D33" s="38">
        <v>8.6</v>
      </c>
      <c r="E33" s="38">
        <v>8.6</v>
      </c>
      <c r="F33" s="38">
        <v>8.6</v>
      </c>
      <c r="G33" s="38">
        <v>8.6</v>
      </c>
      <c r="H33" s="38">
        <v>8.6</v>
      </c>
      <c r="I33" s="38">
        <v>8.6</v>
      </c>
      <c r="J33" s="38">
        <v>8.6</v>
      </c>
      <c r="K33" s="38">
        <v>8.6</v>
      </c>
      <c r="L33" s="38">
        <v>8.6</v>
      </c>
      <c r="M33" s="38">
        <v>8.6</v>
      </c>
      <c r="N33" s="38">
        <v>8.6</v>
      </c>
      <c r="O33" s="38">
        <v>8.6</v>
      </c>
      <c r="P33" s="38">
        <v>8.6</v>
      </c>
      <c r="Q33" s="38">
        <v>8.6</v>
      </c>
      <c r="R33" s="38">
        <v>8.6</v>
      </c>
      <c r="S33" s="38">
        <v>8.6</v>
      </c>
      <c r="T33" s="38">
        <v>8.6</v>
      </c>
      <c r="U33" s="38">
        <v>8.6</v>
      </c>
      <c r="V33" s="38">
        <v>8.6</v>
      </c>
      <c r="W33" s="38">
        <v>8.6</v>
      </c>
      <c r="X33" s="38" t="s">
        <v>60</v>
      </c>
      <c r="Y33" s="38" t="s">
        <v>60</v>
      </c>
      <c r="Z33" s="38" t="s">
        <v>60</v>
      </c>
      <c r="AA33" s="38" t="s">
        <v>60</v>
      </c>
      <c r="AB33" s="38" t="s">
        <v>60</v>
      </c>
      <c r="AC33" s="38" t="s">
        <v>60</v>
      </c>
      <c r="AD33" s="38" t="s">
        <v>60</v>
      </c>
      <c r="AE33" s="38" t="s">
        <v>60</v>
      </c>
      <c r="AF33" s="38"/>
    </row>
    <row r="34" spans="1:32">
      <c r="B34" s="19" t="s">
        <v>267</v>
      </c>
      <c r="C34" s="38">
        <v>8.1999999999999993</v>
      </c>
      <c r="D34" s="38">
        <v>8</v>
      </c>
      <c r="E34" s="38">
        <v>8.1</v>
      </c>
      <c r="F34" s="38">
        <v>8.1</v>
      </c>
      <c r="G34" s="38">
        <v>8.1999999999999993</v>
      </c>
      <c r="H34" s="38">
        <v>7.9</v>
      </c>
      <c r="I34" s="38">
        <v>7.9</v>
      </c>
      <c r="J34" s="38">
        <v>8</v>
      </c>
      <c r="K34" s="38">
        <v>7.9</v>
      </c>
      <c r="L34" s="38">
        <v>7.9</v>
      </c>
      <c r="M34" s="38">
        <v>7.8</v>
      </c>
      <c r="N34" s="38">
        <v>7.8</v>
      </c>
      <c r="O34" s="38">
        <v>7.7</v>
      </c>
      <c r="P34" s="38">
        <v>7.6</v>
      </c>
      <c r="Q34" s="38">
        <v>7.5</v>
      </c>
      <c r="R34" s="38">
        <v>7.4</v>
      </c>
      <c r="S34" s="38">
        <v>7.5</v>
      </c>
      <c r="T34" s="38">
        <v>7.2</v>
      </c>
      <c r="U34" s="38">
        <v>7.1</v>
      </c>
      <c r="V34" s="38">
        <v>6.8</v>
      </c>
      <c r="W34" s="38">
        <v>6.8</v>
      </c>
      <c r="X34" s="38" t="s">
        <v>60</v>
      </c>
      <c r="Y34" s="38" t="s">
        <v>60</v>
      </c>
      <c r="Z34" s="38" t="s">
        <v>60</v>
      </c>
      <c r="AA34" s="38" t="s">
        <v>60</v>
      </c>
      <c r="AB34" s="38" t="s">
        <v>60</v>
      </c>
      <c r="AC34" s="38" t="s">
        <v>60</v>
      </c>
      <c r="AD34" s="38" t="s">
        <v>60</v>
      </c>
      <c r="AE34" s="38" t="s">
        <v>60</v>
      </c>
    </row>
    <row r="35" spans="1:32">
      <c r="B35" s="19" t="s">
        <v>200</v>
      </c>
      <c r="C35" s="38">
        <v>11.8</v>
      </c>
      <c r="D35" s="38">
        <v>11.6</v>
      </c>
      <c r="E35" s="38">
        <v>11.6</v>
      </c>
      <c r="F35" s="38">
        <v>11.5</v>
      </c>
      <c r="G35" s="38">
        <v>11.5</v>
      </c>
      <c r="H35" s="38">
        <v>11.4</v>
      </c>
      <c r="I35" s="38">
        <v>11.4</v>
      </c>
      <c r="J35" s="38">
        <v>11.4</v>
      </c>
      <c r="K35" s="38">
        <v>11.4</v>
      </c>
      <c r="L35" s="38">
        <v>11.4</v>
      </c>
      <c r="M35" s="38">
        <v>11.4</v>
      </c>
      <c r="N35" s="38">
        <v>11.4</v>
      </c>
      <c r="O35" s="38">
        <v>11.4</v>
      </c>
      <c r="P35" s="38">
        <v>11.4</v>
      </c>
      <c r="Q35" s="38">
        <v>11.4</v>
      </c>
      <c r="R35" s="38">
        <v>11.2</v>
      </c>
      <c r="S35" s="38">
        <v>10.9</v>
      </c>
      <c r="T35" s="38">
        <v>10.6</v>
      </c>
      <c r="U35" s="38">
        <v>10.5</v>
      </c>
      <c r="V35" s="38">
        <v>10.199999999999999</v>
      </c>
      <c r="W35" s="38">
        <v>10</v>
      </c>
      <c r="X35" s="38" t="s">
        <v>60</v>
      </c>
      <c r="Y35" s="38" t="s">
        <v>60</v>
      </c>
      <c r="Z35" s="38" t="s">
        <v>60</v>
      </c>
      <c r="AA35" s="38" t="s">
        <v>60</v>
      </c>
      <c r="AB35" s="38" t="s">
        <v>60</v>
      </c>
      <c r="AC35" s="38" t="s">
        <v>60</v>
      </c>
      <c r="AD35" s="38" t="s">
        <v>60</v>
      </c>
      <c r="AE35" s="38" t="s">
        <v>60</v>
      </c>
    </row>
    <row r="36" spans="1:32">
      <c r="B36" s="19" t="s">
        <v>205</v>
      </c>
      <c r="C36" s="38">
        <v>11.4</v>
      </c>
      <c r="D36" s="38">
        <v>11.1</v>
      </c>
      <c r="E36" s="38">
        <v>11.3</v>
      </c>
      <c r="F36" s="38">
        <v>11.1</v>
      </c>
      <c r="G36" s="38">
        <v>11.5</v>
      </c>
      <c r="H36" s="38">
        <v>11.5</v>
      </c>
      <c r="I36" s="38">
        <v>11.3</v>
      </c>
      <c r="J36" s="38">
        <v>11.3</v>
      </c>
      <c r="K36" s="38">
        <v>11.4</v>
      </c>
      <c r="L36" s="38">
        <v>11.3</v>
      </c>
      <c r="M36" s="38">
        <v>11.1</v>
      </c>
      <c r="N36" s="38">
        <v>11</v>
      </c>
      <c r="O36" s="38">
        <v>11</v>
      </c>
      <c r="P36" s="38">
        <v>10.8</v>
      </c>
      <c r="Q36" s="38">
        <v>10.9</v>
      </c>
      <c r="R36" s="38">
        <v>10.6</v>
      </c>
      <c r="S36" s="38">
        <v>10.4</v>
      </c>
      <c r="T36" s="38">
        <v>10.1</v>
      </c>
      <c r="U36" s="38">
        <v>9.5</v>
      </c>
      <c r="V36" s="38">
        <v>9.1</v>
      </c>
      <c r="W36" s="38">
        <v>8.5</v>
      </c>
      <c r="X36" s="38" t="s">
        <v>60</v>
      </c>
      <c r="Y36" s="38" t="s">
        <v>60</v>
      </c>
      <c r="Z36" s="38" t="s">
        <v>60</v>
      </c>
      <c r="AA36" s="38" t="s">
        <v>60</v>
      </c>
      <c r="AB36" s="38" t="s">
        <v>60</v>
      </c>
      <c r="AC36" s="38" t="s">
        <v>60</v>
      </c>
      <c r="AD36" s="38" t="s">
        <v>60</v>
      </c>
      <c r="AE36" s="38" t="s">
        <v>60</v>
      </c>
    </row>
    <row r="37" spans="1:32">
      <c r="B37" s="86"/>
      <c r="C37" s="87"/>
      <c r="D37" s="68"/>
      <c r="E37" s="68"/>
      <c r="F37" s="68"/>
      <c r="G37" s="68"/>
      <c r="H37" s="68"/>
      <c r="I37" s="68"/>
      <c r="J37" s="68"/>
      <c r="K37" s="68"/>
      <c r="L37" s="68"/>
      <c r="M37" s="88"/>
      <c r="N37" s="88"/>
      <c r="O37" s="88"/>
      <c r="P37" s="88"/>
      <c r="Q37" s="88"/>
      <c r="R37" s="88"/>
      <c r="S37" s="88"/>
      <c r="T37" s="88"/>
      <c r="U37" s="88"/>
      <c r="V37" s="88"/>
      <c r="W37" s="88"/>
      <c r="X37" s="88"/>
      <c r="Y37" s="88"/>
      <c r="Z37" s="88"/>
      <c r="AA37" s="88"/>
      <c r="AB37" s="88"/>
      <c r="AC37" s="88"/>
    </row>
    <row r="38" spans="1:32">
      <c r="B38" s="63" t="s">
        <v>268</v>
      </c>
      <c r="C38" s="89"/>
      <c r="D38" s="89"/>
      <c r="E38" s="89"/>
      <c r="F38" s="89"/>
      <c r="G38" s="89"/>
      <c r="H38" s="89"/>
      <c r="I38" s="89"/>
      <c r="J38" s="89"/>
      <c r="K38" s="89"/>
      <c r="L38" s="89"/>
      <c r="M38" s="90"/>
      <c r="N38" s="90"/>
      <c r="O38" s="90"/>
      <c r="P38" s="90"/>
      <c r="Q38" s="90"/>
      <c r="R38" s="90"/>
      <c r="S38" s="90"/>
      <c r="T38" s="90"/>
      <c r="U38" s="90"/>
      <c r="V38" s="90"/>
      <c r="W38" s="90"/>
      <c r="X38" s="90"/>
      <c r="Y38" s="90"/>
      <c r="Z38" s="90"/>
      <c r="AA38" s="90"/>
      <c r="AB38" s="90"/>
      <c r="AC38" s="90"/>
    </row>
    <row r="39" spans="1:32">
      <c r="B39" s="64" t="s">
        <v>269</v>
      </c>
    </row>
    <row r="40" spans="1:32">
      <c r="B40" s="21" t="s">
        <v>134</v>
      </c>
      <c r="C40" s="37">
        <v>44.682000000000002</v>
      </c>
      <c r="D40" s="37">
        <v>44.241999999999997</v>
      </c>
      <c r="E40" s="37">
        <v>47.905999999999999</v>
      </c>
      <c r="F40" s="37">
        <v>46.643999999999998</v>
      </c>
      <c r="G40" s="37">
        <v>47.323</v>
      </c>
      <c r="H40" s="37">
        <v>48.798000000000002</v>
      </c>
      <c r="I40" s="37">
        <v>49.259</v>
      </c>
      <c r="J40" s="37">
        <v>47.024000000000001</v>
      </c>
      <c r="K40" s="37">
        <v>46.378</v>
      </c>
      <c r="L40" s="37">
        <v>44.720999999999997</v>
      </c>
      <c r="M40" s="100">
        <v>47</v>
      </c>
      <c r="N40" s="100">
        <v>43</v>
      </c>
      <c r="O40" s="100">
        <v>46</v>
      </c>
      <c r="P40" s="100">
        <v>48</v>
      </c>
      <c r="Q40" s="100">
        <v>47</v>
      </c>
      <c r="R40" s="100">
        <v>47</v>
      </c>
      <c r="S40" s="100">
        <v>49</v>
      </c>
      <c r="T40" s="100">
        <v>48</v>
      </c>
      <c r="U40" s="100">
        <v>48</v>
      </c>
      <c r="V40" s="100">
        <v>49</v>
      </c>
      <c r="W40" s="100">
        <v>50</v>
      </c>
      <c r="X40" s="100">
        <v>50</v>
      </c>
      <c r="Y40" s="100">
        <v>50</v>
      </c>
      <c r="Z40" s="100">
        <v>50</v>
      </c>
      <c r="AA40" s="100">
        <v>53</v>
      </c>
      <c r="AB40" s="100">
        <v>50</v>
      </c>
      <c r="AC40" s="100">
        <v>51</v>
      </c>
      <c r="AD40" s="100">
        <v>50</v>
      </c>
      <c r="AE40" s="100">
        <v>51</v>
      </c>
    </row>
    <row r="41" spans="1:32">
      <c r="B41" s="21" t="s">
        <v>135</v>
      </c>
      <c r="C41" s="37">
        <v>25.699000000000002</v>
      </c>
      <c r="D41" s="37">
        <v>25.704999999999998</v>
      </c>
      <c r="E41" s="37">
        <v>22.189</v>
      </c>
      <c r="F41" s="37">
        <v>23.067</v>
      </c>
      <c r="G41" s="37">
        <v>23.542999999999999</v>
      </c>
      <c r="H41" s="37">
        <v>21.690999999999999</v>
      </c>
      <c r="I41" s="37">
        <v>20.515000000000001</v>
      </c>
      <c r="J41" s="37">
        <v>22.239000000000001</v>
      </c>
      <c r="K41" s="37">
        <v>21.372</v>
      </c>
      <c r="L41" s="37">
        <v>21.856999999999999</v>
      </c>
      <c r="M41" s="100">
        <v>23</v>
      </c>
      <c r="N41" s="100">
        <v>23</v>
      </c>
      <c r="O41" s="100">
        <v>25</v>
      </c>
      <c r="P41" s="100">
        <v>24</v>
      </c>
      <c r="Q41" s="100">
        <v>24</v>
      </c>
      <c r="R41" s="100">
        <v>24</v>
      </c>
      <c r="S41" s="100">
        <v>23</v>
      </c>
      <c r="T41" s="100">
        <v>26</v>
      </c>
      <c r="U41" s="100">
        <v>27</v>
      </c>
      <c r="V41" s="100">
        <v>28</v>
      </c>
      <c r="W41" s="100">
        <v>28</v>
      </c>
      <c r="X41" s="100">
        <v>29</v>
      </c>
      <c r="Y41" s="100">
        <v>29</v>
      </c>
      <c r="Z41" s="100">
        <v>29</v>
      </c>
      <c r="AA41" s="100">
        <v>28</v>
      </c>
      <c r="AB41" s="100">
        <v>31</v>
      </c>
      <c r="AC41" s="100">
        <v>29</v>
      </c>
      <c r="AD41" s="100">
        <v>29</v>
      </c>
      <c r="AE41" s="100">
        <v>30</v>
      </c>
    </row>
    <row r="42" spans="1:32">
      <c r="B42" s="21" t="s">
        <v>136</v>
      </c>
      <c r="C42" s="37">
        <v>6.5810000000000004</v>
      </c>
      <c r="D42" s="37">
        <v>7.26</v>
      </c>
      <c r="E42" s="37">
        <v>7.3819999999999997</v>
      </c>
      <c r="F42" s="37">
        <v>7.8129999999999997</v>
      </c>
      <c r="G42" s="37">
        <v>7.2690000000000001</v>
      </c>
      <c r="H42" s="37">
        <v>6.8479999999999999</v>
      </c>
      <c r="I42" s="37">
        <v>7.3819999999999997</v>
      </c>
      <c r="J42" s="37">
        <v>7.9969999999999999</v>
      </c>
      <c r="K42" s="37">
        <v>7.4660000000000002</v>
      </c>
      <c r="L42" s="37">
        <v>6.5970000000000004</v>
      </c>
      <c r="M42" s="100">
        <v>7</v>
      </c>
      <c r="N42" s="100">
        <v>8</v>
      </c>
      <c r="O42" s="100">
        <v>8</v>
      </c>
      <c r="P42" s="100">
        <v>8</v>
      </c>
      <c r="Q42" s="100">
        <v>7</v>
      </c>
      <c r="R42" s="100">
        <v>8</v>
      </c>
      <c r="S42" s="100">
        <v>8</v>
      </c>
      <c r="T42" s="100">
        <v>9</v>
      </c>
      <c r="U42" s="100">
        <v>9</v>
      </c>
      <c r="V42" s="100">
        <v>8</v>
      </c>
      <c r="W42" s="100">
        <v>8</v>
      </c>
      <c r="X42" s="100">
        <v>8</v>
      </c>
      <c r="Y42" s="100">
        <v>8</v>
      </c>
      <c r="Z42" s="100">
        <v>10</v>
      </c>
      <c r="AA42" s="100">
        <v>9</v>
      </c>
      <c r="AB42" s="100">
        <v>9</v>
      </c>
      <c r="AC42" s="100">
        <v>11</v>
      </c>
      <c r="AD42" s="100">
        <v>11</v>
      </c>
      <c r="AE42" s="100">
        <v>11</v>
      </c>
    </row>
    <row r="43" spans="1:32">
      <c r="B43" s="64" t="s">
        <v>270</v>
      </c>
    </row>
    <row r="44" spans="1:32">
      <c r="B44" s="21" t="s">
        <v>134</v>
      </c>
      <c r="C44" s="26">
        <v>19522.900108000002</v>
      </c>
      <c r="D44" s="26">
        <v>19209.297423</v>
      </c>
      <c r="E44" s="26">
        <v>20094.084504999999</v>
      </c>
      <c r="F44" s="26">
        <v>18909.692717000002</v>
      </c>
      <c r="G44" s="26">
        <v>17473.391506</v>
      </c>
      <c r="H44" s="26">
        <v>24264.011310999998</v>
      </c>
      <c r="I44" s="26">
        <v>20460.895527000001</v>
      </c>
      <c r="J44" s="26">
        <v>21798.391366</v>
      </c>
      <c r="K44" s="26">
        <v>23405.227203999999</v>
      </c>
      <c r="L44" s="26">
        <v>24565.788108000001</v>
      </c>
      <c r="M44" s="101">
        <v>26058</v>
      </c>
      <c r="N44" s="101">
        <v>25201</v>
      </c>
      <c r="O44" s="101">
        <v>26457</v>
      </c>
      <c r="P44" s="101">
        <v>29611</v>
      </c>
      <c r="Q44" s="101">
        <v>25023</v>
      </c>
      <c r="R44" s="101">
        <v>27523</v>
      </c>
      <c r="S44" s="101">
        <v>30918</v>
      </c>
      <c r="T44" s="101">
        <v>26028</v>
      </c>
      <c r="U44" s="101">
        <v>27018</v>
      </c>
      <c r="V44" s="101">
        <v>30787</v>
      </c>
      <c r="W44" s="101">
        <v>33241</v>
      </c>
      <c r="X44" s="101">
        <v>33347</v>
      </c>
      <c r="Y44" s="101">
        <v>31365</v>
      </c>
      <c r="Z44" s="101">
        <v>29065</v>
      </c>
      <c r="AA44" s="101">
        <v>25036</v>
      </c>
      <c r="AB44" s="101">
        <v>25442</v>
      </c>
      <c r="AC44" s="101">
        <v>26775</v>
      </c>
      <c r="AD44" s="101">
        <v>29271</v>
      </c>
      <c r="AE44" s="101">
        <v>28817</v>
      </c>
    </row>
    <row r="45" spans="1:32">
      <c r="B45" s="21" t="s">
        <v>135</v>
      </c>
      <c r="C45" s="26">
        <v>47513.189099000003</v>
      </c>
      <c r="D45" s="26">
        <v>48357.183152999998</v>
      </c>
      <c r="E45" s="26">
        <v>50298.268897000002</v>
      </c>
      <c r="F45" s="26">
        <v>48580.825513000003</v>
      </c>
      <c r="G45" s="26">
        <v>46745.400314999999</v>
      </c>
      <c r="H45" s="26">
        <v>55445.451272999999</v>
      </c>
      <c r="I45" s="26">
        <v>52783.499147000002</v>
      </c>
      <c r="J45" s="26">
        <v>58185.874483</v>
      </c>
      <c r="K45" s="26">
        <v>54530.530074000002</v>
      </c>
      <c r="L45" s="26">
        <v>56415.615733999999</v>
      </c>
      <c r="M45" s="101">
        <v>55666</v>
      </c>
      <c r="N45" s="101">
        <v>60724</v>
      </c>
      <c r="O45" s="101">
        <v>65998</v>
      </c>
      <c r="P45" s="101">
        <v>69625</v>
      </c>
      <c r="Q45" s="101">
        <v>69470</v>
      </c>
      <c r="R45" s="101">
        <v>73704</v>
      </c>
      <c r="S45" s="101">
        <v>77728</v>
      </c>
      <c r="T45" s="101">
        <v>60285</v>
      </c>
      <c r="U45" s="101">
        <v>61083</v>
      </c>
      <c r="V45" s="101">
        <v>63423</v>
      </c>
      <c r="W45" s="101">
        <v>68438</v>
      </c>
      <c r="X45" s="101">
        <v>75220</v>
      </c>
      <c r="Y45" s="101">
        <v>69004</v>
      </c>
      <c r="Z45" s="101">
        <v>69515</v>
      </c>
      <c r="AA45" s="101">
        <v>68467</v>
      </c>
      <c r="AB45" s="101">
        <v>62971</v>
      </c>
      <c r="AC45" s="101">
        <v>53884</v>
      </c>
      <c r="AD45" s="101">
        <v>61924</v>
      </c>
      <c r="AE45" s="101">
        <v>62627</v>
      </c>
    </row>
    <row r="46" spans="1:32">
      <c r="B46" s="21" t="s">
        <v>136</v>
      </c>
      <c r="C46" s="26">
        <v>70530.975120999996</v>
      </c>
      <c r="D46" s="26">
        <v>61814.679219999998</v>
      </c>
      <c r="E46" s="26">
        <v>58979.296354999999</v>
      </c>
      <c r="F46" s="26">
        <v>53491.133363000001</v>
      </c>
      <c r="G46" s="26">
        <v>58534.354191999999</v>
      </c>
      <c r="H46" s="26">
        <v>80881.367754999999</v>
      </c>
      <c r="I46" s="26">
        <v>63222.702894000002</v>
      </c>
      <c r="J46" s="26">
        <v>76368.139188000001</v>
      </c>
      <c r="K46" s="26">
        <v>73392.227140999996</v>
      </c>
      <c r="L46" s="26">
        <v>76574.712713999994</v>
      </c>
      <c r="M46" s="101">
        <v>76564</v>
      </c>
      <c r="N46" s="101">
        <v>66474</v>
      </c>
      <c r="O46" s="101">
        <v>76330</v>
      </c>
      <c r="P46" s="101">
        <v>70616</v>
      </c>
      <c r="Q46" s="101">
        <v>67179</v>
      </c>
      <c r="R46" s="101">
        <v>70195</v>
      </c>
      <c r="S46" s="101">
        <v>55560</v>
      </c>
      <c r="T46" s="101">
        <v>61812</v>
      </c>
      <c r="U46" s="101">
        <v>59131</v>
      </c>
      <c r="V46" s="101">
        <v>57189</v>
      </c>
      <c r="W46" s="101">
        <v>52627</v>
      </c>
      <c r="X46" s="101">
        <v>57047</v>
      </c>
      <c r="Y46" s="101">
        <v>48114</v>
      </c>
      <c r="Z46" s="101">
        <v>49489</v>
      </c>
      <c r="AA46" s="101">
        <v>43423</v>
      </c>
      <c r="AB46" s="101">
        <v>41358</v>
      </c>
      <c r="AC46" s="101">
        <v>32276</v>
      </c>
      <c r="AD46" s="101">
        <v>34979</v>
      </c>
      <c r="AE46" s="101">
        <v>37282</v>
      </c>
    </row>
    <row r="47" spans="1:32">
      <c r="B47" s="33"/>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row r="48" spans="1:32">
      <c r="A48" s="33" t="s">
        <v>212</v>
      </c>
      <c r="C48" s="26"/>
      <c r="D48" s="26"/>
      <c r="E48" s="26"/>
      <c r="F48" s="26"/>
      <c r="G48" s="26"/>
      <c r="H48" s="26"/>
      <c r="I48" s="26"/>
      <c r="J48" s="26"/>
      <c r="K48" s="26"/>
      <c r="L48" s="26"/>
      <c r="M48" s="26"/>
      <c r="N48" s="26"/>
      <c r="O48" s="26"/>
      <c r="P48" s="26"/>
      <c r="Q48" s="26"/>
      <c r="R48" s="26"/>
      <c r="S48" s="26"/>
      <c r="T48" s="26"/>
      <c r="U48" s="31"/>
      <c r="V48" s="26"/>
      <c r="W48" s="26"/>
      <c r="X48" s="26"/>
      <c r="Y48" s="26"/>
      <c r="Z48" s="26"/>
      <c r="AA48" s="26"/>
      <c r="AB48" s="26"/>
      <c r="AC48" s="26"/>
    </row>
    <row r="49" spans="1:29">
      <c r="A49" s="8" t="s">
        <v>271</v>
      </c>
      <c r="C49" s="84"/>
      <c r="D49" s="84"/>
      <c r="E49" s="84"/>
      <c r="F49" s="84"/>
      <c r="G49" s="84"/>
      <c r="H49" s="84"/>
      <c r="I49" s="84"/>
      <c r="J49" s="84"/>
      <c r="K49" s="84"/>
      <c r="L49" s="84"/>
      <c r="M49" s="84"/>
      <c r="N49" s="84"/>
      <c r="O49" s="84"/>
      <c r="P49" s="84"/>
      <c r="Q49" s="84"/>
      <c r="R49" s="84"/>
      <c r="S49" s="84"/>
      <c r="T49" s="84"/>
      <c r="U49" s="91"/>
      <c r="V49" s="84"/>
      <c r="W49" s="84"/>
      <c r="X49" s="84"/>
      <c r="Y49" s="84"/>
      <c r="Z49" s="84"/>
      <c r="AA49" s="84"/>
      <c r="AB49" s="84"/>
      <c r="AC49" s="84"/>
    </row>
    <row r="50" spans="1:29">
      <c r="A50" s="8" t="s">
        <v>272</v>
      </c>
      <c r="B50" s="26"/>
      <c r="U50" s="9"/>
    </row>
    <row r="51" spans="1:29">
      <c r="A51" s="33" t="s">
        <v>273</v>
      </c>
      <c r="B51" s="26"/>
      <c r="U51" s="9"/>
    </row>
    <row r="52" spans="1:29">
      <c r="C52" s="26"/>
      <c r="D52" s="26"/>
      <c r="E52" s="26"/>
      <c r="F52" s="26"/>
      <c r="G52" s="26"/>
      <c r="H52" s="26"/>
      <c r="I52" s="26"/>
      <c r="J52" s="26"/>
      <c r="K52" s="26"/>
      <c r="L52" s="26"/>
      <c r="M52" s="26"/>
      <c r="N52" s="26"/>
      <c r="O52" s="26"/>
      <c r="P52" s="26"/>
      <c r="Q52" s="26"/>
      <c r="R52" s="26"/>
      <c r="S52" s="26"/>
      <c r="T52" s="26"/>
      <c r="U52" s="31"/>
      <c r="V52" s="26"/>
      <c r="W52" s="26"/>
      <c r="X52" s="26"/>
      <c r="Y52" s="26"/>
      <c r="Z52" s="26"/>
      <c r="AA52" s="26"/>
      <c r="AB52" s="26"/>
      <c r="AC52" s="26"/>
    </row>
    <row r="53" spans="1:29">
      <c r="A53" s="32" t="s">
        <v>85</v>
      </c>
      <c r="V53" s="9"/>
      <c r="W53" s="9"/>
      <c r="X53" s="9"/>
      <c r="Y53" s="9"/>
      <c r="Z53" s="9"/>
      <c r="AA53" s="9"/>
      <c r="AB53" s="9"/>
      <c r="AC53" s="9"/>
    </row>
    <row r="54" spans="1:29">
      <c r="A54" s="8" t="s">
        <v>216</v>
      </c>
      <c r="V54" s="9"/>
      <c r="W54" s="9"/>
      <c r="X54" s="9"/>
      <c r="Y54" s="9"/>
      <c r="Z54" s="9"/>
      <c r="AA54" s="9"/>
      <c r="AB54" s="9"/>
      <c r="AC54" s="9"/>
    </row>
    <row r="55" spans="1:29">
      <c r="A55" s="8" t="s">
        <v>274</v>
      </c>
      <c r="V55" s="9"/>
      <c r="W55" s="9"/>
      <c r="X55" s="9"/>
      <c r="Y55" s="9"/>
      <c r="Z55" s="9"/>
      <c r="AA55" s="9"/>
      <c r="AB55" s="9"/>
      <c r="AC55" s="9"/>
    </row>
    <row r="56" spans="1:29">
      <c r="A56" s="8" t="s">
        <v>275</v>
      </c>
      <c r="V56" s="9"/>
      <c r="W56" s="9"/>
      <c r="X56" s="9"/>
      <c r="Y56" s="9"/>
      <c r="Z56" s="9"/>
      <c r="AA56" s="9"/>
      <c r="AB56" s="9"/>
      <c r="AC56" s="9"/>
    </row>
    <row r="57" spans="1:29">
      <c r="A57" s="8" t="s">
        <v>276</v>
      </c>
      <c r="V57" s="9"/>
      <c r="W57" s="9"/>
      <c r="X57" s="9"/>
      <c r="Y57" s="9"/>
      <c r="Z57" s="9"/>
      <c r="AA57" s="9"/>
      <c r="AB57" s="9"/>
      <c r="AC57" s="9"/>
    </row>
    <row r="58" spans="1:29">
      <c r="A58" s="33" t="s">
        <v>277</v>
      </c>
      <c r="V58" s="9"/>
      <c r="W58" s="9"/>
      <c r="X58" s="9"/>
      <c r="Y58" s="9"/>
      <c r="Z58" s="9"/>
      <c r="AA58" s="9"/>
      <c r="AB58" s="9"/>
      <c r="AC58" s="9"/>
    </row>
    <row r="59" spans="1:29">
      <c r="A59" s="8" t="s">
        <v>278</v>
      </c>
      <c r="V59" s="9"/>
      <c r="W59" s="9"/>
      <c r="X59" s="9"/>
      <c r="Y59" s="9"/>
      <c r="Z59" s="9"/>
      <c r="AA59" s="9"/>
      <c r="AB59" s="9"/>
      <c r="AC59" s="9"/>
    </row>
    <row r="60" spans="1:29">
      <c r="A60" s="33" t="s">
        <v>279</v>
      </c>
      <c r="V60" s="9"/>
      <c r="W60" s="9"/>
      <c r="X60" s="9"/>
      <c r="Y60" s="9"/>
      <c r="Z60" s="9"/>
      <c r="AA60" s="9"/>
      <c r="AB60" s="9"/>
      <c r="AC60" s="9"/>
    </row>
    <row r="61" spans="1:29">
      <c r="A61" s="33" t="s">
        <v>280</v>
      </c>
      <c r="V61" s="9"/>
      <c r="W61" s="9"/>
      <c r="X61" s="9"/>
      <c r="Y61" s="9"/>
      <c r="Z61" s="9"/>
      <c r="AA61" s="9"/>
      <c r="AB61" s="9"/>
      <c r="AC61" s="9"/>
    </row>
    <row r="62" spans="1:29">
      <c r="A62" s="33" t="s">
        <v>281</v>
      </c>
      <c r="V62" s="9"/>
      <c r="W62" s="9"/>
      <c r="X62" s="9"/>
      <c r="Y62" s="9"/>
      <c r="Z62" s="9"/>
      <c r="AA62" s="9"/>
      <c r="AB62" s="9"/>
      <c r="AC62" s="9"/>
    </row>
    <row r="63" spans="1:29">
      <c r="A63" s="33" t="s">
        <v>282</v>
      </c>
      <c r="B63"/>
      <c r="C63"/>
      <c r="D63"/>
      <c r="E63"/>
      <c r="F63"/>
      <c r="G63"/>
      <c r="H63"/>
      <c r="I63"/>
      <c r="J63"/>
      <c r="K63"/>
      <c r="L63"/>
      <c r="M63"/>
      <c r="N63"/>
      <c r="O63"/>
      <c r="P63"/>
      <c r="Q63"/>
      <c r="R63"/>
      <c r="S63"/>
      <c r="T63"/>
      <c r="U63"/>
      <c r="V63" s="92"/>
      <c r="W63" s="92"/>
      <c r="X63" s="92"/>
      <c r="Y63" s="92"/>
      <c r="Z63" s="92"/>
      <c r="AA63" s="92"/>
      <c r="AB63" s="92"/>
      <c r="AC63" s="92"/>
    </row>
    <row r="67" spans="1:1">
      <c r="A67" s="33"/>
    </row>
    <row r="70" spans="1:1">
      <c r="A70" s="33"/>
    </row>
    <row r="71" spans="1:1">
      <c r="A71" s="33"/>
    </row>
    <row r="72" spans="1:1">
      <c r="A72" s="33"/>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223"/>
  <sheetViews>
    <sheetView topLeftCell="A4" workbookViewId="0">
      <selection activeCell="L7" sqref="L7"/>
    </sheetView>
  </sheetViews>
  <sheetFormatPr defaultRowHeight="14.25"/>
  <cols>
    <col min="1" max="1" width="3" customWidth="1"/>
    <col min="2" max="2" width="46.5703125" customWidth="1"/>
    <col min="20" max="29" width="9.140625" customWidth="1"/>
    <col min="257" max="257" width="3" customWidth="1"/>
    <col min="258" max="258" width="46.5703125" customWidth="1"/>
    <col min="276" max="285" width="9.140625" customWidth="1"/>
    <col min="513" max="513" width="3" customWidth="1"/>
    <col min="514" max="514" width="46.5703125" customWidth="1"/>
    <col min="532" max="541" width="9.140625" customWidth="1"/>
    <col min="769" max="769" width="3" customWidth="1"/>
    <col min="770" max="770" width="46.5703125" customWidth="1"/>
    <col min="788" max="797" width="9.140625" customWidth="1"/>
    <col min="1025" max="1025" width="3" customWidth="1"/>
    <col min="1026" max="1026" width="46.5703125" customWidth="1"/>
    <col min="1044" max="1053" width="9.140625" customWidth="1"/>
    <col min="1281" max="1281" width="3" customWidth="1"/>
    <col min="1282" max="1282" width="46.5703125" customWidth="1"/>
    <col min="1300" max="1309" width="9.140625" customWidth="1"/>
    <col min="1537" max="1537" width="3" customWidth="1"/>
    <col min="1538" max="1538" width="46.5703125" customWidth="1"/>
    <col min="1556" max="1565" width="9.140625" customWidth="1"/>
    <col min="1793" max="1793" width="3" customWidth="1"/>
    <col min="1794" max="1794" width="46.5703125" customWidth="1"/>
    <col min="1812" max="1821" width="9.140625" customWidth="1"/>
    <col min="2049" max="2049" width="3" customWidth="1"/>
    <col min="2050" max="2050" width="46.5703125" customWidth="1"/>
    <col min="2068" max="2077" width="9.140625" customWidth="1"/>
    <col min="2305" max="2305" width="3" customWidth="1"/>
    <col min="2306" max="2306" width="46.5703125" customWidth="1"/>
    <col min="2324" max="2333" width="9.140625" customWidth="1"/>
    <col min="2561" max="2561" width="3" customWidth="1"/>
    <col min="2562" max="2562" width="46.5703125" customWidth="1"/>
    <col min="2580" max="2589" width="9.140625" customWidth="1"/>
    <col min="2817" max="2817" width="3" customWidth="1"/>
    <col min="2818" max="2818" width="46.5703125" customWidth="1"/>
    <col min="2836" max="2845" width="9.140625" customWidth="1"/>
    <col min="3073" max="3073" width="3" customWidth="1"/>
    <col min="3074" max="3074" width="46.5703125" customWidth="1"/>
    <col min="3092" max="3101" width="9.140625" customWidth="1"/>
    <col min="3329" max="3329" width="3" customWidth="1"/>
    <col min="3330" max="3330" width="46.5703125" customWidth="1"/>
    <col min="3348" max="3357" width="9.140625" customWidth="1"/>
    <col min="3585" max="3585" width="3" customWidth="1"/>
    <col min="3586" max="3586" width="46.5703125" customWidth="1"/>
    <col min="3604" max="3613" width="9.140625" customWidth="1"/>
    <col min="3841" max="3841" width="3" customWidth="1"/>
    <col min="3842" max="3842" width="46.5703125" customWidth="1"/>
    <col min="3860" max="3869" width="9.140625" customWidth="1"/>
    <col min="4097" max="4097" width="3" customWidth="1"/>
    <col min="4098" max="4098" width="46.5703125" customWidth="1"/>
    <col min="4116" max="4125" width="9.140625" customWidth="1"/>
    <col min="4353" max="4353" width="3" customWidth="1"/>
    <col min="4354" max="4354" width="46.5703125" customWidth="1"/>
    <col min="4372" max="4381" width="9.140625" customWidth="1"/>
    <col min="4609" max="4609" width="3" customWidth="1"/>
    <col min="4610" max="4610" width="46.5703125" customWidth="1"/>
    <col min="4628" max="4637" width="9.140625" customWidth="1"/>
    <col min="4865" max="4865" width="3" customWidth="1"/>
    <col min="4866" max="4866" width="46.5703125" customWidth="1"/>
    <col min="4884" max="4893" width="9.140625" customWidth="1"/>
    <col min="5121" max="5121" width="3" customWidth="1"/>
    <col min="5122" max="5122" width="46.5703125" customWidth="1"/>
    <col min="5140" max="5149" width="9.140625" customWidth="1"/>
    <col min="5377" max="5377" width="3" customWidth="1"/>
    <col min="5378" max="5378" width="46.5703125" customWidth="1"/>
    <col min="5396" max="5405" width="9.140625" customWidth="1"/>
    <col min="5633" max="5633" width="3" customWidth="1"/>
    <col min="5634" max="5634" width="46.5703125" customWidth="1"/>
    <col min="5652" max="5661" width="9.140625" customWidth="1"/>
    <col min="5889" max="5889" width="3" customWidth="1"/>
    <col min="5890" max="5890" width="46.5703125" customWidth="1"/>
    <col min="5908" max="5917" width="9.140625" customWidth="1"/>
    <col min="6145" max="6145" width="3" customWidth="1"/>
    <col min="6146" max="6146" width="46.5703125" customWidth="1"/>
    <col min="6164" max="6173" width="9.140625" customWidth="1"/>
    <col min="6401" max="6401" width="3" customWidth="1"/>
    <col min="6402" max="6402" width="46.5703125" customWidth="1"/>
    <col min="6420" max="6429" width="9.140625" customWidth="1"/>
    <col min="6657" max="6657" width="3" customWidth="1"/>
    <col min="6658" max="6658" width="46.5703125" customWidth="1"/>
    <col min="6676" max="6685" width="9.140625" customWidth="1"/>
    <col min="6913" max="6913" width="3" customWidth="1"/>
    <col min="6914" max="6914" width="46.5703125" customWidth="1"/>
    <col min="6932" max="6941" width="9.140625" customWidth="1"/>
    <col min="7169" max="7169" width="3" customWidth="1"/>
    <col min="7170" max="7170" width="46.5703125" customWidth="1"/>
    <col min="7188" max="7197" width="9.140625" customWidth="1"/>
    <col min="7425" max="7425" width="3" customWidth="1"/>
    <col min="7426" max="7426" width="46.5703125" customWidth="1"/>
    <col min="7444" max="7453" width="9.140625" customWidth="1"/>
    <col min="7681" max="7681" width="3" customWidth="1"/>
    <col min="7682" max="7682" width="46.5703125" customWidth="1"/>
    <col min="7700" max="7709" width="9.140625" customWidth="1"/>
    <col min="7937" max="7937" width="3" customWidth="1"/>
    <col min="7938" max="7938" width="46.5703125" customWidth="1"/>
    <col min="7956" max="7965" width="9.140625" customWidth="1"/>
    <col min="8193" max="8193" width="3" customWidth="1"/>
    <col min="8194" max="8194" width="46.5703125" customWidth="1"/>
    <col min="8212" max="8221" width="9.140625" customWidth="1"/>
    <col min="8449" max="8449" width="3" customWidth="1"/>
    <col min="8450" max="8450" width="46.5703125" customWidth="1"/>
    <col min="8468" max="8477" width="9.140625" customWidth="1"/>
    <col min="8705" max="8705" width="3" customWidth="1"/>
    <col min="8706" max="8706" width="46.5703125" customWidth="1"/>
    <col min="8724" max="8733" width="9.140625" customWidth="1"/>
    <col min="8961" max="8961" width="3" customWidth="1"/>
    <col min="8962" max="8962" width="46.5703125" customWidth="1"/>
    <col min="8980" max="8989" width="9.140625" customWidth="1"/>
    <col min="9217" max="9217" width="3" customWidth="1"/>
    <col min="9218" max="9218" width="46.5703125" customWidth="1"/>
    <col min="9236" max="9245" width="9.140625" customWidth="1"/>
    <col min="9473" max="9473" width="3" customWidth="1"/>
    <col min="9474" max="9474" width="46.5703125" customWidth="1"/>
    <col min="9492" max="9501" width="9.140625" customWidth="1"/>
    <col min="9729" max="9729" width="3" customWidth="1"/>
    <col min="9730" max="9730" width="46.5703125" customWidth="1"/>
    <col min="9748" max="9757" width="9.140625" customWidth="1"/>
    <col min="9985" max="9985" width="3" customWidth="1"/>
    <col min="9986" max="9986" width="46.5703125" customWidth="1"/>
    <col min="10004" max="10013" width="9.140625" customWidth="1"/>
    <col min="10241" max="10241" width="3" customWidth="1"/>
    <col min="10242" max="10242" width="46.5703125" customWidth="1"/>
    <col min="10260" max="10269" width="9.140625" customWidth="1"/>
    <col min="10497" max="10497" width="3" customWidth="1"/>
    <col min="10498" max="10498" width="46.5703125" customWidth="1"/>
    <col min="10516" max="10525" width="9.140625" customWidth="1"/>
    <col min="10753" max="10753" width="3" customWidth="1"/>
    <col min="10754" max="10754" width="46.5703125" customWidth="1"/>
    <col min="10772" max="10781" width="9.140625" customWidth="1"/>
    <col min="11009" max="11009" width="3" customWidth="1"/>
    <col min="11010" max="11010" width="46.5703125" customWidth="1"/>
    <col min="11028" max="11037" width="9.140625" customWidth="1"/>
    <col min="11265" max="11265" width="3" customWidth="1"/>
    <col min="11266" max="11266" width="46.5703125" customWidth="1"/>
    <col min="11284" max="11293" width="9.140625" customWidth="1"/>
    <col min="11521" max="11521" width="3" customWidth="1"/>
    <col min="11522" max="11522" width="46.5703125" customWidth="1"/>
    <col min="11540" max="11549" width="9.140625" customWidth="1"/>
    <col min="11777" max="11777" width="3" customWidth="1"/>
    <col min="11778" max="11778" width="46.5703125" customWidth="1"/>
    <col min="11796" max="11805" width="9.140625" customWidth="1"/>
    <col min="12033" max="12033" width="3" customWidth="1"/>
    <col min="12034" max="12034" width="46.5703125" customWidth="1"/>
    <col min="12052" max="12061" width="9.140625" customWidth="1"/>
    <col min="12289" max="12289" width="3" customWidth="1"/>
    <col min="12290" max="12290" width="46.5703125" customWidth="1"/>
    <col min="12308" max="12317" width="9.140625" customWidth="1"/>
    <col min="12545" max="12545" width="3" customWidth="1"/>
    <col min="12546" max="12546" width="46.5703125" customWidth="1"/>
    <col min="12564" max="12573" width="9.140625" customWidth="1"/>
    <col min="12801" max="12801" width="3" customWidth="1"/>
    <col min="12802" max="12802" width="46.5703125" customWidth="1"/>
    <col min="12820" max="12829" width="9.140625" customWidth="1"/>
    <col min="13057" max="13057" width="3" customWidth="1"/>
    <col min="13058" max="13058" width="46.5703125" customWidth="1"/>
    <col min="13076" max="13085" width="9.140625" customWidth="1"/>
    <col min="13313" max="13313" width="3" customWidth="1"/>
    <col min="13314" max="13314" width="46.5703125" customWidth="1"/>
    <col min="13332" max="13341" width="9.140625" customWidth="1"/>
    <col min="13569" max="13569" width="3" customWidth="1"/>
    <col min="13570" max="13570" width="46.5703125" customWidth="1"/>
    <col min="13588" max="13597" width="9.140625" customWidth="1"/>
    <col min="13825" max="13825" width="3" customWidth="1"/>
    <col min="13826" max="13826" width="46.5703125" customWidth="1"/>
    <col min="13844" max="13853" width="9.140625" customWidth="1"/>
    <col min="14081" max="14081" width="3" customWidth="1"/>
    <col min="14082" max="14082" width="46.5703125" customWidth="1"/>
    <col min="14100" max="14109" width="9.140625" customWidth="1"/>
    <col min="14337" max="14337" width="3" customWidth="1"/>
    <col min="14338" max="14338" width="46.5703125" customWidth="1"/>
    <col min="14356" max="14365" width="9.140625" customWidth="1"/>
    <col min="14593" max="14593" width="3" customWidth="1"/>
    <col min="14594" max="14594" width="46.5703125" customWidth="1"/>
    <col min="14612" max="14621" width="9.140625" customWidth="1"/>
    <col min="14849" max="14849" width="3" customWidth="1"/>
    <col min="14850" max="14850" width="46.5703125" customWidth="1"/>
    <col min="14868" max="14877" width="9.140625" customWidth="1"/>
    <col min="15105" max="15105" width="3" customWidth="1"/>
    <col min="15106" max="15106" width="46.5703125" customWidth="1"/>
    <col min="15124" max="15133" width="9.140625" customWidth="1"/>
    <col min="15361" max="15361" width="3" customWidth="1"/>
    <col min="15362" max="15362" width="46.5703125" customWidth="1"/>
    <col min="15380" max="15389" width="9.140625" customWidth="1"/>
    <col min="15617" max="15617" width="3" customWidth="1"/>
    <col min="15618" max="15618" width="46.5703125" customWidth="1"/>
    <col min="15636" max="15645" width="9.140625" customWidth="1"/>
    <col min="15873" max="15873" width="3" customWidth="1"/>
    <col min="15874" max="15874" width="46.5703125" customWidth="1"/>
    <col min="15892" max="15901" width="9.140625" customWidth="1"/>
    <col min="16129" max="16129" width="3" customWidth="1"/>
    <col min="16130" max="16130" width="46.5703125" customWidth="1"/>
    <col min="16148" max="16157" width="9.140625" customWidth="1"/>
  </cols>
  <sheetData>
    <row r="1" spans="1:31" ht="52.5" customHeight="1"/>
    <row r="2" spans="1:31" ht="17.25">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7.649999999999999">
      <c r="A5" s="73" t="s">
        <v>222</v>
      </c>
      <c r="L5" s="74"/>
      <c r="M5" s="74"/>
      <c r="N5" s="74"/>
      <c r="O5" s="74"/>
      <c r="P5" s="74"/>
      <c r="Q5" s="74"/>
      <c r="R5" s="74"/>
      <c r="S5" s="74"/>
      <c r="T5" s="74"/>
      <c r="V5" s="74"/>
      <c r="W5" s="74"/>
      <c r="X5" s="74"/>
      <c r="Y5" s="74"/>
      <c r="AA5" s="74"/>
      <c r="AB5" s="74"/>
      <c r="AC5" s="74"/>
    </row>
    <row r="7" spans="1:31" ht="15.4">
      <c r="A7" s="12" t="s">
        <v>43</v>
      </c>
      <c r="F7" s="74"/>
      <c r="L7" s="74"/>
      <c r="M7" s="74"/>
      <c r="N7" s="74"/>
      <c r="O7" s="74"/>
    </row>
    <row r="8" spans="1:31" ht="15.4">
      <c r="A8" s="12" t="s">
        <v>283</v>
      </c>
      <c r="B8" s="13"/>
      <c r="C8" s="13"/>
      <c r="D8" s="13"/>
      <c r="E8" s="13"/>
      <c r="F8" s="13"/>
      <c r="G8" s="13"/>
      <c r="H8" s="13"/>
      <c r="I8" s="13"/>
      <c r="J8" s="13"/>
      <c r="K8" s="13"/>
      <c r="L8" s="14"/>
      <c r="M8" s="14"/>
      <c r="N8" s="14"/>
      <c r="O8" s="14"/>
      <c r="P8" s="13"/>
      <c r="Q8" s="13"/>
      <c r="R8" s="13"/>
      <c r="S8" s="13"/>
      <c r="T8" s="13"/>
      <c r="U8" s="13"/>
      <c r="V8" s="13"/>
      <c r="W8" s="13"/>
      <c r="X8" s="13"/>
      <c r="Y8" s="13"/>
      <c r="Z8" s="13"/>
      <c r="AA8" s="13"/>
      <c r="AB8" s="13"/>
      <c r="AC8" s="13"/>
    </row>
    <row r="10" spans="1:31" ht="15.4">
      <c r="C10" s="13"/>
      <c r="D10" s="13"/>
      <c r="E10" s="14"/>
      <c r="F10" s="14"/>
      <c r="L10" s="14"/>
    </row>
    <row r="11" spans="1:31" ht="15">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ht="15">
      <c r="A12" s="32"/>
      <c r="Z12" s="100"/>
      <c r="AA12" s="100"/>
      <c r="AB12" s="100"/>
      <c r="AC12" s="100"/>
      <c r="AD12" s="100"/>
      <c r="AE12" s="100"/>
    </row>
    <row r="13" spans="1:31" ht="15">
      <c r="A13" s="16"/>
      <c r="B13" s="16" t="s">
        <v>284</v>
      </c>
      <c r="C13" s="36">
        <v>705.46944299999996</v>
      </c>
      <c r="D13" s="36">
        <v>683.25982899999997</v>
      </c>
      <c r="E13" s="36">
        <v>682.969157</v>
      </c>
      <c r="F13" s="36">
        <v>685.87962600000003</v>
      </c>
      <c r="G13" s="36">
        <v>682.00888899999995</v>
      </c>
      <c r="H13" s="36">
        <v>669.12421600000005</v>
      </c>
      <c r="I13" s="36">
        <v>652.78337999999997</v>
      </c>
      <c r="J13" s="36">
        <v>647.67207199999996</v>
      </c>
      <c r="K13" s="36">
        <v>641.29379700000004</v>
      </c>
      <c r="L13" s="36">
        <v>638.92031299999996</v>
      </c>
      <c r="M13" s="36">
        <v>625.473253</v>
      </c>
      <c r="N13" s="36">
        <v>620.20917899999995</v>
      </c>
      <c r="O13" s="36">
        <v>634.86461099999997</v>
      </c>
      <c r="P13" s="36">
        <v>629.14536699999996</v>
      </c>
      <c r="Q13" s="36">
        <v>626.047954</v>
      </c>
      <c r="R13" s="36">
        <v>619.29455700000005</v>
      </c>
      <c r="S13" s="36">
        <v>606.89937799999996</v>
      </c>
      <c r="T13" s="36">
        <v>623.08166200000005</v>
      </c>
      <c r="U13" s="36">
        <v>604.43501500000002</v>
      </c>
      <c r="V13" s="36">
        <v>602.89241000000004</v>
      </c>
      <c r="W13" s="36">
        <v>597.61929199999997</v>
      </c>
      <c r="X13" s="36">
        <v>579.61234999999999</v>
      </c>
      <c r="Y13" s="36">
        <v>566.84397799999999</v>
      </c>
      <c r="Z13" s="16">
        <v>564</v>
      </c>
      <c r="AA13" s="16">
        <v>535.9</v>
      </c>
      <c r="AB13" s="16">
        <v>536.1</v>
      </c>
      <c r="AC13" s="16">
        <v>531.70000000000005</v>
      </c>
      <c r="AD13" s="16">
        <v>516.79999999999995</v>
      </c>
      <c r="AE13" s="16">
        <v>516.29999999999995</v>
      </c>
    </row>
    <row r="14" spans="1:31" ht="15">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ht="15">
      <c r="B15" s="83" t="s">
        <v>56</v>
      </c>
      <c r="C15" s="76">
        <v>1.136593</v>
      </c>
      <c r="D15" s="76">
        <v>1.936264</v>
      </c>
      <c r="E15" s="76">
        <v>2.1300050000000001</v>
      </c>
      <c r="F15" s="76">
        <v>2.1511770000000001</v>
      </c>
      <c r="G15" s="76">
        <v>2.1454040000000001</v>
      </c>
      <c r="H15" s="76">
        <v>1.4045259999999999</v>
      </c>
      <c r="I15" s="76">
        <v>1.2091050000000001</v>
      </c>
      <c r="J15" s="76">
        <v>1.97254</v>
      </c>
      <c r="K15" s="76">
        <v>1.7211749999999999</v>
      </c>
      <c r="L15" s="76">
        <v>1.2229159999999999</v>
      </c>
      <c r="M15" s="76">
        <v>0.97975400000000001</v>
      </c>
      <c r="N15" s="76">
        <v>1.009846</v>
      </c>
      <c r="O15" s="76">
        <v>0.86405299999999996</v>
      </c>
      <c r="P15" s="76">
        <v>0.88430200000000003</v>
      </c>
      <c r="Q15" s="76">
        <v>0.94354099999999996</v>
      </c>
      <c r="R15" s="76">
        <v>1.0922879999999999</v>
      </c>
      <c r="S15" s="76">
        <v>1.1982680000000001</v>
      </c>
      <c r="T15" s="76">
        <v>1.094354</v>
      </c>
      <c r="U15" s="76">
        <v>1.0935980000000001</v>
      </c>
      <c r="V15" s="76">
        <v>0.92587699999999995</v>
      </c>
      <c r="W15" s="76">
        <v>0.99030300000000004</v>
      </c>
      <c r="X15" s="76">
        <v>0.93493099999999996</v>
      </c>
      <c r="Y15" s="76">
        <v>0.73667800000000006</v>
      </c>
      <c r="Z15" s="100">
        <v>0.5</v>
      </c>
      <c r="AA15" s="100">
        <v>1.1000000000000001</v>
      </c>
      <c r="AB15" s="100">
        <v>0.7</v>
      </c>
      <c r="AC15" s="100">
        <v>0.4</v>
      </c>
      <c r="AD15" s="100">
        <v>0.3</v>
      </c>
      <c r="AE15" s="100">
        <v>0.2</v>
      </c>
    </row>
    <row r="16" spans="1:31" ht="15">
      <c r="B16" s="19" t="s">
        <v>57</v>
      </c>
      <c r="C16" s="76">
        <v>687.37475099999995</v>
      </c>
      <c r="D16" s="76">
        <v>663.47490700000003</v>
      </c>
      <c r="E16" s="76">
        <v>660.76170999999999</v>
      </c>
      <c r="F16" s="76">
        <v>667.82230900000002</v>
      </c>
      <c r="G16" s="76">
        <v>665.05797299999995</v>
      </c>
      <c r="H16" s="76">
        <v>651.41794800000002</v>
      </c>
      <c r="I16" s="76">
        <v>636.338436</v>
      </c>
      <c r="J16" s="76">
        <v>631.44027300000005</v>
      </c>
      <c r="K16" s="76">
        <v>626.01383199999998</v>
      </c>
      <c r="L16" s="76">
        <v>625.75685499999997</v>
      </c>
      <c r="M16" s="76">
        <v>615.009638</v>
      </c>
      <c r="N16" s="76">
        <v>609.27178700000002</v>
      </c>
      <c r="O16" s="76">
        <v>625.36424399999999</v>
      </c>
      <c r="P16" s="76">
        <v>619.15225299999997</v>
      </c>
      <c r="Q16" s="76">
        <v>616.22504700000002</v>
      </c>
      <c r="R16" s="76">
        <v>606.83586700000001</v>
      </c>
      <c r="S16" s="76">
        <v>592.14085799999998</v>
      </c>
      <c r="T16" s="76">
        <v>596.85521100000005</v>
      </c>
      <c r="U16" s="76">
        <v>577.54870800000003</v>
      </c>
      <c r="V16" s="76">
        <v>575.90734299999997</v>
      </c>
      <c r="W16" s="76">
        <v>567.06355199999996</v>
      </c>
      <c r="X16" s="76">
        <v>540.21554900000001</v>
      </c>
      <c r="Y16" s="76">
        <v>526.82393999999999</v>
      </c>
      <c r="Z16" s="100">
        <v>526.9</v>
      </c>
      <c r="AA16" s="100">
        <v>498.1</v>
      </c>
      <c r="AB16" s="100">
        <v>522.9</v>
      </c>
      <c r="AC16" s="100">
        <v>518.79999999999995</v>
      </c>
      <c r="AD16" s="100">
        <v>504.2</v>
      </c>
      <c r="AE16" s="100">
        <v>503.9</v>
      </c>
    </row>
    <row r="17" spans="2:31" ht="15">
      <c r="B17" s="19" t="s">
        <v>58</v>
      </c>
      <c r="C17" s="76">
        <v>4.5118679999999998</v>
      </c>
      <c r="D17" s="76">
        <v>4.6482619999999999</v>
      </c>
      <c r="E17" s="76">
        <v>4.5873160000000004</v>
      </c>
      <c r="F17" s="76">
        <v>4.2290169999999998</v>
      </c>
      <c r="G17" s="76">
        <v>3.5614340000000002</v>
      </c>
      <c r="H17" s="76">
        <v>3.950701</v>
      </c>
      <c r="I17" s="76">
        <v>3.5553880000000002</v>
      </c>
      <c r="J17" s="76">
        <v>3.7627039999999998</v>
      </c>
      <c r="K17" s="76">
        <v>3.560743</v>
      </c>
      <c r="L17" s="76">
        <v>3.5862259999999999</v>
      </c>
      <c r="M17" s="76">
        <v>3.6542140000000001</v>
      </c>
      <c r="N17" s="76">
        <v>4.0324739999999997</v>
      </c>
      <c r="O17" s="76">
        <v>4.5180059999999997</v>
      </c>
      <c r="P17" s="76">
        <v>5.2849909999999998</v>
      </c>
      <c r="Q17" s="76">
        <v>5.2358460000000004</v>
      </c>
      <c r="R17" s="76">
        <v>5.7429569999999996</v>
      </c>
      <c r="S17" s="76">
        <v>6.4984650000000004</v>
      </c>
      <c r="T17" s="76">
        <v>6.69611</v>
      </c>
      <c r="U17" s="76">
        <v>6.2701529999999996</v>
      </c>
      <c r="V17" s="76">
        <v>6.4233650000000004</v>
      </c>
      <c r="W17" s="76">
        <v>6.9788920000000001</v>
      </c>
      <c r="X17" s="76">
        <v>7.5425959999999996</v>
      </c>
      <c r="Y17" s="76">
        <v>7.7448230000000002</v>
      </c>
      <c r="Z17" s="100">
        <v>8.3000000000000007</v>
      </c>
      <c r="AA17" s="100">
        <v>8.3000000000000007</v>
      </c>
      <c r="AB17" s="100">
        <v>8.3000000000000007</v>
      </c>
      <c r="AC17" s="100">
        <v>7.6</v>
      </c>
      <c r="AD17" s="100">
        <v>7.5</v>
      </c>
      <c r="AE17" s="100">
        <v>7.5</v>
      </c>
    </row>
    <row r="18" spans="2:31" ht="15">
      <c r="B18" s="19" t="s">
        <v>59</v>
      </c>
      <c r="C18" s="77" t="s">
        <v>60</v>
      </c>
      <c r="D18" s="77" t="s">
        <v>60</v>
      </c>
      <c r="E18" s="77" t="s">
        <v>60</v>
      </c>
      <c r="F18" s="77" t="s">
        <v>60</v>
      </c>
      <c r="G18" s="77" t="s">
        <v>60</v>
      </c>
      <c r="H18" s="77" t="s">
        <v>60</v>
      </c>
      <c r="I18" s="77" t="s">
        <v>60</v>
      </c>
      <c r="J18" s="77" t="s">
        <v>60</v>
      </c>
      <c r="K18" s="77" t="s">
        <v>60</v>
      </c>
      <c r="L18" s="77" t="s">
        <v>60</v>
      </c>
      <c r="M18" s="77" t="s">
        <v>60</v>
      </c>
      <c r="N18" s="77" t="s">
        <v>60</v>
      </c>
      <c r="O18" s="77" t="s">
        <v>60</v>
      </c>
      <c r="P18" s="77" t="s">
        <v>60</v>
      </c>
      <c r="Q18" s="77" t="s">
        <v>60</v>
      </c>
      <c r="R18" s="77">
        <v>2.8726370000000001</v>
      </c>
      <c r="S18" s="77">
        <v>2.8238759999999998</v>
      </c>
      <c r="T18" s="77">
        <v>13.400586000000001</v>
      </c>
      <c r="U18" s="77">
        <v>14.178159000000001</v>
      </c>
      <c r="V18" s="77">
        <v>15.382932</v>
      </c>
      <c r="W18" s="77">
        <v>18.021242999999998</v>
      </c>
      <c r="X18" s="77">
        <v>25.818014000000002</v>
      </c>
      <c r="Y18" s="77">
        <v>25.983803000000002</v>
      </c>
      <c r="Z18" s="100">
        <v>23.8</v>
      </c>
      <c r="AA18" s="100">
        <v>24.3</v>
      </c>
      <c r="AB18" s="100">
        <v>0</v>
      </c>
      <c r="AC18" s="100">
        <v>0</v>
      </c>
      <c r="AD18" s="100">
        <v>0</v>
      </c>
      <c r="AE18" s="100">
        <v>0</v>
      </c>
    </row>
    <row r="19" spans="2:31" ht="15">
      <c r="B19" s="19" t="s">
        <v>61</v>
      </c>
      <c r="C19" s="76">
        <v>0</v>
      </c>
      <c r="D19" s="76">
        <v>0</v>
      </c>
      <c r="E19" s="76">
        <v>0</v>
      </c>
      <c r="F19" s="76">
        <v>0</v>
      </c>
      <c r="G19" s="76">
        <v>0</v>
      </c>
      <c r="H19" s="76">
        <v>0</v>
      </c>
      <c r="I19" s="76">
        <v>0</v>
      </c>
      <c r="J19" s="76">
        <v>0</v>
      </c>
      <c r="K19" s="76">
        <v>0</v>
      </c>
      <c r="L19" s="76">
        <v>0</v>
      </c>
      <c r="M19" s="76">
        <v>0</v>
      </c>
      <c r="N19" s="77" t="s">
        <v>60</v>
      </c>
      <c r="O19" s="77" t="s">
        <v>60</v>
      </c>
      <c r="P19" s="77" t="s">
        <v>60</v>
      </c>
      <c r="Q19" s="77" t="s">
        <v>60</v>
      </c>
      <c r="R19" s="77" t="s">
        <v>60</v>
      </c>
      <c r="S19" s="77" t="s">
        <v>60</v>
      </c>
      <c r="T19" s="77" t="s">
        <v>60</v>
      </c>
      <c r="U19" s="77" t="s">
        <v>60</v>
      </c>
      <c r="V19" s="77" t="s">
        <v>60</v>
      </c>
      <c r="W19" s="77" t="s">
        <v>60</v>
      </c>
      <c r="X19" s="77" t="s">
        <v>60</v>
      </c>
      <c r="Y19" s="77" t="s">
        <v>60</v>
      </c>
      <c r="Z19" s="100">
        <v>0</v>
      </c>
      <c r="AA19" s="100">
        <v>0</v>
      </c>
      <c r="AB19" s="100">
        <v>0</v>
      </c>
      <c r="AC19" s="100">
        <v>0</v>
      </c>
      <c r="AD19" s="100">
        <v>0</v>
      </c>
      <c r="AE19" s="100">
        <v>0</v>
      </c>
    </row>
    <row r="20" spans="2:31" ht="15">
      <c r="B20" s="19" t="s">
        <v>66</v>
      </c>
      <c r="C20" s="76">
        <v>12.446230999999999</v>
      </c>
      <c r="D20" s="76">
        <v>13.200396</v>
      </c>
      <c r="E20" s="76">
        <v>15.490126</v>
      </c>
      <c r="F20" s="76">
        <v>11.677123</v>
      </c>
      <c r="G20" s="76">
        <v>11.244078</v>
      </c>
      <c r="H20" s="76">
        <v>12.351041</v>
      </c>
      <c r="I20" s="76">
        <v>11.680451</v>
      </c>
      <c r="J20" s="76">
        <v>10.496555000000001</v>
      </c>
      <c r="K20" s="76">
        <v>9.9980469999999997</v>
      </c>
      <c r="L20" s="76">
        <v>8.354317</v>
      </c>
      <c r="M20" s="76">
        <v>5.8296479999999997</v>
      </c>
      <c r="N20" s="76">
        <v>5.895073</v>
      </c>
      <c r="O20" s="76">
        <v>4.1183079999999999</v>
      </c>
      <c r="P20" s="76">
        <v>3.8238210000000001</v>
      </c>
      <c r="Q20" s="76">
        <v>3.6435209999999998</v>
      </c>
      <c r="R20" s="76">
        <v>2.7508089999999998</v>
      </c>
      <c r="S20" s="76">
        <v>4.2379129999999998</v>
      </c>
      <c r="T20" s="76">
        <v>5.0354010000000002</v>
      </c>
      <c r="U20" s="76">
        <v>5.344398</v>
      </c>
      <c r="V20" s="76">
        <v>4.2528920000000001</v>
      </c>
      <c r="W20" s="76">
        <v>4.565302</v>
      </c>
      <c r="X20" s="76">
        <v>5.101261</v>
      </c>
      <c r="Y20" s="76">
        <v>5.5547339999999998</v>
      </c>
      <c r="Z20" s="100">
        <v>4.5</v>
      </c>
      <c r="AA20" s="100">
        <v>4</v>
      </c>
      <c r="AB20" s="100">
        <v>4.2</v>
      </c>
      <c r="AC20" s="100">
        <v>4.8</v>
      </c>
      <c r="AD20" s="100">
        <v>4.8</v>
      </c>
      <c r="AE20" s="100">
        <v>4.7</v>
      </c>
    </row>
    <row r="21" spans="2:31" ht="15">
      <c r="B21" s="78"/>
      <c r="C21" s="76"/>
      <c r="D21" s="76"/>
      <c r="E21" s="76"/>
      <c r="F21" s="76"/>
      <c r="G21" s="76"/>
      <c r="H21" s="76"/>
      <c r="I21" s="76"/>
      <c r="J21" s="76"/>
      <c r="K21" s="76"/>
      <c r="L21" s="76"/>
      <c r="M21" s="76"/>
      <c r="N21" s="76"/>
      <c r="O21" s="76"/>
      <c r="P21" s="76"/>
      <c r="Q21" s="76"/>
      <c r="R21" s="76"/>
      <c r="S21" s="76"/>
      <c r="T21" s="76"/>
      <c r="U21" s="76"/>
      <c r="V21" s="76"/>
      <c r="W21" s="76"/>
      <c r="X21" s="76"/>
      <c r="Y21" s="76"/>
      <c r="Z21" s="100"/>
      <c r="AA21" s="100"/>
      <c r="AB21" s="100"/>
      <c r="AC21" s="100"/>
      <c r="AD21" s="100"/>
      <c r="AE21" s="100"/>
    </row>
    <row r="22" spans="2:31" ht="15">
      <c r="B22" s="64" t="s">
        <v>226</v>
      </c>
      <c r="C22" s="76"/>
      <c r="D22" s="76"/>
      <c r="E22" s="76"/>
      <c r="F22" s="76"/>
      <c r="G22" s="76"/>
      <c r="H22" s="76"/>
      <c r="I22" s="76"/>
      <c r="J22" s="76"/>
      <c r="K22" s="76"/>
      <c r="L22" s="76"/>
      <c r="M22" s="76"/>
      <c r="N22" s="76"/>
      <c r="O22" s="76"/>
      <c r="P22" s="76"/>
      <c r="Q22" s="76"/>
      <c r="R22" s="76"/>
      <c r="S22" s="76"/>
      <c r="T22" s="76"/>
      <c r="U22" s="76"/>
      <c r="V22" s="76"/>
      <c r="W22" s="76"/>
      <c r="X22" s="76"/>
      <c r="Y22" s="76"/>
      <c r="Z22" s="100"/>
      <c r="AA22" s="100"/>
      <c r="AB22" s="100"/>
      <c r="AC22" s="100"/>
      <c r="AD22" s="100"/>
      <c r="AE22" s="100"/>
    </row>
    <row r="23" spans="2:31" ht="15">
      <c r="B23" s="83" t="s">
        <v>56</v>
      </c>
      <c r="C23" s="76">
        <v>0.16111200000000001</v>
      </c>
      <c r="D23" s="76">
        <v>0.28338600000000003</v>
      </c>
      <c r="E23" s="76">
        <v>0.31187399999999998</v>
      </c>
      <c r="F23" s="76">
        <v>0.31363799999999997</v>
      </c>
      <c r="G23" s="76">
        <v>0.31457099999999999</v>
      </c>
      <c r="H23" s="76">
        <v>0.20990500000000001</v>
      </c>
      <c r="I23" s="76">
        <v>0.185223</v>
      </c>
      <c r="J23" s="76">
        <v>0.304558</v>
      </c>
      <c r="K23" s="76">
        <v>0.26839099999999999</v>
      </c>
      <c r="L23" s="76">
        <v>0.19140399999999999</v>
      </c>
      <c r="M23" s="76">
        <v>0.156642</v>
      </c>
      <c r="N23" s="76">
        <v>0.162823</v>
      </c>
      <c r="O23" s="76">
        <v>0.1361</v>
      </c>
      <c r="P23" s="76">
        <v>0.14055599999999999</v>
      </c>
      <c r="Q23" s="76">
        <v>0.15071399999999999</v>
      </c>
      <c r="R23" s="76">
        <v>0.176376</v>
      </c>
      <c r="S23" s="76">
        <v>0.19744100000000001</v>
      </c>
      <c r="T23" s="76">
        <v>0.17563599999999999</v>
      </c>
      <c r="U23" s="76">
        <v>0.18092900000000001</v>
      </c>
      <c r="V23" s="76">
        <v>0.15357199999999999</v>
      </c>
      <c r="W23" s="76">
        <v>0.16570799999999999</v>
      </c>
      <c r="X23" s="76">
        <v>0.161303</v>
      </c>
      <c r="Y23" s="76">
        <v>0.12996099999999999</v>
      </c>
      <c r="Z23" s="100">
        <v>0.1</v>
      </c>
      <c r="AA23" s="100">
        <v>0.2</v>
      </c>
      <c r="AB23" s="100">
        <v>0.1</v>
      </c>
      <c r="AC23" s="100">
        <v>0.1</v>
      </c>
      <c r="AD23" s="100">
        <v>0.1</v>
      </c>
      <c r="AE23" s="100">
        <v>0</v>
      </c>
    </row>
    <row r="24" spans="2:31" ht="15">
      <c r="B24" s="19" t="s">
        <v>57</v>
      </c>
      <c r="C24" s="76">
        <v>97.435085000000001</v>
      </c>
      <c r="D24" s="76">
        <v>97.104333999999994</v>
      </c>
      <c r="E24" s="76">
        <v>96.748396999999997</v>
      </c>
      <c r="F24" s="76">
        <v>97.367276000000004</v>
      </c>
      <c r="G24" s="76">
        <v>97.514561</v>
      </c>
      <c r="H24" s="76">
        <v>97.353814999999997</v>
      </c>
      <c r="I24" s="76">
        <v>97.480795999999998</v>
      </c>
      <c r="J24" s="76">
        <v>97.493824000000004</v>
      </c>
      <c r="K24" s="76">
        <v>97.617322000000001</v>
      </c>
      <c r="L24" s="76">
        <v>97.939734000000001</v>
      </c>
      <c r="M24" s="76">
        <v>98.327088000000003</v>
      </c>
      <c r="N24" s="76">
        <v>98.236498999999995</v>
      </c>
      <c r="O24" s="76">
        <v>98.503559999999993</v>
      </c>
      <c r="P24" s="76">
        <v>98.411636999999999</v>
      </c>
      <c r="Q24" s="76">
        <v>98.430965999999998</v>
      </c>
      <c r="R24" s="76">
        <v>97.988245000000006</v>
      </c>
      <c r="S24" s="76">
        <v>97.568209999999993</v>
      </c>
      <c r="T24" s="76">
        <v>95.790847999999997</v>
      </c>
      <c r="U24" s="76">
        <v>95.551828</v>
      </c>
      <c r="V24" s="76">
        <v>95.524066000000005</v>
      </c>
      <c r="W24" s="76">
        <v>94.887090000000001</v>
      </c>
      <c r="X24" s="76">
        <v>93.202905000000001</v>
      </c>
      <c r="Y24" s="76">
        <v>92.939848999999995</v>
      </c>
      <c r="Z24" s="100">
        <v>93.4</v>
      </c>
      <c r="AA24" s="100">
        <v>93</v>
      </c>
      <c r="AB24" s="100">
        <v>97.5</v>
      </c>
      <c r="AC24" s="100">
        <v>97.6</v>
      </c>
      <c r="AD24" s="100">
        <v>97.6</v>
      </c>
      <c r="AE24" s="100">
        <v>97.6</v>
      </c>
    </row>
    <row r="25" spans="2:31" ht="15">
      <c r="B25" s="19" t="s">
        <v>58</v>
      </c>
      <c r="C25" s="76">
        <v>0.63955499999999998</v>
      </c>
      <c r="D25" s="76">
        <v>0.680307</v>
      </c>
      <c r="E25" s="76">
        <v>0.67167299999999996</v>
      </c>
      <c r="F25" s="76">
        <v>0.61658299999999999</v>
      </c>
      <c r="G25" s="76">
        <v>0.52219800000000005</v>
      </c>
      <c r="H25" s="76">
        <v>0.59042899999999998</v>
      </c>
      <c r="I25" s="76">
        <v>0.544651</v>
      </c>
      <c r="J25" s="76">
        <v>0.58095799999999997</v>
      </c>
      <c r="K25" s="76">
        <v>0.55524399999999996</v>
      </c>
      <c r="L25" s="76">
        <v>0.56129499999999999</v>
      </c>
      <c r="M25" s="76">
        <v>0.58423199999999997</v>
      </c>
      <c r="N25" s="76">
        <v>0.65017999999999998</v>
      </c>
      <c r="O25" s="76">
        <v>0.71164899999999998</v>
      </c>
      <c r="P25" s="76">
        <v>0.84002699999999997</v>
      </c>
      <c r="Q25" s="76">
        <v>0.83633299999999999</v>
      </c>
      <c r="R25" s="76">
        <v>0.927338</v>
      </c>
      <c r="S25" s="76">
        <v>1.070765</v>
      </c>
      <c r="T25" s="76">
        <v>1.074676</v>
      </c>
      <c r="U25" s="76">
        <v>1.037358</v>
      </c>
      <c r="V25" s="76">
        <v>1.0654250000000001</v>
      </c>
      <c r="W25" s="76">
        <v>1.1677820000000001</v>
      </c>
      <c r="X25" s="76">
        <v>1.3013170000000001</v>
      </c>
      <c r="Y25" s="76">
        <v>1.366306</v>
      </c>
      <c r="Z25" s="100">
        <v>1.5</v>
      </c>
      <c r="AA25" s="100">
        <v>1.6</v>
      </c>
      <c r="AB25" s="100">
        <v>1.6</v>
      </c>
      <c r="AC25" s="100">
        <v>1.4</v>
      </c>
      <c r="AD25" s="100">
        <v>1.4</v>
      </c>
      <c r="AE25" s="100">
        <v>1.4</v>
      </c>
    </row>
    <row r="26" spans="2:31" ht="15">
      <c r="B26" s="19" t="s">
        <v>59</v>
      </c>
      <c r="C26" s="77" t="s">
        <v>60</v>
      </c>
      <c r="D26" s="77" t="s">
        <v>60</v>
      </c>
      <c r="E26" s="77" t="s">
        <v>60</v>
      </c>
      <c r="F26" s="77" t="s">
        <v>60</v>
      </c>
      <c r="G26" s="77" t="s">
        <v>60</v>
      </c>
      <c r="H26" s="77" t="s">
        <v>60</v>
      </c>
      <c r="I26" s="77" t="s">
        <v>60</v>
      </c>
      <c r="J26" s="77" t="s">
        <v>60</v>
      </c>
      <c r="K26" s="77" t="s">
        <v>60</v>
      </c>
      <c r="L26" s="77" t="s">
        <v>60</v>
      </c>
      <c r="M26" s="77" t="s">
        <v>60</v>
      </c>
      <c r="N26" s="77" t="s">
        <v>60</v>
      </c>
      <c r="O26" s="77" t="s">
        <v>60</v>
      </c>
      <c r="P26" s="77" t="s">
        <v>60</v>
      </c>
      <c r="Q26" s="77" t="s">
        <v>60</v>
      </c>
      <c r="R26" s="77">
        <v>0.46385599999999999</v>
      </c>
      <c r="S26" s="77">
        <v>0.46529599999999999</v>
      </c>
      <c r="T26" s="77">
        <v>2.1506949999999998</v>
      </c>
      <c r="U26" s="77">
        <v>2.345688</v>
      </c>
      <c r="V26" s="77">
        <v>2.5515219999999998</v>
      </c>
      <c r="W26" s="77">
        <v>3.0155059999999998</v>
      </c>
      <c r="X26" s="77">
        <v>4.4543590000000002</v>
      </c>
      <c r="Y26" s="77">
        <v>4.5839429999999997</v>
      </c>
      <c r="Z26" s="100">
        <v>4.2</v>
      </c>
      <c r="AA26" s="100">
        <v>4.5</v>
      </c>
      <c r="AB26" s="100">
        <v>0</v>
      </c>
      <c r="AC26" s="100">
        <v>0</v>
      </c>
      <c r="AD26" s="100">
        <v>0</v>
      </c>
      <c r="AE26" s="100">
        <v>0</v>
      </c>
    </row>
    <row r="27" spans="2:31" ht="15">
      <c r="B27" s="19" t="s">
        <v>61</v>
      </c>
      <c r="C27" s="76">
        <v>0</v>
      </c>
      <c r="D27" s="76">
        <v>0</v>
      </c>
      <c r="E27" s="76">
        <v>0</v>
      </c>
      <c r="F27" s="76">
        <v>0</v>
      </c>
      <c r="G27" s="76">
        <v>0</v>
      </c>
      <c r="H27" s="76">
        <v>0</v>
      </c>
      <c r="I27" s="76">
        <v>0</v>
      </c>
      <c r="J27" s="76">
        <v>0</v>
      </c>
      <c r="K27" s="76">
        <v>0</v>
      </c>
      <c r="L27" s="76">
        <v>0</v>
      </c>
      <c r="M27" s="76">
        <v>0</v>
      </c>
      <c r="N27" s="77" t="s">
        <v>60</v>
      </c>
      <c r="O27" s="77" t="s">
        <v>60</v>
      </c>
      <c r="P27" s="77" t="s">
        <v>60</v>
      </c>
      <c r="Q27" s="77" t="s">
        <v>60</v>
      </c>
      <c r="R27" s="77" t="s">
        <v>60</v>
      </c>
      <c r="S27" s="77" t="s">
        <v>60</v>
      </c>
      <c r="T27" s="77" t="s">
        <v>60</v>
      </c>
      <c r="U27" s="77" t="s">
        <v>60</v>
      </c>
      <c r="V27" s="77" t="s">
        <v>60</v>
      </c>
      <c r="W27" s="77" t="s">
        <v>60</v>
      </c>
      <c r="X27" s="77" t="s">
        <v>60</v>
      </c>
      <c r="Y27" s="77" t="s">
        <v>60</v>
      </c>
      <c r="Z27" s="100">
        <v>0</v>
      </c>
      <c r="AA27" s="100">
        <v>0</v>
      </c>
      <c r="AB27" s="100">
        <v>0</v>
      </c>
      <c r="AC27" s="100">
        <v>0</v>
      </c>
      <c r="AD27" s="100">
        <v>0</v>
      </c>
      <c r="AE27" s="100">
        <v>0</v>
      </c>
    </row>
    <row r="28" spans="2:31" ht="15">
      <c r="B28" s="19" t="s">
        <v>66</v>
      </c>
      <c r="C28" s="76">
        <v>1.764248</v>
      </c>
      <c r="D28" s="76">
        <v>1.9319729999999999</v>
      </c>
      <c r="E28" s="76">
        <v>2.2680560000000001</v>
      </c>
      <c r="F28" s="76">
        <v>1.7025030000000001</v>
      </c>
      <c r="G28" s="76">
        <v>1.6486700000000001</v>
      </c>
      <c r="H28" s="76">
        <v>1.845852</v>
      </c>
      <c r="I28" s="76">
        <v>1.7893300000000001</v>
      </c>
      <c r="J28" s="76">
        <v>1.6206590000000001</v>
      </c>
      <c r="K28" s="76">
        <v>1.559043</v>
      </c>
      <c r="L28" s="76">
        <v>1.3075680000000001</v>
      </c>
      <c r="M28" s="76">
        <v>0.93203800000000003</v>
      </c>
      <c r="N28" s="76">
        <v>0.95049799999999995</v>
      </c>
      <c r="O28" s="76">
        <v>0.64869100000000002</v>
      </c>
      <c r="P28" s="76">
        <v>0.60777999999999999</v>
      </c>
      <c r="Q28" s="76">
        <v>0.58198799999999995</v>
      </c>
      <c r="R28" s="76">
        <v>0.44418400000000002</v>
      </c>
      <c r="S28" s="76">
        <v>0.69828900000000005</v>
      </c>
      <c r="T28" s="76">
        <v>0.808145</v>
      </c>
      <c r="U28" s="76">
        <v>0.88419700000000001</v>
      </c>
      <c r="V28" s="76">
        <v>0.70541500000000001</v>
      </c>
      <c r="W28" s="76">
        <v>0.76391500000000001</v>
      </c>
      <c r="X28" s="76">
        <v>0.88011600000000001</v>
      </c>
      <c r="Y28" s="76">
        <v>0.97994099999999995</v>
      </c>
      <c r="Z28" s="100">
        <v>0.8</v>
      </c>
      <c r="AA28" s="100">
        <v>0.7</v>
      </c>
      <c r="AB28" s="100">
        <v>0.8</v>
      </c>
      <c r="AC28" s="100">
        <v>0.9</v>
      </c>
      <c r="AD28" s="100">
        <v>0.9</v>
      </c>
      <c r="AE28" s="100">
        <v>0.9</v>
      </c>
    </row>
    <row r="29" spans="2:31" ht="15">
      <c r="Z29" s="100"/>
      <c r="AA29" s="100"/>
      <c r="AB29" s="100"/>
      <c r="AC29" s="100"/>
      <c r="AD29" s="100"/>
      <c r="AE29" s="100"/>
    </row>
    <row r="30" spans="2:31" ht="15">
      <c r="B30" s="79" t="s">
        <v>137</v>
      </c>
      <c r="Z30" s="100"/>
      <c r="AA30" s="100"/>
      <c r="AB30" s="100"/>
      <c r="AC30" s="100"/>
      <c r="AD30" s="100"/>
      <c r="AE30" s="100"/>
    </row>
    <row r="31" spans="2:31" ht="15">
      <c r="B31" s="80" t="s">
        <v>285</v>
      </c>
      <c r="C31" s="81">
        <v>311376.139479</v>
      </c>
      <c r="D31" s="81">
        <v>307204.56073199998</v>
      </c>
      <c r="E31" s="81">
        <v>315014.81183600001</v>
      </c>
      <c r="F31" s="81">
        <v>319626.204195</v>
      </c>
      <c r="G31" s="81">
        <v>321400.80895400001</v>
      </c>
      <c r="H31" s="81">
        <v>320184.86112900003</v>
      </c>
      <c r="I31" s="81">
        <v>313964.870696</v>
      </c>
      <c r="J31" s="81">
        <v>315595.10729399999</v>
      </c>
      <c r="K31" s="81">
        <v>312422.38546000002</v>
      </c>
      <c r="L31" s="81">
        <v>314089.60819300002</v>
      </c>
      <c r="M31" s="81">
        <v>311440.446406</v>
      </c>
      <c r="N31" s="81">
        <v>311274.92815499997</v>
      </c>
      <c r="O31" s="81">
        <v>321777.04139600002</v>
      </c>
      <c r="P31" s="81">
        <v>322252.18307799997</v>
      </c>
      <c r="Q31" s="81">
        <v>322403.76702500001</v>
      </c>
      <c r="R31" s="81">
        <v>321007.66655999998</v>
      </c>
      <c r="S31" s="81">
        <v>316888.86869700003</v>
      </c>
      <c r="T31" s="81">
        <v>327814.71375</v>
      </c>
      <c r="U31" s="81">
        <v>321201.44094599999</v>
      </c>
      <c r="V31" s="81">
        <v>322750.86412099999</v>
      </c>
      <c r="W31" s="81">
        <v>322013.412381</v>
      </c>
      <c r="X31" s="81">
        <v>314621.60197999998</v>
      </c>
      <c r="Y31" s="81">
        <v>310629.60793100001</v>
      </c>
      <c r="Z31" s="101">
        <v>311422</v>
      </c>
      <c r="AA31" s="101">
        <v>297424</v>
      </c>
      <c r="AB31" s="101">
        <v>300378</v>
      </c>
      <c r="AC31" s="101">
        <v>299834</v>
      </c>
      <c r="AD31" s="101">
        <v>292748</v>
      </c>
      <c r="AE31" s="101">
        <v>294485</v>
      </c>
    </row>
    <row r="32" spans="2:31" ht="15">
      <c r="B32" s="93"/>
      <c r="Z32" s="100"/>
      <c r="AA32" s="100"/>
      <c r="AB32" s="100"/>
      <c r="AC32" s="100"/>
      <c r="AD32" s="100"/>
      <c r="AE32" s="100"/>
    </row>
    <row r="33" spans="1:31" ht="15">
      <c r="A33" s="16"/>
      <c r="B33" s="79" t="s">
        <v>286</v>
      </c>
      <c r="C33" s="30">
        <v>2.2656499999999999</v>
      </c>
      <c r="D33" s="30">
        <v>2.2241200000000001</v>
      </c>
      <c r="E33" s="30">
        <v>2.1680540000000001</v>
      </c>
      <c r="F33" s="30">
        <v>2.14588</v>
      </c>
      <c r="G33" s="30">
        <v>2.1219890000000001</v>
      </c>
      <c r="H33" s="30">
        <v>2.0898059999999998</v>
      </c>
      <c r="I33" s="30">
        <v>2.079161</v>
      </c>
      <c r="J33" s="30">
        <v>2.052225</v>
      </c>
      <c r="K33" s="30">
        <v>2.0526499999999999</v>
      </c>
      <c r="L33" s="30">
        <v>2.034198</v>
      </c>
      <c r="M33" s="30">
        <v>2.008324</v>
      </c>
      <c r="N33" s="30">
        <v>1.99248</v>
      </c>
      <c r="O33" s="30">
        <v>1.9729950000000001</v>
      </c>
      <c r="P33" s="30">
        <v>1.952339</v>
      </c>
      <c r="Q33" s="30">
        <v>1.941813</v>
      </c>
      <c r="R33" s="30">
        <v>1.9292199999999999</v>
      </c>
      <c r="S33" s="30">
        <v>1.9151800000000001</v>
      </c>
      <c r="T33" s="30">
        <v>1.9007130000000001</v>
      </c>
      <c r="U33" s="30">
        <v>1.881794</v>
      </c>
      <c r="V33" s="30">
        <v>1.8679809999999999</v>
      </c>
      <c r="W33" s="30">
        <v>1.8558829999999999</v>
      </c>
      <c r="X33" s="30">
        <v>1.842252</v>
      </c>
      <c r="Y33" s="30">
        <v>1.8248230000000001</v>
      </c>
      <c r="Z33" s="16">
        <v>1.81</v>
      </c>
      <c r="AA33" s="16">
        <v>1.8</v>
      </c>
      <c r="AB33" s="16">
        <v>1.78</v>
      </c>
      <c r="AC33" s="16">
        <v>1.77</v>
      </c>
      <c r="AD33" s="16">
        <v>1.77</v>
      </c>
      <c r="AE33" s="16">
        <v>1.75</v>
      </c>
    </row>
    <row r="34" spans="1:31" ht="15">
      <c r="A34" s="16"/>
      <c r="B34" s="79"/>
      <c r="C34" s="30"/>
      <c r="D34" s="30"/>
      <c r="E34" s="30"/>
      <c r="F34" s="30"/>
      <c r="G34" s="30"/>
      <c r="H34" s="30"/>
      <c r="I34" s="30"/>
      <c r="J34" s="30"/>
      <c r="K34" s="30"/>
      <c r="L34" s="30"/>
      <c r="M34" s="30"/>
      <c r="N34" s="30"/>
      <c r="O34" s="30"/>
      <c r="P34" s="30"/>
      <c r="Q34" s="30"/>
      <c r="R34" s="30"/>
      <c r="S34" s="30"/>
      <c r="T34" s="30"/>
      <c r="U34" s="30"/>
      <c r="V34" s="30"/>
      <c r="W34" s="30"/>
      <c r="X34" s="30"/>
      <c r="Y34" s="30"/>
      <c r="Z34" s="16"/>
      <c r="AA34" s="16"/>
      <c r="AB34" s="16"/>
      <c r="AC34" s="16"/>
      <c r="AD34" s="16"/>
      <c r="AE34" s="16"/>
    </row>
    <row r="35" spans="1:31" ht="15">
      <c r="A35" s="32"/>
      <c r="Z35" s="100"/>
      <c r="AA35" s="100"/>
      <c r="AB35" s="100"/>
      <c r="AC35" s="100"/>
      <c r="AD35" s="100"/>
      <c r="AE35" s="100"/>
    </row>
    <row r="36" spans="1:31" ht="15">
      <c r="A36" s="16"/>
      <c r="B36" s="16" t="s">
        <v>287</v>
      </c>
      <c r="C36" s="36">
        <v>49.306182</v>
      </c>
      <c r="D36" s="36">
        <v>47.696871999999999</v>
      </c>
      <c r="E36" s="36">
        <v>47.645944</v>
      </c>
      <c r="F36" s="36">
        <v>47.865273000000002</v>
      </c>
      <c r="G36" s="36">
        <v>47.705098999999997</v>
      </c>
      <c r="H36" s="36">
        <v>46.949126999999997</v>
      </c>
      <c r="I36" s="36">
        <v>45.948647999999999</v>
      </c>
      <c r="J36" s="36">
        <v>45.717409000000004</v>
      </c>
      <c r="K36" s="36">
        <v>44.981898000000001</v>
      </c>
      <c r="L36" s="36">
        <v>44.986932000000003</v>
      </c>
      <c r="M36" s="36">
        <v>44.040595000000003</v>
      </c>
      <c r="N36" s="36">
        <v>43.703512000000003</v>
      </c>
      <c r="O36" s="36">
        <v>44.721775999999998</v>
      </c>
      <c r="P36" s="36">
        <v>44.285949000000002</v>
      </c>
      <c r="Q36" s="36">
        <v>43.798949</v>
      </c>
      <c r="R36" s="36">
        <v>43.125546</v>
      </c>
      <c r="S36" s="36">
        <v>42.016958000000002</v>
      </c>
      <c r="T36" s="36">
        <v>42.904074999999999</v>
      </c>
      <c r="U36" s="36">
        <v>41.414017000000001</v>
      </c>
      <c r="V36" s="36">
        <v>41.179425999999999</v>
      </c>
      <c r="W36" s="36">
        <v>40.683276999999997</v>
      </c>
      <c r="X36" s="36">
        <v>39.290947000000003</v>
      </c>
      <c r="Y36" s="36">
        <v>38.298001999999997</v>
      </c>
      <c r="Z36" s="16">
        <v>37.9</v>
      </c>
      <c r="AA36" s="16">
        <v>35.9</v>
      </c>
      <c r="AB36" s="16">
        <v>36</v>
      </c>
      <c r="AC36" s="16">
        <v>35.700000000000003</v>
      </c>
      <c r="AD36" s="16">
        <v>34.700000000000003</v>
      </c>
      <c r="AE36" s="16">
        <v>34.6</v>
      </c>
    </row>
    <row r="37" spans="1:31" ht="15">
      <c r="B37" s="64" t="s">
        <v>230</v>
      </c>
      <c r="C37" s="76"/>
      <c r="D37" s="76"/>
      <c r="E37" s="76"/>
      <c r="F37" s="76"/>
      <c r="G37" s="76"/>
      <c r="H37" s="76"/>
      <c r="I37" s="76"/>
      <c r="J37" s="76"/>
      <c r="K37" s="76"/>
      <c r="L37" s="76"/>
      <c r="M37" s="76"/>
      <c r="N37" s="76"/>
      <c r="O37" s="76"/>
      <c r="P37" s="76"/>
      <c r="Q37" s="76"/>
      <c r="R37" s="76"/>
      <c r="S37" s="76"/>
      <c r="T37" s="76"/>
      <c r="U37" s="76"/>
      <c r="V37" s="76"/>
      <c r="W37" s="76"/>
      <c r="X37" s="76"/>
      <c r="Y37" s="76"/>
      <c r="Z37" s="100"/>
      <c r="AA37" s="100"/>
      <c r="AB37" s="100"/>
      <c r="AC37" s="100"/>
      <c r="AD37" s="100"/>
      <c r="AE37" s="100"/>
    </row>
    <row r="38" spans="1:31" ht="15">
      <c r="B38" s="83" t="s">
        <v>56</v>
      </c>
      <c r="C38" s="76">
        <v>5.7167999999999997E-2</v>
      </c>
      <c r="D38" s="76">
        <v>9.7259999999999999E-2</v>
      </c>
      <c r="E38" s="76">
        <v>0.106851</v>
      </c>
      <c r="F38" s="76">
        <v>0.107544</v>
      </c>
      <c r="G38" s="76">
        <v>0.105753</v>
      </c>
      <c r="H38" s="76">
        <v>7.0124000000000006E-2</v>
      </c>
      <c r="I38" s="76">
        <v>6.0304000000000003E-2</v>
      </c>
      <c r="J38" s="76">
        <v>9.8329E-2</v>
      </c>
      <c r="K38" s="76">
        <v>8.5685999999999998E-2</v>
      </c>
      <c r="L38" s="76">
        <v>6.0944999999999999E-2</v>
      </c>
      <c r="M38" s="76">
        <v>4.9007000000000002E-2</v>
      </c>
      <c r="N38" s="76">
        <v>5.0379E-2</v>
      </c>
      <c r="O38" s="76">
        <v>4.3105999999999998E-2</v>
      </c>
      <c r="P38" s="76">
        <v>4.3989E-2</v>
      </c>
      <c r="Q38" s="76">
        <v>4.6924E-2</v>
      </c>
      <c r="R38" s="76">
        <v>5.425E-2</v>
      </c>
      <c r="S38" s="76">
        <v>5.9637999999999997E-2</v>
      </c>
      <c r="T38" s="76">
        <v>5.4566999999999997E-2</v>
      </c>
      <c r="U38" s="76">
        <v>5.4315000000000002E-2</v>
      </c>
      <c r="V38" s="76">
        <v>4.5782000000000003E-2</v>
      </c>
      <c r="W38" s="76">
        <v>4.8853000000000001E-2</v>
      </c>
      <c r="X38" s="76">
        <v>4.6073000000000003E-2</v>
      </c>
      <c r="Y38" s="76">
        <v>3.6135E-2</v>
      </c>
      <c r="Z38" s="100">
        <v>0</v>
      </c>
      <c r="AA38" s="100">
        <v>0.1</v>
      </c>
      <c r="AB38" s="100">
        <v>0</v>
      </c>
      <c r="AC38" s="100">
        <v>0</v>
      </c>
      <c r="AD38" s="100">
        <v>0</v>
      </c>
      <c r="AE38" s="100">
        <v>0</v>
      </c>
    </row>
    <row r="39" spans="1:31" ht="15">
      <c r="B39" s="19" t="s">
        <v>57</v>
      </c>
      <c r="C39" s="76">
        <v>48.177809000000003</v>
      </c>
      <c r="D39" s="76">
        <v>46.473199000000001</v>
      </c>
      <c r="E39" s="76">
        <v>46.278905999999999</v>
      </c>
      <c r="F39" s="76">
        <v>46.752898000000002</v>
      </c>
      <c r="G39" s="76">
        <v>46.668066000000003</v>
      </c>
      <c r="H39" s="76">
        <v>45.853253000000002</v>
      </c>
      <c r="I39" s="76">
        <v>44.931075999999997</v>
      </c>
      <c r="J39" s="76">
        <v>44.718381999999998</v>
      </c>
      <c r="K39" s="76">
        <v>44.032133000000002</v>
      </c>
      <c r="L39" s="76">
        <v>44.160001000000001</v>
      </c>
      <c r="M39" s="76">
        <v>43.374243</v>
      </c>
      <c r="N39" s="76">
        <v>43.004587999999998</v>
      </c>
      <c r="O39" s="76">
        <v>44.103251</v>
      </c>
      <c r="P39" s="76">
        <v>43.629257000000003</v>
      </c>
      <c r="Q39" s="76">
        <v>43.153790999999998</v>
      </c>
      <c r="R39" s="76">
        <v>42.296351000000001</v>
      </c>
      <c r="S39" s="76">
        <v>41.042541999999997</v>
      </c>
      <c r="T39" s="76">
        <v>41.166460000000001</v>
      </c>
      <c r="U39" s="76">
        <v>39.642294999999997</v>
      </c>
      <c r="V39" s="76">
        <v>39.397736000000002</v>
      </c>
      <c r="W39" s="76">
        <v>38.670600999999998</v>
      </c>
      <c r="X39" s="76">
        <v>36.706946000000002</v>
      </c>
      <c r="Y39" s="76">
        <v>35.679451</v>
      </c>
      <c r="Z39" s="100">
        <v>35.5</v>
      </c>
      <c r="AA39" s="100">
        <v>33.4</v>
      </c>
      <c r="AB39" s="100">
        <v>35.1</v>
      </c>
      <c r="AC39" s="100">
        <v>34.799999999999997</v>
      </c>
      <c r="AD39" s="100">
        <v>33.799999999999997</v>
      </c>
      <c r="AE39" s="100">
        <v>33.799999999999997</v>
      </c>
    </row>
    <row r="40" spans="1:31" ht="15">
      <c r="B40" s="19" t="s">
        <v>58</v>
      </c>
      <c r="C40" s="76">
        <v>0.32072299999999998</v>
      </c>
      <c r="D40" s="76">
        <v>0.330457</v>
      </c>
      <c r="E40" s="76">
        <v>0.32616299999999998</v>
      </c>
      <c r="F40" s="76">
        <v>0.30072500000000002</v>
      </c>
      <c r="G40" s="76">
        <v>0.25328499999999998</v>
      </c>
      <c r="H40" s="76">
        <v>0.28100700000000001</v>
      </c>
      <c r="I40" s="76">
        <v>0.25296000000000002</v>
      </c>
      <c r="J40" s="76">
        <v>0.26777800000000002</v>
      </c>
      <c r="K40" s="76">
        <v>0.25597700000000001</v>
      </c>
      <c r="L40" s="76">
        <v>0.257859</v>
      </c>
      <c r="M40" s="76">
        <v>0.26277299999999998</v>
      </c>
      <c r="N40" s="76">
        <v>0.289995</v>
      </c>
      <c r="O40" s="76">
        <v>0.32493499999999997</v>
      </c>
      <c r="P40" s="76">
        <v>0.38013000000000002</v>
      </c>
      <c r="Q40" s="76">
        <v>0.37662899999999999</v>
      </c>
      <c r="R40" s="76">
        <v>0.41314899999999999</v>
      </c>
      <c r="S40" s="76">
        <v>0.46753600000000001</v>
      </c>
      <c r="T40" s="76">
        <v>0.48179300000000003</v>
      </c>
      <c r="U40" s="76">
        <v>0.45115100000000002</v>
      </c>
      <c r="V40" s="76">
        <v>0.46218900000000002</v>
      </c>
      <c r="W40" s="76">
        <v>0.50217400000000001</v>
      </c>
      <c r="X40" s="76">
        <v>0.54274599999999995</v>
      </c>
      <c r="Y40" s="76">
        <v>0.55730599999999997</v>
      </c>
      <c r="Z40" s="100">
        <v>0.6</v>
      </c>
      <c r="AA40" s="100">
        <v>0.6</v>
      </c>
      <c r="AB40" s="100">
        <v>0.6</v>
      </c>
      <c r="AC40" s="100">
        <v>0.5</v>
      </c>
      <c r="AD40" s="100">
        <v>0.5</v>
      </c>
      <c r="AE40" s="100">
        <v>0.5</v>
      </c>
    </row>
    <row r="41" spans="1:31" ht="15">
      <c r="B41" s="19" t="s">
        <v>59</v>
      </c>
      <c r="C41" s="77" t="s">
        <v>60</v>
      </c>
      <c r="D41" s="77" t="s">
        <v>60</v>
      </c>
      <c r="E41" s="77" t="s">
        <v>60</v>
      </c>
      <c r="F41" s="77" t="s">
        <v>60</v>
      </c>
      <c r="G41" s="77" t="s">
        <v>60</v>
      </c>
      <c r="H41" s="77" t="s">
        <v>60</v>
      </c>
      <c r="I41" s="77" t="s">
        <v>60</v>
      </c>
      <c r="J41" s="77" t="s">
        <v>60</v>
      </c>
      <c r="K41" s="77" t="s">
        <v>60</v>
      </c>
      <c r="L41" s="77" t="s">
        <v>60</v>
      </c>
      <c r="M41" s="77" t="s">
        <v>60</v>
      </c>
      <c r="N41" s="77" t="s">
        <v>60</v>
      </c>
      <c r="O41" s="77" t="s">
        <v>60</v>
      </c>
      <c r="P41" s="77" t="s">
        <v>60</v>
      </c>
      <c r="Q41" s="77" t="s">
        <v>60</v>
      </c>
      <c r="R41" s="77">
        <v>0.19448499999999999</v>
      </c>
      <c r="S41" s="77">
        <v>0.18948200000000001</v>
      </c>
      <c r="T41" s="77">
        <v>0.89499200000000001</v>
      </c>
      <c r="U41" s="77">
        <v>0.94119900000000001</v>
      </c>
      <c r="V41" s="77">
        <v>1.0150490000000001</v>
      </c>
      <c r="W41" s="77">
        <v>1.1839789999999999</v>
      </c>
      <c r="X41" s="77">
        <v>1.684912</v>
      </c>
      <c r="Y41" s="77">
        <v>1.68726</v>
      </c>
      <c r="Z41" s="100">
        <v>1.6</v>
      </c>
      <c r="AA41" s="100">
        <v>1.6</v>
      </c>
      <c r="AB41" s="100">
        <v>0</v>
      </c>
      <c r="AC41" s="100">
        <v>0</v>
      </c>
      <c r="AD41" s="100">
        <v>0</v>
      </c>
      <c r="AE41" s="100">
        <v>0</v>
      </c>
    </row>
    <row r="42" spans="1:31" ht="15">
      <c r="B42" s="19" t="s">
        <v>61</v>
      </c>
      <c r="C42" s="76">
        <v>0</v>
      </c>
      <c r="D42" s="76">
        <v>0</v>
      </c>
      <c r="E42" s="76">
        <v>0</v>
      </c>
      <c r="F42" s="76">
        <v>0</v>
      </c>
      <c r="G42" s="76">
        <v>0</v>
      </c>
      <c r="H42" s="76">
        <v>0</v>
      </c>
      <c r="I42" s="76">
        <v>0</v>
      </c>
      <c r="J42" s="76">
        <v>0</v>
      </c>
      <c r="K42" s="76">
        <v>0</v>
      </c>
      <c r="L42" s="76">
        <v>0</v>
      </c>
      <c r="M42" s="76">
        <v>0</v>
      </c>
      <c r="N42" s="77" t="s">
        <v>60</v>
      </c>
      <c r="O42" s="77" t="s">
        <v>60</v>
      </c>
      <c r="P42" s="77" t="s">
        <v>60</v>
      </c>
      <c r="Q42" s="77" t="s">
        <v>60</v>
      </c>
      <c r="R42" s="77" t="s">
        <v>60</v>
      </c>
      <c r="S42" s="77" t="s">
        <v>60</v>
      </c>
      <c r="T42" s="77" t="s">
        <v>60</v>
      </c>
      <c r="U42" s="77" t="s">
        <v>60</v>
      </c>
      <c r="V42" s="77" t="s">
        <v>60</v>
      </c>
      <c r="W42" s="77" t="s">
        <v>60</v>
      </c>
      <c r="X42" s="77" t="s">
        <v>60</v>
      </c>
      <c r="Y42" s="77" t="s">
        <v>60</v>
      </c>
      <c r="Z42" s="100">
        <v>0</v>
      </c>
      <c r="AA42" s="100">
        <v>0</v>
      </c>
      <c r="AB42" s="100">
        <v>0</v>
      </c>
      <c r="AC42" s="100">
        <v>0</v>
      </c>
      <c r="AD42" s="100">
        <v>0</v>
      </c>
      <c r="AE42" s="100">
        <v>0</v>
      </c>
    </row>
    <row r="43" spans="1:31" ht="15">
      <c r="B43" s="19" t="s">
        <v>66</v>
      </c>
      <c r="C43" s="76">
        <v>0.75048199999999998</v>
      </c>
      <c r="D43" s="76">
        <v>0.79595700000000003</v>
      </c>
      <c r="E43" s="76">
        <v>0.93402300000000005</v>
      </c>
      <c r="F43" s="76">
        <v>0.70410700000000004</v>
      </c>
      <c r="G43" s="76">
        <v>0.67799500000000001</v>
      </c>
      <c r="H43" s="76">
        <v>0.74474200000000002</v>
      </c>
      <c r="I43" s="76">
        <v>0.70430700000000002</v>
      </c>
      <c r="J43" s="76">
        <v>0.63292099999999996</v>
      </c>
      <c r="K43" s="76">
        <v>0.60810200000000003</v>
      </c>
      <c r="L43" s="76">
        <v>0.508127</v>
      </c>
      <c r="M43" s="76">
        <v>0.35457100000000003</v>
      </c>
      <c r="N43" s="76">
        <v>0.35855100000000001</v>
      </c>
      <c r="O43" s="76">
        <v>0.25048399999999998</v>
      </c>
      <c r="P43" s="76">
        <v>0.232573</v>
      </c>
      <c r="Q43" s="76">
        <v>0.221606</v>
      </c>
      <c r="R43" s="76">
        <v>0.16730999999999999</v>
      </c>
      <c r="S43" s="76">
        <v>0.25775900000000002</v>
      </c>
      <c r="T43" s="76">
        <v>0.30626300000000001</v>
      </c>
      <c r="U43" s="76">
        <v>0.32505699999999998</v>
      </c>
      <c r="V43" s="76">
        <v>0.25867000000000001</v>
      </c>
      <c r="W43" s="76">
        <v>0.277671</v>
      </c>
      <c r="X43" s="76">
        <v>0.31026900000000002</v>
      </c>
      <c r="Y43" s="76">
        <v>0.33784999999999998</v>
      </c>
      <c r="Z43" s="100">
        <v>0.3</v>
      </c>
      <c r="AA43" s="100">
        <v>0.2</v>
      </c>
      <c r="AB43" s="100">
        <v>0.3</v>
      </c>
      <c r="AC43" s="100">
        <v>0.3</v>
      </c>
      <c r="AD43" s="100">
        <v>0.3</v>
      </c>
      <c r="AE43" s="100">
        <v>0.3</v>
      </c>
    </row>
    <row r="44" spans="1:31" ht="15">
      <c r="B44" s="78"/>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ht="15">
      <c r="B45" s="64" t="s">
        <v>226</v>
      </c>
      <c r="C45" s="76"/>
      <c r="D45" s="76"/>
      <c r="E45" s="76"/>
      <c r="F45" s="76"/>
      <c r="G45" s="76"/>
      <c r="H45" s="76"/>
      <c r="I45" s="76"/>
      <c r="J45" s="76"/>
      <c r="K45" s="76"/>
      <c r="L45" s="76"/>
      <c r="M45" s="76"/>
      <c r="N45" s="76"/>
      <c r="O45" s="76"/>
      <c r="P45" s="76"/>
      <c r="Q45" s="76"/>
      <c r="R45" s="76"/>
      <c r="S45" s="76"/>
      <c r="T45" s="76"/>
      <c r="U45" s="76"/>
      <c r="V45" s="76"/>
      <c r="W45" s="76"/>
      <c r="X45" s="76"/>
      <c r="Y45" s="76"/>
      <c r="Z45" s="100"/>
      <c r="AA45" s="100"/>
      <c r="AB45" s="100"/>
      <c r="AC45" s="100"/>
      <c r="AD45" s="100"/>
      <c r="AE45" s="100"/>
    </row>
    <row r="46" spans="1:31" ht="15">
      <c r="B46" s="83" t="s">
        <v>56</v>
      </c>
      <c r="C46" s="76">
        <v>0.11594400000000001</v>
      </c>
      <c r="D46" s="76">
        <v>0.20391400000000001</v>
      </c>
      <c r="E46" s="76">
        <v>0.22425999999999999</v>
      </c>
      <c r="F46" s="76">
        <v>0.22468099999999999</v>
      </c>
      <c r="G46" s="76">
        <v>0.22168099999999999</v>
      </c>
      <c r="H46" s="76">
        <v>0.14936199999999999</v>
      </c>
      <c r="I46" s="76">
        <v>0.131242</v>
      </c>
      <c r="J46" s="76">
        <v>0.21507999999999999</v>
      </c>
      <c r="K46" s="76">
        <v>0.19048999999999999</v>
      </c>
      <c r="L46" s="76">
        <v>0.13547300000000001</v>
      </c>
      <c r="M46" s="76">
        <v>0.111276</v>
      </c>
      <c r="N46" s="76">
        <v>0.115275</v>
      </c>
      <c r="O46" s="76">
        <v>9.6387E-2</v>
      </c>
      <c r="P46" s="76">
        <v>9.9330000000000002E-2</v>
      </c>
      <c r="Q46" s="76">
        <v>0.10713399999999999</v>
      </c>
      <c r="R46" s="76">
        <v>0.12579599999999999</v>
      </c>
      <c r="S46" s="76">
        <v>0.14193900000000001</v>
      </c>
      <c r="T46" s="76">
        <v>0.12718299999999999</v>
      </c>
      <c r="U46" s="76">
        <v>0.13115199999999999</v>
      </c>
      <c r="V46" s="76">
        <v>0.111176</v>
      </c>
      <c r="W46" s="76">
        <v>0.12008099999999999</v>
      </c>
      <c r="X46" s="76">
        <v>0.11726200000000001</v>
      </c>
      <c r="Y46" s="76">
        <v>9.4352000000000005E-2</v>
      </c>
      <c r="Z46" s="100">
        <v>0.1</v>
      </c>
      <c r="AA46" s="100">
        <v>0.2</v>
      </c>
      <c r="AB46" s="100">
        <v>0.1</v>
      </c>
      <c r="AC46" s="100">
        <v>0.1</v>
      </c>
      <c r="AD46" s="100">
        <v>0</v>
      </c>
      <c r="AE46" s="100">
        <v>0</v>
      </c>
    </row>
    <row r="47" spans="1:31" ht="15">
      <c r="B47" s="19" t="s">
        <v>57</v>
      </c>
      <c r="C47" s="76">
        <v>97.711498000000006</v>
      </c>
      <c r="D47" s="76">
        <v>97.434477999999999</v>
      </c>
      <c r="E47" s="76">
        <v>97.130842000000001</v>
      </c>
      <c r="F47" s="76">
        <v>97.676029</v>
      </c>
      <c r="G47" s="76">
        <v>97.826159000000004</v>
      </c>
      <c r="H47" s="76">
        <v>97.665828000000005</v>
      </c>
      <c r="I47" s="76">
        <v>97.785415999999998</v>
      </c>
      <c r="J47" s="76">
        <v>97.814777000000007</v>
      </c>
      <c r="K47" s="76">
        <v>97.888561999999993</v>
      </c>
      <c r="L47" s="76">
        <v>98.161841999999993</v>
      </c>
      <c r="M47" s="76">
        <v>98.486960999999994</v>
      </c>
      <c r="N47" s="76">
        <v>98.400758999999994</v>
      </c>
      <c r="O47" s="76">
        <v>98.616949000000005</v>
      </c>
      <c r="P47" s="76">
        <v>98.517155000000002</v>
      </c>
      <c r="Q47" s="76">
        <v>98.526999000000004</v>
      </c>
      <c r="R47" s="76">
        <v>98.077253999999996</v>
      </c>
      <c r="S47" s="76">
        <v>97.680898999999997</v>
      </c>
      <c r="T47" s="76">
        <v>95.949999000000005</v>
      </c>
      <c r="U47" s="76">
        <v>95.721924999999999</v>
      </c>
      <c r="V47" s="76">
        <v>95.673350999999997</v>
      </c>
      <c r="W47" s="76">
        <v>95.052816000000007</v>
      </c>
      <c r="X47" s="76">
        <v>93.423417999999998</v>
      </c>
      <c r="Y47" s="76">
        <v>93.162696999999994</v>
      </c>
      <c r="Z47" s="100">
        <v>93.5</v>
      </c>
      <c r="AA47" s="100">
        <v>93</v>
      </c>
      <c r="AB47" s="100">
        <v>97.5</v>
      </c>
      <c r="AC47" s="100">
        <v>97.6</v>
      </c>
      <c r="AD47" s="100">
        <v>97.6</v>
      </c>
      <c r="AE47" s="100">
        <v>97.6</v>
      </c>
    </row>
    <row r="48" spans="1:31" ht="15">
      <c r="B48" s="19" t="s">
        <v>58</v>
      </c>
      <c r="C48" s="76">
        <v>0.65047200000000005</v>
      </c>
      <c r="D48" s="76">
        <v>0.69282699999999997</v>
      </c>
      <c r="E48" s="76">
        <v>0.68455699999999997</v>
      </c>
      <c r="F48" s="76">
        <v>0.62827299999999997</v>
      </c>
      <c r="G48" s="76">
        <v>0.53093999999999997</v>
      </c>
      <c r="H48" s="76">
        <v>0.59853400000000001</v>
      </c>
      <c r="I48" s="76">
        <v>0.55052800000000002</v>
      </c>
      <c r="J48" s="76">
        <v>0.58572400000000002</v>
      </c>
      <c r="K48" s="76">
        <v>0.56906599999999996</v>
      </c>
      <c r="L48" s="76">
        <v>0.573187</v>
      </c>
      <c r="M48" s="76">
        <v>0.59666200000000003</v>
      </c>
      <c r="N48" s="76">
        <v>0.66354999999999997</v>
      </c>
      <c r="O48" s="76">
        <v>0.72657000000000005</v>
      </c>
      <c r="P48" s="76">
        <v>0.85835399999999995</v>
      </c>
      <c r="Q48" s="76">
        <v>0.859904</v>
      </c>
      <c r="R48" s="76">
        <v>0.95801499999999995</v>
      </c>
      <c r="S48" s="76">
        <v>1.112733</v>
      </c>
      <c r="T48" s="76">
        <v>1.1229549999999999</v>
      </c>
      <c r="U48" s="76">
        <v>1.0893679999999999</v>
      </c>
      <c r="V48" s="76">
        <v>1.1223780000000001</v>
      </c>
      <c r="W48" s="76">
        <v>1.2343489999999999</v>
      </c>
      <c r="X48" s="76">
        <v>1.3813519999999999</v>
      </c>
      <c r="Y48" s="76">
        <v>1.455182</v>
      </c>
      <c r="Z48" s="100">
        <v>1.6</v>
      </c>
      <c r="AA48" s="100">
        <v>1.7</v>
      </c>
      <c r="AB48" s="100">
        <v>1.7</v>
      </c>
      <c r="AC48" s="100">
        <v>1.5</v>
      </c>
      <c r="AD48" s="100">
        <v>1.5</v>
      </c>
      <c r="AE48" s="100">
        <v>1.5</v>
      </c>
    </row>
    <row r="49" spans="1:31" ht="15">
      <c r="B49" s="19" t="s">
        <v>59</v>
      </c>
      <c r="C49" s="77" t="s">
        <v>60</v>
      </c>
      <c r="D49" s="77" t="s">
        <v>60</v>
      </c>
      <c r="E49" s="77" t="s">
        <v>60</v>
      </c>
      <c r="F49" s="77" t="s">
        <v>60</v>
      </c>
      <c r="G49" s="77" t="s">
        <v>60</v>
      </c>
      <c r="H49" s="77" t="s">
        <v>60</v>
      </c>
      <c r="I49" s="77" t="s">
        <v>60</v>
      </c>
      <c r="J49" s="77" t="s">
        <v>60</v>
      </c>
      <c r="K49" s="77" t="s">
        <v>60</v>
      </c>
      <c r="L49" s="77" t="s">
        <v>60</v>
      </c>
      <c r="M49" s="77" t="s">
        <v>60</v>
      </c>
      <c r="N49" s="77" t="s">
        <v>60</v>
      </c>
      <c r="O49" s="77" t="s">
        <v>60</v>
      </c>
      <c r="P49" s="77" t="s">
        <v>60</v>
      </c>
      <c r="Q49" s="77" t="s">
        <v>60</v>
      </c>
      <c r="R49" s="77">
        <v>0.45097500000000001</v>
      </c>
      <c r="S49" s="77">
        <v>0.45096599999999998</v>
      </c>
      <c r="T49" s="77">
        <v>2.0860300000000001</v>
      </c>
      <c r="U49" s="77">
        <v>2.2726579999999998</v>
      </c>
      <c r="V49" s="77">
        <v>2.4649420000000002</v>
      </c>
      <c r="W49" s="77">
        <v>2.9102350000000001</v>
      </c>
      <c r="X49" s="77">
        <v>4.288297</v>
      </c>
      <c r="Y49" s="77">
        <v>4.4056069999999998</v>
      </c>
      <c r="Z49" s="100">
        <v>4.2</v>
      </c>
      <c r="AA49" s="100">
        <v>4.5</v>
      </c>
      <c r="AB49" s="100">
        <v>0</v>
      </c>
      <c r="AC49" s="100">
        <v>0</v>
      </c>
      <c r="AD49" s="100">
        <v>0</v>
      </c>
      <c r="AE49" s="100">
        <v>0</v>
      </c>
    </row>
    <row r="50" spans="1:31" ht="15">
      <c r="B50" s="19" t="s">
        <v>61</v>
      </c>
      <c r="C50" s="76">
        <v>0</v>
      </c>
      <c r="D50" s="76">
        <v>0</v>
      </c>
      <c r="E50" s="76">
        <v>0</v>
      </c>
      <c r="F50" s="76">
        <v>0</v>
      </c>
      <c r="G50" s="76">
        <v>0</v>
      </c>
      <c r="H50" s="76">
        <v>0</v>
      </c>
      <c r="I50" s="76">
        <v>0</v>
      </c>
      <c r="J50" s="76">
        <v>0</v>
      </c>
      <c r="K50" s="76">
        <v>0</v>
      </c>
      <c r="L50" s="76">
        <v>0</v>
      </c>
      <c r="M50" s="76">
        <v>0</v>
      </c>
      <c r="N50" s="77" t="s">
        <v>60</v>
      </c>
      <c r="O50" s="77" t="s">
        <v>60</v>
      </c>
      <c r="P50" s="77" t="s">
        <v>60</v>
      </c>
      <c r="Q50" s="77" t="s">
        <v>60</v>
      </c>
      <c r="R50" s="77" t="s">
        <v>60</v>
      </c>
      <c r="S50" s="77" t="s">
        <v>60</v>
      </c>
      <c r="T50" s="77" t="s">
        <v>60</v>
      </c>
      <c r="U50" s="77" t="s">
        <v>60</v>
      </c>
      <c r="V50" s="77" t="s">
        <v>60</v>
      </c>
      <c r="W50" s="77" t="s">
        <v>60</v>
      </c>
      <c r="X50" s="77" t="s">
        <v>60</v>
      </c>
      <c r="Y50" s="77" t="s">
        <v>60</v>
      </c>
      <c r="Z50" s="100">
        <v>0</v>
      </c>
      <c r="AA50" s="100">
        <v>0</v>
      </c>
      <c r="AB50" s="100">
        <v>0</v>
      </c>
      <c r="AC50" s="100">
        <v>0</v>
      </c>
      <c r="AD50" s="100">
        <v>0</v>
      </c>
      <c r="AE50" s="100">
        <v>0</v>
      </c>
    </row>
    <row r="51" spans="1:31" ht="15">
      <c r="B51" s="19" t="s">
        <v>66</v>
      </c>
      <c r="C51" s="76">
        <v>1.5220849999999999</v>
      </c>
      <c r="D51" s="76">
        <v>1.668782</v>
      </c>
      <c r="E51" s="76">
        <v>1.9603409999999999</v>
      </c>
      <c r="F51" s="76">
        <v>1.471017</v>
      </c>
      <c r="G51" s="76">
        <v>1.4212210000000001</v>
      </c>
      <c r="H51" s="76">
        <v>1.5862750000000001</v>
      </c>
      <c r="I51" s="76">
        <v>1.5328139999999999</v>
      </c>
      <c r="J51" s="76">
        <v>1.3844190000000001</v>
      </c>
      <c r="K51" s="76">
        <v>1.3518810000000001</v>
      </c>
      <c r="L51" s="76">
        <v>1.129499</v>
      </c>
      <c r="M51" s="76">
        <v>0.80510099999999996</v>
      </c>
      <c r="N51" s="76">
        <v>0.82041600000000003</v>
      </c>
      <c r="O51" s="76">
        <v>0.56009399999999998</v>
      </c>
      <c r="P51" s="76">
        <v>0.52516099999999999</v>
      </c>
      <c r="Q51" s="76">
        <v>0.50596300000000005</v>
      </c>
      <c r="R51" s="76">
        <v>0.38796000000000003</v>
      </c>
      <c r="S51" s="76">
        <v>0.61346299999999998</v>
      </c>
      <c r="T51" s="76">
        <v>0.71383300000000005</v>
      </c>
      <c r="U51" s="76">
        <v>0.78489699999999996</v>
      </c>
      <c r="V51" s="76">
        <v>0.62815299999999996</v>
      </c>
      <c r="W51" s="76">
        <v>0.68251899999999999</v>
      </c>
      <c r="X51" s="76">
        <v>0.78967100000000001</v>
      </c>
      <c r="Y51" s="76">
        <v>0.882162</v>
      </c>
      <c r="Z51" s="100">
        <v>0.7</v>
      </c>
      <c r="AA51" s="100">
        <v>0.7</v>
      </c>
      <c r="AB51" s="100">
        <v>0.7</v>
      </c>
      <c r="AC51" s="100">
        <v>0.8</v>
      </c>
      <c r="AD51" s="100">
        <v>0.8</v>
      </c>
      <c r="AE51" s="100">
        <v>0.8</v>
      </c>
    </row>
    <row r="52" spans="1:31" ht="15">
      <c r="C52" s="76"/>
      <c r="D52" s="76"/>
      <c r="E52" s="76"/>
      <c r="F52" s="76"/>
      <c r="G52" s="76"/>
      <c r="H52" s="76"/>
      <c r="I52" s="76"/>
      <c r="J52" s="76"/>
      <c r="K52" s="76"/>
      <c r="L52" s="76"/>
      <c r="M52" s="76"/>
      <c r="N52" s="76"/>
      <c r="O52" s="76"/>
      <c r="P52" s="76"/>
      <c r="Q52" s="76"/>
      <c r="R52" s="76"/>
      <c r="S52" s="76"/>
      <c r="T52" s="76"/>
      <c r="U52" s="76"/>
      <c r="V52" s="76"/>
      <c r="W52" s="76"/>
      <c r="X52" s="76"/>
      <c r="Y52" s="76"/>
      <c r="Z52" s="100"/>
      <c r="AA52" s="100"/>
      <c r="AB52" s="100"/>
      <c r="AC52" s="100"/>
      <c r="AD52" s="100"/>
      <c r="AE52" s="100"/>
    </row>
    <row r="53" spans="1:31" ht="15">
      <c r="A53" s="16"/>
      <c r="B53" s="79" t="s">
        <v>231</v>
      </c>
      <c r="C53" s="36">
        <v>69.891307999999995</v>
      </c>
      <c r="D53" s="36">
        <v>69.807810000000003</v>
      </c>
      <c r="E53" s="36">
        <v>69.762951000000001</v>
      </c>
      <c r="F53" s="36">
        <v>69.786697000000004</v>
      </c>
      <c r="G53" s="36">
        <v>69.947913</v>
      </c>
      <c r="H53" s="36">
        <v>70.165038999999993</v>
      </c>
      <c r="I53" s="36">
        <v>70.388813999999996</v>
      </c>
      <c r="J53" s="36">
        <v>70.587278999999995</v>
      </c>
      <c r="K53" s="36">
        <v>70.142419000000004</v>
      </c>
      <c r="L53" s="36">
        <v>70.410865000000001</v>
      </c>
      <c r="M53" s="36">
        <v>70.411636000000001</v>
      </c>
      <c r="N53" s="36">
        <v>70.465761999999998</v>
      </c>
      <c r="O53" s="36">
        <v>70.443012999999993</v>
      </c>
      <c r="P53" s="36">
        <v>70.390646000000004</v>
      </c>
      <c r="Q53" s="36">
        <v>69.961014000000006</v>
      </c>
      <c r="R53" s="36">
        <v>69.636565000000004</v>
      </c>
      <c r="S53" s="36">
        <v>69.232164999999995</v>
      </c>
      <c r="T53" s="36">
        <v>68.857868999999994</v>
      </c>
      <c r="U53" s="36">
        <v>68.516906000000006</v>
      </c>
      <c r="V53" s="36">
        <v>68.303107999999995</v>
      </c>
      <c r="W53" s="36">
        <v>68.075575000000001</v>
      </c>
      <c r="X53" s="36">
        <v>67.788319000000001</v>
      </c>
      <c r="Y53" s="36">
        <v>67.563568000000004</v>
      </c>
      <c r="Z53" s="16">
        <v>67.3</v>
      </c>
      <c r="AA53" s="16">
        <v>67</v>
      </c>
      <c r="AB53" s="16">
        <v>67.099999999999994</v>
      </c>
      <c r="AC53" s="16">
        <v>67.099999999999994</v>
      </c>
      <c r="AD53" s="16">
        <v>67.099999999999994</v>
      </c>
      <c r="AE53" s="16">
        <v>67.099999999999994</v>
      </c>
    </row>
    <row r="55" spans="1:31" ht="15.4">
      <c r="A55" s="12" t="s">
        <v>288</v>
      </c>
      <c r="B55" s="13"/>
      <c r="C55" s="13"/>
      <c r="D55" s="13"/>
      <c r="E55" s="13"/>
      <c r="F55" s="13"/>
      <c r="G55" s="13"/>
      <c r="H55" s="13"/>
      <c r="I55" s="13"/>
      <c r="J55" s="13"/>
      <c r="K55" s="13"/>
      <c r="L55" s="14"/>
      <c r="M55" s="14"/>
      <c r="N55" s="14"/>
      <c r="O55" s="14"/>
    </row>
    <row r="57" spans="1:31" ht="15.4">
      <c r="C57" s="13"/>
      <c r="D57" s="13"/>
      <c r="E57" s="14"/>
      <c r="F57" s="14"/>
      <c r="L57" s="14"/>
    </row>
    <row r="58" spans="1:31" ht="15">
      <c r="C58" s="75">
        <v>1990</v>
      </c>
      <c r="D58" s="75">
        <v>1991</v>
      </c>
      <c r="E58" s="75">
        <v>1992</v>
      </c>
      <c r="F58" s="75">
        <v>1993</v>
      </c>
      <c r="G58" s="75">
        <v>1994</v>
      </c>
      <c r="H58" s="75">
        <v>1995</v>
      </c>
      <c r="I58" s="75">
        <v>1996</v>
      </c>
      <c r="J58" s="75">
        <v>1997</v>
      </c>
      <c r="K58" s="75">
        <v>1998</v>
      </c>
      <c r="L58" s="75">
        <v>1999</v>
      </c>
      <c r="M58" s="75">
        <v>2000</v>
      </c>
      <c r="N58" s="75">
        <v>2001</v>
      </c>
      <c r="O58" s="75">
        <v>2002</v>
      </c>
      <c r="P58" s="75">
        <v>2003</v>
      </c>
      <c r="Q58" s="75">
        <v>2004</v>
      </c>
      <c r="R58" s="75">
        <v>2005</v>
      </c>
      <c r="S58" s="75">
        <v>2006</v>
      </c>
      <c r="T58" s="75">
        <v>2007</v>
      </c>
      <c r="U58" s="75">
        <v>2008</v>
      </c>
      <c r="V58" s="75">
        <v>2009</v>
      </c>
      <c r="W58" s="75">
        <v>2010</v>
      </c>
      <c r="X58" s="75">
        <v>2011</v>
      </c>
      <c r="Y58" s="75">
        <v>2012</v>
      </c>
      <c r="Z58" s="75">
        <v>2013</v>
      </c>
      <c r="AA58" s="75">
        <v>2014</v>
      </c>
      <c r="AB58" s="75">
        <v>2015</v>
      </c>
      <c r="AC58" s="75">
        <v>2016</v>
      </c>
      <c r="AD58" s="75">
        <v>2017</v>
      </c>
      <c r="AE58" s="75">
        <v>2018</v>
      </c>
    </row>
    <row r="59" spans="1:31" ht="15">
      <c r="A59" s="32"/>
      <c r="Z59" s="100"/>
      <c r="AA59" s="100"/>
      <c r="AB59" s="100"/>
      <c r="AC59" s="100"/>
      <c r="AD59" s="100"/>
      <c r="AE59" s="100"/>
    </row>
    <row r="60" spans="1:31" ht="15">
      <c r="A60" s="16"/>
      <c r="B60" s="34" t="s">
        <v>289</v>
      </c>
      <c r="C60" s="36">
        <v>215.483653</v>
      </c>
      <c r="D60" s="36">
        <v>211.602214</v>
      </c>
      <c r="E60" s="36">
        <v>226.257262</v>
      </c>
      <c r="F60" s="36">
        <v>238.56806</v>
      </c>
      <c r="G60" s="36">
        <v>259.98118799999997</v>
      </c>
      <c r="H60" s="36">
        <v>271.806444</v>
      </c>
      <c r="I60" s="36">
        <v>288.89547700000003</v>
      </c>
      <c r="J60" s="36">
        <v>311.234869</v>
      </c>
      <c r="K60" s="36">
        <v>336.49756300000001</v>
      </c>
      <c r="L60" s="36">
        <v>353.100166</v>
      </c>
      <c r="M60" s="36">
        <v>362.26809500000002</v>
      </c>
      <c r="N60" s="36">
        <v>364.09423399999997</v>
      </c>
      <c r="O60" s="36">
        <v>383.14560699999998</v>
      </c>
      <c r="P60" s="36">
        <v>391.89290299999999</v>
      </c>
      <c r="Q60" s="36">
        <v>402.65186</v>
      </c>
      <c r="R60" s="36">
        <v>412.62948</v>
      </c>
      <c r="S60" s="36">
        <v>405.25046700000001</v>
      </c>
      <c r="T60" s="36">
        <v>427.12156499999998</v>
      </c>
      <c r="U60" s="36">
        <v>425.073016</v>
      </c>
      <c r="V60" s="36">
        <v>436.39212500000002</v>
      </c>
      <c r="W60" s="36">
        <v>453.79138399999999</v>
      </c>
      <c r="X60" s="36">
        <v>460.79873199999997</v>
      </c>
      <c r="Y60" s="36">
        <v>469.00318199999998</v>
      </c>
      <c r="Z60" s="16">
        <v>490</v>
      </c>
      <c r="AA60" s="16">
        <v>492.3</v>
      </c>
      <c r="AB60" s="16">
        <v>516.4</v>
      </c>
      <c r="AC60" s="16">
        <v>554</v>
      </c>
      <c r="AD60" s="16">
        <v>573.29999999999995</v>
      </c>
      <c r="AE60" s="16">
        <v>609.29999999999995</v>
      </c>
    </row>
    <row r="61" spans="1:31" ht="15">
      <c r="B61" s="18" t="s">
        <v>225</v>
      </c>
      <c r="C61" s="76"/>
      <c r="D61" s="76"/>
      <c r="E61" s="76"/>
      <c r="F61" s="76"/>
      <c r="G61" s="76"/>
      <c r="H61" s="76"/>
      <c r="I61" s="76"/>
      <c r="J61" s="76"/>
      <c r="K61" s="76"/>
      <c r="L61" s="76"/>
      <c r="M61" s="76"/>
      <c r="N61" s="76"/>
      <c r="O61" s="76"/>
      <c r="P61" s="76"/>
      <c r="Q61" s="76"/>
      <c r="R61" s="76"/>
      <c r="S61" s="76"/>
      <c r="T61" s="76"/>
      <c r="U61" s="76"/>
      <c r="V61" s="76"/>
      <c r="W61" s="76"/>
      <c r="X61" s="76"/>
      <c r="Y61" s="76"/>
      <c r="Z61" s="100"/>
      <c r="AA61" s="100"/>
      <c r="AB61" s="100"/>
      <c r="AC61" s="100"/>
      <c r="AD61" s="100"/>
      <c r="AE61" s="100"/>
    </row>
    <row r="62" spans="1:31" ht="15">
      <c r="B62" s="83" t="s">
        <v>56</v>
      </c>
      <c r="C62" s="76">
        <v>2.6900000000000001E-3</v>
      </c>
      <c r="D62" s="76">
        <v>4.4799999999999996E-3</v>
      </c>
      <c r="E62" s="76">
        <v>4.7999999999999996E-3</v>
      </c>
      <c r="F62" s="76">
        <v>4.7600000000000003E-3</v>
      </c>
      <c r="G62" s="76">
        <v>4.8869999999999999E-3</v>
      </c>
      <c r="H62" s="76">
        <v>3.2950000000000002E-3</v>
      </c>
      <c r="I62" s="76">
        <v>3.0599999999999998E-3</v>
      </c>
      <c r="J62" s="76">
        <v>5.2440000000000004E-3</v>
      </c>
      <c r="K62" s="76">
        <v>4.6690000000000004E-3</v>
      </c>
      <c r="L62" s="76">
        <v>3.3249999999999998E-3</v>
      </c>
      <c r="M62" s="76">
        <v>2.7910000000000001E-3</v>
      </c>
      <c r="N62" s="76">
        <v>2.7230000000000002E-3</v>
      </c>
      <c r="O62" s="76">
        <v>2.7729999999999999E-3</v>
      </c>
      <c r="P62" s="76">
        <v>2.9970000000000001E-3</v>
      </c>
      <c r="Q62" s="76">
        <v>3.241E-3</v>
      </c>
      <c r="R62" s="76">
        <v>3.8419999999999999E-3</v>
      </c>
      <c r="S62" s="76">
        <v>6.13E-3</v>
      </c>
      <c r="T62" s="76">
        <v>6.0439999999999999E-3</v>
      </c>
      <c r="U62" s="76">
        <v>6.5820000000000002E-3</v>
      </c>
      <c r="V62" s="76">
        <v>5.3410000000000003E-3</v>
      </c>
      <c r="W62" s="76">
        <v>6.4739999999999997E-3</v>
      </c>
      <c r="X62" s="76">
        <v>7.6360000000000004E-3</v>
      </c>
      <c r="Y62" s="76">
        <v>7.319E-3</v>
      </c>
      <c r="Z62" s="100">
        <v>0</v>
      </c>
      <c r="AA62" s="100">
        <v>0</v>
      </c>
      <c r="AB62" s="100">
        <v>0</v>
      </c>
      <c r="AC62" s="100">
        <v>0</v>
      </c>
      <c r="AD62" s="100">
        <v>0</v>
      </c>
      <c r="AE62" s="100">
        <v>0</v>
      </c>
    </row>
    <row r="63" spans="1:31" ht="15">
      <c r="B63" s="19" t="s">
        <v>57</v>
      </c>
      <c r="C63" s="76">
        <v>206.23025699999999</v>
      </c>
      <c r="D63" s="76">
        <v>201.80891700000001</v>
      </c>
      <c r="E63" s="76">
        <v>216.571416</v>
      </c>
      <c r="F63" s="76">
        <v>229.51708600000001</v>
      </c>
      <c r="G63" s="76">
        <v>250.26377099999999</v>
      </c>
      <c r="H63" s="76">
        <v>259.53884699999998</v>
      </c>
      <c r="I63" s="76">
        <v>276.77348799999999</v>
      </c>
      <c r="J63" s="76">
        <v>298.25546300000002</v>
      </c>
      <c r="K63" s="76">
        <v>323.81457399999999</v>
      </c>
      <c r="L63" s="76">
        <v>341.20347099999998</v>
      </c>
      <c r="M63" s="76">
        <v>351.385131</v>
      </c>
      <c r="N63" s="76">
        <v>352.55402900000001</v>
      </c>
      <c r="O63" s="76">
        <v>371.37125900000001</v>
      </c>
      <c r="P63" s="76">
        <v>380.55316499999998</v>
      </c>
      <c r="Q63" s="76">
        <v>392.58709499999998</v>
      </c>
      <c r="R63" s="76">
        <v>400.30702300000002</v>
      </c>
      <c r="S63" s="76">
        <v>399.38715000000002</v>
      </c>
      <c r="T63" s="76">
        <v>413.70202899999998</v>
      </c>
      <c r="U63" s="76">
        <v>410.19415300000003</v>
      </c>
      <c r="V63" s="76">
        <v>420.42813999999998</v>
      </c>
      <c r="W63" s="76">
        <v>434.77369599999997</v>
      </c>
      <c r="X63" s="76">
        <v>434.71280899999999</v>
      </c>
      <c r="Y63" s="76">
        <v>441.72986600000002</v>
      </c>
      <c r="Z63" s="100">
        <v>463.9</v>
      </c>
      <c r="AA63" s="100">
        <v>464</v>
      </c>
      <c r="AB63" s="100">
        <v>509.8</v>
      </c>
      <c r="AC63" s="100">
        <v>546.5</v>
      </c>
      <c r="AD63" s="100">
        <v>565.4</v>
      </c>
      <c r="AE63" s="100">
        <v>600.29999999999995</v>
      </c>
    </row>
    <row r="64" spans="1:31" ht="15">
      <c r="B64" s="19" t="s">
        <v>58</v>
      </c>
      <c r="C64" s="76">
        <v>5.6757210000000002</v>
      </c>
      <c r="D64" s="76">
        <v>6.1220569999999999</v>
      </c>
      <c r="E64" s="76">
        <v>5.5088929999999996</v>
      </c>
      <c r="F64" s="76">
        <v>6.0341490000000002</v>
      </c>
      <c r="G64" s="76">
        <v>6.4741540000000004</v>
      </c>
      <c r="H64" s="76">
        <v>8.7565000000000008</v>
      </c>
      <c r="I64" s="76">
        <v>8.8371980000000008</v>
      </c>
      <c r="J64" s="76">
        <v>9.9355370000000001</v>
      </c>
      <c r="K64" s="76">
        <v>9.746003</v>
      </c>
      <c r="L64" s="76">
        <v>9.4645709999999994</v>
      </c>
      <c r="M64" s="76">
        <v>9.1567059999999998</v>
      </c>
      <c r="N64" s="76">
        <v>9.7469710000000003</v>
      </c>
      <c r="O64" s="76">
        <v>10.506594</v>
      </c>
      <c r="P64" s="76">
        <v>10.17761</v>
      </c>
      <c r="Q64" s="76">
        <v>8.9267850000000006</v>
      </c>
      <c r="R64" s="76">
        <v>9.6050199999999997</v>
      </c>
      <c r="S64" s="76">
        <v>2.6217630000000001</v>
      </c>
      <c r="T64" s="76">
        <v>2.6148169999999999</v>
      </c>
      <c r="U64" s="76">
        <v>2.9463430000000002</v>
      </c>
      <c r="V64" s="76">
        <v>3.2261060000000001</v>
      </c>
      <c r="W64" s="76">
        <v>3.3687589999999998</v>
      </c>
      <c r="X64" s="76">
        <v>3.4750640000000002</v>
      </c>
      <c r="Y64" s="76">
        <v>3.3812920000000002</v>
      </c>
      <c r="Z64" s="100">
        <v>3.8</v>
      </c>
      <c r="AA64" s="100">
        <v>4.3</v>
      </c>
      <c r="AB64" s="100">
        <v>5.4</v>
      </c>
      <c r="AC64" s="100">
        <v>6.2</v>
      </c>
      <c r="AD64" s="100">
        <v>6.7</v>
      </c>
      <c r="AE64" s="100">
        <v>7.8</v>
      </c>
    </row>
    <row r="65" spans="1:31" ht="15">
      <c r="B65" s="19" t="s">
        <v>59</v>
      </c>
      <c r="C65" s="77" t="s">
        <v>60</v>
      </c>
      <c r="D65" s="77" t="s">
        <v>60</v>
      </c>
      <c r="E65" s="77" t="s">
        <v>60</v>
      </c>
      <c r="F65" s="77" t="s">
        <v>60</v>
      </c>
      <c r="G65" s="77" t="s">
        <v>60</v>
      </c>
      <c r="H65" s="77" t="s">
        <v>60</v>
      </c>
      <c r="I65" s="77" t="s">
        <v>60</v>
      </c>
      <c r="J65" s="77" t="s">
        <v>60</v>
      </c>
      <c r="K65" s="77" t="s">
        <v>60</v>
      </c>
      <c r="L65" s="77" t="s">
        <v>60</v>
      </c>
      <c r="M65" s="77" t="s">
        <v>60</v>
      </c>
      <c r="N65" s="77" t="s">
        <v>60</v>
      </c>
      <c r="O65" s="77" t="s">
        <v>60</v>
      </c>
      <c r="P65" s="77" t="s">
        <v>60</v>
      </c>
      <c r="Q65" s="77" t="s">
        <v>60</v>
      </c>
      <c r="R65" s="77">
        <v>1.8626119999999999</v>
      </c>
      <c r="S65" s="77">
        <v>1.897095</v>
      </c>
      <c r="T65" s="77">
        <v>9.2046939999999999</v>
      </c>
      <c r="U65" s="77">
        <v>10.268428999999999</v>
      </c>
      <c r="V65" s="77">
        <v>11.491662</v>
      </c>
      <c r="W65" s="77">
        <v>14.363928</v>
      </c>
      <c r="X65" s="77">
        <v>21.211221999999999</v>
      </c>
      <c r="Y65" s="77">
        <v>22.4224</v>
      </c>
      <c r="Z65" s="100">
        <v>21.1</v>
      </c>
      <c r="AA65" s="100">
        <v>22.9</v>
      </c>
      <c r="AB65" s="100">
        <v>0</v>
      </c>
      <c r="AC65" s="100">
        <v>0</v>
      </c>
      <c r="AD65" s="100">
        <v>0</v>
      </c>
      <c r="AE65" s="100">
        <v>0</v>
      </c>
    </row>
    <row r="66" spans="1:31" ht="15">
      <c r="B66" s="19" t="s">
        <v>61</v>
      </c>
      <c r="C66" s="76">
        <v>0</v>
      </c>
      <c r="D66" s="76">
        <v>0</v>
      </c>
      <c r="E66" s="76">
        <v>0</v>
      </c>
      <c r="F66" s="76">
        <v>0</v>
      </c>
      <c r="G66" s="76">
        <v>0</v>
      </c>
      <c r="H66" s="76">
        <v>0</v>
      </c>
      <c r="I66" s="76">
        <v>0</v>
      </c>
      <c r="J66" s="76">
        <v>0</v>
      </c>
      <c r="K66" s="76">
        <v>0</v>
      </c>
      <c r="L66" s="76">
        <v>0</v>
      </c>
      <c r="M66" s="76">
        <v>0</v>
      </c>
      <c r="N66" s="77" t="s">
        <v>60</v>
      </c>
      <c r="O66" s="77" t="s">
        <v>60</v>
      </c>
      <c r="P66" s="77" t="s">
        <v>60</v>
      </c>
      <c r="Q66" s="77" t="s">
        <v>60</v>
      </c>
      <c r="R66" s="77" t="s">
        <v>60</v>
      </c>
      <c r="S66" s="77" t="s">
        <v>60</v>
      </c>
      <c r="T66" s="77" t="s">
        <v>60</v>
      </c>
      <c r="U66" s="77" t="s">
        <v>60</v>
      </c>
      <c r="V66" s="77" t="s">
        <v>60</v>
      </c>
      <c r="W66" s="77" t="s">
        <v>60</v>
      </c>
      <c r="X66" s="77" t="s">
        <v>60</v>
      </c>
      <c r="Y66" s="77" t="s">
        <v>60</v>
      </c>
      <c r="Z66" s="100">
        <v>0</v>
      </c>
      <c r="AA66" s="100">
        <v>0</v>
      </c>
      <c r="AB66" s="100">
        <v>0</v>
      </c>
      <c r="AC66" s="100">
        <v>0</v>
      </c>
      <c r="AD66" s="100">
        <v>0</v>
      </c>
      <c r="AE66" s="100">
        <v>0</v>
      </c>
    </row>
    <row r="67" spans="1:31" ht="15">
      <c r="B67" s="19" t="s">
        <v>66</v>
      </c>
      <c r="C67" s="76">
        <v>3.5749849999999999</v>
      </c>
      <c r="D67" s="76">
        <v>3.66676</v>
      </c>
      <c r="E67" s="76">
        <v>4.1721529999999998</v>
      </c>
      <c r="F67" s="76">
        <v>3.0120650000000002</v>
      </c>
      <c r="G67" s="76">
        <v>3.2383769999999998</v>
      </c>
      <c r="H67" s="76">
        <v>3.5078019999999999</v>
      </c>
      <c r="I67" s="76">
        <v>3.2817310000000002</v>
      </c>
      <c r="J67" s="76">
        <v>3.0386250000000001</v>
      </c>
      <c r="K67" s="76">
        <v>2.9323160000000001</v>
      </c>
      <c r="L67" s="76">
        <v>2.4287999999999998</v>
      </c>
      <c r="M67" s="76">
        <v>1.7234670000000001</v>
      </c>
      <c r="N67" s="76">
        <v>1.7905120000000001</v>
      </c>
      <c r="O67" s="76">
        <v>1.2649820000000001</v>
      </c>
      <c r="P67" s="76">
        <v>1.1591320000000001</v>
      </c>
      <c r="Q67" s="76">
        <v>1.1347400000000001</v>
      </c>
      <c r="R67" s="76">
        <v>0.85098300000000004</v>
      </c>
      <c r="S67" s="76">
        <v>1.3383290000000001</v>
      </c>
      <c r="T67" s="76">
        <v>1.59398</v>
      </c>
      <c r="U67" s="76">
        <v>1.6575089999999999</v>
      </c>
      <c r="V67" s="76">
        <v>1.240875</v>
      </c>
      <c r="W67" s="76">
        <v>1.278527</v>
      </c>
      <c r="X67" s="76">
        <v>1.3919999999999999</v>
      </c>
      <c r="Y67" s="76">
        <v>1.462305</v>
      </c>
      <c r="Z67" s="100">
        <v>1.2</v>
      </c>
      <c r="AA67" s="100">
        <v>1.1000000000000001</v>
      </c>
      <c r="AB67" s="100">
        <v>1.1000000000000001</v>
      </c>
      <c r="AC67" s="100">
        <v>1.2</v>
      </c>
      <c r="AD67" s="100">
        <v>1.2</v>
      </c>
      <c r="AE67" s="100">
        <v>1.2</v>
      </c>
    </row>
    <row r="68" spans="1:31" ht="15">
      <c r="B68" s="94"/>
      <c r="C68" s="76"/>
      <c r="D68" s="76"/>
      <c r="E68" s="76"/>
      <c r="F68" s="76"/>
      <c r="G68" s="76"/>
      <c r="H68" s="76"/>
      <c r="I68" s="76"/>
      <c r="J68" s="76"/>
      <c r="K68" s="76"/>
      <c r="L68" s="76"/>
      <c r="M68" s="76"/>
      <c r="N68" s="76"/>
      <c r="O68" s="76"/>
      <c r="P68" s="76"/>
      <c r="Q68" s="76"/>
      <c r="R68" s="76"/>
      <c r="S68" s="76"/>
      <c r="T68" s="76"/>
      <c r="U68" s="76"/>
      <c r="V68" s="76"/>
      <c r="W68" s="76"/>
      <c r="X68" s="76"/>
      <c r="Y68" s="76"/>
      <c r="Z68" s="100"/>
      <c r="AA68" s="100"/>
      <c r="AB68" s="100"/>
      <c r="AC68" s="100"/>
      <c r="AD68" s="100"/>
      <c r="AE68" s="100"/>
    </row>
    <row r="69" spans="1:31" ht="15">
      <c r="B69" s="64" t="s">
        <v>226</v>
      </c>
      <c r="C69" s="76"/>
      <c r="D69" s="76"/>
      <c r="E69" s="76"/>
      <c r="F69" s="76"/>
      <c r="G69" s="76"/>
      <c r="H69" s="76"/>
      <c r="I69" s="76"/>
      <c r="J69" s="76"/>
      <c r="K69" s="76"/>
      <c r="L69" s="76"/>
      <c r="M69" s="76"/>
      <c r="N69" s="76"/>
      <c r="O69" s="76"/>
      <c r="P69" s="76"/>
      <c r="Q69" s="76"/>
      <c r="R69" s="76"/>
      <c r="S69" s="76"/>
      <c r="T69" s="76"/>
      <c r="U69" s="76"/>
      <c r="V69" s="76"/>
      <c r="W69" s="76"/>
      <c r="X69" s="76"/>
      <c r="Y69" s="76"/>
      <c r="Z69" s="100"/>
      <c r="AA69" s="100"/>
      <c r="AB69" s="100"/>
      <c r="AC69" s="100"/>
      <c r="AD69" s="100"/>
      <c r="AE69" s="100"/>
    </row>
    <row r="70" spans="1:31" ht="15">
      <c r="B70" s="83" t="s">
        <v>56</v>
      </c>
      <c r="C70" s="76">
        <v>1.2489999999999999E-3</v>
      </c>
      <c r="D70" s="76">
        <v>2.117E-3</v>
      </c>
      <c r="E70" s="76">
        <v>2.1210000000000001E-3</v>
      </c>
      <c r="F70" s="76">
        <v>1.9949999999999998E-3</v>
      </c>
      <c r="G70" s="76">
        <v>1.8799999999999999E-3</v>
      </c>
      <c r="H70" s="76">
        <v>1.212E-3</v>
      </c>
      <c r="I70" s="76">
        <v>1.059E-3</v>
      </c>
      <c r="J70" s="76">
        <v>1.6850000000000001E-3</v>
      </c>
      <c r="K70" s="76">
        <v>1.387E-3</v>
      </c>
      <c r="L70" s="76">
        <v>9.4200000000000002E-4</v>
      </c>
      <c r="M70" s="76">
        <v>7.6999999999999996E-4</v>
      </c>
      <c r="N70" s="76">
        <v>7.4799999999999997E-4</v>
      </c>
      <c r="O70" s="76">
        <v>7.2400000000000003E-4</v>
      </c>
      <c r="P70" s="76">
        <v>7.6499999999999995E-4</v>
      </c>
      <c r="Q70" s="76">
        <v>8.0500000000000005E-4</v>
      </c>
      <c r="R70" s="76">
        <v>9.3099999999999997E-4</v>
      </c>
      <c r="S70" s="76">
        <v>1.513E-3</v>
      </c>
      <c r="T70" s="76">
        <v>1.415E-3</v>
      </c>
      <c r="U70" s="76">
        <v>1.5479999999999999E-3</v>
      </c>
      <c r="V70" s="76">
        <v>1.224E-3</v>
      </c>
      <c r="W70" s="76">
        <v>1.4270000000000001E-3</v>
      </c>
      <c r="X70" s="76">
        <v>1.6570000000000001E-3</v>
      </c>
      <c r="Y70" s="76">
        <v>1.56E-3</v>
      </c>
      <c r="Z70" s="100">
        <v>0</v>
      </c>
      <c r="AA70" s="100">
        <v>0</v>
      </c>
      <c r="AB70" s="100">
        <v>0</v>
      </c>
      <c r="AC70" s="100">
        <v>0</v>
      </c>
      <c r="AD70" s="100">
        <v>0</v>
      </c>
      <c r="AE70" s="100">
        <v>0</v>
      </c>
    </row>
    <row r="71" spans="1:31" ht="15">
      <c r="B71" s="19" t="s">
        <v>57</v>
      </c>
      <c r="C71" s="76">
        <v>95.705754999999996</v>
      </c>
      <c r="D71" s="76">
        <v>95.371836000000002</v>
      </c>
      <c r="E71" s="76">
        <v>95.719100999999995</v>
      </c>
      <c r="F71" s="76">
        <v>96.206125</v>
      </c>
      <c r="G71" s="76">
        <v>96.262260999999995</v>
      </c>
      <c r="H71" s="76">
        <v>95.486642000000003</v>
      </c>
      <c r="I71" s="76">
        <v>95.804023000000001</v>
      </c>
      <c r="J71" s="76">
        <v>95.829706999999999</v>
      </c>
      <c r="K71" s="76">
        <v>96.230883000000006</v>
      </c>
      <c r="L71" s="76">
        <v>96.630786999999998</v>
      </c>
      <c r="M71" s="76">
        <v>96.995880999999997</v>
      </c>
      <c r="N71" s="76">
        <v>96.830434999999994</v>
      </c>
      <c r="O71" s="76">
        <v>96.926925999999995</v>
      </c>
      <c r="P71" s="76">
        <v>97.106419000000002</v>
      </c>
      <c r="Q71" s="76">
        <v>97.500380000000007</v>
      </c>
      <c r="R71" s="76">
        <v>97.013675000000006</v>
      </c>
      <c r="S71" s="76">
        <v>98.553162</v>
      </c>
      <c r="T71" s="76">
        <v>96.858146000000005</v>
      </c>
      <c r="U71" s="76">
        <v>96.499692999999994</v>
      </c>
      <c r="V71" s="76">
        <v>96.341825999999998</v>
      </c>
      <c r="W71" s="76">
        <v>95.809156000000002</v>
      </c>
      <c r="X71" s="76">
        <v>94.338977</v>
      </c>
      <c r="Y71" s="76">
        <v>94.184832999999998</v>
      </c>
      <c r="Z71" s="100">
        <v>94.7</v>
      </c>
      <c r="AA71" s="100">
        <v>94.3</v>
      </c>
      <c r="AB71" s="100">
        <v>98.7</v>
      </c>
      <c r="AC71" s="100">
        <v>98.7</v>
      </c>
      <c r="AD71" s="100">
        <v>98.6</v>
      </c>
      <c r="AE71" s="100">
        <v>98.5</v>
      </c>
    </row>
    <row r="72" spans="1:31" ht="15">
      <c r="B72" s="19" t="s">
        <v>58</v>
      </c>
      <c r="C72" s="76">
        <v>2.6339450000000002</v>
      </c>
      <c r="D72" s="76">
        <v>2.8931909999999998</v>
      </c>
      <c r="E72" s="76">
        <v>2.4347919999999998</v>
      </c>
      <c r="F72" s="76">
        <v>2.5293199999999998</v>
      </c>
      <c r="G72" s="76">
        <v>2.4902389999999999</v>
      </c>
      <c r="H72" s="76">
        <v>3.2215940000000001</v>
      </c>
      <c r="I72" s="76">
        <v>3.0589599999999999</v>
      </c>
      <c r="J72" s="76">
        <v>3.1922959999999998</v>
      </c>
      <c r="K72" s="76">
        <v>2.8963070000000002</v>
      </c>
      <c r="L72" s="76">
        <v>2.6804209999999999</v>
      </c>
      <c r="M72" s="76">
        <v>2.5276049999999999</v>
      </c>
      <c r="N72" s="76">
        <v>2.6770459999999998</v>
      </c>
      <c r="O72" s="76">
        <v>2.7421929999999999</v>
      </c>
      <c r="P72" s="76">
        <v>2.5970390000000001</v>
      </c>
      <c r="Q72" s="76">
        <v>2.2169979999999998</v>
      </c>
      <c r="R72" s="76">
        <v>2.3277589999999999</v>
      </c>
      <c r="S72" s="76">
        <v>0.646949</v>
      </c>
      <c r="T72" s="76">
        <v>0.61219500000000004</v>
      </c>
      <c r="U72" s="76">
        <v>0.69313800000000003</v>
      </c>
      <c r="V72" s="76">
        <v>0.73926800000000004</v>
      </c>
      <c r="W72" s="76">
        <v>0.74235899999999999</v>
      </c>
      <c r="X72" s="76">
        <v>0.754139</v>
      </c>
      <c r="Y72" s="76">
        <v>0.72095299999999995</v>
      </c>
      <c r="Z72" s="100">
        <v>0.8</v>
      </c>
      <c r="AA72" s="100">
        <v>0.9</v>
      </c>
      <c r="AB72" s="100">
        <v>1.1000000000000001</v>
      </c>
      <c r="AC72" s="100">
        <v>1.1000000000000001</v>
      </c>
      <c r="AD72" s="100">
        <v>1.2</v>
      </c>
      <c r="AE72" s="100">
        <v>1.3</v>
      </c>
    </row>
    <row r="73" spans="1:31" ht="15">
      <c r="B73" s="19" t="s">
        <v>59</v>
      </c>
      <c r="C73" s="77" t="s">
        <v>60</v>
      </c>
      <c r="D73" s="77" t="s">
        <v>60</v>
      </c>
      <c r="E73" s="77" t="s">
        <v>60</v>
      </c>
      <c r="F73" s="77" t="s">
        <v>60</v>
      </c>
      <c r="G73" s="77" t="s">
        <v>60</v>
      </c>
      <c r="H73" s="77" t="s">
        <v>60</v>
      </c>
      <c r="I73" s="77" t="s">
        <v>60</v>
      </c>
      <c r="J73" s="77" t="s">
        <v>60</v>
      </c>
      <c r="K73" s="77" t="s">
        <v>60</v>
      </c>
      <c r="L73" s="77" t="s">
        <v>60</v>
      </c>
      <c r="M73" s="77" t="s">
        <v>60</v>
      </c>
      <c r="N73" s="77" t="s">
        <v>60</v>
      </c>
      <c r="O73" s="77" t="s">
        <v>60</v>
      </c>
      <c r="P73" s="77" t="s">
        <v>60</v>
      </c>
      <c r="Q73" s="77" t="s">
        <v>60</v>
      </c>
      <c r="R73" s="77">
        <v>0.451401</v>
      </c>
      <c r="S73" s="77">
        <v>0.46812900000000002</v>
      </c>
      <c r="T73" s="77">
        <v>2.155052</v>
      </c>
      <c r="U73" s="77">
        <v>2.415686</v>
      </c>
      <c r="V73" s="77">
        <v>2.6333340000000001</v>
      </c>
      <c r="W73" s="77">
        <v>3.1653150000000001</v>
      </c>
      <c r="X73" s="77">
        <v>4.6031430000000002</v>
      </c>
      <c r="Y73" s="77">
        <v>4.7808630000000001</v>
      </c>
      <c r="Z73" s="100">
        <v>4.3</v>
      </c>
      <c r="AA73" s="100">
        <v>4.5999999999999996</v>
      </c>
      <c r="AB73" s="100">
        <v>0</v>
      </c>
      <c r="AC73" s="100">
        <v>0</v>
      </c>
      <c r="AD73" s="100">
        <v>0</v>
      </c>
      <c r="AE73" s="100">
        <v>0</v>
      </c>
    </row>
    <row r="74" spans="1:31" ht="15">
      <c r="B74" s="19" t="s">
        <v>61</v>
      </c>
      <c r="C74" s="76">
        <v>0</v>
      </c>
      <c r="D74" s="76">
        <v>0</v>
      </c>
      <c r="E74" s="76">
        <v>0</v>
      </c>
      <c r="F74" s="76">
        <v>0</v>
      </c>
      <c r="G74" s="76">
        <v>0</v>
      </c>
      <c r="H74" s="76">
        <v>0</v>
      </c>
      <c r="I74" s="76">
        <v>0</v>
      </c>
      <c r="J74" s="76">
        <v>0</v>
      </c>
      <c r="K74" s="76">
        <v>0</v>
      </c>
      <c r="L74" s="76">
        <v>0</v>
      </c>
      <c r="M74" s="76">
        <v>0</v>
      </c>
      <c r="N74" s="77" t="s">
        <v>60</v>
      </c>
      <c r="O74" s="77" t="s">
        <v>60</v>
      </c>
      <c r="P74" s="77" t="s">
        <v>60</v>
      </c>
      <c r="Q74" s="77" t="s">
        <v>60</v>
      </c>
      <c r="R74" s="77" t="s">
        <v>60</v>
      </c>
      <c r="S74" s="77" t="s">
        <v>60</v>
      </c>
      <c r="T74" s="77" t="s">
        <v>60</v>
      </c>
      <c r="U74" s="77" t="s">
        <v>60</v>
      </c>
      <c r="V74" s="77" t="s">
        <v>60</v>
      </c>
      <c r="W74" s="77" t="s">
        <v>60</v>
      </c>
      <c r="X74" s="77" t="s">
        <v>60</v>
      </c>
      <c r="Y74" s="77" t="s">
        <v>60</v>
      </c>
      <c r="Z74" s="100">
        <v>0</v>
      </c>
      <c r="AA74" s="100">
        <v>0</v>
      </c>
      <c r="AB74" s="100">
        <v>0</v>
      </c>
      <c r="AC74" s="100">
        <v>0</v>
      </c>
      <c r="AD74" s="100">
        <v>0</v>
      </c>
      <c r="AE74" s="100">
        <v>0</v>
      </c>
    </row>
    <row r="75" spans="1:31" ht="15">
      <c r="B75" s="19" t="s">
        <v>66</v>
      </c>
      <c r="C75" s="76">
        <v>1.659052</v>
      </c>
      <c r="D75" s="76">
        <v>1.732855</v>
      </c>
      <c r="E75" s="76">
        <v>1.8439859999999999</v>
      </c>
      <c r="F75" s="76">
        <v>1.2625599999999999</v>
      </c>
      <c r="G75" s="76">
        <v>1.2456199999999999</v>
      </c>
      <c r="H75" s="76">
        <v>1.290551</v>
      </c>
      <c r="I75" s="76">
        <v>1.135958</v>
      </c>
      <c r="J75" s="76">
        <v>0.97631199999999996</v>
      </c>
      <c r="K75" s="76">
        <v>0.87142299999999995</v>
      </c>
      <c r="L75" s="76">
        <v>0.68784999999999996</v>
      </c>
      <c r="M75" s="76">
        <v>0.475744</v>
      </c>
      <c r="N75" s="76">
        <v>0.49177199999999999</v>
      </c>
      <c r="O75" s="76">
        <v>0.33015699999999998</v>
      </c>
      <c r="P75" s="76">
        <v>0.29577799999999999</v>
      </c>
      <c r="Q75" s="76">
        <v>0.28181699999999998</v>
      </c>
      <c r="R75" s="76">
        <v>0.206234</v>
      </c>
      <c r="S75" s="76">
        <v>0.33024700000000001</v>
      </c>
      <c r="T75" s="76">
        <v>0.37319099999999999</v>
      </c>
      <c r="U75" s="76">
        <v>0.38993499999999998</v>
      </c>
      <c r="V75" s="76">
        <v>0.28434900000000002</v>
      </c>
      <c r="W75" s="76">
        <v>0.28174300000000002</v>
      </c>
      <c r="X75" s="76">
        <v>0.30208400000000002</v>
      </c>
      <c r="Y75" s="76">
        <v>0.31179000000000001</v>
      </c>
      <c r="Z75" s="100">
        <v>0.2</v>
      </c>
      <c r="AA75" s="100">
        <v>0.2</v>
      </c>
      <c r="AB75" s="100">
        <v>0.2</v>
      </c>
      <c r="AC75" s="100">
        <v>0.2</v>
      </c>
      <c r="AD75" s="100">
        <v>0.2</v>
      </c>
      <c r="AE75" s="100">
        <v>0.2</v>
      </c>
    </row>
    <row r="76" spans="1:31" ht="15">
      <c r="B76" s="5"/>
      <c r="C76" s="76"/>
      <c r="D76" s="76"/>
      <c r="E76" s="76"/>
      <c r="F76" s="76"/>
      <c r="G76" s="76"/>
      <c r="H76" s="76"/>
      <c r="I76" s="76"/>
      <c r="J76" s="76"/>
      <c r="K76" s="76"/>
      <c r="L76" s="76"/>
      <c r="M76" s="76"/>
      <c r="N76" s="76"/>
      <c r="O76" s="76"/>
      <c r="P76" s="76"/>
      <c r="Q76" s="76"/>
      <c r="R76" s="76"/>
      <c r="S76" s="76"/>
      <c r="T76" s="76"/>
      <c r="U76" s="76"/>
      <c r="V76" s="76"/>
      <c r="W76" s="76"/>
      <c r="X76" s="76"/>
      <c r="Y76" s="76"/>
      <c r="Z76" s="100"/>
      <c r="AA76" s="100"/>
      <c r="AB76" s="100"/>
      <c r="AC76" s="100"/>
      <c r="AD76" s="100"/>
      <c r="AE76" s="100"/>
    </row>
    <row r="77" spans="1:31" ht="15">
      <c r="B77" s="82" t="s">
        <v>137</v>
      </c>
      <c r="C77" s="76"/>
      <c r="D77" s="76"/>
      <c r="E77" s="76"/>
      <c r="F77" s="76"/>
      <c r="G77" s="76"/>
      <c r="H77" s="76"/>
      <c r="I77" s="76"/>
      <c r="J77" s="76"/>
      <c r="K77" s="76"/>
      <c r="L77" s="76"/>
      <c r="M77" s="76"/>
      <c r="N77" s="76"/>
      <c r="O77" s="76"/>
      <c r="P77" s="76"/>
      <c r="Q77" s="76"/>
      <c r="R77" s="76"/>
      <c r="S77" s="76"/>
      <c r="T77" s="76"/>
      <c r="U77" s="76"/>
      <c r="V77" s="76"/>
      <c r="W77" s="76"/>
      <c r="X77" s="76"/>
      <c r="Y77" s="76"/>
      <c r="Z77" s="100"/>
      <c r="AA77" s="100"/>
      <c r="AB77" s="100"/>
      <c r="AC77" s="100"/>
      <c r="AD77" s="100"/>
      <c r="AE77" s="100"/>
    </row>
    <row r="78" spans="1:31" ht="15">
      <c r="A78" s="83"/>
      <c r="B78" s="80" t="s">
        <v>285</v>
      </c>
      <c r="C78" s="81">
        <v>75089.416433000006</v>
      </c>
      <c r="D78" s="81">
        <v>77490.961366999996</v>
      </c>
      <c r="E78" s="81">
        <v>85797.495228</v>
      </c>
      <c r="F78" s="81">
        <v>91488.881179000004</v>
      </c>
      <c r="G78" s="81">
        <v>99965.320156999995</v>
      </c>
      <c r="H78" s="81">
        <v>105100.456676</v>
      </c>
      <c r="I78" s="81">
        <v>112200.553677</v>
      </c>
      <c r="J78" s="81">
        <v>121591.273613</v>
      </c>
      <c r="K78" s="81">
        <v>131130.59891100001</v>
      </c>
      <c r="L78" s="81">
        <v>138407.790989</v>
      </c>
      <c r="M78" s="81">
        <v>143361.01003</v>
      </c>
      <c r="N78" s="81">
        <v>145754.915308</v>
      </c>
      <c r="O78" s="81">
        <v>154135.00110600001</v>
      </c>
      <c r="P78" s="81">
        <v>158710.63318800001</v>
      </c>
      <c r="Q78" s="81">
        <v>164091.67840800001</v>
      </c>
      <c r="R78" s="81">
        <v>169682.07083499999</v>
      </c>
      <c r="S78" s="81">
        <v>167669.87543499999</v>
      </c>
      <c r="T78" s="81">
        <v>178035.096647</v>
      </c>
      <c r="U78" s="81">
        <v>179047.795445</v>
      </c>
      <c r="V78" s="81">
        <v>185767.63135800001</v>
      </c>
      <c r="W78" s="81">
        <v>195225.54646300001</v>
      </c>
      <c r="X78" s="81">
        <v>200391.79014900001</v>
      </c>
      <c r="Y78" s="81">
        <v>204685.46676099999</v>
      </c>
      <c r="Z78" s="101">
        <v>216087</v>
      </c>
      <c r="AA78" s="101">
        <v>218398</v>
      </c>
      <c r="AB78" s="101">
        <v>231522</v>
      </c>
      <c r="AC78" s="101">
        <v>250756</v>
      </c>
      <c r="AD78" s="101">
        <v>262070</v>
      </c>
      <c r="AE78" s="101">
        <v>281821</v>
      </c>
    </row>
    <row r="79" spans="1:31" ht="15">
      <c r="B79" s="5"/>
      <c r="C79" s="76"/>
      <c r="D79" s="76"/>
      <c r="E79" s="76"/>
      <c r="F79" s="76"/>
      <c r="G79" s="76"/>
      <c r="H79" s="76"/>
      <c r="I79" s="76"/>
      <c r="J79" s="76"/>
      <c r="K79" s="76"/>
      <c r="L79" s="76"/>
      <c r="M79" s="76"/>
      <c r="N79" s="76"/>
      <c r="O79" s="76"/>
      <c r="P79" s="76"/>
      <c r="Q79" s="76"/>
      <c r="R79" s="76"/>
      <c r="S79" s="76"/>
      <c r="T79" s="76"/>
      <c r="U79" s="76"/>
      <c r="V79" s="76"/>
      <c r="W79" s="76"/>
      <c r="X79" s="76"/>
      <c r="Y79" s="76"/>
      <c r="Z79" s="100"/>
      <c r="AA79" s="100"/>
      <c r="AB79" s="100"/>
      <c r="AC79" s="100"/>
      <c r="AD79" s="100"/>
      <c r="AE79" s="100"/>
    </row>
    <row r="80" spans="1:31" ht="15">
      <c r="A80" s="32"/>
      <c r="B80" s="82" t="s">
        <v>286</v>
      </c>
      <c r="C80" s="30">
        <v>2.869694</v>
      </c>
      <c r="D80" s="30">
        <v>2.7306699999999999</v>
      </c>
      <c r="E80" s="30">
        <v>2.637108</v>
      </c>
      <c r="F80" s="30">
        <v>2.607618</v>
      </c>
      <c r="G80" s="30">
        <v>2.600714</v>
      </c>
      <c r="H80" s="30">
        <v>2.5861589999999999</v>
      </c>
      <c r="I80" s="30">
        <v>2.5748129999999998</v>
      </c>
      <c r="J80" s="30">
        <v>2.5596809999999999</v>
      </c>
      <c r="K80" s="30">
        <v>2.566125</v>
      </c>
      <c r="L80" s="30">
        <v>2.551158</v>
      </c>
      <c r="M80" s="30">
        <v>2.526964</v>
      </c>
      <c r="N80" s="30">
        <v>2.497989</v>
      </c>
      <c r="O80" s="30">
        <v>2.485779</v>
      </c>
      <c r="P80" s="30">
        <v>2.4692289999999999</v>
      </c>
      <c r="Q80" s="30">
        <v>2.4538229999999999</v>
      </c>
      <c r="R80" s="30">
        <v>2.4317799999999998</v>
      </c>
      <c r="S80" s="30">
        <v>2.4169550000000002</v>
      </c>
      <c r="T80" s="30">
        <v>2.3990860000000001</v>
      </c>
      <c r="U80" s="30">
        <v>2.3740760000000001</v>
      </c>
      <c r="V80" s="30">
        <v>2.349129</v>
      </c>
      <c r="W80" s="30">
        <v>2.3244470000000002</v>
      </c>
      <c r="X80" s="30">
        <v>2.2994889999999999</v>
      </c>
      <c r="Y80" s="30">
        <v>2.2913359999999998</v>
      </c>
      <c r="Z80" s="16">
        <v>2.27</v>
      </c>
      <c r="AA80" s="16">
        <v>2.25</v>
      </c>
      <c r="AB80" s="16">
        <v>2.23</v>
      </c>
      <c r="AC80" s="16">
        <v>2.21</v>
      </c>
      <c r="AD80" s="16">
        <v>2.19</v>
      </c>
      <c r="AE80" s="16">
        <v>2.16</v>
      </c>
    </row>
    <row r="81" spans="1:31" ht="15">
      <c r="B81" s="5"/>
      <c r="C81" s="76"/>
      <c r="D81" s="76"/>
      <c r="E81" s="76"/>
      <c r="F81" s="76"/>
      <c r="G81" s="76"/>
      <c r="H81" s="76"/>
      <c r="I81" s="76"/>
      <c r="J81" s="76"/>
      <c r="K81" s="76"/>
      <c r="L81" s="76"/>
      <c r="M81" s="76"/>
      <c r="N81" s="76"/>
      <c r="O81" s="76"/>
      <c r="P81" s="76"/>
      <c r="Q81" s="76"/>
      <c r="R81" s="76"/>
      <c r="S81" s="76"/>
      <c r="T81" s="76"/>
      <c r="U81" s="76"/>
      <c r="V81" s="76"/>
      <c r="W81" s="76"/>
      <c r="X81" s="76"/>
      <c r="Y81" s="76"/>
      <c r="Z81" s="100"/>
      <c r="AA81" s="100"/>
      <c r="AB81" s="100"/>
      <c r="AC81" s="100"/>
      <c r="AD81" s="100"/>
      <c r="AE81" s="100"/>
    </row>
    <row r="82" spans="1:31" ht="15">
      <c r="B82" s="5"/>
      <c r="C82" s="76"/>
      <c r="D82" s="76"/>
      <c r="E82" s="76"/>
      <c r="F82" s="76"/>
      <c r="G82" s="76"/>
      <c r="H82" s="76"/>
      <c r="I82" s="76"/>
      <c r="J82" s="76"/>
      <c r="K82" s="76"/>
      <c r="L82" s="76"/>
      <c r="M82" s="76"/>
      <c r="N82" s="76"/>
      <c r="O82" s="76"/>
      <c r="P82" s="76"/>
      <c r="Q82" s="76"/>
      <c r="R82" s="76"/>
      <c r="S82" s="76"/>
      <c r="T82" s="76"/>
      <c r="U82" s="76"/>
      <c r="V82" s="76"/>
      <c r="W82" s="76"/>
      <c r="X82" s="76"/>
      <c r="Y82" s="76"/>
      <c r="Z82" s="100"/>
      <c r="AA82" s="100"/>
      <c r="AB82" s="100"/>
      <c r="AC82" s="100"/>
      <c r="AD82" s="100"/>
      <c r="AE82" s="100"/>
    </row>
    <row r="83" spans="1:31" ht="15">
      <c r="A83" s="16"/>
      <c r="B83" s="95" t="s">
        <v>290</v>
      </c>
      <c r="C83" s="36">
        <v>15.132916</v>
      </c>
      <c r="D83" s="36">
        <v>14.851376</v>
      </c>
      <c r="E83" s="36">
        <v>15.875151000000001</v>
      </c>
      <c r="F83" s="36">
        <v>16.746319</v>
      </c>
      <c r="G83" s="36">
        <v>18.317001000000001</v>
      </c>
      <c r="H83" s="36">
        <v>19.223468</v>
      </c>
      <c r="I83" s="36">
        <v>20.504505999999999</v>
      </c>
      <c r="J83" s="36">
        <v>22.158128999999999</v>
      </c>
      <c r="K83" s="36">
        <v>23.803314</v>
      </c>
      <c r="L83" s="36">
        <v>25.051228999999999</v>
      </c>
      <c r="M83" s="36">
        <v>25.704001000000002</v>
      </c>
      <c r="N83" s="36">
        <v>25.867936</v>
      </c>
      <c r="O83" s="36">
        <v>27.231179999999998</v>
      </c>
      <c r="P83" s="36">
        <v>27.852335</v>
      </c>
      <c r="Q83" s="36">
        <v>28.429924</v>
      </c>
      <c r="R83" s="36">
        <v>28.995906999999999</v>
      </c>
      <c r="S83" s="36">
        <v>28.272394999999999</v>
      </c>
      <c r="T83" s="36">
        <v>29.606038000000002</v>
      </c>
      <c r="U83" s="36">
        <v>29.29683</v>
      </c>
      <c r="V83" s="36">
        <v>29.954654999999999</v>
      </c>
      <c r="W83" s="36">
        <v>31.010898000000001</v>
      </c>
      <c r="X83" s="36">
        <v>31.314243000000001</v>
      </c>
      <c r="Y83" s="36">
        <v>31.725971000000001</v>
      </c>
      <c r="Z83" s="16">
        <v>33</v>
      </c>
      <c r="AA83" s="16">
        <v>33</v>
      </c>
      <c r="AB83" s="16">
        <v>34.6</v>
      </c>
      <c r="AC83" s="16">
        <v>37.200000000000003</v>
      </c>
      <c r="AD83" s="16">
        <v>38.5</v>
      </c>
      <c r="AE83" s="16">
        <v>40.9</v>
      </c>
    </row>
    <row r="84" spans="1:31" ht="15">
      <c r="B84" s="64" t="s">
        <v>230</v>
      </c>
      <c r="C84" s="76"/>
      <c r="D84" s="76"/>
      <c r="E84" s="76"/>
      <c r="F84" s="76"/>
      <c r="G84" s="76"/>
      <c r="H84" s="76"/>
      <c r="I84" s="76"/>
      <c r="J84" s="76"/>
      <c r="K84" s="76"/>
      <c r="L84" s="76"/>
      <c r="M84" s="76"/>
      <c r="N84" s="76"/>
      <c r="O84" s="76"/>
      <c r="P84" s="76"/>
      <c r="Q84" s="76"/>
      <c r="R84" s="76"/>
      <c r="S84" s="76"/>
      <c r="T84" s="76"/>
      <c r="U84" s="76"/>
      <c r="V84" s="76"/>
      <c r="W84" s="76"/>
      <c r="X84" s="76"/>
      <c r="Y84" s="76"/>
      <c r="Z84" s="100"/>
      <c r="AA84" s="100"/>
      <c r="AB84" s="100"/>
      <c r="AC84" s="100"/>
      <c r="AD84" s="100"/>
      <c r="AE84" s="100"/>
    </row>
    <row r="85" spans="1:31" ht="15">
      <c r="B85" s="83" t="s">
        <v>56</v>
      </c>
      <c r="C85" s="76">
        <v>1.35E-4</v>
      </c>
      <c r="D85" s="76">
        <v>2.2499999999999999E-4</v>
      </c>
      <c r="E85" s="76">
        <v>2.41E-4</v>
      </c>
      <c r="F85" s="76">
        <v>2.3800000000000001E-4</v>
      </c>
      <c r="G85" s="76">
        <v>2.41E-4</v>
      </c>
      <c r="H85" s="76">
        <v>1.65E-4</v>
      </c>
      <c r="I85" s="76">
        <v>1.5300000000000001E-4</v>
      </c>
      <c r="J85" s="76">
        <v>2.61E-4</v>
      </c>
      <c r="K85" s="76">
        <v>2.32E-4</v>
      </c>
      <c r="L85" s="76">
        <v>1.66E-4</v>
      </c>
      <c r="M85" s="76">
        <v>1.3999999999999999E-4</v>
      </c>
      <c r="N85" s="76">
        <v>1.36E-4</v>
      </c>
      <c r="O85" s="76">
        <v>1.3799999999999999E-4</v>
      </c>
      <c r="P85" s="76">
        <v>1.4899999999999999E-4</v>
      </c>
      <c r="Q85" s="76">
        <v>1.6100000000000001E-4</v>
      </c>
      <c r="R85" s="76">
        <v>1.9100000000000001E-4</v>
      </c>
      <c r="S85" s="76">
        <v>3.0499999999999999E-4</v>
      </c>
      <c r="T85" s="76">
        <v>3.01E-4</v>
      </c>
      <c r="U85" s="76">
        <v>3.2699999999999998E-4</v>
      </c>
      <c r="V85" s="76">
        <v>2.6400000000000002E-4</v>
      </c>
      <c r="W85" s="76">
        <v>3.19E-4</v>
      </c>
      <c r="X85" s="76">
        <v>3.7599999999999998E-4</v>
      </c>
      <c r="Y85" s="76">
        <v>3.59E-4</v>
      </c>
      <c r="Z85" s="100">
        <v>0</v>
      </c>
      <c r="AA85" s="100">
        <v>0</v>
      </c>
      <c r="AB85" s="100">
        <v>0</v>
      </c>
      <c r="AC85" s="100">
        <v>0</v>
      </c>
      <c r="AD85" s="100">
        <v>0</v>
      </c>
      <c r="AE85" s="100">
        <v>0</v>
      </c>
    </row>
    <row r="86" spans="1:31" ht="15">
      <c r="B86" s="19" t="s">
        <v>57</v>
      </c>
      <c r="C86" s="76">
        <v>14.513669999999999</v>
      </c>
      <c r="D86" s="76">
        <v>14.194724000000001</v>
      </c>
      <c r="E86" s="76">
        <v>15.231559000000001</v>
      </c>
      <c r="F86" s="76">
        <v>16.135275</v>
      </c>
      <c r="G86" s="76">
        <v>17.660962000000001</v>
      </c>
      <c r="H86" s="76">
        <v>18.388839000000001</v>
      </c>
      <c r="I86" s="76">
        <v>19.677555999999999</v>
      </c>
      <c r="J86" s="76">
        <v>21.267382000000001</v>
      </c>
      <c r="K86" s="76">
        <v>22.923936999999999</v>
      </c>
      <c r="L86" s="76">
        <v>24.222677000000001</v>
      </c>
      <c r="M86" s="76">
        <v>24.940498999999999</v>
      </c>
      <c r="N86" s="76">
        <v>25.057896</v>
      </c>
      <c r="O86" s="76">
        <v>26.398419000000001</v>
      </c>
      <c r="P86" s="76">
        <v>27.049582000000001</v>
      </c>
      <c r="Q86" s="76">
        <v>27.718572999999999</v>
      </c>
      <c r="R86" s="76">
        <v>28.125558999999999</v>
      </c>
      <c r="S86" s="76">
        <v>27.873505999999999</v>
      </c>
      <c r="T86" s="76">
        <v>28.701402999999999</v>
      </c>
      <c r="U86" s="76">
        <v>28.298334000000001</v>
      </c>
      <c r="V86" s="76">
        <v>28.884996999999998</v>
      </c>
      <c r="W86" s="76">
        <v>29.742902000000001</v>
      </c>
      <c r="X86" s="76">
        <v>29.592148000000002</v>
      </c>
      <c r="Y86" s="76">
        <v>29.937055999999998</v>
      </c>
      <c r="Z86" s="100">
        <v>31.2</v>
      </c>
      <c r="AA86" s="100">
        <v>31.1</v>
      </c>
      <c r="AB86" s="100">
        <v>34.200000000000003</v>
      </c>
      <c r="AC86" s="100">
        <v>36.6</v>
      </c>
      <c r="AD86" s="100">
        <v>37.9</v>
      </c>
      <c r="AE86" s="100">
        <v>40.299999999999997</v>
      </c>
    </row>
    <row r="87" spans="1:31" ht="15">
      <c r="B87" s="19" t="s">
        <v>58</v>
      </c>
      <c r="C87" s="76">
        <v>0.40354699999999999</v>
      </c>
      <c r="D87" s="76">
        <v>0.43532900000000002</v>
      </c>
      <c r="E87" s="76">
        <v>0.39177899999999999</v>
      </c>
      <c r="F87" s="76">
        <v>0.42918499999999998</v>
      </c>
      <c r="G87" s="76">
        <v>0.46052999999999999</v>
      </c>
      <c r="H87" s="76">
        <v>0.62295100000000003</v>
      </c>
      <c r="I87" s="76">
        <v>0.628915</v>
      </c>
      <c r="J87" s="76">
        <v>0.707264</v>
      </c>
      <c r="K87" s="76">
        <v>0.70079599999999997</v>
      </c>
      <c r="L87" s="76">
        <v>0.68066199999999999</v>
      </c>
      <c r="M87" s="76">
        <v>0.65853799999999996</v>
      </c>
      <c r="N87" s="76">
        <v>0.70100200000000001</v>
      </c>
      <c r="O87" s="76">
        <v>0.75568400000000002</v>
      </c>
      <c r="P87" s="76">
        <v>0.73210299999999995</v>
      </c>
      <c r="Q87" s="76">
        <v>0.64217299999999999</v>
      </c>
      <c r="R87" s="76">
        <v>0.69077999999999995</v>
      </c>
      <c r="S87" s="76">
        <v>0.18857299999999999</v>
      </c>
      <c r="T87" s="76">
        <v>0.188107</v>
      </c>
      <c r="U87" s="76">
        <v>0.211977</v>
      </c>
      <c r="V87" s="76">
        <v>0.232123</v>
      </c>
      <c r="W87" s="76">
        <v>0.242396</v>
      </c>
      <c r="X87" s="76">
        <v>0.25005500000000003</v>
      </c>
      <c r="Y87" s="76">
        <v>0.243316</v>
      </c>
      <c r="Z87" s="100">
        <v>0.3</v>
      </c>
      <c r="AA87" s="100">
        <v>0.3</v>
      </c>
      <c r="AB87" s="100">
        <v>0.4</v>
      </c>
      <c r="AC87" s="100">
        <v>0.4</v>
      </c>
      <c r="AD87" s="100">
        <v>0.5</v>
      </c>
      <c r="AE87" s="100">
        <v>0.6</v>
      </c>
    </row>
    <row r="88" spans="1:31" ht="15">
      <c r="B88" s="19" t="s">
        <v>59</v>
      </c>
      <c r="C88" s="77" t="s">
        <v>60</v>
      </c>
      <c r="D88" s="77" t="s">
        <v>60</v>
      </c>
      <c r="E88" s="77" t="s">
        <v>60</v>
      </c>
      <c r="F88" s="77" t="s">
        <v>60</v>
      </c>
      <c r="G88" s="77" t="s">
        <v>60</v>
      </c>
      <c r="H88" s="77" t="s">
        <v>60</v>
      </c>
      <c r="I88" s="77" t="s">
        <v>60</v>
      </c>
      <c r="J88" s="77" t="s">
        <v>60</v>
      </c>
      <c r="K88" s="77" t="s">
        <v>60</v>
      </c>
      <c r="L88" s="77" t="s">
        <v>60</v>
      </c>
      <c r="M88" s="77" t="s">
        <v>60</v>
      </c>
      <c r="N88" s="77" t="s">
        <v>60</v>
      </c>
      <c r="O88" s="77" t="s">
        <v>60</v>
      </c>
      <c r="P88" s="77" t="s">
        <v>60</v>
      </c>
      <c r="Q88" s="77" t="s">
        <v>60</v>
      </c>
      <c r="R88" s="77">
        <v>0.12761800000000001</v>
      </c>
      <c r="S88" s="77">
        <v>0.128612</v>
      </c>
      <c r="T88" s="77">
        <v>0.619278</v>
      </c>
      <c r="U88" s="77">
        <v>0.68537800000000004</v>
      </c>
      <c r="V88" s="77">
        <v>0.76179799999999998</v>
      </c>
      <c r="W88" s="77">
        <v>0.94751799999999997</v>
      </c>
      <c r="X88" s="77">
        <v>1.3869990000000001</v>
      </c>
      <c r="Y88" s="77">
        <v>1.456299</v>
      </c>
      <c r="Z88" s="100">
        <v>1.4</v>
      </c>
      <c r="AA88" s="100">
        <v>1.5</v>
      </c>
      <c r="AB88" s="100">
        <v>0</v>
      </c>
      <c r="AC88" s="100">
        <v>0</v>
      </c>
      <c r="AD88" s="100">
        <v>0</v>
      </c>
      <c r="AE88" s="100">
        <v>0</v>
      </c>
    </row>
    <row r="89" spans="1:31" ht="15">
      <c r="B89" s="19" t="s">
        <v>61</v>
      </c>
      <c r="C89" s="76">
        <v>0</v>
      </c>
      <c r="D89" s="76">
        <v>0</v>
      </c>
      <c r="E89" s="76">
        <v>0</v>
      </c>
      <c r="F89" s="76">
        <v>0</v>
      </c>
      <c r="G89" s="76">
        <v>0</v>
      </c>
      <c r="H89" s="76">
        <v>0</v>
      </c>
      <c r="I89" s="76">
        <v>0</v>
      </c>
      <c r="J89" s="76">
        <v>0</v>
      </c>
      <c r="K89" s="76">
        <v>0</v>
      </c>
      <c r="L89" s="76">
        <v>0</v>
      </c>
      <c r="M89" s="76">
        <v>0</v>
      </c>
      <c r="N89" s="77" t="s">
        <v>60</v>
      </c>
      <c r="O89" s="77" t="s">
        <v>60</v>
      </c>
      <c r="P89" s="77" t="s">
        <v>60</v>
      </c>
      <c r="Q89" s="77" t="s">
        <v>60</v>
      </c>
      <c r="R89" s="77" t="s">
        <v>60</v>
      </c>
      <c r="S89" s="77" t="s">
        <v>60</v>
      </c>
      <c r="T89" s="77" t="s">
        <v>60</v>
      </c>
      <c r="U89" s="77" t="s">
        <v>60</v>
      </c>
      <c r="V89" s="77" t="s">
        <v>60</v>
      </c>
      <c r="W89" s="77" t="s">
        <v>60</v>
      </c>
      <c r="X89" s="77" t="s">
        <v>60</v>
      </c>
      <c r="Y89" s="77" t="s">
        <v>60</v>
      </c>
      <c r="Z89" s="100">
        <v>0</v>
      </c>
      <c r="AA89" s="100">
        <v>0</v>
      </c>
      <c r="AB89" s="100">
        <v>0</v>
      </c>
      <c r="AC89" s="100">
        <v>0</v>
      </c>
      <c r="AD89" s="100">
        <v>0</v>
      </c>
      <c r="AE89" s="100">
        <v>0</v>
      </c>
    </row>
    <row r="90" spans="1:31" ht="15">
      <c r="B90" s="19" t="s">
        <v>66</v>
      </c>
      <c r="C90" s="76">
        <v>0.21556400000000001</v>
      </c>
      <c r="D90" s="76">
        <v>0.22109799999999999</v>
      </c>
      <c r="E90" s="76">
        <v>0.25157200000000002</v>
      </c>
      <c r="F90" s="76">
        <v>0.181621</v>
      </c>
      <c r="G90" s="76">
        <v>0.195267</v>
      </c>
      <c r="H90" s="76">
        <v>0.21151300000000001</v>
      </c>
      <c r="I90" s="76">
        <v>0.197882</v>
      </c>
      <c r="J90" s="76">
        <v>0.183223</v>
      </c>
      <c r="K90" s="76">
        <v>0.17835000000000001</v>
      </c>
      <c r="L90" s="76">
        <v>0.147725</v>
      </c>
      <c r="M90" s="76">
        <v>0.104825</v>
      </c>
      <c r="N90" s="76">
        <v>0.108903</v>
      </c>
      <c r="O90" s="76">
        <v>7.6938999999999994E-2</v>
      </c>
      <c r="P90" s="76">
        <v>7.0500999999999994E-2</v>
      </c>
      <c r="Q90" s="76">
        <v>6.9016999999999995E-2</v>
      </c>
      <c r="R90" s="76">
        <v>5.1758999999999999E-2</v>
      </c>
      <c r="S90" s="76">
        <v>8.14E-2</v>
      </c>
      <c r="T90" s="76">
        <v>9.6948999999999994E-2</v>
      </c>
      <c r="U90" s="76">
        <v>0.100813</v>
      </c>
      <c r="V90" s="76">
        <v>7.5472999999999998E-2</v>
      </c>
      <c r="W90" s="76">
        <v>7.7762999999999999E-2</v>
      </c>
      <c r="X90" s="76">
        <v>8.4664000000000003E-2</v>
      </c>
      <c r="Y90" s="76">
        <v>8.8940000000000005E-2</v>
      </c>
      <c r="Z90" s="100">
        <v>0.1</v>
      </c>
      <c r="AA90" s="100">
        <v>0.1</v>
      </c>
      <c r="AB90" s="100">
        <v>0.1</v>
      </c>
      <c r="AC90" s="100">
        <v>0.1</v>
      </c>
      <c r="AD90" s="100">
        <v>0.1</v>
      </c>
      <c r="AE90" s="100">
        <v>0.1</v>
      </c>
    </row>
    <row r="91" spans="1:31" ht="15">
      <c r="B91" s="87"/>
      <c r="C91" s="76"/>
      <c r="D91" s="76"/>
      <c r="E91" s="76"/>
      <c r="F91" s="76"/>
      <c r="G91" s="76"/>
      <c r="H91" s="76"/>
      <c r="I91" s="76"/>
      <c r="J91" s="76"/>
      <c r="K91" s="76"/>
      <c r="L91" s="76"/>
      <c r="M91" s="76"/>
      <c r="N91" s="76"/>
      <c r="O91" s="76"/>
      <c r="P91" s="76"/>
      <c r="Q91" s="76"/>
      <c r="R91" s="76"/>
      <c r="S91" s="76"/>
      <c r="T91" s="76"/>
      <c r="U91" s="76"/>
      <c r="V91" s="76"/>
      <c r="W91" s="76"/>
      <c r="X91" s="76"/>
      <c r="Y91" s="76"/>
      <c r="Z91" s="100"/>
      <c r="AA91" s="100"/>
      <c r="AB91" s="100"/>
      <c r="AC91" s="100"/>
      <c r="AD91" s="100"/>
      <c r="AE91" s="100"/>
    </row>
    <row r="92" spans="1:31" ht="15">
      <c r="B92" s="64" t="s">
        <v>226</v>
      </c>
      <c r="C92" s="76"/>
      <c r="D92" s="76"/>
      <c r="E92" s="76"/>
      <c r="F92" s="76"/>
      <c r="G92" s="76"/>
      <c r="H92" s="76"/>
      <c r="I92" s="76"/>
      <c r="J92" s="76"/>
      <c r="K92" s="76"/>
      <c r="L92" s="76"/>
      <c r="M92" s="76"/>
      <c r="N92" s="76"/>
      <c r="O92" s="76"/>
      <c r="P92" s="76"/>
      <c r="Q92" s="76"/>
      <c r="R92" s="76"/>
      <c r="S92" s="76"/>
      <c r="T92" s="76"/>
      <c r="U92" s="76"/>
      <c r="V92" s="76"/>
      <c r="W92" s="76"/>
      <c r="X92" s="76"/>
      <c r="Y92" s="76"/>
      <c r="Z92" s="100"/>
      <c r="AA92" s="100"/>
      <c r="AB92" s="100"/>
      <c r="AC92" s="100"/>
      <c r="AD92" s="100"/>
      <c r="AE92" s="100"/>
    </row>
    <row r="93" spans="1:31" ht="15">
      <c r="B93" s="83" t="s">
        <v>56</v>
      </c>
      <c r="C93" s="76">
        <v>8.9400000000000005E-4</v>
      </c>
      <c r="D93" s="76">
        <v>1.5150000000000001E-3</v>
      </c>
      <c r="E93" s="76">
        <v>1.5169999999999999E-3</v>
      </c>
      <c r="F93" s="76">
        <v>1.421E-3</v>
      </c>
      <c r="G93" s="76">
        <v>1.315E-3</v>
      </c>
      <c r="H93" s="76">
        <v>8.5599999999999999E-4</v>
      </c>
      <c r="I93" s="76">
        <v>7.4399999999999998E-4</v>
      </c>
      <c r="J93" s="76">
        <v>1.1800000000000001E-3</v>
      </c>
      <c r="K93" s="76">
        <v>9.7599999999999998E-4</v>
      </c>
      <c r="L93" s="76">
        <v>6.6100000000000002E-4</v>
      </c>
      <c r="M93" s="76">
        <v>5.4299999999999997E-4</v>
      </c>
      <c r="N93" s="76">
        <v>5.2499999999999997E-4</v>
      </c>
      <c r="O93" s="76">
        <v>5.0799999999999999E-4</v>
      </c>
      <c r="P93" s="76">
        <v>5.3499999999999999E-4</v>
      </c>
      <c r="Q93" s="76">
        <v>5.6700000000000001E-4</v>
      </c>
      <c r="R93" s="76">
        <v>6.5799999999999995E-4</v>
      </c>
      <c r="S93" s="76">
        <v>1.0790000000000001E-3</v>
      </c>
      <c r="T93" s="76">
        <v>1.018E-3</v>
      </c>
      <c r="U93" s="76">
        <v>1.116E-3</v>
      </c>
      <c r="V93" s="76">
        <v>8.8199999999999997E-4</v>
      </c>
      <c r="W93" s="76">
        <v>1.0300000000000001E-3</v>
      </c>
      <c r="X93" s="76">
        <v>1.2019999999999999E-3</v>
      </c>
      <c r="Y93" s="76">
        <v>1.132E-3</v>
      </c>
      <c r="Z93" s="100">
        <v>0</v>
      </c>
      <c r="AA93" s="100">
        <v>0</v>
      </c>
      <c r="AB93" s="100">
        <v>0</v>
      </c>
      <c r="AC93" s="100">
        <v>0</v>
      </c>
      <c r="AD93" s="100">
        <v>0</v>
      </c>
      <c r="AE93" s="100">
        <v>0</v>
      </c>
    </row>
    <row r="94" spans="1:31" ht="15">
      <c r="B94" s="19" t="s">
        <v>57</v>
      </c>
      <c r="C94" s="76">
        <v>95.907950999999997</v>
      </c>
      <c r="D94" s="76">
        <v>95.578513000000001</v>
      </c>
      <c r="E94" s="76">
        <v>95.945915999999997</v>
      </c>
      <c r="F94" s="76">
        <v>96.351173000000003</v>
      </c>
      <c r="G94" s="76">
        <v>96.418418000000003</v>
      </c>
      <c r="H94" s="76">
        <v>95.658282</v>
      </c>
      <c r="I94" s="76">
        <v>95.966986000000006</v>
      </c>
      <c r="J94" s="76">
        <v>95.980041</v>
      </c>
      <c r="K94" s="76">
        <v>96.30565</v>
      </c>
      <c r="L94" s="76">
        <v>96.692569000000006</v>
      </c>
      <c r="M94" s="76">
        <v>97.029636999999994</v>
      </c>
      <c r="N94" s="76">
        <v>96.868554000000003</v>
      </c>
      <c r="O94" s="76">
        <v>96.941882000000007</v>
      </c>
      <c r="P94" s="76">
        <v>97.117825999999994</v>
      </c>
      <c r="Q94" s="76">
        <v>97.497879999999995</v>
      </c>
      <c r="R94" s="76">
        <v>96.998377000000005</v>
      </c>
      <c r="S94" s="76">
        <v>98.589121000000006</v>
      </c>
      <c r="T94" s="76">
        <v>96.944423999999998</v>
      </c>
      <c r="U94" s="76">
        <v>96.591796000000002</v>
      </c>
      <c r="V94" s="76">
        <v>96.429075999999995</v>
      </c>
      <c r="W94" s="76">
        <v>95.911128000000005</v>
      </c>
      <c r="X94" s="76">
        <v>94.500603999999996</v>
      </c>
      <c r="Y94" s="76">
        <v>94.361354000000006</v>
      </c>
      <c r="Z94" s="100">
        <v>94.7</v>
      </c>
      <c r="AA94" s="100">
        <v>94.3</v>
      </c>
      <c r="AB94" s="100">
        <v>98.7</v>
      </c>
      <c r="AC94" s="100">
        <v>98.6</v>
      </c>
      <c r="AD94" s="100">
        <v>98.6</v>
      </c>
      <c r="AE94" s="100">
        <v>98.5</v>
      </c>
    </row>
    <row r="95" spans="1:31" ht="15">
      <c r="B95" s="19" t="s">
        <v>58</v>
      </c>
      <c r="C95" s="76">
        <v>2.6666829999999999</v>
      </c>
      <c r="D95" s="76">
        <v>2.9312339999999999</v>
      </c>
      <c r="E95" s="76">
        <v>2.4678749999999998</v>
      </c>
      <c r="F95" s="76">
        <v>2.562862</v>
      </c>
      <c r="G95" s="76">
        <v>2.5142220000000002</v>
      </c>
      <c r="H95" s="76">
        <v>3.2405759999999999</v>
      </c>
      <c r="I95" s="76">
        <v>3.067205</v>
      </c>
      <c r="J95" s="76">
        <v>3.1918920000000002</v>
      </c>
      <c r="K95" s="76">
        <v>2.9441099999999998</v>
      </c>
      <c r="L95" s="76">
        <v>2.717079</v>
      </c>
      <c r="M95" s="76">
        <v>2.5620039999999999</v>
      </c>
      <c r="N95" s="76">
        <v>2.709927</v>
      </c>
      <c r="O95" s="76">
        <v>2.7750710000000001</v>
      </c>
      <c r="P95" s="76">
        <v>2.6285150000000002</v>
      </c>
      <c r="Q95" s="76">
        <v>2.258791</v>
      </c>
      <c r="R95" s="76">
        <v>2.3823370000000001</v>
      </c>
      <c r="S95" s="76">
        <v>0.66698599999999997</v>
      </c>
      <c r="T95" s="76">
        <v>0.63536599999999999</v>
      </c>
      <c r="U95" s="76">
        <v>0.72355100000000006</v>
      </c>
      <c r="V95" s="76">
        <v>0.77491399999999999</v>
      </c>
      <c r="W95" s="76">
        <v>0.78164699999999998</v>
      </c>
      <c r="X95" s="76">
        <v>0.79853300000000005</v>
      </c>
      <c r="Y95" s="76">
        <v>0.76693100000000003</v>
      </c>
      <c r="Z95" s="100">
        <v>0.8</v>
      </c>
      <c r="AA95" s="100">
        <v>0.9</v>
      </c>
      <c r="AB95" s="100">
        <v>1.1000000000000001</v>
      </c>
      <c r="AC95" s="100">
        <v>1.2</v>
      </c>
      <c r="AD95" s="100">
        <v>1.2</v>
      </c>
      <c r="AE95" s="100">
        <v>1.4</v>
      </c>
    </row>
    <row r="96" spans="1:31" ht="15">
      <c r="B96" s="19" t="s">
        <v>59</v>
      </c>
      <c r="C96" s="77" t="s">
        <v>60</v>
      </c>
      <c r="D96" s="77" t="s">
        <v>60</v>
      </c>
      <c r="E96" s="77" t="s">
        <v>60</v>
      </c>
      <c r="F96" s="77" t="s">
        <v>60</v>
      </c>
      <c r="G96" s="77" t="s">
        <v>60</v>
      </c>
      <c r="H96" s="77" t="s">
        <v>60</v>
      </c>
      <c r="I96" s="77" t="s">
        <v>60</v>
      </c>
      <c r="J96" s="77" t="s">
        <v>60</v>
      </c>
      <c r="K96" s="77" t="s">
        <v>60</v>
      </c>
      <c r="L96" s="77" t="s">
        <v>60</v>
      </c>
      <c r="M96" s="77" t="s">
        <v>60</v>
      </c>
      <c r="N96" s="77" t="s">
        <v>60</v>
      </c>
      <c r="O96" s="77" t="s">
        <v>60</v>
      </c>
      <c r="P96" s="77" t="s">
        <v>60</v>
      </c>
      <c r="Q96" s="77" t="s">
        <v>60</v>
      </c>
      <c r="R96" s="77">
        <v>0.44012499999999999</v>
      </c>
      <c r="S96" s="77">
        <v>0.45490199999999997</v>
      </c>
      <c r="T96" s="77">
        <v>2.0917279999999998</v>
      </c>
      <c r="U96" s="77">
        <v>2.3394279999999998</v>
      </c>
      <c r="V96" s="77">
        <v>2.5431720000000002</v>
      </c>
      <c r="W96" s="77">
        <v>3.055437</v>
      </c>
      <c r="X96" s="77">
        <v>4.4292910000000001</v>
      </c>
      <c r="Y96" s="77">
        <v>4.5902440000000002</v>
      </c>
      <c r="Z96" s="100">
        <v>4.3</v>
      </c>
      <c r="AA96" s="100">
        <v>4.5999999999999996</v>
      </c>
      <c r="AB96" s="100">
        <v>0</v>
      </c>
      <c r="AC96" s="100">
        <v>0</v>
      </c>
      <c r="AD96" s="100">
        <v>0</v>
      </c>
      <c r="AE96" s="100">
        <v>0</v>
      </c>
    </row>
    <row r="97" spans="1:31" ht="15">
      <c r="B97" s="19" t="s">
        <v>61</v>
      </c>
      <c r="C97" s="76">
        <v>0</v>
      </c>
      <c r="D97" s="76">
        <v>0</v>
      </c>
      <c r="E97" s="76">
        <v>0</v>
      </c>
      <c r="F97" s="76">
        <v>0</v>
      </c>
      <c r="G97" s="76">
        <v>0</v>
      </c>
      <c r="H97" s="76">
        <v>0</v>
      </c>
      <c r="I97" s="76">
        <v>0</v>
      </c>
      <c r="J97" s="76">
        <v>0</v>
      </c>
      <c r="K97" s="76">
        <v>0</v>
      </c>
      <c r="L97" s="76">
        <v>0</v>
      </c>
      <c r="M97" s="76">
        <v>0</v>
      </c>
      <c r="N97" s="77" t="s">
        <v>60</v>
      </c>
      <c r="O97" s="77" t="s">
        <v>60</v>
      </c>
      <c r="P97" s="77" t="s">
        <v>60</v>
      </c>
      <c r="Q97" s="77" t="s">
        <v>60</v>
      </c>
      <c r="R97" s="77" t="s">
        <v>60</v>
      </c>
      <c r="S97" s="77" t="s">
        <v>60</v>
      </c>
      <c r="T97" s="77" t="s">
        <v>60</v>
      </c>
      <c r="U97" s="77" t="s">
        <v>60</v>
      </c>
      <c r="V97" s="77" t="s">
        <v>60</v>
      </c>
      <c r="W97" s="77" t="s">
        <v>60</v>
      </c>
      <c r="X97" s="77" t="s">
        <v>60</v>
      </c>
      <c r="Y97" s="77" t="s">
        <v>60</v>
      </c>
      <c r="Z97" s="100">
        <v>0</v>
      </c>
      <c r="AA97" s="100">
        <v>0</v>
      </c>
      <c r="AB97" s="100">
        <v>0</v>
      </c>
      <c r="AC97" s="100">
        <v>0</v>
      </c>
      <c r="AD97" s="100">
        <v>0</v>
      </c>
      <c r="AE97" s="100">
        <v>0</v>
      </c>
    </row>
    <row r="98" spans="1:31" ht="15">
      <c r="B98" s="19" t="s">
        <v>66</v>
      </c>
      <c r="C98" s="76">
        <v>1.4244730000000001</v>
      </c>
      <c r="D98" s="76">
        <v>1.4887379999999999</v>
      </c>
      <c r="E98" s="76">
        <v>1.584692</v>
      </c>
      <c r="F98" s="76">
        <v>1.0845450000000001</v>
      </c>
      <c r="G98" s="76">
        <v>1.0660449999999999</v>
      </c>
      <c r="H98" s="76">
        <v>1.100287</v>
      </c>
      <c r="I98" s="76">
        <v>0.96506400000000003</v>
      </c>
      <c r="J98" s="76">
        <v>0.82688799999999996</v>
      </c>
      <c r="K98" s="76">
        <v>0.74926300000000001</v>
      </c>
      <c r="L98" s="76">
        <v>0.58969000000000005</v>
      </c>
      <c r="M98" s="76">
        <v>0.40781499999999998</v>
      </c>
      <c r="N98" s="76">
        <v>0.42099500000000001</v>
      </c>
      <c r="O98" s="76">
        <v>0.28253899999999998</v>
      </c>
      <c r="P98" s="76">
        <v>0.25312400000000002</v>
      </c>
      <c r="Q98" s="76">
        <v>0.24276300000000001</v>
      </c>
      <c r="R98" s="76">
        <v>0.178503</v>
      </c>
      <c r="S98" s="76">
        <v>0.28791299999999997</v>
      </c>
      <c r="T98" s="76">
        <v>0.32746399999999998</v>
      </c>
      <c r="U98" s="76">
        <v>0.344109</v>
      </c>
      <c r="V98" s="76">
        <v>0.25195600000000001</v>
      </c>
      <c r="W98" s="76">
        <v>0.25075900000000001</v>
      </c>
      <c r="X98" s="76">
        <v>0.27037</v>
      </c>
      <c r="Y98" s="76">
        <v>0.280339</v>
      </c>
      <c r="Z98" s="100">
        <v>0.2</v>
      </c>
      <c r="AA98" s="100">
        <v>0.2</v>
      </c>
      <c r="AB98" s="100">
        <v>0.2</v>
      </c>
      <c r="AC98" s="100">
        <v>0.2</v>
      </c>
      <c r="AD98" s="100">
        <v>0.2</v>
      </c>
      <c r="AE98" s="100">
        <v>0.2</v>
      </c>
    </row>
    <row r="99" spans="1:31" ht="15">
      <c r="B99" s="5"/>
      <c r="C99" s="76"/>
      <c r="D99" s="76"/>
      <c r="E99" s="76"/>
      <c r="F99" s="76"/>
      <c r="G99" s="76"/>
      <c r="H99" s="76"/>
      <c r="I99" s="76"/>
      <c r="J99" s="76"/>
      <c r="K99" s="76"/>
      <c r="L99" s="76"/>
      <c r="M99" s="76"/>
      <c r="N99" s="76"/>
      <c r="O99" s="76"/>
      <c r="P99" s="76"/>
      <c r="Q99" s="76"/>
      <c r="R99" s="76"/>
      <c r="S99" s="76"/>
      <c r="T99" s="76"/>
      <c r="U99" s="76"/>
      <c r="V99" s="76"/>
      <c r="W99" s="76"/>
      <c r="X99" s="76"/>
      <c r="Y99" s="76"/>
      <c r="Z99" s="100"/>
      <c r="AA99" s="100"/>
      <c r="AB99" s="100"/>
      <c r="AC99" s="100"/>
      <c r="AD99" s="100"/>
      <c r="AE99" s="100"/>
    </row>
    <row r="100" spans="1:31" ht="15">
      <c r="A100" s="16"/>
      <c r="B100" s="30" t="s">
        <v>231</v>
      </c>
      <c r="C100" s="36">
        <v>70.227675000000005</v>
      </c>
      <c r="D100" s="36">
        <v>70.185353000000006</v>
      </c>
      <c r="E100" s="36">
        <v>70.164162000000005</v>
      </c>
      <c r="F100" s="36">
        <v>70.195143999999999</v>
      </c>
      <c r="G100" s="36">
        <v>70.455100000000002</v>
      </c>
      <c r="H100" s="36">
        <v>70.724840999999998</v>
      </c>
      <c r="I100" s="36">
        <v>70.975517999999994</v>
      </c>
      <c r="J100" s="36">
        <v>71.194237999999999</v>
      </c>
      <c r="K100" s="36">
        <v>70.738444999999999</v>
      </c>
      <c r="L100" s="36">
        <v>70.946522999999999</v>
      </c>
      <c r="M100" s="36">
        <v>70.952979999999997</v>
      </c>
      <c r="N100" s="36">
        <v>71.047364999999999</v>
      </c>
      <c r="O100" s="36">
        <v>71.072666999999996</v>
      </c>
      <c r="P100" s="36">
        <v>71.071291000000002</v>
      </c>
      <c r="Q100" s="36">
        <v>70.606711000000004</v>
      </c>
      <c r="R100" s="36">
        <v>70.271051</v>
      </c>
      <c r="S100" s="36">
        <v>69.765236999999999</v>
      </c>
      <c r="T100" s="36">
        <v>69.315251000000004</v>
      </c>
      <c r="U100" s="36">
        <v>68.921876999999995</v>
      </c>
      <c r="V100" s="36">
        <v>68.641604000000001</v>
      </c>
      <c r="W100" s="36">
        <v>68.337344000000002</v>
      </c>
      <c r="X100" s="36">
        <v>67.956442999999993</v>
      </c>
      <c r="Y100" s="36">
        <v>67.645534999999995</v>
      </c>
      <c r="Z100" s="16">
        <v>67.3</v>
      </c>
      <c r="AA100" s="16">
        <v>67</v>
      </c>
      <c r="AB100" s="16">
        <v>67.099999999999994</v>
      </c>
      <c r="AC100" s="16">
        <v>67.099999999999994</v>
      </c>
      <c r="AD100" s="16">
        <v>67.099999999999994</v>
      </c>
      <c r="AE100" s="16">
        <v>67.099999999999994</v>
      </c>
    </row>
    <row r="102" spans="1:31" ht="15.4">
      <c r="A102" s="12" t="s">
        <v>291</v>
      </c>
      <c r="B102" s="13"/>
      <c r="C102" s="13"/>
      <c r="D102" s="13"/>
      <c r="E102" s="13"/>
      <c r="F102" s="13"/>
      <c r="G102" s="13"/>
      <c r="H102" s="13"/>
      <c r="I102" s="13"/>
      <c r="J102" s="13"/>
      <c r="K102" s="13"/>
      <c r="L102" s="14"/>
      <c r="M102" s="14"/>
      <c r="N102" s="14"/>
      <c r="O102" s="14"/>
    </row>
    <row r="104" spans="1:31" ht="15.4">
      <c r="C104" s="13"/>
      <c r="D104" s="13"/>
      <c r="E104" s="14"/>
      <c r="F104" s="14"/>
      <c r="L104" s="14"/>
    </row>
    <row r="105" spans="1:31" ht="15">
      <c r="C105" s="75">
        <v>1990</v>
      </c>
      <c r="D105" s="75">
        <v>1991</v>
      </c>
      <c r="E105" s="75">
        <v>1992</v>
      </c>
      <c r="F105" s="75">
        <v>1993</v>
      </c>
      <c r="G105" s="75">
        <v>1994</v>
      </c>
      <c r="H105" s="75">
        <v>1995</v>
      </c>
      <c r="I105" s="75">
        <v>1996</v>
      </c>
      <c r="J105" s="75">
        <v>1997</v>
      </c>
      <c r="K105" s="75">
        <v>1998</v>
      </c>
      <c r="L105" s="75">
        <v>1999</v>
      </c>
      <c r="M105" s="75">
        <v>2000</v>
      </c>
      <c r="N105" s="75">
        <v>2001</v>
      </c>
      <c r="O105" s="75">
        <v>2002</v>
      </c>
      <c r="P105" s="75">
        <v>2003</v>
      </c>
      <c r="Q105" s="75">
        <v>2004</v>
      </c>
      <c r="R105" s="75">
        <v>2005</v>
      </c>
      <c r="S105" s="75">
        <v>2006</v>
      </c>
      <c r="T105" s="75">
        <v>2007</v>
      </c>
      <c r="U105" s="75">
        <v>2008</v>
      </c>
      <c r="V105" s="75">
        <v>2009</v>
      </c>
      <c r="W105" s="75">
        <v>2010</v>
      </c>
      <c r="X105" s="75">
        <v>2011</v>
      </c>
      <c r="Y105" s="75">
        <v>2012</v>
      </c>
      <c r="Z105" s="75">
        <v>2013</v>
      </c>
      <c r="AA105" s="75">
        <v>2014</v>
      </c>
      <c r="AB105" s="75">
        <v>2015</v>
      </c>
      <c r="AC105" s="75">
        <v>2016</v>
      </c>
      <c r="AD105" s="75">
        <v>2017</v>
      </c>
      <c r="AE105" s="75">
        <v>2018</v>
      </c>
    </row>
    <row r="106" spans="1:31" ht="15">
      <c r="A106" s="32"/>
      <c r="Z106" s="100"/>
      <c r="AA106" s="100"/>
      <c r="AB106" s="100"/>
      <c r="AC106" s="100"/>
      <c r="AD106" s="100"/>
      <c r="AE106" s="100"/>
    </row>
    <row r="107" spans="1:31" ht="15">
      <c r="A107" s="16"/>
      <c r="B107" s="34" t="s">
        <v>292</v>
      </c>
      <c r="C107" s="36">
        <v>46.002054999999999</v>
      </c>
      <c r="D107" s="36">
        <v>47.956003000000003</v>
      </c>
      <c r="E107" s="36">
        <v>46.714208999999997</v>
      </c>
      <c r="F107" s="36">
        <v>42.719963999999997</v>
      </c>
      <c r="G107" s="36">
        <v>40.932747999999997</v>
      </c>
      <c r="H107" s="36">
        <v>50.688490000000002</v>
      </c>
      <c r="I107" s="36">
        <v>42.980851000000001</v>
      </c>
      <c r="J107" s="36">
        <v>48.714554999999997</v>
      </c>
      <c r="K107" s="36">
        <v>47.241385000000001</v>
      </c>
      <c r="L107" s="36">
        <v>46.138572000000003</v>
      </c>
      <c r="M107" s="36">
        <v>50.272294000000002</v>
      </c>
      <c r="N107" s="36">
        <v>47.957796000000002</v>
      </c>
      <c r="O107" s="36">
        <v>55.432774999999999</v>
      </c>
      <c r="P107" s="36">
        <v>57.827078</v>
      </c>
      <c r="Q107" s="36">
        <v>51.987735999999998</v>
      </c>
      <c r="R107" s="36">
        <v>55.473081999999998</v>
      </c>
      <c r="S107" s="36">
        <v>50.461962</v>
      </c>
      <c r="T107" s="36">
        <v>54.472776000000003</v>
      </c>
      <c r="U107" s="36">
        <v>57.415605999999997</v>
      </c>
      <c r="V107" s="36">
        <v>56.214841</v>
      </c>
      <c r="W107" s="36">
        <v>60.082360000000001</v>
      </c>
      <c r="X107" s="36">
        <v>62.590218</v>
      </c>
      <c r="Y107" s="36">
        <v>57.344845999999997</v>
      </c>
      <c r="Z107" s="16">
        <v>60.9</v>
      </c>
      <c r="AA107" s="16">
        <v>58.7</v>
      </c>
      <c r="AB107" s="16">
        <v>57.9</v>
      </c>
      <c r="AC107" s="16">
        <v>53.8</v>
      </c>
      <c r="AD107" s="16">
        <v>47.8</v>
      </c>
      <c r="AE107" s="16">
        <v>51</v>
      </c>
    </row>
    <row r="108" spans="1:31" ht="15">
      <c r="B108" s="18" t="s">
        <v>225</v>
      </c>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100"/>
      <c r="AA108" s="100"/>
      <c r="AB108" s="100"/>
      <c r="AC108" s="100"/>
      <c r="AD108" s="100"/>
      <c r="AE108" s="100"/>
    </row>
    <row r="109" spans="1:31" ht="15">
      <c r="B109" s="19" t="s">
        <v>131</v>
      </c>
      <c r="C109" s="76">
        <v>3.0990000000000002</v>
      </c>
      <c r="D109" s="76">
        <v>3.0649999999999999</v>
      </c>
      <c r="E109" s="76">
        <v>2.9430000000000001</v>
      </c>
      <c r="F109" s="76">
        <v>2.9129999999999998</v>
      </c>
      <c r="G109" s="76">
        <v>2.96</v>
      </c>
      <c r="H109" s="76">
        <v>2.992</v>
      </c>
      <c r="I109" s="76">
        <v>3.0249999999999999</v>
      </c>
      <c r="J109" s="76">
        <v>2.9750000000000001</v>
      </c>
      <c r="K109" s="76">
        <v>2.8580000000000001</v>
      </c>
      <c r="L109" s="76">
        <v>3.0070000000000001</v>
      </c>
      <c r="M109" s="76">
        <v>3.1219999999999999</v>
      </c>
      <c r="N109" s="76">
        <v>3.0739999999999998</v>
      </c>
      <c r="O109" s="76">
        <v>3.35</v>
      </c>
      <c r="P109" s="76">
        <v>3.3860000000000001</v>
      </c>
      <c r="Q109" s="76">
        <v>3.4540000000000002</v>
      </c>
      <c r="R109" s="76">
        <v>3.5339999999999998</v>
      </c>
      <c r="S109" s="76">
        <v>3.496</v>
      </c>
      <c r="T109" s="76">
        <v>3.2770000000000001</v>
      </c>
      <c r="U109" s="76">
        <v>3.7759999999999998</v>
      </c>
      <c r="V109" s="76">
        <v>3.4260000000000002</v>
      </c>
      <c r="W109" s="76">
        <v>3.5910000000000002</v>
      </c>
      <c r="X109" s="76">
        <v>3.7149999999999999</v>
      </c>
      <c r="Y109" s="76">
        <v>3.6819999999999999</v>
      </c>
      <c r="Z109" s="100">
        <v>4.0999999999999996</v>
      </c>
      <c r="AA109" s="100">
        <v>4.5</v>
      </c>
      <c r="AB109" s="100">
        <v>5.0999999999999996</v>
      </c>
      <c r="AC109" s="100">
        <v>5.2</v>
      </c>
      <c r="AD109" s="100">
        <v>4.4000000000000004</v>
      </c>
      <c r="AE109" s="100">
        <v>4.4000000000000004</v>
      </c>
    </row>
    <row r="110" spans="1:31" ht="15">
      <c r="B110" s="83" t="s">
        <v>56</v>
      </c>
      <c r="C110" s="76">
        <v>0.46833000000000002</v>
      </c>
      <c r="D110" s="76">
        <v>5.3655000000000001E-2</v>
      </c>
      <c r="E110" s="76">
        <v>9.4133999999999995E-2</v>
      </c>
      <c r="F110" s="76">
        <v>0.141429</v>
      </c>
      <c r="G110" s="76">
        <v>0.24038599999999999</v>
      </c>
      <c r="H110" s="76">
        <v>0.87896399999999997</v>
      </c>
      <c r="I110" s="76">
        <v>0.89114300000000002</v>
      </c>
      <c r="J110" s="76">
        <v>0.45738099999999998</v>
      </c>
      <c r="K110" s="76">
        <v>0.70544600000000002</v>
      </c>
      <c r="L110" s="76">
        <v>0.89549900000000004</v>
      </c>
      <c r="M110" s="76">
        <v>1.296961</v>
      </c>
      <c r="N110" s="76">
        <v>0.83010799999999996</v>
      </c>
      <c r="O110" s="76">
        <v>0.75936499999999996</v>
      </c>
      <c r="P110" s="76">
        <v>0.72741199999999995</v>
      </c>
      <c r="Q110" s="76">
        <v>0.66090800000000005</v>
      </c>
      <c r="R110" s="76">
        <v>0.62578400000000001</v>
      </c>
      <c r="S110" s="76">
        <v>0.54375899999999999</v>
      </c>
      <c r="T110" s="76">
        <v>0.65261400000000003</v>
      </c>
      <c r="U110" s="76">
        <v>0.64413799999999999</v>
      </c>
      <c r="V110" s="76">
        <v>0.77734899999999996</v>
      </c>
      <c r="W110" s="76">
        <v>0.66155900000000001</v>
      </c>
      <c r="X110" s="76">
        <v>0.36501800000000001</v>
      </c>
      <c r="Y110" s="76">
        <v>0.67856799999999995</v>
      </c>
      <c r="Z110" s="100">
        <v>0.7</v>
      </c>
      <c r="AA110" s="100">
        <v>2.4</v>
      </c>
      <c r="AB110" s="100">
        <v>2.9</v>
      </c>
      <c r="AC110" s="100">
        <v>3.2</v>
      </c>
      <c r="AD110" s="100">
        <v>3.9</v>
      </c>
      <c r="AE110" s="100">
        <v>3.5</v>
      </c>
    </row>
    <row r="111" spans="1:31" ht="15">
      <c r="B111" s="19" t="s">
        <v>57</v>
      </c>
      <c r="C111" s="76">
        <v>6.4567959999999998</v>
      </c>
      <c r="D111" s="76">
        <v>4.3879060000000001</v>
      </c>
      <c r="E111" s="76">
        <v>3.8163480000000001</v>
      </c>
      <c r="F111" s="76">
        <v>3.6715979999999999</v>
      </c>
      <c r="G111" s="76">
        <v>2.6299709999999998</v>
      </c>
      <c r="H111" s="76">
        <v>8.1710729999999998</v>
      </c>
      <c r="I111" s="76">
        <v>3.1462650000000001</v>
      </c>
      <c r="J111" s="76">
        <v>3.5132219999999998</v>
      </c>
      <c r="K111" s="76">
        <v>2.8002069999999999</v>
      </c>
      <c r="L111" s="76">
        <v>2.4917959999999999</v>
      </c>
      <c r="M111" s="76">
        <v>2.6695829999999998</v>
      </c>
      <c r="N111" s="76">
        <v>0.64618900000000001</v>
      </c>
      <c r="O111" s="76">
        <v>0.64148099999999997</v>
      </c>
      <c r="P111" s="76">
        <v>1.03217</v>
      </c>
      <c r="Q111" s="76">
        <v>0.98199800000000004</v>
      </c>
      <c r="R111" s="76">
        <v>0.51426400000000005</v>
      </c>
      <c r="S111" s="76">
        <v>0.72341599999999995</v>
      </c>
      <c r="T111" s="76">
        <v>0.99841899999999995</v>
      </c>
      <c r="U111" s="76">
        <v>0.57605399999999995</v>
      </c>
      <c r="V111" s="76">
        <v>0.70660100000000003</v>
      </c>
      <c r="W111" s="76">
        <v>0.66753399999999996</v>
      </c>
      <c r="X111" s="76">
        <v>0.76517900000000005</v>
      </c>
      <c r="Y111" s="76">
        <v>0.941083</v>
      </c>
      <c r="Z111" s="100">
        <v>1.2</v>
      </c>
      <c r="AA111" s="100">
        <v>1.5</v>
      </c>
      <c r="AB111" s="100">
        <v>1.5</v>
      </c>
      <c r="AC111" s="100">
        <v>1.7</v>
      </c>
      <c r="AD111" s="100">
        <v>2</v>
      </c>
      <c r="AE111" s="100">
        <v>2.1</v>
      </c>
    </row>
    <row r="112" spans="1:31" ht="15">
      <c r="B112" s="19" t="s">
        <v>58</v>
      </c>
      <c r="C112" s="76">
        <v>33.212417000000002</v>
      </c>
      <c r="D112" s="76">
        <v>37.696047</v>
      </c>
      <c r="E112" s="76">
        <v>37.066220999999999</v>
      </c>
      <c r="F112" s="76">
        <v>33.652633999999999</v>
      </c>
      <c r="G112" s="76">
        <v>35.097991</v>
      </c>
      <c r="H112" s="76">
        <v>38.461083000000002</v>
      </c>
      <c r="I112" s="76">
        <v>35.917645999999998</v>
      </c>
      <c r="J112" s="76">
        <v>41.768951999999999</v>
      </c>
      <c r="K112" s="76">
        <v>40.877732000000002</v>
      </c>
      <c r="L112" s="76">
        <v>39.744276999999997</v>
      </c>
      <c r="M112" s="76">
        <v>43.183750000000003</v>
      </c>
      <c r="N112" s="76">
        <v>43.026017000000003</v>
      </c>
      <c r="O112" s="76">
        <v>49.977559999999997</v>
      </c>
      <c r="P112" s="76">
        <v>51.925756</v>
      </c>
      <c r="Q112" s="76">
        <v>45.477358000000002</v>
      </c>
      <c r="R112" s="76">
        <v>47.363886000000001</v>
      </c>
      <c r="S112" s="76">
        <v>45.695265999999997</v>
      </c>
      <c r="T112" s="76">
        <v>49.522663999999999</v>
      </c>
      <c r="U112" s="76">
        <v>52.405186</v>
      </c>
      <c r="V112" s="76">
        <v>51.285676000000002</v>
      </c>
      <c r="W112" s="76">
        <v>55.140509999999999</v>
      </c>
      <c r="X112" s="76">
        <v>57.707676999999997</v>
      </c>
      <c r="Y112" s="76">
        <v>51.995151999999997</v>
      </c>
      <c r="Z112" s="100">
        <v>54.9</v>
      </c>
      <c r="AA112" s="100">
        <v>50.2</v>
      </c>
      <c r="AB112" s="100">
        <v>48.4</v>
      </c>
      <c r="AC112" s="100">
        <v>43.6</v>
      </c>
      <c r="AD112" s="100">
        <v>37.5</v>
      </c>
      <c r="AE112" s="100">
        <v>40.9</v>
      </c>
    </row>
    <row r="113" spans="1:31" ht="15">
      <c r="B113" s="19" t="s">
        <v>59</v>
      </c>
      <c r="C113" s="77" t="s">
        <v>60</v>
      </c>
      <c r="D113" s="77" t="s">
        <v>60</v>
      </c>
      <c r="E113" s="77" t="s">
        <v>60</v>
      </c>
      <c r="F113" s="77" t="s">
        <v>60</v>
      </c>
      <c r="G113" s="77" t="s">
        <v>60</v>
      </c>
      <c r="H113" s="77" t="s">
        <v>60</v>
      </c>
      <c r="I113" s="77" t="s">
        <v>60</v>
      </c>
      <c r="J113" s="77" t="s">
        <v>60</v>
      </c>
      <c r="K113" s="77" t="s">
        <v>60</v>
      </c>
      <c r="L113" s="77" t="s">
        <v>60</v>
      </c>
      <c r="M113" s="77" t="s">
        <v>60</v>
      </c>
      <c r="N113" s="77" t="s">
        <v>60</v>
      </c>
      <c r="O113" s="77" t="s">
        <v>60</v>
      </c>
      <c r="P113" s="77" t="s">
        <v>60</v>
      </c>
      <c r="Q113" s="77" t="s">
        <v>60</v>
      </c>
      <c r="R113" s="77">
        <v>2.4229999999999998E-3</v>
      </c>
      <c r="S113" s="77">
        <v>3.5209999999999998E-3</v>
      </c>
      <c r="T113" s="77">
        <v>2.2078E-2</v>
      </c>
      <c r="U113" s="77">
        <v>1.4227E-2</v>
      </c>
      <c r="V113" s="77">
        <v>1.9213999999999998E-2</v>
      </c>
      <c r="W113" s="77">
        <v>2.1758E-2</v>
      </c>
      <c r="X113" s="77">
        <v>3.7344000000000002E-2</v>
      </c>
      <c r="Y113" s="77">
        <v>4.8043000000000002E-2</v>
      </c>
      <c r="Z113" s="100">
        <v>0.1</v>
      </c>
      <c r="AA113" s="100">
        <v>0.1</v>
      </c>
      <c r="AB113" s="100">
        <v>0</v>
      </c>
      <c r="AC113" s="100">
        <v>0</v>
      </c>
      <c r="AD113" s="100">
        <v>0</v>
      </c>
      <c r="AE113" s="100">
        <v>0</v>
      </c>
    </row>
    <row r="114" spans="1:31" ht="15">
      <c r="B114" s="19" t="s">
        <v>61</v>
      </c>
      <c r="C114" s="76">
        <v>0</v>
      </c>
      <c r="D114" s="76">
        <v>0</v>
      </c>
      <c r="E114" s="76">
        <v>0</v>
      </c>
      <c r="F114" s="76">
        <v>0</v>
      </c>
      <c r="G114" s="76">
        <v>0</v>
      </c>
      <c r="H114" s="76">
        <v>0</v>
      </c>
      <c r="I114" s="76">
        <v>0</v>
      </c>
      <c r="J114" s="76">
        <v>0</v>
      </c>
      <c r="K114" s="76">
        <v>0</v>
      </c>
      <c r="L114" s="76">
        <v>0</v>
      </c>
      <c r="M114" s="76">
        <v>0</v>
      </c>
      <c r="N114" s="77" t="s">
        <v>60</v>
      </c>
      <c r="O114" s="77" t="s">
        <v>60</v>
      </c>
      <c r="P114" s="77" t="s">
        <v>60</v>
      </c>
      <c r="Q114" s="77" t="s">
        <v>60</v>
      </c>
      <c r="R114" s="77" t="s">
        <v>60</v>
      </c>
      <c r="S114" s="77" t="s">
        <v>60</v>
      </c>
      <c r="T114" s="77" t="s">
        <v>60</v>
      </c>
      <c r="U114" s="77" t="s">
        <v>60</v>
      </c>
      <c r="V114" s="77" t="s">
        <v>60</v>
      </c>
      <c r="W114" s="77" t="s">
        <v>60</v>
      </c>
      <c r="X114" s="77" t="s">
        <v>60</v>
      </c>
      <c r="Y114" s="77" t="s">
        <v>60</v>
      </c>
      <c r="Z114" s="100">
        <v>0</v>
      </c>
      <c r="AA114" s="100">
        <v>0</v>
      </c>
      <c r="AB114" s="100">
        <v>0</v>
      </c>
      <c r="AC114" s="100">
        <v>0</v>
      </c>
      <c r="AD114" s="100">
        <v>0</v>
      </c>
      <c r="AE114" s="100">
        <v>0</v>
      </c>
    </row>
    <row r="115" spans="1:31" ht="15">
      <c r="B115" s="19" t="s">
        <v>66</v>
      </c>
      <c r="C115" s="76">
        <v>2.7655120000000002</v>
      </c>
      <c r="D115" s="76">
        <v>2.7533949999999998</v>
      </c>
      <c r="E115" s="76">
        <v>2.7945069999999999</v>
      </c>
      <c r="F115" s="76">
        <v>2.3413029999999999</v>
      </c>
      <c r="G115" s="76">
        <v>4.4000000000000003E-3</v>
      </c>
      <c r="H115" s="76">
        <v>0.18537000000000001</v>
      </c>
      <c r="I115" s="76">
        <v>7.9699999999999997E-4</v>
      </c>
      <c r="J115" s="76">
        <v>0</v>
      </c>
      <c r="K115" s="76">
        <v>0</v>
      </c>
      <c r="L115" s="76">
        <v>0</v>
      </c>
      <c r="M115" s="76">
        <v>0</v>
      </c>
      <c r="N115" s="76">
        <v>0.38148300000000002</v>
      </c>
      <c r="O115" s="76">
        <v>0.70436900000000002</v>
      </c>
      <c r="P115" s="76">
        <v>0.75573900000000005</v>
      </c>
      <c r="Q115" s="76">
        <v>1.4134709999999999</v>
      </c>
      <c r="R115" s="76">
        <v>3.432725</v>
      </c>
      <c r="S115" s="76">
        <v>0</v>
      </c>
      <c r="T115" s="76">
        <v>0</v>
      </c>
      <c r="U115" s="76">
        <v>0</v>
      </c>
      <c r="V115" s="76">
        <v>0</v>
      </c>
      <c r="W115" s="76">
        <v>0</v>
      </c>
      <c r="X115" s="76">
        <v>0</v>
      </c>
      <c r="Y115" s="76">
        <v>0</v>
      </c>
      <c r="Z115" s="100">
        <v>0</v>
      </c>
      <c r="AA115" s="100">
        <v>0</v>
      </c>
      <c r="AB115" s="100">
        <v>0</v>
      </c>
      <c r="AC115" s="100">
        <v>0</v>
      </c>
      <c r="AD115" s="100">
        <v>0</v>
      </c>
      <c r="AE115" s="100">
        <v>0</v>
      </c>
    </row>
    <row r="116" spans="1:31" ht="15">
      <c r="B116" s="87"/>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100"/>
      <c r="AA116" s="100"/>
      <c r="AB116" s="100"/>
      <c r="AC116" s="100"/>
      <c r="AD116" s="100"/>
      <c r="AE116" s="100"/>
    </row>
    <row r="117" spans="1:31" ht="15">
      <c r="B117" s="64" t="s">
        <v>226</v>
      </c>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100"/>
      <c r="AA117" s="100"/>
      <c r="AB117" s="100"/>
      <c r="AC117" s="100"/>
      <c r="AD117" s="100"/>
      <c r="AE117" s="100"/>
    </row>
    <row r="118" spans="1:31" ht="15">
      <c r="B118" s="19" t="s">
        <v>131</v>
      </c>
      <c r="C118" s="76">
        <v>6.736656</v>
      </c>
      <c r="D118" s="76">
        <v>6.3912750000000003</v>
      </c>
      <c r="E118" s="76">
        <v>6.3000100000000003</v>
      </c>
      <c r="F118" s="76">
        <v>6.8188259999999996</v>
      </c>
      <c r="G118" s="76">
        <v>7.2313739999999997</v>
      </c>
      <c r="H118" s="76">
        <v>5.9027209999999997</v>
      </c>
      <c r="I118" s="76">
        <v>7.0380180000000001</v>
      </c>
      <c r="J118" s="76">
        <v>6.1070039999999999</v>
      </c>
      <c r="K118" s="76">
        <v>6.0497800000000002</v>
      </c>
      <c r="L118" s="76">
        <v>6.5173240000000003</v>
      </c>
      <c r="M118" s="76">
        <v>6.2101800000000003</v>
      </c>
      <c r="N118" s="76">
        <v>6.409802</v>
      </c>
      <c r="O118" s="76">
        <v>6.0433560000000002</v>
      </c>
      <c r="P118" s="76">
        <v>5.8553879999999996</v>
      </c>
      <c r="Q118" s="76">
        <v>6.6438750000000004</v>
      </c>
      <c r="R118" s="76">
        <v>6.3706569999999996</v>
      </c>
      <c r="S118" s="76">
        <v>6.9279909999999996</v>
      </c>
      <c r="T118" s="76">
        <v>6.0158490000000002</v>
      </c>
      <c r="U118" s="76">
        <v>6.5766090000000004</v>
      </c>
      <c r="V118" s="76">
        <v>6.0944760000000002</v>
      </c>
      <c r="W118" s="76">
        <v>5.9767960000000002</v>
      </c>
      <c r="X118" s="76">
        <v>5.9354319999999996</v>
      </c>
      <c r="Y118" s="76">
        <v>6.4208040000000004</v>
      </c>
      <c r="Z118" s="100">
        <v>6.7</v>
      </c>
      <c r="AA118" s="100">
        <v>7.6</v>
      </c>
      <c r="AB118" s="100">
        <v>8.9</v>
      </c>
      <c r="AC118" s="100">
        <v>9.6999999999999993</v>
      </c>
      <c r="AD118" s="100">
        <v>9.1999999999999993</v>
      </c>
      <c r="AE118" s="100">
        <v>8.6</v>
      </c>
    </row>
    <row r="119" spans="1:31" ht="15">
      <c r="B119" s="83" t="s">
        <v>56</v>
      </c>
      <c r="C119" s="76">
        <v>1.0180640000000001</v>
      </c>
      <c r="D119" s="76">
        <v>0.111883</v>
      </c>
      <c r="E119" s="76">
        <v>0.20150999999999999</v>
      </c>
      <c r="F119" s="76">
        <v>0.33106000000000002</v>
      </c>
      <c r="G119" s="76">
        <v>0.58726999999999996</v>
      </c>
      <c r="H119" s="76">
        <v>1.734051</v>
      </c>
      <c r="I119" s="76">
        <v>2.0733489999999999</v>
      </c>
      <c r="J119" s="76">
        <v>0.93889999999999996</v>
      </c>
      <c r="K119" s="76">
        <v>1.493279</v>
      </c>
      <c r="L119" s="76">
        <v>1.9408890000000001</v>
      </c>
      <c r="M119" s="76">
        <v>2.5798719999999999</v>
      </c>
      <c r="N119" s="76">
        <v>1.7309129999999999</v>
      </c>
      <c r="O119" s="76">
        <v>1.3698840000000001</v>
      </c>
      <c r="P119" s="76">
        <v>1.2579089999999999</v>
      </c>
      <c r="Q119" s="76">
        <v>1.2712779999999999</v>
      </c>
      <c r="R119" s="76">
        <v>1.1280859999999999</v>
      </c>
      <c r="S119" s="76">
        <v>1.0775619999999999</v>
      </c>
      <c r="T119" s="76">
        <v>1.1980550000000001</v>
      </c>
      <c r="U119" s="76">
        <v>1.1218870000000001</v>
      </c>
      <c r="V119" s="76">
        <v>1.382819</v>
      </c>
      <c r="W119" s="76">
        <v>1.101086</v>
      </c>
      <c r="X119" s="76">
        <v>0.58318599999999998</v>
      </c>
      <c r="Y119" s="76">
        <v>1.183311</v>
      </c>
      <c r="Z119" s="100">
        <v>1.2</v>
      </c>
      <c r="AA119" s="100">
        <v>4</v>
      </c>
      <c r="AB119" s="100">
        <v>5</v>
      </c>
      <c r="AC119" s="100">
        <v>6</v>
      </c>
      <c r="AD119" s="100">
        <v>8.1999999999999993</v>
      </c>
      <c r="AE119" s="100">
        <v>7</v>
      </c>
    </row>
    <row r="120" spans="1:31" ht="15">
      <c r="B120" s="19" t="s">
        <v>57</v>
      </c>
      <c r="C120" s="76">
        <v>14.035886</v>
      </c>
      <c r="D120" s="76">
        <v>9.1498570000000008</v>
      </c>
      <c r="E120" s="76">
        <v>8.1695650000000004</v>
      </c>
      <c r="F120" s="76">
        <v>8.5945710000000002</v>
      </c>
      <c r="G120" s="76">
        <v>6.4251019999999999</v>
      </c>
      <c r="H120" s="76">
        <v>16.120173999999999</v>
      </c>
      <c r="I120" s="76">
        <v>7.3201549999999997</v>
      </c>
      <c r="J120" s="76">
        <v>7.2118529999999996</v>
      </c>
      <c r="K120" s="76">
        <v>5.9274449999999996</v>
      </c>
      <c r="L120" s="76">
        <v>5.4006790000000002</v>
      </c>
      <c r="M120" s="76">
        <v>5.3102470000000004</v>
      </c>
      <c r="N120" s="76">
        <v>1.3474120000000001</v>
      </c>
      <c r="O120" s="76">
        <v>1.1572229999999999</v>
      </c>
      <c r="P120" s="76">
        <v>1.7849250000000001</v>
      </c>
      <c r="Q120" s="76">
        <v>1.8889039999999999</v>
      </c>
      <c r="R120" s="76">
        <v>0.92705199999999999</v>
      </c>
      <c r="S120" s="76">
        <v>1.4335869999999999</v>
      </c>
      <c r="T120" s="76">
        <v>1.832878</v>
      </c>
      <c r="U120" s="76">
        <v>1.003306</v>
      </c>
      <c r="V120" s="76">
        <v>1.256966</v>
      </c>
      <c r="W120" s="76">
        <v>1.111032</v>
      </c>
      <c r="X120" s="76">
        <v>1.222521</v>
      </c>
      <c r="Y120" s="76">
        <v>1.6410940000000001</v>
      </c>
      <c r="Z120" s="100">
        <v>1.9</v>
      </c>
      <c r="AA120" s="100">
        <v>2.5</v>
      </c>
      <c r="AB120" s="100">
        <v>2.6</v>
      </c>
      <c r="AC120" s="100">
        <v>3.2</v>
      </c>
      <c r="AD120" s="100">
        <v>4.2</v>
      </c>
      <c r="AE120" s="100">
        <v>4.2</v>
      </c>
    </row>
    <row r="121" spans="1:31" ht="15">
      <c r="B121" s="19" t="s">
        <v>58</v>
      </c>
      <c r="C121" s="76">
        <v>72.197680000000005</v>
      </c>
      <c r="D121" s="76">
        <v>78.605481999999995</v>
      </c>
      <c r="E121" s="76">
        <v>79.346779999999995</v>
      </c>
      <c r="F121" s="76">
        <v>78.774958999999996</v>
      </c>
      <c r="G121" s="76">
        <v>85.745503999999997</v>
      </c>
      <c r="H121" s="76">
        <v>75.877350000000007</v>
      </c>
      <c r="I121" s="76">
        <v>83.566624000000004</v>
      </c>
      <c r="J121" s="76">
        <v>85.742242000000005</v>
      </c>
      <c r="K121" s="76">
        <v>86.529494999999997</v>
      </c>
      <c r="L121" s="76">
        <v>86.141109</v>
      </c>
      <c r="M121" s="76">
        <v>85.899700999999993</v>
      </c>
      <c r="N121" s="76">
        <v>89.716417000000007</v>
      </c>
      <c r="O121" s="76">
        <v>90.158863999999994</v>
      </c>
      <c r="P121" s="76">
        <v>89.794882000000001</v>
      </c>
      <c r="Q121" s="76">
        <v>87.477087999999995</v>
      </c>
      <c r="R121" s="76">
        <v>85.381746000000007</v>
      </c>
      <c r="S121" s="76">
        <v>90.553883999999996</v>
      </c>
      <c r="T121" s="76">
        <v>90.912688000000003</v>
      </c>
      <c r="U121" s="76">
        <v>91.273418000000007</v>
      </c>
      <c r="V121" s="76">
        <v>91.231560999999999</v>
      </c>
      <c r="W121" s="76">
        <v>91.774872000000002</v>
      </c>
      <c r="X121" s="76">
        <v>92.199195000000003</v>
      </c>
      <c r="Y121" s="76">
        <v>90.671012000000005</v>
      </c>
      <c r="Z121" s="100">
        <v>90.2</v>
      </c>
      <c r="AA121" s="100">
        <v>85.7</v>
      </c>
      <c r="AB121" s="100">
        <v>83.6</v>
      </c>
      <c r="AC121" s="100">
        <v>81</v>
      </c>
      <c r="AD121" s="100">
        <v>78.400000000000006</v>
      </c>
      <c r="AE121" s="100">
        <v>80.3</v>
      </c>
    </row>
    <row r="122" spans="1:31" ht="15">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4.3670000000000002E-3</v>
      </c>
      <c r="S122" s="77">
        <v>6.9769999999999997E-3</v>
      </c>
      <c r="T122" s="77">
        <v>4.0529999999999997E-2</v>
      </c>
      <c r="U122" s="77">
        <v>2.478E-2</v>
      </c>
      <c r="V122" s="77">
        <v>3.4179000000000001E-2</v>
      </c>
      <c r="W122" s="77">
        <v>3.6213000000000002E-2</v>
      </c>
      <c r="X122" s="77">
        <v>5.9665000000000003E-2</v>
      </c>
      <c r="Y122" s="77">
        <v>8.3779999999999993E-2</v>
      </c>
      <c r="Z122" s="100">
        <v>0.1</v>
      </c>
      <c r="AA122" s="100">
        <v>0.1</v>
      </c>
      <c r="AB122" s="100">
        <v>0</v>
      </c>
      <c r="AC122" s="100">
        <v>0</v>
      </c>
      <c r="AD122" s="100">
        <v>0</v>
      </c>
      <c r="AE122" s="100">
        <v>0</v>
      </c>
    </row>
    <row r="123" spans="1:31" ht="15">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100">
        <v>0</v>
      </c>
      <c r="AA123" s="100">
        <v>0</v>
      </c>
      <c r="AB123" s="100">
        <v>0</v>
      </c>
      <c r="AC123" s="100">
        <v>0</v>
      </c>
      <c r="AD123" s="100">
        <v>0</v>
      </c>
      <c r="AE123" s="100">
        <v>0</v>
      </c>
    </row>
    <row r="124" spans="1:31" ht="15">
      <c r="B124" s="19" t="s">
        <v>66</v>
      </c>
      <c r="C124" s="76">
        <v>6.0117139999999996</v>
      </c>
      <c r="D124" s="76">
        <v>5.7415019999999997</v>
      </c>
      <c r="E124" s="76">
        <v>5.9821350000000004</v>
      </c>
      <c r="F124" s="76">
        <v>5.4805840000000003</v>
      </c>
      <c r="G124" s="76">
        <v>1.0749E-2</v>
      </c>
      <c r="H124" s="76">
        <v>0.365705</v>
      </c>
      <c r="I124" s="76">
        <v>1.854E-3</v>
      </c>
      <c r="J124" s="76">
        <v>0</v>
      </c>
      <c r="K124" s="76">
        <v>0</v>
      </c>
      <c r="L124" s="76">
        <v>0</v>
      </c>
      <c r="M124" s="76">
        <v>0</v>
      </c>
      <c r="N124" s="76">
        <v>0.79545500000000002</v>
      </c>
      <c r="O124" s="76">
        <v>1.2706729999999999</v>
      </c>
      <c r="P124" s="76">
        <v>1.3068960000000001</v>
      </c>
      <c r="Q124" s="76">
        <v>2.7188560000000002</v>
      </c>
      <c r="R124" s="76">
        <v>6.188091</v>
      </c>
      <c r="S124" s="76">
        <v>0</v>
      </c>
      <c r="T124" s="76">
        <v>0</v>
      </c>
      <c r="U124" s="76">
        <v>0</v>
      </c>
      <c r="V124" s="76">
        <v>0</v>
      </c>
      <c r="W124" s="76">
        <v>0</v>
      </c>
      <c r="X124" s="76">
        <v>0</v>
      </c>
      <c r="Y124" s="76">
        <v>0</v>
      </c>
      <c r="Z124" s="100">
        <v>0</v>
      </c>
      <c r="AA124" s="100">
        <v>0</v>
      </c>
      <c r="AB124" s="100">
        <v>0</v>
      </c>
      <c r="AC124" s="100">
        <v>0</v>
      </c>
      <c r="AD124" s="100">
        <v>0</v>
      </c>
      <c r="AE124" s="100">
        <v>0</v>
      </c>
    </row>
    <row r="125" spans="1:31" ht="15">
      <c r="B125" s="5"/>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100"/>
      <c r="AA125" s="100"/>
      <c r="AB125" s="100"/>
      <c r="AC125" s="100"/>
      <c r="AD125" s="100"/>
      <c r="AE125" s="100"/>
    </row>
    <row r="126" spans="1:31" ht="15">
      <c r="B126" s="82" t="s">
        <v>137</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100"/>
      <c r="AA126" s="100"/>
      <c r="AB126" s="100"/>
      <c r="AC126" s="100"/>
      <c r="AD126" s="100"/>
      <c r="AE126" s="100"/>
    </row>
    <row r="127" spans="1:31" ht="15">
      <c r="B127" s="80" t="s">
        <v>285</v>
      </c>
      <c r="C127" s="81">
        <v>35668.694822999998</v>
      </c>
      <c r="D127" s="81">
        <v>35485.848955000001</v>
      </c>
      <c r="E127" s="81">
        <v>36111.123517</v>
      </c>
      <c r="F127" s="81">
        <v>34665.295701000003</v>
      </c>
      <c r="G127" s="81">
        <v>33883.389897000001</v>
      </c>
      <c r="H127" s="81">
        <v>43992.926899999999</v>
      </c>
      <c r="I127" s="81">
        <v>38341.167887000003</v>
      </c>
      <c r="J127" s="81">
        <v>43728.024383999997</v>
      </c>
      <c r="K127" s="81">
        <v>42770.074505999997</v>
      </c>
      <c r="L127" s="81">
        <v>43406.424211999998</v>
      </c>
      <c r="M127" s="81">
        <v>47459.507195999999</v>
      </c>
      <c r="N127" s="81">
        <v>46126.050217999997</v>
      </c>
      <c r="O127" s="81">
        <v>53781.109450000004</v>
      </c>
      <c r="P127" s="81">
        <v>57601.311177000003</v>
      </c>
      <c r="Q127" s="81">
        <v>51331.275975999997</v>
      </c>
      <c r="R127" s="81">
        <v>56865.812021999998</v>
      </c>
      <c r="S127" s="81">
        <v>60578.345350000003</v>
      </c>
      <c r="T127" s="81">
        <v>54026.095717999997</v>
      </c>
      <c r="U127" s="81">
        <v>56391.703759000004</v>
      </c>
      <c r="V127" s="81">
        <v>62139.037272000001</v>
      </c>
      <c r="W127" s="81">
        <v>66984.419848000005</v>
      </c>
      <c r="X127" s="81">
        <v>70931.321834999995</v>
      </c>
      <c r="Y127" s="81">
        <v>66556.743403</v>
      </c>
      <c r="Z127" s="101">
        <v>65595</v>
      </c>
      <c r="AA127" s="101">
        <v>60375</v>
      </c>
      <c r="AB127" s="101">
        <v>59133</v>
      </c>
      <c r="AC127" s="101">
        <v>55582</v>
      </c>
      <c r="AD127" s="101">
        <v>61959</v>
      </c>
      <c r="AE127" s="101">
        <v>62834</v>
      </c>
    </row>
    <row r="128" spans="1:31" ht="15">
      <c r="A128" s="32"/>
      <c r="B128" s="5"/>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100"/>
      <c r="AA128" s="100"/>
      <c r="AB128" s="100"/>
      <c r="AC128" s="100"/>
      <c r="AD128" s="100"/>
      <c r="AE128" s="100"/>
    </row>
    <row r="129" spans="1:31" ht="15">
      <c r="A129" s="16"/>
      <c r="B129" s="82" t="s">
        <v>286</v>
      </c>
      <c r="C129" s="30">
        <v>1.289704</v>
      </c>
      <c r="D129" s="30">
        <v>1.3514120000000001</v>
      </c>
      <c r="E129" s="30">
        <v>1.2936240000000001</v>
      </c>
      <c r="F129" s="30">
        <v>1.2323550000000001</v>
      </c>
      <c r="G129" s="30">
        <v>1.208048</v>
      </c>
      <c r="H129" s="30">
        <v>1.152196</v>
      </c>
      <c r="I129" s="30">
        <v>1.1210100000000001</v>
      </c>
      <c r="J129" s="30">
        <v>1.1140350000000001</v>
      </c>
      <c r="K129" s="30">
        <v>1.1045430000000001</v>
      </c>
      <c r="L129" s="30">
        <v>1.062943</v>
      </c>
      <c r="M129" s="30">
        <v>1.059267</v>
      </c>
      <c r="N129" s="30">
        <v>1.039712</v>
      </c>
      <c r="O129" s="30">
        <v>1.0307109999999999</v>
      </c>
      <c r="P129" s="30">
        <v>1.003919</v>
      </c>
      <c r="Q129" s="30">
        <v>1.0127889999999999</v>
      </c>
      <c r="R129" s="30">
        <v>0.97550800000000004</v>
      </c>
      <c r="S129" s="30">
        <v>0.83300300000000005</v>
      </c>
      <c r="T129" s="30">
        <v>1.0082679999999999</v>
      </c>
      <c r="U129" s="30">
        <v>1.018157</v>
      </c>
      <c r="V129" s="30">
        <v>0.90466199999999997</v>
      </c>
      <c r="W129" s="30">
        <v>0.89695999999999998</v>
      </c>
      <c r="X129" s="30">
        <v>0.88240600000000002</v>
      </c>
      <c r="Y129" s="30">
        <v>0.86159300000000005</v>
      </c>
      <c r="Z129" s="16">
        <v>0.93</v>
      </c>
      <c r="AA129" s="16">
        <v>0.97</v>
      </c>
      <c r="AB129" s="16">
        <v>0.98</v>
      </c>
      <c r="AC129" s="16">
        <v>0.97</v>
      </c>
      <c r="AD129" s="16">
        <v>0.77</v>
      </c>
      <c r="AE129" s="16">
        <v>0.81</v>
      </c>
    </row>
    <row r="130" spans="1:31" ht="15">
      <c r="B130" s="5"/>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100"/>
      <c r="AA130" s="100"/>
      <c r="AB130" s="100"/>
      <c r="AC130" s="100"/>
      <c r="AD130" s="100"/>
      <c r="AE130" s="100"/>
    </row>
    <row r="131" spans="1:31" ht="15">
      <c r="B131" s="5"/>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100"/>
      <c r="AA131" s="100"/>
      <c r="AB131" s="100"/>
      <c r="AC131" s="100"/>
      <c r="AD131" s="100"/>
      <c r="AE131" s="100"/>
    </row>
    <row r="132" spans="1:31" ht="15">
      <c r="A132" s="16"/>
      <c r="B132" s="34" t="s">
        <v>293</v>
      </c>
      <c r="C132" s="36">
        <v>3.1346980000000002</v>
      </c>
      <c r="D132" s="36">
        <v>3.2800419999999999</v>
      </c>
      <c r="E132" s="36">
        <v>3.2017880000000001</v>
      </c>
      <c r="F132" s="36">
        <v>2.9065449999999999</v>
      </c>
      <c r="G132" s="36">
        <v>2.8007719999999998</v>
      </c>
      <c r="H132" s="36">
        <v>3.4602010000000001</v>
      </c>
      <c r="I132" s="36">
        <v>2.9307310000000002</v>
      </c>
      <c r="J132" s="36">
        <v>3.3618579999999998</v>
      </c>
      <c r="K132" s="36">
        <v>3.306209</v>
      </c>
      <c r="L132" s="36">
        <v>3.209654</v>
      </c>
      <c r="M132" s="36">
        <v>3.501325</v>
      </c>
      <c r="N132" s="36">
        <v>3.3669060000000002</v>
      </c>
      <c r="O132" s="36">
        <v>3.8930669999999998</v>
      </c>
      <c r="P132" s="36">
        <v>4.0716650000000003</v>
      </c>
      <c r="Q132" s="36">
        <v>3.6371259999999999</v>
      </c>
      <c r="R132" s="36">
        <v>3.8566699999999998</v>
      </c>
      <c r="S132" s="36">
        <v>3.5327199999999999</v>
      </c>
      <c r="T132" s="36">
        <v>3.8209409999999999</v>
      </c>
      <c r="U132" s="36">
        <v>4.0136580000000004</v>
      </c>
      <c r="V132" s="36">
        <v>3.9143669999999999</v>
      </c>
      <c r="W132" s="36">
        <v>4.19651</v>
      </c>
      <c r="X132" s="36">
        <v>4.3547060000000002</v>
      </c>
      <c r="Y132" s="36">
        <v>3.9625240000000002</v>
      </c>
      <c r="Z132" s="16">
        <v>4.2</v>
      </c>
      <c r="AA132" s="16">
        <v>4</v>
      </c>
      <c r="AB132" s="16">
        <v>3.9</v>
      </c>
      <c r="AC132" s="16">
        <v>3.6</v>
      </c>
      <c r="AD132" s="16">
        <v>3.2</v>
      </c>
      <c r="AE132" s="16">
        <v>3.4</v>
      </c>
    </row>
    <row r="133" spans="1:31" ht="15">
      <c r="B133" s="64" t="s">
        <v>230</v>
      </c>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100"/>
      <c r="AA133" s="100"/>
      <c r="AB133" s="100"/>
      <c r="AC133" s="100"/>
      <c r="AD133" s="100"/>
      <c r="AE133" s="100"/>
    </row>
    <row r="134" spans="1:31" ht="15">
      <c r="B134" s="19" t="s">
        <v>131</v>
      </c>
      <c r="C134" s="76">
        <v>0.17424700000000001</v>
      </c>
      <c r="D134" s="76">
        <v>0.166273</v>
      </c>
      <c r="E134" s="76">
        <v>0.16645599999999999</v>
      </c>
      <c r="F134" s="76">
        <v>0.14586299999999999</v>
      </c>
      <c r="G134" s="76">
        <v>0.14508499999999999</v>
      </c>
      <c r="H134" s="76">
        <v>0.15090400000000001</v>
      </c>
      <c r="I134" s="76">
        <v>0.14707000000000001</v>
      </c>
      <c r="J134" s="76">
        <v>0.160826</v>
      </c>
      <c r="K134" s="76">
        <v>0.175152</v>
      </c>
      <c r="L134" s="76">
        <v>0.16884399999999999</v>
      </c>
      <c r="M134" s="76">
        <v>0.181723</v>
      </c>
      <c r="N134" s="76">
        <v>0.19250400000000001</v>
      </c>
      <c r="O134" s="76">
        <v>0.20590800000000001</v>
      </c>
      <c r="P134" s="76">
        <v>0.216251</v>
      </c>
      <c r="Q134" s="76">
        <v>0.20710999999999999</v>
      </c>
      <c r="R134" s="76">
        <v>0.20164399999999999</v>
      </c>
      <c r="S134" s="76">
        <v>0.194271</v>
      </c>
      <c r="T134" s="76">
        <v>0.18310000000000001</v>
      </c>
      <c r="U134" s="76">
        <v>0.19886400000000001</v>
      </c>
      <c r="V134" s="76">
        <v>0.16353300000000001</v>
      </c>
      <c r="W134" s="76">
        <v>0.17787500000000001</v>
      </c>
      <c r="X134" s="76">
        <v>0.15926499999999999</v>
      </c>
      <c r="Y134" s="76">
        <v>0.146978</v>
      </c>
      <c r="Z134" s="100">
        <v>0.2</v>
      </c>
      <c r="AA134" s="100">
        <v>0.2</v>
      </c>
      <c r="AB134" s="100">
        <v>0.2</v>
      </c>
      <c r="AC134" s="100">
        <v>0.2</v>
      </c>
      <c r="AD134" s="100">
        <v>0.2</v>
      </c>
      <c r="AE134" s="100">
        <v>0.1</v>
      </c>
    </row>
    <row r="135" spans="1:31" ht="15">
      <c r="B135" s="83" t="s">
        <v>56</v>
      </c>
      <c r="C135" s="76">
        <v>2.3556000000000001E-2</v>
      </c>
      <c r="D135" s="76">
        <v>2.6949999999999999E-3</v>
      </c>
      <c r="E135" s="76">
        <v>4.7219999999999996E-3</v>
      </c>
      <c r="F135" s="76">
        <v>7.0699999999999999E-3</v>
      </c>
      <c r="G135" s="76">
        <v>1.1849E-2</v>
      </c>
      <c r="H135" s="76">
        <v>4.3883999999999999E-2</v>
      </c>
      <c r="I135" s="76">
        <v>4.4445999999999999E-2</v>
      </c>
      <c r="J135" s="76">
        <v>2.2800000000000001E-2</v>
      </c>
      <c r="K135" s="76">
        <v>3.5119999999999998E-2</v>
      </c>
      <c r="L135" s="76">
        <v>4.4628000000000001E-2</v>
      </c>
      <c r="M135" s="76">
        <v>6.4873E-2</v>
      </c>
      <c r="N135" s="76">
        <v>4.1412999999999998E-2</v>
      </c>
      <c r="O135" s="76">
        <v>3.7883E-2</v>
      </c>
      <c r="P135" s="76">
        <v>3.6185000000000002E-2</v>
      </c>
      <c r="Q135" s="76">
        <v>3.2868000000000001E-2</v>
      </c>
      <c r="R135" s="76">
        <v>3.108E-2</v>
      </c>
      <c r="S135" s="76">
        <v>2.7063E-2</v>
      </c>
      <c r="T135" s="76">
        <v>3.2541E-2</v>
      </c>
      <c r="U135" s="76">
        <v>3.1992E-2</v>
      </c>
      <c r="V135" s="76">
        <v>3.8436999999999999E-2</v>
      </c>
      <c r="W135" s="76">
        <v>3.2634999999999997E-2</v>
      </c>
      <c r="X135" s="76">
        <v>1.7988000000000001E-2</v>
      </c>
      <c r="Y135" s="76">
        <v>3.3284000000000001E-2</v>
      </c>
      <c r="Z135" s="100">
        <v>0</v>
      </c>
      <c r="AA135" s="100">
        <v>0.1</v>
      </c>
      <c r="AB135" s="100">
        <v>0.1</v>
      </c>
      <c r="AC135" s="100">
        <v>0.2</v>
      </c>
      <c r="AD135" s="100">
        <v>0.2</v>
      </c>
      <c r="AE135" s="100">
        <v>0.2</v>
      </c>
    </row>
    <row r="136" spans="1:31" ht="15">
      <c r="B136" s="19" t="s">
        <v>57</v>
      </c>
      <c r="C136" s="76">
        <v>0.43695200000000001</v>
      </c>
      <c r="D136" s="76">
        <v>0.29683900000000002</v>
      </c>
      <c r="E136" s="76">
        <v>0.25807000000000002</v>
      </c>
      <c r="F136" s="76">
        <v>0.24817700000000001</v>
      </c>
      <c r="G136" s="76">
        <v>0.177727</v>
      </c>
      <c r="H136" s="76">
        <v>0.55206699999999997</v>
      </c>
      <c r="I136" s="76">
        <v>0.212895</v>
      </c>
      <c r="J136" s="76">
        <v>0.23802200000000001</v>
      </c>
      <c r="K136" s="76">
        <v>0.18809200000000001</v>
      </c>
      <c r="L136" s="76">
        <v>0.16757</v>
      </c>
      <c r="M136" s="76">
        <v>0.17968700000000001</v>
      </c>
      <c r="N136" s="76">
        <v>4.3575999999999997E-2</v>
      </c>
      <c r="O136" s="76">
        <v>4.3284999999999997E-2</v>
      </c>
      <c r="P136" s="76">
        <v>6.9716E-2</v>
      </c>
      <c r="Q136" s="76">
        <v>6.6380999999999996E-2</v>
      </c>
      <c r="R136" s="76">
        <v>3.4741000000000001E-2</v>
      </c>
      <c r="S136" s="76">
        <v>4.8911000000000003E-2</v>
      </c>
      <c r="T136" s="76">
        <v>6.7551E-2</v>
      </c>
      <c r="U136" s="76">
        <v>3.8993E-2</v>
      </c>
      <c r="V136" s="76">
        <v>4.7844999999999999E-2</v>
      </c>
      <c r="W136" s="76">
        <v>4.5220999999999997E-2</v>
      </c>
      <c r="X136" s="76">
        <v>5.1860000000000003E-2</v>
      </c>
      <c r="Y136" s="76">
        <v>6.3801999999999998E-2</v>
      </c>
      <c r="Z136" s="100">
        <v>0.1</v>
      </c>
      <c r="AA136" s="100">
        <v>0.1</v>
      </c>
      <c r="AB136" s="100">
        <v>0.1</v>
      </c>
      <c r="AC136" s="100">
        <v>0.1</v>
      </c>
      <c r="AD136" s="100">
        <v>0.1</v>
      </c>
      <c r="AE136" s="100">
        <v>0.1</v>
      </c>
    </row>
    <row r="137" spans="1:31" ht="15">
      <c r="B137" s="19" t="s">
        <v>58</v>
      </c>
      <c r="C137" s="76">
        <v>2.3331879999999998</v>
      </c>
      <c r="D137" s="76">
        <v>2.6482109999999999</v>
      </c>
      <c r="E137" s="76">
        <v>2.6040359999999998</v>
      </c>
      <c r="F137" s="76">
        <v>2.3642599999999998</v>
      </c>
      <c r="G137" s="76">
        <v>2.465846</v>
      </c>
      <c r="H137" s="76">
        <v>2.702169</v>
      </c>
      <c r="I137" s="76">
        <v>2.5262720000000001</v>
      </c>
      <c r="J137" s="76">
        <v>2.9402089999999999</v>
      </c>
      <c r="K137" s="76">
        <v>2.9078439999999999</v>
      </c>
      <c r="L137" s="76">
        <v>2.828611</v>
      </c>
      <c r="M137" s="76">
        <v>3.0750410000000001</v>
      </c>
      <c r="N137" s="76">
        <v>3.066211</v>
      </c>
      <c r="O137" s="76">
        <v>3.5631499999999998</v>
      </c>
      <c r="P137" s="76">
        <v>3.7035469999999999</v>
      </c>
      <c r="Q137" s="76">
        <v>3.2447970000000002</v>
      </c>
      <c r="R137" s="76">
        <v>3.3802629999999998</v>
      </c>
      <c r="S137" s="76">
        <v>3.2622469999999999</v>
      </c>
      <c r="T137" s="76">
        <v>3.536321</v>
      </c>
      <c r="U137" s="76">
        <v>3.7428880000000002</v>
      </c>
      <c r="V137" s="76">
        <v>3.6633070000000001</v>
      </c>
      <c r="W137" s="76">
        <v>3.939368</v>
      </c>
      <c r="X137" s="76">
        <v>4.12317</v>
      </c>
      <c r="Y137" s="76">
        <v>3.715341</v>
      </c>
      <c r="Z137" s="100">
        <v>3.9</v>
      </c>
      <c r="AA137" s="100">
        <v>3.6</v>
      </c>
      <c r="AB137" s="100">
        <v>3.4</v>
      </c>
      <c r="AC137" s="100">
        <v>3.1</v>
      </c>
      <c r="AD137" s="100">
        <v>2.7</v>
      </c>
      <c r="AE137" s="100">
        <v>2.9</v>
      </c>
    </row>
    <row r="138" spans="1:31" ht="15">
      <c r="B138" s="19" t="s">
        <v>59</v>
      </c>
      <c r="C138" s="77" t="s">
        <v>60</v>
      </c>
      <c r="D138" s="77" t="s">
        <v>60</v>
      </c>
      <c r="E138" s="77" t="s">
        <v>60</v>
      </c>
      <c r="F138" s="77" t="s">
        <v>60</v>
      </c>
      <c r="G138" s="77" t="s">
        <v>60</v>
      </c>
      <c r="H138" s="77" t="s">
        <v>60</v>
      </c>
      <c r="I138" s="77" t="s">
        <v>60</v>
      </c>
      <c r="J138" s="77" t="s">
        <v>60</v>
      </c>
      <c r="K138" s="77" t="s">
        <v>60</v>
      </c>
      <c r="L138" s="77" t="s">
        <v>60</v>
      </c>
      <c r="M138" s="77" t="s">
        <v>60</v>
      </c>
      <c r="N138" s="77" t="s">
        <v>60</v>
      </c>
      <c r="O138" s="77" t="s">
        <v>60</v>
      </c>
      <c r="P138" s="77" t="s">
        <v>60</v>
      </c>
      <c r="Q138" s="77" t="s">
        <v>60</v>
      </c>
      <c r="R138" s="77">
        <v>1.56E-4</v>
      </c>
      <c r="S138" s="77">
        <v>2.2800000000000001E-4</v>
      </c>
      <c r="T138" s="77">
        <v>1.428E-3</v>
      </c>
      <c r="U138" s="77">
        <v>9.2100000000000005E-4</v>
      </c>
      <c r="V138" s="77">
        <v>1.245E-3</v>
      </c>
      <c r="W138" s="77">
        <v>1.41E-3</v>
      </c>
      <c r="X138" s="77">
        <v>2.4229999999999998E-3</v>
      </c>
      <c r="Y138" s="77">
        <v>3.1180000000000001E-3</v>
      </c>
      <c r="Z138" s="100">
        <v>0</v>
      </c>
      <c r="AA138" s="100">
        <v>0</v>
      </c>
      <c r="AB138" s="100">
        <v>0</v>
      </c>
      <c r="AC138" s="100">
        <v>0</v>
      </c>
      <c r="AD138" s="100">
        <v>0</v>
      </c>
      <c r="AE138" s="100">
        <v>0</v>
      </c>
    </row>
    <row r="139" spans="1:31" ht="15">
      <c r="B139" s="19" t="s">
        <v>61</v>
      </c>
      <c r="C139" s="76">
        <v>0</v>
      </c>
      <c r="D139" s="76">
        <v>0</v>
      </c>
      <c r="E139" s="76">
        <v>0</v>
      </c>
      <c r="F139" s="76">
        <v>0</v>
      </c>
      <c r="G139" s="76">
        <v>0</v>
      </c>
      <c r="H139" s="76">
        <v>0</v>
      </c>
      <c r="I139" s="76">
        <v>0</v>
      </c>
      <c r="J139" s="76">
        <v>0</v>
      </c>
      <c r="K139" s="76">
        <v>0</v>
      </c>
      <c r="L139" s="76">
        <v>0</v>
      </c>
      <c r="M139" s="76">
        <v>0</v>
      </c>
      <c r="N139" s="77" t="s">
        <v>60</v>
      </c>
      <c r="O139" s="77" t="s">
        <v>60</v>
      </c>
      <c r="P139" s="77" t="s">
        <v>60</v>
      </c>
      <c r="Q139" s="77" t="s">
        <v>60</v>
      </c>
      <c r="R139" s="77" t="s">
        <v>60</v>
      </c>
      <c r="S139" s="77" t="s">
        <v>60</v>
      </c>
      <c r="T139" s="77" t="s">
        <v>60</v>
      </c>
      <c r="U139" s="77" t="s">
        <v>60</v>
      </c>
      <c r="V139" s="77" t="s">
        <v>60</v>
      </c>
      <c r="W139" s="77" t="s">
        <v>60</v>
      </c>
      <c r="X139" s="77" t="s">
        <v>60</v>
      </c>
      <c r="Y139" s="77" t="s">
        <v>60</v>
      </c>
      <c r="Z139" s="100">
        <v>0</v>
      </c>
      <c r="AA139" s="100">
        <v>0</v>
      </c>
      <c r="AB139" s="100">
        <v>0</v>
      </c>
      <c r="AC139" s="100">
        <v>0</v>
      </c>
      <c r="AD139" s="100">
        <v>0</v>
      </c>
      <c r="AE139" s="100">
        <v>0</v>
      </c>
    </row>
    <row r="140" spans="1:31" ht="15">
      <c r="B140" s="19" t="s">
        <v>66</v>
      </c>
      <c r="C140" s="76">
        <v>0.16675499999999999</v>
      </c>
      <c r="D140" s="76">
        <v>0.166024</v>
      </c>
      <c r="E140" s="76">
        <v>0.16850300000000001</v>
      </c>
      <c r="F140" s="76">
        <v>0.141176</v>
      </c>
      <c r="G140" s="76">
        <v>2.6499999999999999E-4</v>
      </c>
      <c r="H140" s="76">
        <v>1.1176999999999999E-2</v>
      </c>
      <c r="I140" s="76">
        <v>4.8000000000000001E-5</v>
      </c>
      <c r="J140" s="76">
        <v>0</v>
      </c>
      <c r="K140" s="76">
        <v>0</v>
      </c>
      <c r="L140" s="76">
        <v>0</v>
      </c>
      <c r="M140" s="76">
        <v>0</v>
      </c>
      <c r="N140" s="76">
        <v>2.3203000000000001E-2</v>
      </c>
      <c r="O140" s="76">
        <v>4.2840999999999997E-2</v>
      </c>
      <c r="P140" s="76">
        <v>4.5966E-2</v>
      </c>
      <c r="Q140" s="76">
        <v>8.5970000000000005E-2</v>
      </c>
      <c r="R140" s="76">
        <v>0.208785</v>
      </c>
      <c r="S140" s="76">
        <v>0</v>
      </c>
      <c r="T140" s="76">
        <v>0</v>
      </c>
      <c r="U140" s="76">
        <v>0</v>
      </c>
      <c r="V140" s="76">
        <v>0</v>
      </c>
      <c r="W140" s="76">
        <v>0</v>
      </c>
      <c r="X140" s="76">
        <v>0</v>
      </c>
      <c r="Y140" s="76">
        <v>0</v>
      </c>
      <c r="Z140" s="100">
        <v>0</v>
      </c>
      <c r="AA140" s="100">
        <v>0</v>
      </c>
      <c r="AB140" s="100">
        <v>0</v>
      </c>
      <c r="AC140" s="100">
        <v>0</v>
      </c>
      <c r="AD140" s="100">
        <v>0</v>
      </c>
      <c r="AE140" s="100">
        <v>0</v>
      </c>
    </row>
    <row r="141" spans="1:31" ht="15">
      <c r="B141" s="87"/>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ht="15">
      <c r="B142" s="64" t="s">
        <v>226</v>
      </c>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100"/>
      <c r="AA142" s="100"/>
      <c r="AB142" s="100"/>
      <c r="AC142" s="100"/>
      <c r="AD142" s="100"/>
      <c r="AE142" s="100"/>
    </row>
    <row r="143" spans="1:31" ht="15">
      <c r="B143" s="19" t="s">
        <v>131</v>
      </c>
      <c r="C143" s="76">
        <v>5.558662</v>
      </c>
      <c r="D143" s="76">
        <v>5.0692279999999998</v>
      </c>
      <c r="E143" s="76">
        <v>5.1988560000000001</v>
      </c>
      <c r="F143" s="76">
        <v>5.0184290000000003</v>
      </c>
      <c r="G143" s="76">
        <v>5.1801719999999998</v>
      </c>
      <c r="H143" s="76">
        <v>4.3611219999999999</v>
      </c>
      <c r="I143" s="76">
        <v>5.0181880000000003</v>
      </c>
      <c r="J143" s="76">
        <v>4.7838520000000004</v>
      </c>
      <c r="K143" s="76">
        <v>5.2976830000000001</v>
      </c>
      <c r="L143" s="76">
        <v>5.2605110000000002</v>
      </c>
      <c r="M143" s="76">
        <v>5.1901289999999998</v>
      </c>
      <c r="N143" s="76">
        <v>5.7175229999999999</v>
      </c>
      <c r="O143" s="76">
        <v>5.2891009999999996</v>
      </c>
      <c r="P143" s="76">
        <v>5.3111139999999999</v>
      </c>
      <c r="Q143" s="76">
        <v>5.6943450000000002</v>
      </c>
      <c r="R143" s="76">
        <v>5.2284519999999999</v>
      </c>
      <c r="S143" s="76">
        <v>5.4991979999999998</v>
      </c>
      <c r="T143" s="76">
        <v>4.7920179999999997</v>
      </c>
      <c r="U143" s="76">
        <v>4.9546780000000004</v>
      </c>
      <c r="V143" s="76">
        <v>4.1777689999999996</v>
      </c>
      <c r="W143" s="76">
        <v>4.238645</v>
      </c>
      <c r="X143" s="76">
        <v>3.6573180000000001</v>
      </c>
      <c r="Y143" s="76">
        <v>3.7091940000000001</v>
      </c>
      <c r="Z143" s="100">
        <v>3.9</v>
      </c>
      <c r="AA143" s="100">
        <v>4.2</v>
      </c>
      <c r="AB143" s="100">
        <v>5.0999999999999996</v>
      </c>
      <c r="AC143" s="100">
        <v>5.2</v>
      </c>
      <c r="AD143" s="100">
        <v>5</v>
      </c>
      <c r="AE143" s="100">
        <v>4.2</v>
      </c>
    </row>
    <row r="144" spans="1:31" ht="15">
      <c r="B144" s="83" t="s">
        <v>56</v>
      </c>
      <c r="C144" s="76">
        <v>0.75145399999999996</v>
      </c>
      <c r="D144" s="76">
        <v>8.2168000000000005E-2</v>
      </c>
      <c r="E144" s="76">
        <v>0.14748600000000001</v>
      </c>
      <c r="F144" s="76">
        <v>0.24326</v>
      </c>
      <c r="G144" s="76">
        <v>0.42307299999999998</v>
      </c>
      <c r="H144" s="76">
        <v>1.268262</v>
      </c>
      <c r="I144" s="76">
        <v>1.5165420000000001</v>
      </c>
      <c r="J144" s="76">
        <v>0.67819399999999996</v>
      </c>
      <c r="K144" s="76">
        <v>1.0622320000000001</v>
      </c>
      <c r="L144" s="76">
        <v>1.3904259999999999</v>
      </c>
      <c r="M144" s="76">
        <v>1.8528199999999999</v>
      </c>
      <c r="N144" s="76">
        <v>1.2299869999999999</v>
      </c>
      <c r="O144" s="76">
        <v>0.97309599999999996</v>
      </c>
      <c r="P144" s="76">
        <v>0.88869600000000004</v>
      </c>
      <c r="Q144" s="76">
        <v>0.90367799999999998</v>
      </c>
      <c r="R144" s="76">
        <v>0.80588899999999997</v>
      </c>
      <c r="S144" s="76">
        <v>0.76607099999999995</v>
      </c>
      <c r="T144" s="76">
        <v>0.85163800000000001</v>
      </c>
      <c r="U144" s="76">
        <v>0.79708000000000001</v>
      </c>
      <c r="V144" s="76">
        <v>0.98195699999999997</v>
      </c>
      <c r="W144" s="76">
        <v>0.77768099999999996</v>
      </c>
      <c r="X144" s="76">
        <v>0.41307199999999999</v>
      </c>
      <c r="Y144" s="76">
        <v>0.83998200000000001</v>
      </c>
      <c r="Z144" s="100">
        <v>0.8</v>
      </c>
      <c r="AA144" s="100">
        <v>2.9</v>
      </c>
      <c r="AB144" s="100">
        <v>3.6</v>
      </c>
      <c r="AC144" s="100">
        <v>4.4000000000000004</v>
      </c>
      <c r="AD144" s="100">
        <v>6.1</v>
      </c>
      <c r="AE144" s="100">
        <v>5.0999999999999996</v>
      </c>
    </row>
    <row r="145" spans="1:31" ht="15">
      <c r="B145" s="19" t="s">
        <v>57</v>
      </c>
      <c r="C145" s="76">
        <v>13.939209</v>
      </c>
      <c r="D145" s="76">
        <v>9.0498659999999997</v>
      </c>
      <c r="E145" s="76">
        <v>8.060181</v>
      </c>
      <c r="F145" s="76">
        <v>8.5385399999999994</v>
      </c>
      <c r="G145" s="76">
        <v>6.3456289999999997</v>
      </c>
      <c r="H145" s="76">
        <v>15.954758</v>
      </c>
      <c r="I145" s="76">
        <v>7.26424</v>
      </c>
      <c r="J145" s="76">
        <v>7.080076</v>
      </c>
      <c r="K145" s="76">
        <v>5.6890660000000004</v>
      </c>
      <c r="L145" s="76">
        <v>5.2208209999999999</v>
      </c>
      <c r="M145" s="76">
        <v>5.1319800000000004</v>
      </c>
      <c r="N145" s="76">
        <v>1.294254</v>
      </c>
      <c r="O145" s="76">
        <v>1.1118429999999999</v>
      </c>
      <c r="P145" s="76">
        <v>1.7122310000000001</v>
      </c>
      <c r="Q145" s="76">
        <v>1.8250820000000001</v>
      </c>
      <c r="R145" s="76">
        <v>0.90079299999999995</v>
      </c>
      <c r="S145" s="76">
        <v>1.3845019999999999</v>
      </c>
      <c r="T145" s="76">
        <v>1.767906</v>
      </c>
      <c r="U145" s="76">
        <v>0.97150800000000004</v>
      </c>
      <c r="V145" s="76">
        <v>1.222286</v>
      </c>
      <c r="W145" s="76">
        <v>1.0775980000000001</v>
      </c>
      <c r="X145" s="76">
        <v>1.190887</v>
      </c>
      <c r="Y145" s="76">
        <v>1.6101449999999999</v>
      </c>
      <c r="Z145" s="100">
        <v>1.9</v>
      </c>
      <c r="AA145" s="100">
        <v>2.5</v>
      </c>
      <c r="AB145" s="100">
        <v>2.6</v>
      </c>
      <c r="AC145" s="100">
        <v>3.3</v>
      </c>
      <c r="AD145" s="100">
        <v>4.3</v>
      </c>
      <c r="AE145" s="100">
        <v>4.3</v>
      </c>
    </row>
    <row r="146" spans="1:31" ht="15">
      <c r="B146" s="19" t="s">
        <v>58</v>
      </c>
      <c r="C146" s="76">
        <v>74.431032999999999</v>
      </c>
      <c r="D146" s="76">
        <v>80.737093999999999</v>
      </c>
      <c r="E146" s="76">
        <v>81.330697999999998</v>
      </c>
      <c r="F146" s="76">
        <v>81.342602999999997</v>
      </c>
      <c r="G146" s="76">
        <v>88.041653999999994</v>
      </c>
      <c r="H146" s="76">
        <v>78.092828999999995</v>
      </c>
      <c r="I146" s="76">
        <v>86.199389999999994</v>
      </c>
      <c r="J146" s="76">
        <v>87.457877999999994</v>
      </c>
      <c r="K146" s="76">
        <v>87.951019000000002</v>
      </c>
      <c r="L146" s="76">
        <v>88.128241000000003</v>
      </c>
      <c r="M146" s="76">
        <v>87.825072000000006</v>
      </c>
      <c r="N146" s="76">
        <v>91.069100000000006</v>
      </c>
      <c r="O146" s="76">
        <v>91.525510999999995</v>
      </c>
      <c r="P146" s="76">
        <v>90.959044000000006</v>
      </c>
      <c r="Q146" s="76">
        <v>89.213207999999995</v>
      </c>
      <c r="R146" s="76">
        <v>87.647189999999995</v>
      </c>
      <c r="S146" s="76">
        <v>92.343788000000004</v>
      </c>
      <c r="T146" s="76">
        <v>92.551058999999995</v>
      </c>
      <c r="U146" s="76">
        <v>93.253782999999999</v>
      </c>
      <c r="V146" s="76">
        <v>93.586190999999999</v>
      </c>
      <c r="W146" s="76">
        <v>93.872477000000003</v>
      </c>
      <c r="X146" s="76">
        <v>94.683091000000005</v>
      </c>
      <c r="Y146" s="76">
        <v>93.761988000000002</v>
      </c>
      <c r="Z146" s="100">
        <v>93.3</v>
      </c>
      <c r="AA146" s="100">
        <v>90.2</v>
      </c>
      <c r="AB146" s="100">
        <v>88.7</v>
      </c>
      <c r="AC146" s="100">
        <v>87.1</v>
      </c>
      <c r="AD146" s="100">
        <v>84.6</v>
      </c>
      <c r="AE146" s="100">
        <v>86.5</v>
      </c>
    </row>
    <row r="147" spans="1:31" ht="15">
      <c r="B147" s="19" t="s">
        <v>59</v>
      </c>
      <c r="C147" s="77" t="s">
        <v>60</v>
      </c>
      <c r="D147" s="77" t="s">
        <v>60</v>
      </c>
      <c r="E147" s="77" t="s">
        <v>60</v>
      </c>
      <c r="F147" s="77" t="s">
        <v>60</v>
      </c>
      <c r="G147" s="77" t="s">
        <v>60</v>
      </c>
      <c r="H147" s="77" t="s">
        <v>60</v>
      </c>
      <c r="I147" s="77" t="s">
        <v>60</v>
      </c>
      <c r="J147" s="77" t="s">
        <v>60</v>
      </c>
      <c r="K147" s="77" t="s">
        <v>60</v>
      </c>
      <c r="L147" s="77" t="s">
        <v>60</v>
      </c>
      <c r="M147" s="77" t="s">
        <v>60</v>
      </c>
      <c r="N147" s="77" t="s">
        <v>60</v>
      </c>
      <c r="O147" s="77" t="s">
        <v>60</v>
      </c>
      <c r="P147" s="77" t="s">
        <v>60</v>
      </c>
      <c r="Q147" s="77" t="s">
        <v>60</v>
      </c>
      <c r="R147" s="77">
        <v>4.0569999999999998E-3</v>
      </c>
      <c r="S147" s="77">
        <v>6.4409999999999997E-3</v>
      </c>
      <c r="T147" s="77">
        <v>3.7379000000000003E-2</v>
      </c>
      <c r="U147" s="77">
        <v>2.2950999999999999E-2</v>
      </c>
      <c r="V147" s="77">
        <v>3.1798E-2</v>
      </c>
      <c r="W147" s="77">
        <v>3.3598999999999997E-2</v>
      </c>
      <c r="X147" s="77">
        <v>5.5631E-2</v>
      </c>
      <c r="Y147" s="77">
        <v>7.8690999999999997E-2</v>
      </c>
      <c r="Z147" s="100">
        <v>0.1</v>
      </c>
      <c r="AA147" s="100">
        <v>0.1</v>
      </c>
      <c r="AB147" s="100">
        <v>0</v>
      </c>
      <c r="AC147" s="100">
        <v>0</v>
      </c>
      <c r="AD147" s="100">
        <v>0</v>
      </c>
      <c r="AE147" s="100">
        <v>0</v>
      </c>
    </row>
    <row r="148" spans="1:31" ht="15">
      <c r="B148" s="19" t="s">
        <v>61</v>
      </c>
      <c r="C148" s="76">
        <v>0</v>
      </c>
      <c r="D148" s="76">
        <v>0</v>
      </c>
      <c r="E148" s="76">
        <v>0</v>
      </c>
      <c r="F148" s="76">
        <v>0</v>
      </c>
      <c r="G148" s="76">
        <v>0</v>
      </c>
      <c r="H148" s="76">
        <v>0</v>
      </c>
      <c r="I148" s="76">
        <v>0</v>
      </c>
      <c r="J148" s="76">
        <v>0</v>
      </c>
      <c r="K148" s="76">
        <v>0</v>
      </c>
      <c r="L148" s="76">
        <v>0</v>
      </c>
      <c r="M148" s="76">
        <v>0</v>
      </c>
      <c r="N148" s="77" t="s">
        <v>60</v>
      </c>
      <c r="O148" s="77" t="s">
        <v>60</v>
      </c>
      <c r="P148" s="77" t="s">
        <v>60</v>
      </c>
      <c r="Q148" s="77" t="s">
        <v>60</v>
      </c>
      <c r="R148" s="77" t="s">
        <v>60</v>
      </c>
      <c r="S148" s="77" t="s">
        <v>60</v>
      </c>
      <c r="T148" s="77" t="s">
        <v>60</v>
      </c>
      <c r="U148" s="77" t="s">
        <v>60</v>
      </c>
      <c r="V148" s="77" t="s">
        <v>60</v>
      </c>
      <c r="W148" s="77" t="s">
        <v>60</v>
      </c>
      <c r="X148" s="77" t="s">
        <v>60</v>
      </c>
      <c r="Y148" s="77" t="s">
        <v>60</v>
      </c>
      <c r="Z148" s="100">
        <v>0</v>
      </c>
      <c r="AA148" s="100">
        <v>0</v>
      </c>
      <c r="AB148" s="100">
        <v>0</v>
      </c>
      <c r="AC148" s="100">
        <v>0</v>
      </c>
      <c r="AD148" s="100">
        <v>0</v>
      </c>
      <c r="AE148" s="100">
        <v>0</v>
      </c>
    </row>
    <row r="149" spans="1:31" ht="15">
      <c r="B149" s="19" t="s">
        <v>66</v>
      </c>
      <c r="C149" s="76">
        <v>5.3196409999999998</v>
      </c>
      <c r="D149" s="76">
        <v>5.0616440000000003</v>
      </c>
      <c r="E149" s="76">
        <v>5.2627790000000001</v>
      </c>
      <c r="F149" s="76">
        <v>4.8571669999999996</v>
      </c>
      <c r="G149" s="76">
        <v>9.4719999999999995E-3</v>
      </c>
      <c r="H149" s="76">
        <v>0.32302900000000001</v>
      </c>
      <c r="I149" s="76">
        <v>1.64E-3</v>
      </c>
      <c r="J149" s="76">
        <v>0</v>
      </c>
      <c r="K149" s="76">
        <v>0</v>
      </c>
      <c r="L149" s="76">
        <v>0</v>
      </c>
      <c r="M149" s="76">
        <v>0</v>
      </c>
      <c r="N149" s="76">
        <v>0.68913599999999997</v>
      </c>
      <c r="O149" s="76">
        <v>1.100449</v>
      </c>
      <c r="P149" s="76">
        <v>1.1289149999999999</v>
      </c>
      <c r="Q149" s="76">
        <v>2.3636870000000001</v>
      </c>
      <c r="R149" s="76">
        <v>5.4136199999999999</v>
      </c>
      <c r="S149" s="76">
        <v>0</v>
      </c>
      <c r="T149" s="76">
        <v>0</v>
      </c>
      <c r="U149" s="76">
        <v>0</v>
      </c>
      <c r="V149" s="76">
        <v>0</v>
      </c>
      <c r="W149" s="76">
        <v>0</v>
      </c>
      <c r="X149" s="76">
        <v>0</v>
      </c>
      <c r="Y149" s="76">
        <v>0</v>
      </c>
      <c r="Z149" s="100">
        <v>0</v>
      </c>
      <c r="AA149" s="100">
        <v>0</v>
      </c>
      <c r="AB149" s="100">
        <v>0</v>
      </c>
      <c r="AC149" s="100">
        <v>0</v>
      </c>
      <c r="AD149" s="100">
        <v>0</v>
      </c>
      <c r="AE149" s="100">
        <v>0</v>
      </c>
    </row>
    <row r="150" spans="1:31" ht="15">
      <c r="A150" s="32"/>
      <c r="B150" s="5"/>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100"/>
      <c r="AA150" s="100"/>
      <c r="AB150" s="100"/>
      <c r="AC150" s="100"/>
      <c r="AD150" s="100"/>
      <c r="AE150" s="100"/>
    </row>
    <row r="151" spans="1:31" ht="15">
      <c r="A151" s="16"/>
      <c r="B151" s="82" t="s">
        <v>231</v>
      </c>
      <c r="C151" s="36">
        <v>68.142572999999999</v>
      </c>
      <c r="D151" s="36">
        <v>68.396905000000004</v>
      </c>
      <c r="E151" s="36">
        <v>68.539906999999999</v>
      </c>
      <c r="F151" s="36">
        <v>68.037167999999994</v>
      </c>
      <c r="G151" s="36">
        <v>68.423739999999995</v>
      </c>
      <c r="H151" s="36">
        <v>68.264043999999998</v>
      </c>
      <c r="I151" s="36">
        <v>68.186888999999994</v>
      </c>
      <c r="J151" s="36">
        <v>69.011360999999994</v>
      </c>
      <c r="K151" s="36">
        <v>69.985437000000005</v>
      </c>
      <c r="L151" s="36">
        <v>69.565517999999997</v>
      </c>
      <c r="M151" s="36">
        <v>69.647211999999996</v>
      </c>
      <c r="N151" s="36">
        <v>70.205609999999993</v>
      </c>
      <c r="O151" s="36">
        <v>70.230422000000004</v>
      </c>
      <c r="P151" s="36">
        <v>70.411038000000005</v>
      </c>
      <c r="Q151" s="36">
        <v>69.961225999999996</v>
      </c>
      <c r="R151" s="36">
        <v>69.523263999999998</v>
      </c>
      <c r="S151" s="36">
        <v>70.007579000000007</v>
      </c>
      <c r="T151" s="36">
        <v>70.144040000000004</v>
      </c>
      <c r="U151" s="36">
        <v>69.905344999999997</v>
      </c>
      <c r="V151" s="36">
        <v>69.632266999999999</v>
      </c>
      <c r="W151" s="36">
        <v>69.845956999999999</v>
      </c>
      <c r="X151" s="36">
        <v>69.574858000000006</v>
      </c>
      <c r="Y151" s="36">
        <v>69.099907999999999</v>
      </c>
      <c r="Z151" s="16">
        <v>68.8</v>
      </c>
      <c r="AA151" s="16">
        <v>67.599999999999994</v>
      </c>
      <c r="AB151" s="16">
        <v>67.099999999999994</v>
      </c>
      <c r="AC151" s="16">
        <v>66.3</v>
      </c>
      <c r="AD151" s="16">
        <v>66</v>
      </c>
      <c r="AE151" s="16">
        <v>66.099999999999994</v>
      </c>
    </row>
    <row r="152" spans="1:31" ht="15">
      <c r="B152" s="5"/>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100"/>
      <c r="AA152" s="100"/>
      <c r="AB152" s="100"/>
      <c r="AC152" s="100"/>
      <c r="AD152" s="100"/>
      <c r="AE152" s="100"/>
    </row>
    <row r="153" spans="1:31" ht="15">
      <c r="B153" s="5"/>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100"/>
      <c r="AA153" s="100"/>
      <c r="AB153" s="100"/>
      <c r="AC153" s="100"/>
      <c r="AD153" s="100"/>
      <c r="AE153" s="100"/>
    </row>
    <row r="154" spans="1:31" ht="15">
      <c r="B154" s="96" t="s">
        <v>294</v>
      </c>
      <c r="C154" s="36">
        <v>0.17424700000000001</v>
      </c>
      <c r="D154" s="36">
        <v>0.166273</v>
      </c>
      <c r="E154" s="36">
        <v>0.16645599999999999</v>
      </c>
      <c r="F154" s="36">
        <v>0.14586299999999999</v>
      </c>
      <c r="G154" s="36">
        <v>0.14508499999999999</v>
      </c>
      <c r="H154" s="36">
        <v>0.15090400000000001</v>
      </c>
      <c r="I154" s="36">
        <v>0.14707000000000001</v>
      </c>
      <c r="J154" s="36">
        <v>0.160826</v>
      </c>
      <c r="K154" s="36">
        <v>0.175152</v>
      </c>
      <c r="L154" s="36">
        <v>0.16884399999999999</v>
      </c>
      <c r="M154" s="36">
        <v>0.181723</v>
      </c>
      <c r="N154" s="36">
        <v>0.19250400000000001</v>
      </c>
      <c r="O154" s="36">
        <v>0.20590800000000001</v>
      </c>
      <c r="P154" s="36">
        <v>0.216251</v>
      </c>
      <c r="Q154" s="36">
        <v>0.20710999999999999</v>
      </c>
      <c r="R154" s="36">
        <v>0.20164399999999999</v>
      </c>
      <c r="S154" s="36">
        <v>0.194271</v>
      </c>
      <c r="T154" s="36">
        <v>0.18310000000000001</v>
      </c>
      <c r="U154" s="36">
        <v>0.19886400000000001</v>
      </c>
      <c r="V154" s="36">
        <v>0.16353300000000001</v>
      </c>
      <c r="W154" s="36">
        <v>0.17787500000000001</v>
      </c>
      <c r="X154" s="36">
        <v>0.15926499999999999</v>
      </c>
      <c r="Y154" s="36">
        <v>0.146978</v>
      </c>
      <c r="Z154" s="16">
        <v>0.2</v>
      </c>
      <c r="AA154" s="16">
        <v>0.2</v>
      </c>
      <c r="AB154" s="16">
        <v>0.2</v>
      </c>
      <c r="AC154" s="16">
        <v>0.2</v>
      </c>
      <c r="AD154" s="16">
        <v>0.2</v>
      </c>
      <c r="AE154" s="16">
        <v>0.1</v>
      </c>
    </row>
    <row r="156" spans="1:31" ht="15.4">
      <c r="A156" s="12" t="s">
        <v>295</v>
      </c>
      <c r="B156" s="13"/>
      <c r="C156" s="13"/>
      <c r="D156" s="13"/>
      <c r="E156" s="13"/>
      <c r="F156" s="13"/>
      <c r="G156" s="13"/>
      <c r="H156" s="13"/>
      <c r="I156" s="13"/>
      <c r="J156" s="13"/>
      <c r="K156" s="13"/>
      <c r="L156" s="14"/>
      <c r="M156" s="14"/>
      <c r="N156" s="14"/>
      <c r="O156" s="14"/>
    </row>
    <row r="158" spans="1:31" ht="15.4">
      <c r="C158" s="13"/>
      <c r="D158" s="13"/>
      <c r="E158" s="14"/>
      <c r="F158" s="14"/>
      <c r="L158" s="14"/>
    </row>
    <row r="159" spans="1:31" ht="15">
      <c r="C159" s="75">
        <v>1990</v>
      </c>
      <c r="D159" s="75">
        <v>1991</v>
      </c>
      <c r="E159" s="75">
        <v>1992</v>
      </c>
      <c r="F159" s="75">
        <v>1993</v>
      </c>
      <c r="G159" s="75">
        <v>1994</v>
      </c>
      <c r="H159" s="75">
        <v>1995</v>
      </c>
      <c r="I159" s="75">
        <v>1996</v>
      </c>
      <c r="J159" s="75">
        <v>1997</v>
      </c>
      <c r="K159" s="75">
        <v>1998</v>
      </c>
      <c r="L159" s="75">
        <v>1999</v>
      </c>
      <c r="M159" s="75">
        <v>2000</v>
      </c>
      <c r="N159" s="75">
        <v>2001</v>
      </c>
      <c r="O159" s="75">
        <v>2002</v>
      </c>
      <c r="P159" s="75">
        <v>2003</v>
      </c>
      <c r="Q159" s="75">
        <v>2004</v>
      </c>
      <c r="R159" s="75">
        <v>2005</v>
      </c>
      <c r="S159" s="75">
        <v>2006</v>
      </c>
      <c r="T159" s="75">
        <v>2007</v>
      </c>
      <c r="U159" s="75">
        <v>2008</v>
      </c>
      <c r="V159" s="75">
        <v>2009</v>
      </c>
      <c r="W159" s="75">
        <v>2010</v>
      </c>
      <c r="X159" s="75">
        <v>2011</v>
      </c>
      <c r="Y159" s="75">
        <v>2012</v>
      </c>
      <c r="Z159" s="75">
        <v>2013</v>
      </c>
      <c r="AA159" s="75">
        <v>2014</v>
      </c>
      <c r="AB159" s="75">
        <v>2015</v>
      </c>
      <c r="AC159" s="75">
        <v>2016</v>
      </c>
      <c r="AD159" s="75">
        <v>2017</v>
      </c>
      <c r="AE159" s="75">
        <v>2018</v>
      </c>
    </row>
    <row r="160" spans="1:31" ht="15">
      <c r="Z160" s="100"/>
      <c r="AA160" s="100"/>
      <c r="AB160" s="100"/>
      <c r="AC160" s="100"/>
      <c r="AD160" s="100"/>
      <c r="AE160" s="100"/>
    </row>
    <row r="161" spans="1:31" ht="15">
      <c r="A161" s="16"/>
      <c r="B161" s="34" t="s">
        <v>296</v>
      </c>
      <c r="C161" s="36">
        <v>2.3747020000000001</v>
      </c>
      <c r="D161" s="36">
        <v>2.1973180000000001</v>
      </c>
      <c r="E161" s="36">
        <v>2.1364040000000002</v>
      </c>
      <c r="F161" s="36">
        <v>2.135297</v>
      </c>
      <c r="G161" s="36">
        <v>2.1278649999999999</v>
      </c>
      <c r="H161" s="36">
        <v>2.0703239999999998</v>
      </c>
      <c r="I161" s="36">
        <v>2.0514100000000002</v>
      </c>
      <c r="J161" s="36">
        <v>2.1246049999999999</v>
      </c>
      <c r="K161" s="36">
        <v>2.2498589999999998</v>
      </c>
      <c r="L161" s="36">
        <v>2.3314720000000002</v>
      </c>
      <c r="M161" s="36">
        <v>2.4653260000000001</v>
      </c>
      <c r="N161" s="36">
        <v>2.4992779999999999</v>
      </c>
      <c r="O161" s="36">
        <v>2.8523019999999999</v>
      </c>
      <c r="P161" s="36">
        <v>3.0487199999999999</v>
      </c>
      <c r="Q161" s="36">
        <v>3.3112940000000002</v>
      </c>
      <c r="R161" s="36">
        <v>3.2882470000000001</v>
      </c>
      <c r="S161" s="36">
        <v>3.4879519999999999</v>
      </c>
      <c r="T161" s="36">
        <v>3.7014969999999998</v>
      </c>
      <c r="U161" s="36">
        <v>3.7870590000000002</v>
      </c>
      <c r="V161" s="36">
        <v>5.1116840000000003</v>
      </c>
      <c r="W161" s="36">
        <v>5.3277409999999996</v>
      </c>
      <c r="X161" s="36">
        <v>5.4247199999999998</v>
      </c>
      <c r="Y161" s="36">
        <v>5.6312309999999997</v>
      </c>
      <c r="Z161" s="16">
        <v>5.7</v>
      </c>
      <c r="AA161" s="16">
        <v>5.6</v>
      </c>
      <c r="AB161" s="16">
        <v>5.7</v>
      </c>
      <c r="AC161" s="16">
        <v>5.8</v>
      </c>
      <c r="AD161" s="16">
        <v>5.6</v>
      </c>
      <c r="AE161" s="16">
        <v>5.8</v>
      </c>
    </row>
    <row r="162" spans="1:31" ht="15">
      <c r="B162" s="64" t="s">
        <v>234</v>
      </c>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100"/>
      <c r="AA162" s="100"/>
      <c r="AB162" s="100"/>
      <c r="AC162" s="100"/>
      <c r="AD162" s="100"/>
      <c r="AE162" s="100"/>
    </row>
    <row r="163" spans="1:31" ht="15">
      <c r="B163" s="21" t="s">
        <v>235</v>
      </c>
      <c r="C163" s="76">
        <v>3.7638999999999999E-2</v>
      </c>
      <c r="D163" s="76">
        <v>3.3674000000000003E-2</v>
      </c>
      <c r="E163" s="76">
        <v>3.0710999999999999E-2</v>
      </c>
      <c r="F163" s="76">
        <v>2.9923999999999999E-2</v>
      </c>
      <c r="G163" s="76">
        <v>2.7806000000000001E-2</v>
      </c>
      <c r="H163" s="76">
        <v>2.5479000000000002E-2</v>
      </c>
      <c r="I163" s="76">
        <v>2.5905000000000001E-2</v>
      </c>
      <c r="J163" s="76">
        <v>2.4372999999999999E-2</v>
      </c>
      <c r="K163" s="76">
        <v>2.4188999999999999E-2</v>
      </c>
      <c r="L163" s="76">
        <v>2.3821999999999999E-2</v>
      </c>
      <c r="M163" s="76">
        <v>2.4490000000000001E-2</v>
      </c>
      <c r="N163" s="76">
        <v>2.4261000000000001E-2</v>
      </c>
      <c r="O163" s="76">
        <v>2.7261000000000001E-2</v>
      </c>
      <c r="P163" s="76">
        <v>2.9201000000000001E-2</v>
      </c>
      <c r="Q163" s="76">
        <v>2.913E-2</v>
      </c>
      <c r="R163" s="76">
        <v>3.1942999999999999E-2</v>
      </c>
      <c r="S163" s="76">
        <v>3.6079E-2</v>
      </c>
      <c r="T163" s="76">
        <v>4.9843999999999999E-2</v>
      </c>
      <c r="U163" s="76">
        <v>6.3420000000000004E-2</v>
      </c>
      <c r="V163" s="76">
        <v>8.9927999999999994E-2</v>
      </c>
      <c r="W163" s="76">
        <v>9.7836999999999993E-2</v>
      </c>
      <c r="X163" s="76">
        <v>0.122101</v>
      </c>
      <c r="Y163" s="76">
        <v>0.13486999999999999</v>
      </c>
      <c r="Z163" s="100">
        <v>0.1</v>
      </c>
      <c r="AA163" s="100">
        <v>0.1</v>
      </c>
      <c r="AB163" s="100">
        <v>0.1</v>
      </c>
      <c r="AC163" s="100">
        <v>0.1</v>
      </c>
      <c r="AD163" s="100">
        <v>0.1</v>
      </c>
      <c r="AE163" s="100">
        <v>0.1</v>
      </c>
    </row>
    <row r="164" spans="1:31" ht="15">
      <c r="B164" s="21" t="s">
        <v>236</v>
      </c>
      <c r="C164" s="76">
        <v>7.7660000000000003E-3</v>
      </c>
      <c r="D164" s="76">
        <v>9.0259999999999993E-3</v>
      </c>
      <c r="E164" s="76">
        <v>6.9309999999999997E-3</v>
      </c>
      <c r="F164" s="76">
        <v>7.6249999999999998E-3</v>
      </c>
      <c r="G164" s="76">
        <v>7.7039999999999999E-3</v>
      </c>
      <c r="H164" s="76">
        <v>7.2160000000000002E-3</v>
      </c>
      <c r="I164" s="76">
        <v>8.1460000000000005E-3</v>
      </c>
      <c r="J164" s="76">
        <v>8.2369999999999995E-3</v>
      </c>
      <c r="K164" s="76">
        <v>8.6569999999999998E-3</v>
      </c>
      <c r="L164" s="76">
        <v>8.8140000000000007E-3</v>
      </c>
      <c r="M164" s="76">
        <v>8.6920000000000001E-3</v>
      </c>
      <c r="N164" s="76">
        <v>7.9520000000000007E-3</v>
      </c>
      <c r="O164" s="76">
        <v>1.0075000000000001E-2</v>
      </c>
      <c r="P164" s="76">
        <v>1.1750999999999999E-2</v>
      </c>
      <c r="Q164" s="76">
        <v>1.3908E-2</v>
      </c>
      <c r="R164" s="76">
        <v>1.4487E-2</v>
      </c>
      <c r="S164" s="76">
        <v>1.6697E-2</v>
      </c>
      <c r="T164" s="76">
        <v>1.8453000000000001E-2</v>
      </c>
      <c r="U164" s="76">
        <v>1.958E-2</v>
      </c>
      <c r="V164" s="76">
        <v>2.9488E-2</v>
      </c>
      <c r="W164" s="76">
        <v>3.1174E-2</v>
      </c>
      <c r="X164" s="76">
        <v>3.4278999999999997E-2</v>
      </c>
      <c r="Y164" s="76">
        <v>3.3043999999999997E-2</v>
      </c>
      <c r="Z164" s="100">
        <v>0</v>
      </c>
      <c r="AA164" s="100">
        <v>0</v>
      </c>
      <c r="AB164" s="100">
        <v>0</v>
      </c>
      <c r="AC164" s="100">
        <v>0</v>
      </c>
      <c r="AD164" s="100">
        <v>0</v>
      </c>
      <c r="AE164" s="100">
        <v>0</v>
      </c>
    </row>
    <row r="165" spans="1:31" ht="15">
      <c r="B165" s="21" t="s">
        <v>237</v>
      </c>
      <c r="C165" s="76">
        <v>0.10241400000000001</v>
      </c>
      <c r="D165" s="76">
        <v>8.2698999999999995E-2</v>
      </c>
      <c r="E165" s="76">
        <v>7.7962000000000004E-2</v>
      </c>
      <c r="F165" s="76">
        <v>7.5362999999999999E-2</v>
      </c>
      <c r="G165" s="76">
        <v>7.4839000000000003E-2</v>
      </c>
      <c r="H165" s="76">
        <v>7.7182000000000001E-2</v>
      </c>
      <c r="I165" s="76">
        <v>8.4064E-2</v>
      </c>
      <c r="J165" s="76">
        <v>6.9014000000000006E-2</v>
      </c>
      <c r="K165" s="76">
        <v>9.2371999999999996E-2</v>
      </c>
      <c r="L165" s="76">
        <v>7.4959999999999999E-2</v>
      </c>
      <c r="M165" s="76">
        <v>8.5026000000000004E-2</v>
      </c>
      <c r="N165" s="76">
        <v>6.4831E-2</v>
      </c>
      <c r="O165" s="76">
        <v>7.2871000000000005E-2</v>
      </c>
      <c r="P165" s="76">
        <v>6.4078999999999997E-2</v>
      </c>
      <c r="Q165" s="76">
        <v>8.0332000000000001E-2</v>
      </c>
      <c r="R165" s="76">
        <v>8.7940000000000004E-2</v>
      </c>
      <c r="S165" s="76">
        <v>0.10290199999999999</v>
      </c>
      <c r="T165" s="76">
        <v>0.104709</v>
      </c>
      <c r="U165" s="76">
        <v>0.12836800000000001</v>
      </c>
      <c r="V165" s="76">
        <v>0.14180400000000001</v>
      </c>
      <c r="W165" s="76">
        <v>0.16211100000000001</v>
      </c>
      <c r="X165" s="76">
        <v>0.18420900000000001</v>
      </c>
      <c r="Y165" s="76">
        <v>0.20107</v>
      </c>
      <c r="Z165" s="100">
        <v>0.2</v>
      </c>
      <c r="AA165" s="100">
        <v>0.2</v>
      </c>
      <c r="AB165" s="100">
        <v>0.2</v>
      </c>
      <c r="AC165" s="100">
        <v>0.2</v>
      </c>
      <c r="AD165" s="100">
        <v>0.2</v>
      </c>
      <c r="AE165" s="100">
        <v>0.2</v>
      </c>
    </row>
    <row r="166" spans="1:31" ht="15">
      <c r="B166" s="21" t="s">
        <v>238</v>
      </c>
      <c r="C166" s="76">
        <v>5.9646999999999999E-2</v>
      </c>
      <c r="D166" s="76">
        <v>6.0920000000000002E-2</v>
      </c>
      <c r="E166" s="76">
        <v>5.7994999999999998E-2</v>
      </c>
      <c r="F166" s="76">
        <v>5.6973999999999997E-2</v>
      </c>
      <c r="G166" s="76">
        <v>6.0567999999999997E-2</v>
      </c>
      <c r="H166" s="76">
        <v>5.5564000000000002E-2</v>
      </c>
      <c r="I166" s="76">
        <v>5.9067000000000001E-2</v>
      </c>
      <c r="J166" s="76">
        <v>6.0589999999999998E-2</v>
      </c>
      <c r="K166" s="76">
        <v>6.3286999999999996E-2</v>
      </c>
      <c r="L166" s="76">
        <v>6.3103999999999993E-2</v>
      </c>
      <c r="M166" s="76">
        <v>6.6547999999999996E-2</v>
      </c>
      <c r="N166" s="76">
        <v>7.2503999999999999E-2</v>
      </c>
      <c r="O166" s="76">
        <v>8.7152999999999994E-2</v>
      </c>
      <c r="P166" s="76">
        <v>9.2811000000000005E-2</v>
      </c>
      <c r="Q166" s="76">
        <v>0.10514800000000001</v>
      </c>
      <c r="R166" s="76">
        <v>0.10202600000000001</v>
      </c>
      <c r="S166" s="76">
        <v>0.11600199999999999</v>
      </c>
      <c r="T166" s="76">
        <v>0.116434</v>
      </c>
      <c r="U166" s="76">
        <v>0.124929</v>
      </c>
      <c r="V166" s="76">
        <v>0.14632000000000001</v>
      </c>
      <c r="W166" s="76">
        <v>0.16545299999999999</v>
      </c>
      <c r="X166" s="76">
        <v>0.18385599999999999</v>
      </c>
      <c r="Y166" s="76">
        <v>0.20485800000000001</v>
      </c>
      <c r="Z166" s="100">
        <v>0.2</v>
      </c>
      <c r="AA166" s="100">
        <v>0.1</v>
      </c>
      <c r="AB166" s="100">
        <v>0.2</v>
      </c>
      <c r="AC166" s="100">
        <v>0.2</v>
      </c>
      <c r="AD166" s="100">
        <v>0.2</v>
      </c>
      <c r="AE166" s="100">
        <v>0.2</v>
      </c>
    </row>
    <row r="167" spans="1:31" ht="15">
      <c r="B167" s="21" t="s">
        <v>239</v>
      </c>
      <c r="C167" s="76">
        <v>0.62296899999999999</v>
      </c>
      <c r="D167" s="76">
        <v>0.56020199999999998</v>
      </c>
      <c r="E167" s="76">
        <v>0.556199</v>
      </c>
      <c r="F167" s="76">
        <v>0.554284</v>
      </c>
      <c r="G167" s="76">
        <v>0.57277800000000001</v>
      </c>
      <c r="H167" s="76">
        <v>0.57621199999999995</v>
      </c>
      <c r="I167" s="76">
        <v>0.60357899999999998</v>
      </c>
      <c r="J167" s="76">
        <v>0.615838</v>
      </c>
      <c r="K167" s="76">
        <v>0.64949999999999997</v>
      </c>
      <c r="L167" s="76">
        <v>0.79645500000000002</v>
      </c>
      <c r="M167" s="76">
        <v>0.77259100000000003</v>
      </c>
      <c r="N167" s="76">
        <v>0.85229999999999995</v>
      </c>
      <c r="O167" s="76">
        <v>0.94494999999999996</v>
      </c>
      <c r="P167" s="76">
        <v>1.044632</v>
      </c>
      <c r="Q167" s="76">
        <v>1.1221479999999999</v>
      </c>
      <c r="R167" s="76">
        <v>1.1040920000000001</v>
      </c>
      <c r="S167" s="76">
        <v>1.138809</v>
      </c>
      <c r="T167" s="76">
        <v>1.195838</v>
      </c>
      <c r="U167" s="76">
        <v>1.1274280000000001</v>
      </c>
      <c r="V167" s="76">
        <v>1.4763759999999999</v>
      </c>
      <c r="W167" s="76">
        <v>1.4318679999999999</v>
      </c>
      <c r="X167" s="76">
        <v>1.4954289999999999</v>
      </c>
      <c r="Y167" s="76">
        <v>1.5174369999999999</v>
      </c>
      <c r="Z167" s="100">
        <v>1.5</v>
      </c>
      <c r="AA167" s="100">
        <v>1.4</v>
      </c>
      <c r="AB167" s="100">
        <v>1.5</v>
      </c>
      <c r="AC167" s="100">
        <v>1.5</v>
      </c>
      <c r="AD167" s="100">
        <v>1.6</v>
      </c>
      <c r="AE167" s="100">
        <v>1.7</v>
      </c>
    </row>
    <row r="168" spans="1:31" ht="15">
      <c r="B168" s="21" t="s">
        <v>240</v>
      </c>
      <c r="C168" s="76">
        <v>0.76527299999999998</v>
      </c>
      <c r="D168" s="76">
        <v>0.71991899999999998</v>
      </c>
      <c r="E168" s="76">
        <v>0.68760299999999996</v>
      </c>
      <c r="F168" s="76">
        <v>0.68654899999999996</v>
      </c>
      <c r="G168" s="76">
        <v>0.65711399999999998</v>
      </c>
      <c r="H168" s="76">
        <v>0.62000500000000003</v>
      </c>
      <c r="I168" s="76">
        <v>0.58746799999999999</v>
      </c>
      <c r="J168" s="76">
        <v>0.61122600000000005</v>
      </c>
      <c r="K168" s="76">
        <v>0.63376299999999997</v>
      </c>
      <c r="L168" s="76">
        <v>0.59692400000000001</v>
      </c>
      <c r="M168" s="76">
        <v>0.70519200000000004</v>
      </c>
      <c r="N168" s="76">
        <v>0.79040900000000003</v>
      </c>
      <c r="O168" s="76">
        <v>0.94181400000000004</v>
      </c>
      <c r="P168" s="76">
        <v>0.99029699999999998</v>
      </c>
      <c r="Q168" s="76">
        <v>1.069202</v>
      </c>
      <c r="R168" s="76">
        <v>1.0683050000000001</v>
      </c>
      <c r="S168" s="76">
        <v>1.144101</v>
      </c>
      <c r="T168" s="76">
        <v>1.219724</v>
      </c>
      <c r="U168" s="76">
        <v>1.3063990000000001</v>
      </c>
      <c r="V168" s="76">
        <v>1.8757470000000001</v>
      </c>
      <c r="W168" s="76">
        <v>2.0057170000000002</v>
      </c>
      <c r="X168" s="76">
        <v>2.056365</v>
      </c>
      <c r="Y168" s="76">
        <v>2.0263330000000002</v>
      </c>
      <c r="Z168" s="100">
        <v>2.1</v>
      </c>
      <c r="AA168" s="100">
        <v>2</v>
      </c>
      <c r="AB168" s="100">
        <v>2</v>
      </c>
      <c r="AC168" s="100">
        <v>2</v>
      </c>
      <c r="AD168" s="100">
        <v>1.9</v>
      </c>
      <c r="AE168" s="100">
        <v>1.9</v>
      </c>
    </row>
    <row r="169" spans="1:31" ht="15">
      <c r="B169" s="21" t="s">
        <v>241</v>
      </c>
      <c r="C169" s="76">
        <v>5.0449000000000001E-2</v>
      </c>
      <c r="D169" s="76">
        <v>5.3553000000000003E-2</v>
      </c>
      <c r="E169" s="76">
        <v>5.0272999999999998E-2</v>
      </c>
      <c r="F169" s="76">
        <v>4.6350000000000002E-2</v>
      </c>
      <c r="G169" s="76">
        <v>4.4909999999999999E-2</v>
      </c>
      <c r="H169" s="76">
        <v>4.2494999999999998E-2</v>
      </c>
      <c r="I169" s="76">
        <v>2.9935E-2</v>
      </c>
      <c r="J169" s="76">
        <v>3.2774999999999999E-2</v>
      </c>
      <c r="K169" s="76">
        <v>3.2114999999999998E-2</v>
      </c>
      <c r="L169" s="76">
        <v>2.2213E-2</v>
      </c>
      <c r="M169" s="76">
        <v>2.1798000000000001E-2</v>
      </c>
      <c r="N169" s="76">
        <v>3.3112000000000003E-2</v>
      </c>
      <c r="O169" s="76">
        <v>4.9590000000000002E-2</v>
      </c>
      <c r="P169" s="76">
        <v>5.4760000000000003E-2</v>
      </c>
      <c r="Q169" s="76">
        <v>5.7671E-2</v>
      </c>
      <c r="R169" s="76">
        <v>5.8014000000000003E-2</v>
      </c>
      <c r="S169" s="76">
        <v>7.0888999999999994E-2</v>
      </c>
      <c r="T169" s="76">
        <v>6.2781000000000003E-2</v>
      </c>
      <c r="U169" s="76">
        <v>6.4403000000000002E-2</v>
      </c>
      <c r="V169" s="76">
        <v>8.9459999999999998E-2</v>
      </c>
      <c r="W169" s="76">
        <v>0.104322</v>
      </c>
      <c r="X169" s="76">
        <v>0.114911</v>
      </c>
      <c r="Y169" s="76">
        <v>0.15449399999999999</v>
      </c>
      <c r="Z169" s="100">
        <v>0.2</v>
      </c>
      <c r="AA169" s="100">
        <v>0.2</v>
      </c>
      <c r="AB169" s="100">
        <v>0.2</v>
      </c>
      <c r="AC169" s="100">
        <v>0.2</v>
      </c>
      <c r="AD169" s="100">
        <v>0.2</v>
      </c>
      <c r="AE169" s="100">
        <v>0.2</v>
      </c>
    </row>
    <row r="170" spans="1:31" ht="15">
      <c r="B170" s="21" t="s">
        <v>242</v>
      </c>
      <c r="C170" s="76">
        <v>1.7368999999999999E-2</v>
      </c>
      <c r="D170" s="76">
        <v>1.823E-2</v>
      </c>
      <c r="E170" s="76">
        <v>2.2131000000000001E-2</v>
      </c>
      <c r="F170" s="76">
        <v>4.2035999999999997E-2</v>
      </c>
      <c r="G170" s="76">
        <v>4.5041999999999999E-2</v>
      </c>
      <c r="H170" s="76">
        <v>4.4178000000000002E-2</v>
      </c>
      <c r="I170" s="76">
        <v>4.4262000000000003E-2</v>
      </c>
      <c r="J170" s="76">
        <v>4.8726999999999999E-2</v>
      </c>
      <c r="K170" s="76">
        <v>5.1979999999999998E-2</v>
      </c>
      <c r="L170" s="76">
        <v>4.9725999999999999E-2</v>
      </c>
      <c r="M170" s="76">
        <v>4.6891000000000002E-2</v>
      </c>
      <c r="N170" s="76">
        <v>2.9346000000000001E-2</v>
      </c>
      <c r="O170" s="76">
        <v>3.4519000000000001E-2</v>
      </c>
      <c r="P170" s="76">
        <v>4.2258999999999998E-2</v>
      </c>
      <c r="Q170" s="76">
        <v>4.4044E-2</v>
      </c>
      <c r="R170" s="76">
        <v>3.8956999999999999E-2</v>
      </c>
      <c r="S170" s="76">
        <v>4.6671999999999998E-2</v>
      </c>
      <c r="T170" s="76">
        <v>5.3870000000000001E-2</v>
      </c>
      <c r="U170" s="76">
        <v>6.5734000000000001E-2</v>
      </c>
      <c r="V170" s="76">
        <v>9.2963000000000004E-2</v>
      </c>
      <c r="W170" s="76">
        <v>0.12112000000000001</v>
      </c>
      <c r="X170" s="76">
        <v>0.12403</v>
      </c>
      <c r="Y170" s="76">
        <v>0.135575</v>
      </c>
      <c r="Z170" s="100">
        <v>0.1</v>
      </c>
      <c r="AA170" s="100">
        <v>0.1</v>
      </c>
      <c r="AB170" s="100">
        <v>0.1</v>
      </c>
      <c r="AC170" s="100">
        <v>0.1</v>
      </c>
      <c r="AD170" s="100">
        <v>0.1</v>
      </c>
      <c r="AE170" s="100">
        <v>0.1</v>
      </c>
    </row>
    <row r="171" spans="1:31" ht="15">
      <c r="B171" s="21" t="s">
        <v>243</v>
      </c>
      <c r="C171" s="76">
        <v>0.32222600000000001</v>
      </c>
      <c r="D171" s="76">
        <v>0.29013800000000001</v>
      </c>
      <c r="E171" s="76">
        <v>0.27081499999999997</v>
      </c>
      <c r="F171" s="76">
        <v>0.27055600000000002</v>
      </c>
      <c r="G171" s="76">
        <v>0.27160099999999998</v>
      </c>
      <c r="H171" s="76">
        <v>0.26664100000000002</v>
      </c>
      <c r="I171" s="76">
        <v>0.25911299999999998</v>
      </c>
      <c r="J171" s="76">
        <v>0.27288699999999999</v>
      </c>
      <c r="K171" s="76">
        <v>0.29552299999999998</v>
      </c>
      <c r="L171" s="76">
        <v>0.27651500000000001</v>
      </c>
      <c r="M171" s="76">
        <v>0.302838</v>
      </c>
      <c r="N171" s="76">
        <v>0.37547599999999998</v>
      </c>
      <c r="O171" s="76">
        <v>0.41998000000000002</v>
      </c>
      <c r="P171" s="76">
        <v>0.43917600000000001</v>
      </c>
      <c r="Q171" s="76">
        <v>0.46120699999999998</v>
      </c>
      <c r="R171" s="76">
        <v>0.46239000000000002</v>
      </c>
      <c r="S171" s="76">
        <v>0.49854399999999999</v>
      </c>
      <c r="T171" s="76">
        <v>0.54910599999999998</v>
      </c>
      <c r="U171" s="76">
        <v>0.55838600000000005</v>
      </c>
      <c r="V171" s="76">
        <v>0.72824999999999995</v>
      </c>
      <c r="W171" s="76">
        <v>0.74221499999999996</v>
      </c>
      <c r="X171" s="76">
        <v>0.67498899999999995</v>
      </c>
      <c r="Y171" s="76">
        <v>0.75673299999999999</v>
      </c>
      <c r="Z171" s="100">
        <v>0.8</v>
      </c>
      <c r="AA171" s="100">
        <v>0.9</v>
      </c>
      <c r="AB171" s="100">
        <v>0.8</v>
      </c>
      <c r="AC171" s="100">
        <v>0.9</v>
      </c>
      <c r="AD171" s="100">
        <v>0.8</v>
      </c>
      <c r="AE171" s="100">
        <v>0.8</v>
      </c>
    </row>
    <row r="172" spans="1:31" ht="15">
      <c r="B172" s="21" t="s">
        <v>244</v>
      </c>
      <c r="C172" s="76">
        <v>0.38894800000000002</v>
      </c>
      <c r="D172" s="76">
        <v>0.36895600000000001</v>
      </c>
      <c r="E172" s="76">
        <v>0.37578299999999998</v>
      </c>
      <c r="F172" s="76">
        <v>0.36563499999999999</v>
      </c>
      <c r="G172" s="76">
        <v>0.36550300000000002</v>
      </c>
      <c r="H172" s="76">
        <v>0.355352</v>
      </c>
      <c r="I172" s="76">
        <v>0.34987099999999999</v>
      </c>
      <c r="J172" s="76">
        <v>0.38093700000000003</v>
      </c>
      <c r="K172" s="76">
        <v>0.39847399999999999</v>
      </c>
      <c r="L172" s="76">
        <v>0.41893999999999998</v>
      </c>
      <c r="M172" s="76">
        <v>0.43125799999999997</v>
      </c>
      <c r="N172" s="76">
        <v>0.249087</v>
      </c>
      <c r="O172" s="76">
        <v>0.26408799999999999</v>
      </c>
      <c r="P172" s="76">
        <v>0.27975499999999998</v>
      </c>
      <c r="Q172" s="76">
        <v>0.32850600000000002</v>
      </c>
      <c r="R172" s="76">
        <v>0.32009300000000002</v>
      </c>
      <c r="S172" s="76">
        <v>0.31725599999999998</v>
      </c>
      <c r="T172" s="76">
        <v>0.330737</v>
      </c>
      <c r="U172" s="76">
        <v>0.32841300000000001</v>
      </c>
      <c r="V172" s="76">
        <v>0.44134800000000002</v>
      </c>
      <c r="W172" s="76">
        <v>0.465924</v>
      </c>
      <c r="X172" s="76">
        <v>0.43455199999999999</v>
      </c>
      <c r="Y172" s="76">
        <v>0.46681699999999998</v>
      </c>
      <c r="Z172" s="100">
        <v>0.5</v>
      </c>
      <c r="AA172" s="100">
        <v>0.5</v>
      </c>
      <c r="AB172" s="100">
        <v>0.5</v>
      </c>
      <c r="AC172" s="100">
        <v>0.5</v>
      </c>
      <c r="AD172" s="100">
        <v>0.6</v>
      </c>
      <c r="AE172" s="100">
        <v>0.6</v>
      </c>
    </row>
    <row r="173" spans="1:31" ht="15">
      <c r="B173" s="33"/>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100"/>
      <c r="AA173" s="100"/>
      <c r="AB173" s="100"/>
      <c r="AC173" s="100"/>
      <c r="AD173" s="100"/>
      <c r="AE173" s="100"/>
    </row>
    <row r="174" spans="1:31" ht="15">
      <c r="B174" s="64" t="s">
        <v>226</v>
      </c>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100"/>
      <c r="AA174" s="100"/>
      <c r="AB174" s="100"/>
      <c r="AC174" s="100"/>
      <c r="AD174" s="100"/>
      <c r="AE174" s="100"/>
    </row>
    <row r="175" spans="1:31" ht="15">
      <c r="B175" s="21" t="s">
        <v>235</v>
      </c>
      <c r="C175" s="76">
        <v>1.585019</v>
      </c>
      <c r="D175" s="76">
        <v>1.532486</v>
      </c>
      <c r="E175" s="76">
        <v>1.437494</v>
      </c>
      <c r="F175" s="76">
        <v>1.4013960000000001</v>
      </c>
      <c r="G175" s="76">
        <v>1.30677</v>
      </c>
      <c r="H175" s="76">
        <v>1.230658</v>
      </c>
      <c r="I175" s="76">
        <v>1.262786</v>
      </c>
      <c r="J175" s="76">
        <v>1.147194</v>
      </c>
      <c r="K175" s="76">
        <v>1.075126</v>
      </c>
      <c r="L175" s="76">
        <v>1.0217430000000001</v>
      </c>
      <c r="M175" s="76">
        <v>0.99338800000000005</v>
      </c>
      <c r="N175" s="76">
        <v>0.97070999999999996</v>
      </c>
      <c r="O175" s="76">
        <v>0.95576499999999998</v>
      </c>
      <c r="P175" s="76">
        <v>0.95782</v>
      </c>
      <c r="Q175" s="76">
        <v>0.87972700000000004</v>
      </c>
      <c r="R175" s="76">
        <v>0.971441</v>
      </c>
      <c r="S175" s="76">
        <v>1.034375</v>
      </c>
      <c r="T175" s="76">
        <v>1.3466</v>
      </c>
      <c r="U175" s="76">
        <v>1.674661</v>
      </c>
      <c r="V175" s="76">
        <v>1.7592719999999999</v>
      </c>
      <c r="W175" s="76">
        <v>1.8363640000000001</v>
      </c>
      <c r="X175" s="76">
        <v>2.250826</v>
      </c>
      <c r="Y175" s="76">
        <v>2.3950269999999998</v>
      </c>
      <c r="Z175" s="100">
        <v>2.1</v>
      </c>
      <c r="AA175" s="100">
        <v>2.4</v>
      </c>
      <c r="AB175" s="100">
        <v>2.4</v>
      </c>
      <c r="AC175" s="100">
        <v>2.2999999999999998</v>
      </c>
      <c r="AD175" s="100">
        <v>2.4</v>
      </c>
      <c r="AE175" s="100">
        <v>2.1</v>
      </c>
    </row>
    <row r="176" spans="1:31" ht="15">
      <c r="B176" s="21" t="s">
        <v>236</v>
      </c>
      <c r="C176" s="76">
        <v>0.32701599999999997</v>
      </c>
      <c r="D176" s="76">
        <v>0.41078500000000001</v>
      </c>
      <c r="E176" s="76">
        <v>0.324409</v>
      </c>
      <c r="F176" s="76">
        <v>0.35709400000000002</v>
      </c>
      <c r="G176" s="76">
        <v>0.36207099999999998</v>
      </c>
      <c r="H176" s="76">
        <v>0.34853299999999998</v>
      </c>
      <c r="I176" s="76">
        <v>0.39707199999999998</v>
      </c>
      <c r="J176" s="76">
        <v>0.38768900000000001</v>
      </c>
      <c r="K176" s="76">
        <v>0.38479400000000002</v>
      </c>
      <c r="L176" s="76">
        <v>0.37806499999999998</v>
      </c>
      <c r="M176" s="76">
        <v>0.352572</v>
      </c>
      <c r="N176" s="76">
        <v>0.31818600000000002</v>
      </c>
      <c r="O176" s="76">
        <v>0.353238</v>
      </c>
      <c r="P176" s="76">
        <v>0.38542700000000002</v>
      </c>
      <c r="Q176" s="76">
        <v>0.42000199999999999</v>
      </c>
      <c r="R176" s="76">
        <v>0.440581</v>
      </c>
      <c r="S176" s="76">
        <v>0.47871799999999998</v>
      </c>
      <c r="T176" s="76">
        <v>0.49852400000000002</v>
      </c>
      <c r="U176" s="76">
        <v>0.51702199999999998</v>
      </c>
      <c r="V176" s="76">
        <v>0.57686599999999999</v>
      </c>
      <c r="W176" s="76">
        <v>0.585121</v>
      </c>
      <c r="X176" s="76">
        <v>0.63190100000000005</v>
      </c>
      <c r="Y176" s="76">
        <v>0.58680100000000002</v>
      </c>
      <c r="Z176" s="100">
        <v>0.5</v>
      </c>
      <c r="AA176" s="100">
        <v>0.5</v>
      </c>
      <c r="AB176" s="100">
        <v>0.4</v>
      </c>
      <c r="AC176" s="100">
        <v>0.4</v>
      </c>
      <c r="AD176" s="100">
        <v>0.4</v>
      </c>
      <c r="AE176" s="100">
        <v>0.5</v>
      </c>
    </row>
    <row r="177" spans="1:31" ht="15">
      <c r="B177" s="21" t="s">
        <v>237</v>
      </c>
      <c r="C177" s="76">
        <v>4.3127250000000004</v>
      </c>
      <c r="D177" s="76">
        <v>3.7636210000000001</v>
      </c>
      <c r="E177" s="76">
        <v>3.6491980000000002</v>
      </c>
      <c r="F177" s="76">
        <v>3.5294129999999999</v>
      </c>
      <c r="G177" s="76">
        <v>3.5171030000000001</v>
      </c>
      <c r="H177" s="76">
        <v>3.7280289999999998</v>
      </c>
      <c r="I177" s="76">
        <v>4.097861</v>
      </c>
      <c r="J177" s="76">
        <v>3.2483420000000001</v>
      </c>
      <c r="K177" s="76">
        <v>4.1057009999999998</v>
      </c>
      <c r="L177" s="76">
        <v>3.2151299999999998</v>
      </c>
      <c r="M177" s="76">
        <v>3.4488789999999998</v>
      </c>
      <c r="N177" s="76">
        <v>2.593985</v>
      </c>
      <c r="O177" s="76">
        <v>2.5547970000000002</v>
      </c>
      <c r="P177" s="76">
        <v>2.1018349999999999</v>
      </c>
      <c r="Q177" s="76">
        <v>2.4259879999999998</v>
      </c>
      <c r="R177" s="76">
        <v>2.674372</v>
      </c>
      <c r="S177" s="76">
        <v>2.9502190000000001</v>
      </c>
      <c r="T177" s="76">
        <v>2.8288289999999998</v>
      </c>
      <c r="U177" s="76">
        <v>3.389656</v>
      </c>
      <c r="V177" s="76">
        <v>2.7741180000000001</v>
      </c>
      <c r="W177" s="76">
        <v>3.042767</v>
      </c>
      <c r="X177" s="76">
        <v>3.3957310000000001</v>
      </c>
      <c r="Y177" s="76">
        <v>3.5706259999999999</v>
      </c>
      <c r="Z177" s="100">
        <v>2.9</v>
      </c>
      <c r="AA177" s="100">
        <v>2.7</v>
      </c>
      <c r="AB177" s="100">
        <v>3.1</v>
      </c>
      <c r="AC177" s="100">
        <v>3.3</v>
      </c>
      <c r="AD177" s="100">
        <v>3.3</v>
      </c>
      <c r="AE177" s="100">
        <v>3.4</v>
      </c>
    </row>
    <row r="178" spans="1:31" ht="15">
      <c r="B178" s="21" t="s">
        <v>238</v>
      </c>
      <c r="C178" s="76">
        <v>2.5117720000000001</v>
      </c>
      <c r="D178" s="76">
        <v>2.772481</v>
      </c>
      <c r="E178" s="76">
        <v>2.7146149999999998</v>
      </c>
      <c r="F178" s="76">
        <v>2.668218</v>
      </c>
      <c r="G178" s="76">
        <v>2.846403</v>
      </c>
      <c r="H178" s="76">
        <v>2.6838099999999998</v>
      </c>
      <c r="I178" s="76">
        <v>2.879337</v>
      </c>
      <c r="J178" s="76">
        <v>2.8518029999999999</v>
      </c>
      <c r="K178" s="76">
        <v>2.8129339999999998</v>
      </c>
      <c r="L178" s="76">
        <v>2.7065969999999999</v>
      </c>
      <c r="M178" s="76">
        <v>2.6993680000000002</v>
      </c>
      <c r="N178" s="76">
        <v>2.9010020000000001</v>
      </c>
      <c r="O178" s="76">
        <v>3.05552</v>
      </c>
      <c r="P178" s="76">
        <v>3.0442629999999999</v>
      </c>
      <c r="Q178" s="76">
        <v>3.175421</v>
      </c>
      <c r="R178" s="76">
        <v>3.1027490000000002</v>
      </c>
      <c r="S178" s="76">
        <v>3.3257840000000001</v>
      </c>
      <c r="T178" s="76">
        <v>3.1455790000000001</v>
      </c>
      <c r="U178" s="76">
        <v>3.298848</v>
      </c>
      <c r="V178" s="76">
        <v>2.8624529999999999</v>
      </c>
      <c r="W178" s="76">
        <v>3.105496</v>
      </c>
      <c r="X178" s="76">
        <v>3.3892310000000001</v>
      </c>
      <c r="Y178" s="76">
        <v>3.6378940000000002</v>
      </c>
      <c r="Z178" s="100">
        <v>2.8</v>
      </c>
      <c r="AA178" s="100">
        <v>2.5</v>
      </c>
      <c r="AB178" s="100">
        <v>3.1</v>
      </c>
      <c r="AC178" s="100">
        <v>3.4</v>
      </c>
      <c r="AD178" s="100">
        <v>3</v>
      </c>
      <c r="AE178" s="100">
        <v>2.8</v>
      </c>
    </row>
    <row r="179" spans="1:31" ht="15">
      <c r="B179" s="21" t="s">
        <v>239</v>
      </c>
      <c r="C179" s="76">
        <v>26.233578999999999</v>
      </c>
      <c r="D179" s="76">
        <v>25.494824999999999</v>
      </c>
      <c r="E179" s="76">
        <v>26.034372000000001</v>
      </c>
      <c r="F179" s="76">
        <v>25.958195</v>
      </c>
      <c r="G179" s="76">
        <v>26.917973</v>
      </c>
      <c r="H179" s="76">
        <v>27.831962000000001</v>
      </c>
      <c r="I179" s="76">
        <v>29.422630000000002</v>
      </c>
      <c r="J179" s="76">
        <v>28.985992</v>
      </c>
      <c r="K179" s="76">
        <v>28.868483000000001</v>
      </c>
      <c r="L179" s="76">
        <v>34.161019000000003</v>
      </c>
      <c r="M179" s="76">
        <v>31.338273999999998</v>
      </c>
      <c r="N179" s="76">
        <v>34.101863000000002</v>
      </c>
      <c r="O179" s="76">
        <v>33.129387000000001</v>
      </c>
      <c r="P179" s="76">
        <v>34.264597000000002</v>
      </c>
      <c r="Q179" s="76">
        <v>33.888499000000003</v>
      </c>
      <c r="R179" s="76">
        <v>33.576923999999998</v>
      </c>
      <c r="S179" s="76">
        <v>32.649804000000003</v>
      </c>
      <c r="T179" s="76">
        <v>32.306874000000001</v>
      </c>
      <c r="U179" s="76">
        <v>29.770534000000001</v>
      </c>
      <c r="V179" s="76">
        <v>28.882387999999999</v>
      </c>
      <c r="W179" s="76">
        <v>26.875705</v>
      </c>
      <c r="X179" s="76">
        <v>27.566925000000001</v>
      </c>
      <c r="Y179" s="76">
        <v>26.946801000000001</v>
      </c>
      <c r="Z179" s="100">
        <v>26.5</v>
      </c>
      <c r="AA179" s="100">
        <v>25.8</v>
      </c>
      <c r="AB179" s="100">
        <v>25.8</v>
      </c>
      <c r="AC179" s="100">
        <v>26.2</v>
      </c>
      <c r="AD179" s="100">
        <v>27.5</v>
      </c>
      <c r="AE179" s="100">
        <v>29.6</v>
      </c>
    </row>
    <row r="180" spans="1:31" ht="15">
      <c r="B180" s="21" t="s">
        <v>240</v>
      </c>
      <c r="C180" s="76">
        <v>32.226084999999998</v>
      </c>
      <c r="D180" s="76">
        <v>32.763553999999999</v>
      </c>
      <c r="E180" s="76">
        <v>32.185091999999997</v>
      </c>
      <c r="F180" s="76">
        <v>32.152391000000001</v>
      </c>
      <c r="G180" s="76">
        <v>30.881357000000001</v>
      </c>
      <c r="H180" s="76">
        <v>29.947239</v>
      </c>
      <c r="I180" s="76">
        <v>28.637297</v>
      </c>
      <c r="J180" s="76">
        <v>28.768948999999999</v>
      </c>
      <c r="K180" s="76">
        <v>28.168990000000001</v>
      </c>
      <c r="L180" s="76">
        <v>25.602892000000001</v>
      </c>
      <c r="M180" s="76">
        <v>28.604434000000001</v>
      </c>
      <c r="N180" s="76">
        <v>31.625502000000001</v>
      </c>
      <c r="O180" s="76">
        <v>33.019433999999997</v>
      </c>
      <c r="P180" s="76">
        <v>32.482370000000003</v>
      </c>
      <c r="Q180" s="76">
        <v>32.289538</v>
      </c>
      <c r="R180" s="76">
        <v>32.488574999999997</v>
      </c>
      <c r="S180" s="76">
        <v>32.801513</v>
      </c>
      <c r="T180" s="76">
        <v>32.952184000000003</v>
      </c>
      <c r="U180" s="76">
        <v>34.496389000000001</v>
      </c>
      <c r="V180" s="76">
        <v>36.695289000000002</v>
      </c>
      <c r="W180" s="76">
        <v>37.646667999999998</v>
      </c>
      <c r="X180" s="76">
        <v>37.907304000000003</v>
      </c>
      <c r="Y180" s="76">
        <v>35.983837000000001</v>
      </c>
      <c r="Z180" s="100">
        <v>37.5</v>
      </c>
      <c r="AA180" s="100">
        <v>36.799999999999997</v>
      </c>
      <c r="AB180" s="100">
        <v>36</v>
      </c>
      <c r="AC180" s="100">
        <v>35.1</v>
      </c>
      <c r="AD180" s="100">
        <v>33.6</v>
      </c>
      <c r="AE180" s="100">
        <v>31.8</v>
      </c>
    </row>
    <row r="181" spans="1:31" ht="15">
      <c r="B181" s="21" t="s">
        <v>241</v>
      </c>
      <c r="C181" s="76">
        <v>2.1244459999999998</v>
      </c>
      <c r="D181" s="76">
        <v>2.4371879999999999</v>
      </c>
      <c r="E181" s="76">
        <v>2.3531650000000002</v>
      </c>
      <c r="F181" s="76">
        <v>2.1706409999999998</v>
      </c>
      <c r="G181" s="76">
        <v>2.110544</v>
      </c>
      <c r="H181" s="76">
        <v>2.0526010000000001</v>
      </c>
      <c r="I181" s="76">
        <v>1.459252</v>
      </c>
      <c r="J181" s="76">
        <v>1.5426260000000001</v>
      </c>
      <c r="K181" s="76">
        <v>1.427403</v>
      </c>
      <c r="L181" s="76">
        <v>0.952739</v>
      </c>
      <c r="M181" s="76">
        <v>0.88418799999999997</v>
      </c>
      <c r="N181" s="76">
        <v>1.324878</v>
      </c>
      <c r="O181" s="76">
        <v>1.7385969999999999</v>
      </c>
      <c r="P181" s="76">
        <v>1.796162</v>
      </c>
      <c r="Q181" s="76">
        <v>1.741633</v>
      </c>
      <c r="R181" s="76">
        <v>1.76427</v>
      </c>
      <c r="S181" s="76">
        <v>2.0324080000000002</v>
      </c>
      <c r="T181" s="76">
        <v>1.6961109999999999</v>
      </c>
      <c r="U181" s="76">
        <v>1.7005980000000001</v>
      </c>
      <c r="V181" s="76">
        <v>1.750105</v>
      </c>
      <c r="W181" s="76">
        <v>1.958099</v>
      </c>
      <c r="X181" s="76">
        <v>2.1182859999999999</v>
      </c>
      <c r="Y181" s="76">
        <v>2.7435269999999998</v>
      </c>
      <c r="Z181" s="100">
        <v>2.9</v>
      </c>
      <c r="AA181" s="100">
        <v>3.1</v>
      </c>
      <c r="AB181" s="100">
        <v>3.1</v>
      </c>
      <c r="AC181" s="100">
        <v>3.3</v>
      </c>
      <c r="AD181" s="100">
        <v>3.5</v>
      </c>
      <c r="AE181" s="100">
        <v>3.8</v>
      </c>
    </row>
    <row r="182" spans="1:31" ht="15">
      <c r="B182" s="21" t="s">
        <v>242</v>
      </c>
      <c r="C182" s="76">
        <v>0.73141800000000001</v>
      </c>
      <c r="D182" s="76">
        <v>0.82966499999999999</v>
      </c>
      <c r="E182" s="76">
        <v>1.035919</v>
      </c>
      <c r="F182" s="76">
        <v>1.9686079999999999</v>
      </c>
      <c r="G182" s="76">
        <v>2.1167859999999998</v>
      </c>
      <c r="H182" s="76">
        <v>2.133893</v>
      </c>
      <c r="I182" s="76">
        <v>2.1576270000000002</v>
      </c>
      <c r="J182" s="76">
        <v>2.293469</v>
      </c>
      <c r="K182" s="76">
        <v>2.3103609999999999</v>
      </c>
      <c r="L182" s="76">
        <v>2.1328149999999999</v>
      </c>
      <c r="M182" s="76">
        <v>1.902026</v>
      </c>
      <c r="N182" s="76">
        <v>1.1741649999999999</v>
      </c>
      <c r="O182" s="76">
        <v>1.210232</v>
      </c>
      <c r="P182" s="76">
        <v>1.38612</v>
      </c>
      <c r="Q182" s="76">
        <v>1.330111</v>
      </c>
      <c r="R182" s="76">
        <v>1.1847350000000001</v>
      </c>
      <c r="S182" s="76">
        <v>1.33809</v>
      </c>
      <c r="T182" s="76">
        <v>1.4553670000000001</v>
      </c>
      <c r="U182" s="76">
        <v>1.735741</v>
      </c>
      <c r="V182" s="76">
        <v>1.8186439999999999</v>
      </c>
      <c r="W182" s="76">
        <v>2.27339</v>
      </c>
      <c r="X182" s="76">
        <v>2.286378</v>
      </c>
      <c r="Y182" s="76">
        <v>2.4075579999999999</v>
      </c>
      <c r="Z182" s="100">
        <v>2.2999999999999998</v>
      </c>
      <c r="AA182" s="100">
        <v>2</v>
      </c>
      <c r="AB182" s="100">
        <v>1.8</v>
      </c>
      <c r="AC182" s="100">
        <v>1.7</v>
      </c>
      <c r="AD182" s="100">
        <v>1.6</v>
      </c>
      <c r="AE182" s="100">
        <v>1.4</v>
      </c>
    </row>
    <row r="183" spans="1:31" ht="15">
      <c r="B183" s="21" t="s">
        <v>243</v>
      </c>
      <c r="C183" s="76">
        <v>13.569107000000001</v>
      </c>
      <c r="D183" s="76">
        <v>13.204186</v>
      </c>
      <c r="E183" s="76">
        <v>12.676212</v>
      </c>
      <c r="F183" s="76">
        <v>12.670640000000001</v>
      </c>
      <c r="G183" s="76">
        <v>12.764003000000001</v>
      </c>
      <c r="H183" s="76">
        <v>12.879215</v>
      </c>
      <c r="I183" s="76">
        <v>12.630983000000001</v>
      </c>
      <c r="J183" s="76">
        <v>12.844135</v>
      </c>
      <c r="K183" s="76">
        <v>13.135158000000001</v>
      </c>
      <c r="L183" s="76">
        <v>11.860116</v>
      </c>
      <c r="M183" s="76">
        <v>12.283912000000001</v>
      </c>
      <c r="N183" s="76">
        <v>15.023362000000001</v>
      </c>
      <c r="O183" s="76">
        <v>14.724254</v>
      </c>
      <c r="P183" s="76">
        <v>14.405272</v>
      </c>
      <c r="Q183" s="76">
        <v>13.928304000000001</v>
      </c>
      <c r="R183" s="76">
        <v>14.061897</v>
      </c>
      <c r="S183" s="76">
        <v>14.293312999999999</v>
      </c>
      <c r="T183" s="76">
        <v>14.834702</v>
      </c>
      <c r="U183" s="76">
        <v>14.744579</v>
      </c>
      <c r="V183" s="76">
        <v>14.246772999999999</v>
      </c>
      <c r="W183" s="76">
        <v>13.931141999999999</v>
      </c>
      <c r="X183" s="76">
        <v>12.442828</v>
      </c>
      <c r="Y183" s="76">
        <v>13.438145</v>
      </c>
      <c r="Z183" s="100">
        <v>14.3</v>
      </c>
      <c r="AA183" s="100">
        <v>15.3</v>
      </c>
      <c r="AB183" s="100">
        <v>14.8</v>
      </c>
      <c r="AC183" s="100">
        <v>15.1</v>
      </c>
      <c r="AD183" s="100">
        <v>15</v>
      </c>
      <c r="AE183" s="100">
        <v>14.5</v>
      </c>
    </row>
    <row r="184" spans="1:31" ht="15">
      <c r="B184" s="21" t="s">
        <v>244</v>
      </c>
      <c r="C184" s="76">
        <v>16.378833</v>
      </c>
      <c r="D184" s="76">
        <v>16.791208999999998</v>
      </c>
      <c r="E184" s="76">
        <v>17.589524999999998</v>
      </c>
      <c r="F184" s="76">
        <v>17.123404000000001</v>
      </c>
      <c r="G184" s="76">
        <v>17.17699</v>
      </c>
      <c r="H184" s="76">
        <v>17.164061</v>
      </c>
      <c r="I184" s="76">
        <v>17.055154000000002</v>
      </c>
      <c r="J184" s="76">
        <v>17.929801000000001</v>
      </c>
      <c r="K184" s="76">
        <v>17.711048999999999</v>
      </c>
      <c r="L184" s="76">
        <v>17.968883999999999</v>
      </c>
      <c r="M184" s="76">
        <v>17.492958999999999</v>
      </c>
      <c r="N184" s="76">
        <v>9.9663470000000007</v>
      </c>
      <c r="O184" s="76">
        <v>9.2587759999999992</v>
      </c>
      <c r="P184" s="76">
        <v>9.1761339999999993</v>
      </c>
      <c r="Q184" s="76">
        <v>9.9207769999999993</v>
      </c>
      <c r="R184" s="76">
        <v>9.7344559999999998</v>
      </c>
      <c r="S184" s="76">
        <v>9.0957760000000007</v>
      </c>
      <c r="T184" s="76">
        <v>8.9352319999999992</v>
      </c>
      <c r="U184" s="76">
        <v>8.6719720000000002</v>
      </c>
      <c r="V184" s="76">
        <v>8.6340920000000008</v>
      </c>
      <c r="W184" s="76">
        <v>8.7452480000000001</v>
      </c>
      <c r="X184" s="76">
        <v>8.0105900000000005</v>
      </c>
      <c r="Y184" s="76">
        <v>8.2897839999999992</v>
      </c>
      <c r="Z184" s="100">
        <v>8.4</v>
      </c>
      <c r="AA184" s="100">
        <v>8.8000000000000007</v>
      </c>
      <c r="AB184" s="100">
        <v>9.4</v>
      </c>
      <c r="AC184" s="100">
        <v>9.1</v>
      </c>
      <c r="AD184" s="100">
        <v>9.8000000000000007</v>
      </c>
      <c r="AE184" s="100">
        <v>10</v>
      </c>
    </row>
    <row r="185" spans="1:31" ht="15">
      <c r="B185" s="33"/>
      <c r="Z185" s="100"/>
      <c r="AA185" s="100"/>
      <c r="AB185" s="100"/>
      <c r="AC185" s="100"/>
      <c r="AD185" s="100"/>
      <c r="AE185" s="100"/>
    </row>
    <row r="186" spans="1:31" ht="15">
      <c r="B186" s="82" t="s">
        <v>137</v>
      </c>
      <c r="Z186" s="100"/>
      <c r="AA186" s="100"/>
      <c r="AB186" s="100"/>
      <c r="AC186" s="100"/>
      <c r="AD186" s="100"/>
      <c r="AE186" s="100"/>
    </row>
    <row r="187" spans="1:31" ht="15">
      <c r="B187" s="80" t="s">
        <v>285</v>
      </c>
      <c r="C187" s="81">
        <v>1603.568876</v>
      </c>
      <c r="D187" s="81">
        <v>1483.7865380000001</v>
      </c>
      <c r="E187" s="81">
        <v>1442.652781</v>
      </c>
      <c r="F187" s="81">
        <v>1441.9053100000001</v>
      </c>
      <c r="G187" s="81">
        <v>1436.8464059999999</v>
      </c>
      <c r="H187" s="81">
        <v>1398.030833</v>
      </c>
      <c r="I187" s="81">
        <v>1385.2196819999999</v>
      </c>
      <c r="J187" s="81">
        <v>1434.6317340000001</v>
      </c>
      <c r="K187" s="81">
        <v>1504.4252610000001</v>
      </c>
      <c r="L187" s="81">
        <v>1558.985484</v>
      </c>
      <c r="M187" s="81">
        <v>1648.561148</v>
      </c>
      <c r="N187" s="81">
        <v>1853.634378</v>
      </c>
      <c r="O187" s="81">
        <v>2202.0744249999998</v>
      </c>
      <c r="P187" s="81">
        <v>2353.7639220000001</v>
      </c>
      <c r="Q187" s="81">
        <v>2556.4519799999998</v>
      </c>
      <c r="R187" s="81">
        <v>2774.8873680000002</v>
      </c>
      <c r="S187" s="81">
        <v>2943.4697719999999</v>
      </c>
      <c r="T187" s="81">
        <v>3197.7687780000001</v>
      </c>
      <c r="U187" s="81">
        <v>3271.869291</v>
      </c>
      <c r="V187" s="81">
        <v>2913.2002739999998</v>
      </c>
      <c r="W187" s="81">
        <v>3036.3472099999999</v>
      </c>
      <c r="X187" s="81">
        <v>3091.5797769999999</v>
      </c>
      <c r="Y187" s="81">
        <v>3209.2354340000002</v>
      </c>
      <c r="Z187" s="101">
        <v>3250</v>
      </c>
      <c r="AA187" s="101">
        <v>3170</v>
      </c>
      <c r="AB187" s="101">
        <v>3245</v>
      </c>
      <c r="AC187" s="101">
        <v>3507</v>
      </c>
      <c r="AD187" s="101">
        <v>3534</v>
      </c>
      <c r="AE187" s="101">
        <v>3654</v>
      </c>
    </row>
    <row r="188" spans="1:31" ht="15">
      <c r="B188" s="80"/>
      <c r="Z188" s="100"/>
      <c r="AA188" s="100"/>
      <c r="AB188" s="100"/>
      <c r="AC188" s="100"/>
      <c r="AD188" s="100"/>
      <c r="AE188" s="100"/>
    </row>
    <row r="189" spans="1:31" ht="15">
      <c r="A189" s="16"/>
      <c r="B189" s="82" t="s">
        <v>286</v>
      </c>
      <c r="C189" s="30">
        <v>1.4808859999999999</v>
      </c>
      <c r="D189" s="30">
        <v>1.4808859999999999</v>
      </c>
      <c r="E189" s="30">
        <v>1.4808859999999999</v>
      </c>
      <c r="F189" s="30">
        <v>1.4808859999999999</v>
      </c>
      <c r="G189" s="30">
        <v>1.4809270000000001</v>
      </c>
      <c r="H189" s="30">
        <v>1.4808859999999999</v>
      </c>
      <c r="I189" s="30">
        <v>1.4809270000000001</v>
      </c>
      <c r="J189" s="30">
        <v>1.4809410000000001</v>
      </c>
      <c r="K189" s="30">
        <v>1.4954940000000001</v>
      </c>
      <c r="L189" s="30">
        <v>1.495506</v>
      </c>
      <c r="M189" s="30">
        <v>1.495441</v>
      </c>
      <c r="N189" s="30">
        <v>1.348312</v>
      </c>
      <c r="O189" s="30">
        <v>1.29528</v>
      </c>
      <c r="P189" s="30">
        <v>1.295253</v>
      </c>
      <c r="Q189" s="30">
        <v>1.295269</v>
      </c>
      <c r="R189" s="30">
        <v>1.1850020000000001</v>
      </c>
      <c r="S189" s="30">
        <v>1.1849799999999999</v>
      </c>
      <c r="T189" s="30">
        <v>1.1575249999999999</v>
      </c>
      <c r="U189" s="30">
        <v>1.1574599999999999</v>
      </c>
      <c r="V189" s="30">
        <v>1.7546630000000001</v>
      </c>
      <c r="W189" s="30">
        <v>1.7546550000000001</v>
      </c>
      <c r="X189" s="30">
        <v>1.7546759999999999</v>
      </c>
      <c r="Y189" s="30">
        <v>1.7546949999999999</v>
      </c>
      <c r="Z189" s="16">
        <v>1.75</v>
      </c>
      <c r="AA189" s="16">
        <v>1.75</v>
      </c>
      <c r="AB189" s="16">
        <v>1.75</v>
      </c>
      <c r="AC189" s="16">
        <v>1.65</v>
      </c>
      <c r="AD189" s="16">
        <v>1.6</v>
      </c>
      <c r="AE189" s="16">
        <v>1.6</v>
      </c>
    </row>
    <row r="190" spans="1:31" ht="15">
      <c r="B190" s="82"/>
      <c r="Z190" s="100"/>
      <c r="AA190" s="100"/>
      <c r="AB190" s="100"/>
      <c r="AC190" s="100"/>
      <c r="AD190" s="100"/>
      <c r="AE190" s="100"/>
    </row>
    <row r="191" spans="1:31" ht="15">
      <c r="B191" s="82"/>
      <c r="Z191" s="100"/>
      <c r="AA191" s="100"/>
      <c r="AB191" s="100"/>
      <c r="AC191" s="100"/>
      <c r="AD191" s="100"/>
      <c r="AE191" s="100"/>
    </row>
    <row r="192" spans="1:31" ht="15">
      <c r="A192" s="16"/>
      <c r="B192" s="34" t="s">
        <v>297</v>
      </c>
      <c r="C192" s="36">
        <v>0.16362399999999999</v>
      </c>
      <c r="D192" s="36">
        <v>0.15140100000000001</v>
      </c>
      <c r="E192" s="36">
        <v>0.147204</v>
      </c>
      <c r="F192" s="36">
        <v>0.14712800000000001</v>
      </c>
      <c r="G192" s="36">
        <v>0.146616</v>
      </c>
      <c r="H192" s="36">
        <v>0.142651</v>
      </c>
      <c r="I192" s="36">
        <v>0.141348</v>
      </c>
      <c r="J192" s="36">
        <v>0.14639099999999999</v>
      </c>
      <c r="K192" s="36">
        <v>0.15351600000000001</v>
      </c>
      <c r="L192" s="36">
        <v>0.15798100000000001</v>
      </c>
      <c r="M192" s="36">
        <v>0.16681599999999999</v>
      </c>
      <c r="N192" s="36">
        <v>0.16889899999999999</v>
      </c>
      <c r="O192" s="36">
        <v>0.19253799999999999</v>
      </c>
      <c r="P192" s="36">
        <v>0.20560800000000001</v>
      </c>
      <c r="Q192" s="36">
        <v>0.22316800000000001</v>
      </c>
      <c r="R192" s="36">
        <v>0.22134699999999999</v>
      </c>
      <c r="S192" s="36">
        <v>0.23466400000000001</v>
      </c>
      <c r="T192" s="36">
        <v>0.24876000000000001</v>
      </c>
      <c r="U192" s="36">
        <v>0.25440600000000002</v>
      </c>
      <c r="V192" s="36">
        <v>0.34323199999999998</v>
      </c>
      <c r="W192" s="36">
        <v>0.35756399999999999</v>
      </c>
      <c r="X192" s="36">
        <v>0.36368899999999998</v>
      </c>
      <c r="Y192" s="36">
        <v>0.37740899999999999</v>
      </c>
      <c r="Z192" s="16">
        <v>0.4</v>
      </c>
      <c r="AA192" s="16">
        <v>0.4</v>
      </c>
      <c r="AB192" s="16">
        <v>0.4</v>
      </c>
      <c r="AC192" s="16">
        <v>0.4</v>
      </c>
      <c r="AD192" s="16">
        <v>0.4</v>
      </c>
      <c r="AE192" s="16">
        <v>0.4</v>
      </c>
    </row>
    <row r="193" spans="2:31" ht="15">
      <c r="B193" s="23" t="s">
        <v>246</v>
      </c>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100"/>
      <c r="AA193" s="100"/>
      <c r="AB193" s="100"/>
      <c r="AC193" s="100"/>
      <c r="AD193" s="100"/>
      <c r="AE193" s="100"/>
    </row>
    <row r="194" spans="2:31" ht="15">
      <c r="B194" s="21" t="s">
        <v>235</v>
      </c>
      <c r="C194" s="76">
        <v>2.5929999999999998E-3</v>
      </c>
      <c r="D194" s="76">
        <v>2.32E-3</v>
      </c>
      <c r="E194" s="76">
        <v>2.1159999999999998E-3</v>
      </c>
      <c r="F194" s="76">
        <v>2.062E-3</v>
      </c>
      <c r="G194" s="76">
        <v>1.916E-3</v>
      </c>
      <c r="H194" s="76">
        <v>1.756E-3</v>
      </c>
      <c r="I194" s="76">
        <v>1.7849999999999999E-3</v>
      </c>
      <c r="J194" s="76">
        <v>1.6789999999999999E-3</v>
      </c>
      <c r="K194" s="76">
        <v>1.65E-3</v>
      </c>
      <c r="L194" s="76">
        <v>1.614E-3</v>
      </c>
      <c r="M194" s="76">
        <v>1.6570000000000001E-3</v>
      </c>
      <c r="N194" s="76">
        <v>1.64E-3</v>
      </c>
      <c r="O194" s="76">
        <v>1.8400000000000001E-3</v>
      </c>
      <c r="P194" s="76">
        <v>1.9689999999999998E-3</v>
      </c>
      <c r="Q194" s="76">
        <v>1.9629999999999999E-3</v>
      </c>
      <c r="R194" s="76">
        <v>2.1510000000000001E-3</v>
      </c>
      <c r="S194" s="76">
        <v>2.428E-3</v>
      </c>
      <c r="T194" s="76">
        <v>3.3530000000000001E-3</v>
      </c>
      <c r="U194" s="76">
        <v>4.2640000000000004E-3</v>
      </c>
      <c r="V194" s="76">
        <v>6.045E-3</v>
      </c>
      <c r="W194" s="76">
        <v>6.5750000000000001E-3</v>
      </c>
      <c r="X194" s="76">
        <v>8.1899999999999994E-3</v>
      </c>
      <c r="Y194" s="76">
        <v>9.0449999999999992E-3</v>
      </c>
      <c r="Z194" s="100">
        <v>0</v>
      </c>
      <c r="AA194" s="100">
        <v>0</v>
      </c>
      <c r="AB194" s="100">
        <v>0</v>
      </c>
      <c r="AC194" s="100">
        <v>0</v>
      </c>
      <c r="AD194" s="100">
        <v>0</v>
      </c>
      <c r="AE194" s="100">
        <v>0</v>
      </c>
    </row>
    <row r="195" spans="2:31" ht="15">
      <c r="B195" s="21" t="s">
        <v>236</v>
      </c>
      <c r="C195" s="76">
        <v>5.3499999999999999E-4</v>
      </c>
      <c r="D195" s="76">
        <v>6.2200000000000005E-4</v>
      </c>
      <c r="E195" s="76">
        <v>4.7800000000000002E-4</v>
      </c>
      <c r="F195" s="76">
        <v>5.2499999999999997E-4</v>
      </c>
      <c r="G195" s="76">
        <v>5.31E-4</v>
      </c>
      <c r="H195" s="76">
        <v>4.9700000000000005E-4</v>
      </c>
      <c r="I195" s="76">
        <v>5.6099999999999998E-4</v>
      </c>
      <c r="J195" s="76">
        <v>5.6800000000000004E-4</v>
      </c>
      <c r="K195" s="76">
        <v>5.9100000000000005E-4</v>
      </c>
      <c r="L195" s="76">
        <v>5.9699999999999998E-4</v>
      </c>
      <c r="M195" s="76">
        <v>5.8799999999999998E-4</v>
      </c>
      <c r="N195" s="76">
        <v>5.3700000000000004E-4</v>
      </c>
      <c r="O195" s="76">
        <v>6.8000000000000005E-4</v>
      </c>
      <c r="P195" s="76">
        <v>7.9199999999999995E-4</v>
      </c>
      <c r="Q195" s="76">
        <v>9.3700000000000001E-4</v>
      </c>
      <c r="R195" s="76">
        <v>9.7499999999999996E-4</v>
      </c>
      <c r="S195" s="76">
        <v>1.124E-3</v>
      </c>
      <c r="T195" s="76">
        <v>1.2409999999999999E-3</v>
      </c>
      <c r="U195" s="76">
        <v>1.317E-3</v>
      </c>
      <c r="V195" s="76">
        <v>1.9819999999999998E-3</v>
      </c>
      <c r="W195" s="76">
        <v>2.0950000000000001E-3</v>
      </c>
      <c r="X195" s="76">
        <v>2.2989999999999998E-3</v>
      </c>
      <c r="Y195" s="76">
        <v>2.2160000000000001E-3</v>
      </c>
      <c r="Z195" s="100">
        <v>0</v>
      </c>
      <c r="AA195" s="100">
        <v>0</v>
      </c>
      <c r="AB195" s="100">
        <v>0</v>
      </c>
      <c r="AC195" s="100">
        <v>0</v>
      </c>
      <c r="AD195" s="100">
        <v>0</v>
      </c>
      <c r="AE195" s="100">
        <v>0</v>
      </c>
    </row>
    <row r="196" spans="2:31" ht="15">
      <c r="B196" s="21" t="s">
        <v>237</v>
      </c>
      <c r="C196" s="76">
        <v>7.0569999999999999E-3</v>
      </c>
      <c r="D196" s="76">
        <v>5.6979999999999999E-3</v>
      </c>
      <c r="E196" s="76">
        <v>5.372E-3</v>
      </c>
      <c r="F196" s="76">
        <v>5.1929999999999997E-3</v>
      </c>
      <c r="G196" s="76">
        <v>5.1570000000000001E-3</v>
      </c>
      <c r="H196" s="76">
        <v>5.3179999999999998E-3</v>
      </c>
      <c r="I196" s="76">
        <v>5.7920000000000003E-3</v>
      </c>
      <c r="J196" s="76">
        <v>4.7549999999999997E-3</v>
      </c>
      <c r="K196" s="76">
        <v>6.3029999999999996E-3</v>
      </c>
      <c r="L196" s="76">
        <v>5.0790000000000002E-3</v>
      </c>
      <c r="M196" s="76">
        <v>5.7530000000000003E-3</v>
      </c>
      <c r="N196" s="76">
        <v>4.3810000000000003E-3</v>
      </c>
      <c r="O196" s="76">
        <v>4.9189999999999998E-3</v>
      </c>
      <c r="P196" s="76">
        <v>4.3220000000000003E-3</v>
      </c>
      <c r="Q196" s="76">
        <v>5.4140000000000004E-3</v>
      </c>
      <c r="R196" s="76">
        <v>5.921E-3</v>
      </c>
      <c r="S196" s="76">
        <v>6.9249999999999997E-3</v>
      </c>
      <c r="T196" s="76">
        <v>7.0429999999999998E-3</v>
      </c>
      <c r="U196" s="76">
        <v>8.6309999999999998E-3</v>
      </c>
      <c r="V196" s="76">
        <v>9.5320000000000005E-3</v>
      </c>
      <c r="W196" s="76">
        <v>1.0893999999999999E-2</v>
      </c>
      <c r="X196" s="76">
        <v>1.2355E-2</v>
      </c>
      <c r="Y196" s="76">
        <v>1.3483E-2</v>
      </c>
      <c r="Z196" s="100">
        <v>0</v>
      </c>
      <c r="AA196" s="100">
        <v>0</v>
      </c>
      <c r="AB196" s="100">
        <v>0</v>
      </c>
      <c r="AC196" s="100">
        <v>0</v>
      </c>
      <c r="AD196" s="100">
        <v>0</v>
      </c>
      <c r="AE196" s="100">
        <v>0</v>
      </c>
    </row>
    <row r="197" spans="2:31" ht="15">
      <c r="B197" s="21" t="s">
        <v>238</v>
      </c>
      <c r="C197" s="76">
        <v>4.1099999999999999E-3</v>
      </c>
      <c r="D197" s="76">
        <v>4.1980000000000003E-3</v>
      </c>
      <c r="E197" s="76">
        <v>3.9960000000000004E-3</v>
      </c>
      <c r="F197" s="76">
        <v>3.9259999999999998E-3</v>
      </c>
      <c r="G197" s="76">
        <v>4.1729999999999996E-3</v>
      </c>
      <c r="H197" s="76">
        <v>3.8279999999999998E-3</v>
      </c>
      <c r="I197" s="76">
        <v>4.0699999999999998E-3</v>
      </c>
      <c r="J197" s="76">
        <v>4.1749999999999999E-3</v>
      </c>
      <c r="K197" s="76">
        <v>4.3179999999999998E-3</v>
      </c>
      <c r="L197" s="76">
        <v>4.2760000000000003E-3</v>
      </c>
      <c r="M197" s="76">
        <v>4.5030000000000001E-3</v>
      </c>
      <c r="N197" s="76">
        <v>4.8999999999999998E-3</v>
      </c>
      <c r="O197" s="76">
        <v>5.8830000000000002E-3</v>
      </c>
      <c r="P197" s="76">
        <v>6.2589999999999998E-3</v>
      </c>
      <c r="Q197" s="76">
        <v>7.0870000000000004E-3</v>
      </c>
      <c r="R197" s="76">
        <v>6.8690000000000001E-3</v>
      </c>
      <c r="S197" s="76">
        <v>7.8059999999999996E-3</v>
      </c>
      <c r="T197" s="76">
        <v>7.8320000000000004E-3</v>
      </c>
      <c r="U197" s="76">
        <v>8.3999999999999995E-3</v>
      </c>
      <c r="V197" s="76">
        <v>9.835E-3</v>
      </c>
      <c r="W197" s="76">
        <v>1.1117999999999999E-2</v>
      </c>
      <c r="X197" s="76">
        <v>1.2331E-2</v>
      </c>
      <c r="Y197" s="76">
        <v>1.3736999999999999E-2</v>
      </c>
      <c r="Z197" s="100">
        <v>0</v>
      </c>
      <c r="AA197" s="100">
        <v>0</v>
      </c>
      <c r="AB197" s="100">
        <v>0</v>
      </c>
      <c r="AC197" s="100">
        <v>0</v>
      </c>
      <c r="AD197" s="100">
        <v>0</v>
      </c>
      <c r="AE197" s="100">
        <v>0</v>
      </c>
    </row>
    <row r="198" spans="2:31" ht="15">
      <c r="B198" s="21" t="s">
        <v>239</v>
      </c>
      <c r="C198" s="76">
        <v>4.2923999999999997E-2</v>
      </c>
      <c r="D198" s="76">
        <v>3.8600000000000002E-2</v>
      </c>
      <c r="E198" s="76">
        <v>3.8323999999999997E-2</v>
      </c>
      <c r="F198" s="76">
        <v>3.8191999999999997E-2</v>
      </c>
      <c r="G198" s="76">
        <v>3.9466000000000001E-2</v>
      </c>
      <c r="H198" s="76">
        <v>3.9703000000000002E-2</v>
      </c>
      <c r="I198" s="76">
        <v>4.1588E-2</v>
      </c>
      <c r="J198" s="76">
        <v>4.2432999999999998E-2</v>
      </c>
      <c r="K198" s="76">
        <v>4.4318000000000003E-2</v>
      </c>
      <c r="L198" s="76">
        <v>5.3968000000000002E-2</v>
      </c>
      <c r="M198" s="76">
        <v>5.2276999999999997E-2</v>
      </c>
      <c r="N198" s="76">
        <v>5.7598000000000003E-2</v>
      </c>
      <c r="O198" s="76">
        <v>6.3786999999999996E-2</v>
      </c>
      <c r="P198" s="76">
        <v>7.0451E-2</v>
      </c>
      <c r="Q198" s="76">
        <v>7.5628000000000001E-2</v>
      </c>
      <c r="R198" s="76">
        <v>7.4319999999999997E-2</v>
      </c>
      <c r="S198" s="76">
        <v>7.6616000000000004E-2</v>
      </c>
      <c r="T198" s="76">
        <v>8.0398999999999998E-2</v>
      </c>
      <c r="U198" s="76">
        <v>7.5796000000000002E-2</v>
      </c>
      <c r="V198" s="76">
        <v>9.9199999999999997E-2</v>
      </c>
      <c r="W198" s="76">
        <v>9.6174999999999997E-2</v>
      </c>
      <c r="X198" s="76">
        <v>0.1003</v>
      </c>
      <c r="Y198" s="76">
        <v>0.101759</v>
      </c>
      <c r="Z198" s="100">
        <v>0.1</v>
      </c>
      <c r="AA198" s="100">
        <v>0.1</v>
      </c>
      <c r="AB198" s="100">
        <v>0.1</v>
      </c>
      <c r="AC198" s="100">
        <v>0.1</v>
      </c>
      <c r="AD198" s="100">
        <v>0.1</v>
      </c>
      <c r="AE198" s="100">
        <v>0.1</v>
      </c>
    </row>
    <row r="199" spans="2:31" ht="15">
      <c r="B199" s="21" t="s">
        <v>240</v>
      </c>
      <c r="C199" s="76">
        <v>5.2729999999999999E-2</v>
      </c>
      <c r="D199" s="76">
        <v>4.9604000000000002E-2</v>
      </c>
      <c r="E199" s="76">
        <v>4.7378000000000003E-2</v>
      </c>
      <c r="F199" s="76">
        <v>4.7305E-2</v>
      </c>
      <c r="G199" s="76">
        <v>4.5276999999999998E-2</v>
      </c>
      <c r="H199" s="76">
        <v>4.2720000000000001E-2</v>
      </c>
      <c r="I199" s="76">
        <v>4.0478E-2</v>
      </c>
      <c r="J199" s="76">
        <v>4.2115E-2</v>
      </c>
      <c r="K199" s="76">
        <v>4.3243999999999998E-2</v>
      </c>
      <c r="L199" s="76">
        <v>4.0447999999999998E-2</v>
      </c>
      <c r="M199" s="76">
        <v>4.7717000000000002E-2</v>
      </c>
      <c r="N199" s="76">
        <v>5.3414999999999997E-2</v>
      </c>
      <c r="O199" s="76">
        <v>6.3575000000000007E-2</v>
      </c>
      <c r="P199" s="76">
        <v>6.6785999999999998E-2</v>
      </c>
      <c r="Q199" s="76">
        <v>7.2059999999999999E-2</v>
      </c>
      <c r="R199" s="76">
        <v>7.1911000000000003E-2</v>
      </c>
      <c r="S199" s="76">
        <v>7.6971999999999999E-2</v>
      </c>
      <c r="T199" s="76">
        <v>8.1905000000000006E-2</v>
      </c>
      <c r="U199" s="76">
        <v>8.7656999999999999E-2</v>
      </c>
      <c r="V199" s="76">
        <v>0.125828</v>
      </c>
      <c r="W199" s="76">
        <v>0.134494</v>
      </c>
      <c r="X199" s="76">
        <v>0.13781299999999999</v>
      </c>
      <c r="Y199" s="76">
        <v>0.135742</v>
      </c>
      <c r="Z199" s="100">
        <v>0.1</v>
      </c>
      <c r="AA199" s="100">
        <v>0.1</v>
      </c>
      <c r="AB199" s="100">
        <v>0.1</v>
      </c>
      <c r="AC199" s="100">
        <v>0.1</v>
      </c>
      <c r="AD199" s="100">
        <v>0.1</v>
      </c>
      <c r="AE199" s="100">
        <v>0.1</v>
      </c>
    </row>
    <row r="200" spans="2:31" ht="15">
      <c r="B200" s="21" t="s">
        <v>241</v>
      </c>
      <c r="C200" s="76">
        <v>3.4759999999999999E-3</v>
      </c>
      <c r="D200" s="76">
        <v>3.6900000000000001E-3</v>
      </c>
      <c r="E200" s="76">
        <v>3.4640000000000001E-3</v>
      </c>
      <c r="F200" s="76">
        <v>3.1939999999999998E-3</v>
      </c>
      <c r="G200" s="76">
        <v>3.094E-3</v>
      </c>
      <c r="H200" s="76">
        <v>2.928E-3</v>
      </c>
      <c r="I200" s="76">
        <v>2.0630000000000002E-3</v>
      </c>
      <c r="J200" s="76">
        <v>2.258E-3</v>
      </c>
      <c r="K200" s="76">
        <v>2.1909999999999998E-3</v>
      </c>
      <c r="L200" s="76">
        <v>1.505E-3</v>
      </c>
      <c r="M200" s="76">
        <v>1.475E-3</v>
      </c>
      <c r="N200" s="76">
        <v>2.238E-3</v>
      </c>
      <c r="O200" s="76">
        <v>3.3470000000000001E-3</v>
      </c>
      <c r="P200" s="76">
        <v>3.6930000000000001E-3</v>
      </c>
      <c r="Q200" s="76">
        <v>3.8869999999999998E-3</v>
      </c>
      <c r="R200" s="76">
        <v>3.9050000000000001E-3</v>
      </c>
      <c r="S200" s="76">
        <v>4.7689999999999998E-3</v>
      </c>
      <c r="T200" s="76">
        <v>4.2209999999999999E-3</v>
      </c>
      <c r="U200" s="76">
        <v>4.3150000000000003E-3</v>
      </c>
      <c r="V200" s="76">
        <v>5.9919999999999999E-3</v>
      </c>
      <c r="W200" s="76">
        <v>6.986E-3</v>
      </c>
      <c r="X200" s="76">
        <v>7.6909999999999999E-3</v>
      </c>
      <c r="Y200" s="76">
        <v>1.0347E-2</v>
      </c>
      <c r="Z200" s="100">
        <v>0</v>
      </c>
      <c r="AA200" s="100">
        <v>0</v>
      </c>
      <c r="AB200" s="100">
        <v>0</v>
      </c>
      <c r="AC200" s="100">
        <v>0</v>
      </c>
      <c r="AD200" s="100">
        <v>0</v>
      </c>
      <c r="AE200" s="100">
        <v>0</v>
      </c>
    </row>
    <row r="201" spans="2:31" ht="15">
      <c r="B201" s="21" t="s">
        <v>242</v>
      </c>
      <c r="C201" s="76">
        <v>1.1969999999999999E-3</v>
      </c>
      <c r="D201" s="76">
        <v>1.256E-3</v>
      </c>
      <c r="E201" s="76">
        <v>1.5250000000000001E-3</v>
      </c>
      <c r="F201" s="76">
        <v>2.8960000000000001E-3</v>
      </c>
      <c r="G201" s="76">
        <v>3.104E-3</v>
      </c>
      <c r="H201" s="76">
        <v>3.0439999999999998E-3</v>
      </c>
      <c r="I201" s="76">
        <v>3.0500000000000002E-3</v>
      </c>
      <c r="J201" s="76">
        <v>3.3570000000000002E-3</v>
      </c>
      <c r="K201" s="76">
        <v>3.5469999999999998E-3</v>
      </c>
      <c r="L201" s="76">
        <v>3.369E-3</v>
      </c>
      <c r="M201" s="76">
        <v>3.173E-3</v>
      </c>
      <c r="N201" s="76">
        <v>1.983E-3</v>
      </c>
      <c r="O201" s="76">
        <v>2.33E-3</v>
      </c>
      <c r="P201" s="76">
        <v>2.8500000000000001E-3</v>
      </c>
      <c r="Q201" s="76">
        <v>2.9680000000000002E-3</v>
      </c>
      <c r="R201" s="76">
        <v>2.6229999999999999E-3</v>
      </c>
      <c r="S201" s="76">
        <v>3.1389999999999999E-3</v>
      </c>
      <c r="T201" s="76">
        <v>3.6129999999999999E-3</v>
      </c>
      <c r="U201" s="76">
        <v>4.4079999999999996E-3</v>
      </c>
      <c r="V201" s="76">
        <v>6.2329999999999998E-3</v>
      </c>
      <c r="W201" s="76">
        <v>8.1150000000000007E-3</v>
      </c>
      <c r="X201" s="76">
        <v>8.3059999999999991E-3</v>
      </c>
      <c r="Y201" s="76">
        <v>9.0790000000000003E-3</v>
      </c>
      <c r="Z201" s="100">
        <v>0</v>
      </c>
      <c r="AA201" s="100">
        <v>0</v>
      </c>
      <c r="AB201" s="100">
        <v>0</v>
      </c>
      <c r="AC201" s="100">
        <v>0</v>
      </c>
      <c r="AD201" s="100">
        <v>0</v>
      </c>
      <c r="AE201" s="100">
        <v>0</v>
      </c>
    </row>
    <row r="202" spans="2:31" ht="15">
      <c r="B202" s="21" t="s">
        <v>243</v>
      </c>
      <c r="C202" s="76">
        <v>2.2202E-2</v>
      </c>
      <c r="D202" s="76">
        <v>1.9990999999999998E-2</v>
      </c>
      <c r="E202" s="76">
        <v>1.866E-2</v>
      </c>
      <c r="F202" s="76">
        <v>1.8641999999999999E-2</v>
      </c>
      <c r="G202" s="76">
        <v>1.8714000000000001E-2</v>
      </c>
      <c r="H202" s="76">
        <v>1.8371999999999999E-2</v>
      </c>
      <c r="I202" s="76">
        <v>1.7853999999999998E-2</v>
      </c>
      <c r="J202" s="76">
        <v>1.8803E-2</v>
      </c>
      <c r="K202" s="76">
        <v>2.0164999999999999E-2</v>
      </c>
      <c r="L202" s="76">
        <v>1.8737E-2</v>
      </c>
      <c r="M202" s="76">
        <v>2.0492E-2</v>
      </c>
      <c r="N202" s="76">
        <v>2.5374000000000001E-2</v>
      </c>
      <c r="O202" s="76">
        <v>2.835E-2</v>
      </c>
      <c r="P202" s="76">
        <v>2.9617999999999998E-2</v>
      </c>
      <c r="Q202" s="76">
        <v>3.1083E-2</v>
      </c>
      <c r="R202" s="76">
        <v>3.1125E-2</v>
      </c>
      <c r="S202" s="76">
        <v>3.354E-2</v>
      </c>
      <c r="T202" s="76">
        <v>3.6916999999999998E-2</v>
      </c>
      <c r="U202" s="76">
        <v>3.7539000000000003E-2</v>
      </c>
      <c r="V202" s="76">
        <v>4.8931000000000002E-2</v>
      </c>
      <c r="W202" s="76">
        <v>4.9852E-2</v>
      </c>
      <c r="X202" s="76">
        <v>4.5266000000000001E-2</v>
      </c>
      <c r="Y202" s="76">
        <v>5.0701999999999997E-2</v>
      </c>
      <c r="Z202" s="100">
        <v>0.1</v>
      </c>
      <c r="AA202" s="100">
        <v>0.1</v>
      </c>
      <c r="AB202" s="100">
        <v>0.1</v>
      </c>
      <c r="AC202" s="100">
        <v>0.1</v>
      </c>
      <c r="AD202" s="100">
        <v>0.1</v>
      </c>
      <c r="AE202" s="100">
        <v>0.1</v>
      </c>
    </row>
    <row r="203" spans="2:31" ht="15">
      <c r="B203" s="21" t="s">
        <v>244</v>
      </c>
      <c r="C203" s="76">
        <v>2.6800000000000001E-2</v>
      </c>
      <c r="D203" s="76">
        <v>2.5422E-2</v>
      </c>
      <c r="E203" s="76">
        <v>2.5892999999999999E-2</v>
      </c>
      <c r="F203" s="76">
        <v>2.5193E-2</v>
      </c>
      <c r="G203" s="76">
        <v>2.5184000000000002E-2</v>
      </c>
      <c r="H203" s="76">
        <v>2.4485E-2</v>
      </c>
      <c r="I203" s="76">
        <v>2.4107E-2</v>
      </c>
      <c r="J203" s="76">
        <v>2.6248E-2</v>
      </c>
      <c r="K203" s="76">
        <v>2.7189000000000001E-2</v>
      </c>
      <c r="L203" s="76">
        <v>2.8386999999999999E-2</v>
      </c>
      <c r="M203" s="76">
        <v>2.9180999999999999E-2</v>
      </c>
      <c r="N203" s="76">
        <v>1.6833000000000001E-2</v>
      </c>
      <c r="O203" s="76">
        <v>1.7826999999999999E-2</v>
      </c>
      <c r="P203" s="76">
        <v>1.8866999999999998E-2</v>
      </c>
      <c r="Q203" s="76">
        <v>2.214E-2</v>
      </c>
      <c r="R203" s="76">
        <v>2.1547E-2</v>
      </c>
      <c r="S203" s="76">
        <v>2.1343999999999998E-2</v>
      </c>
      <c r="T203" s="76">
        <v>2.2237E-2</v>
      </c>
      <c r="U203" s="76">
        <v>2.2079000000000001E-2</v>
      </c>
      <c r="V203" s="76">
        <v>2.9655000000000001E-2</v>
      </c>
      <c r="W203" s="76">
        <v>3.1259000000000002E-2</v>
      </c>
      <c r="X203" s="76">
        <v>2.9138000000000001E-2</v>
      </c>
      <c r="Y203" s="76">
        <v>3.1299E-2</v>
      </c>
      <c r="Z203" s="100">
        <v>0</v>
      </c>
      <c r="AA203" s="100">
        <v>0</v>
      </c>
      <c r="AB203" s="100">
        <v>0</v>
      </c>
      <c r="AC203" s="100">
        <v>0</v>
      </c>
      <c r="AD203" s="100">
        <v>0</v>
      </c>
      <c r="AE203" s="100">
        <v>0</v>
      </c>
    </row>
    <row r="204" spans="2:31" ht="15">
      <c r="B204" s="33"/>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100"/>
      <c r="AA204" s="100"/>
      <c r="AB204" s="100"/>
      <c r="AC204" s="100"/>
      <c r="AD204" s="100"/>
      <c r="AE204" s="100"/>
    </row>
    <row r="205" spans="2:31" ht="15">
      <c r="B205" s="64" t="s">
        <v>226</v>
      </c>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100"/>
      <c r="AA205" s="100"/>
      <c r="AB205" s="100"/>
      <c r="AC205" s="100"/>
      <c r="AD205" s="100"/>
      <c r="AE205" s="100"/>
    </row>
    <row r="206" spans="2:31" ht="15">
      <c r="B206" s="21" t="s">
        <v>235</v>
      </c>
      <c r="C206" s="76">
        <v>1.585019</v>
      </c>
      <c r="D206" s="76">
        <v>1.532486</v>
      </c>
      <c r="E206" s="76">
        <v>1.437494</v>
      </c>
      <c r="F206" s="76">
        <v>1.4013960000000001</v>
      </c>
      <c r="G206" s="76">
        <v>1.30677</v>
      </c>
      <c r="H206" s="76">
        <v>1.230658</v>
      </c>
      <c r="I206" s="76">
        <v>1.262786</v>
      </c>
      <c r="J206" s="76">
        <v>1.147194</v>
      </c>
      <c r="K206" s="76">
        <v>1.075126</v>
      </c>
      <c r="L206" s="76">
        <v>1.0217430000000001</v>
      </c>
      <c r="M206" s="76">
        <v>0.99338800000000005</v>
      </c>
      <c r="N206" s="76">
        <v>0.97070999999999996</v>
      </c>
      <c r="O206" s="76">
        <v>0.95576499999999998</v>
      </c>
      <c r="P206" s="76">
        <v>0.95782</v>
      </c>
      <c r="Q206" s="76">
        <v>0.87972700000000004</v>
      </c>
      <c r="R206" s="76">
        <v>0.97165800000000002</v>
      </c>
      <c r="S206" s="76">
        <v>1.0345979999999999</v>
      </c>
      <c r="T206" s="76">
        <v>1.347763</v>
      </c>
      <c r="U206" s="76">
        <v>1.6761470000000001</v>
      </c>
      <c r="V206" s="76">
        <v>1.761107</v>
      </c>
      <c r="W206" s="76">
        <v>1.838708</v>
      </c>
      <c r="X206" s="76">
        <v>2.251865</v>
      </c>
      <c r="Y206" s="76">
        <v>2.3965399999999999</v>
      </c>
      <c r="Z206" s="100">
        <v>2.1</v>
      </c>
      <c r="AA206" s="100">
        <v>2.4</v>
      </c>
      <c r="AB206" s="100">
        <v>2.4</v>
      </c>
      <c r="AC206" s="100">
        <v>2.2999999999999998</v>
      </c>
      <c r="AD206" s="100">
        <v>2.4</v>
      </c>
      <c r="AE206" s="100">
        <v>2.1</v>
      </c>
    </row>
    <row r="207" spans="2:31" ht="15">
      <c r="B207" s="21" t="s">
        <v>236</v>
      </c>
      <c r="C207" s="76">
        <v>0.32701599999999997</v>
      </c>
      <c r="D207" s="76">
        <v>0.41078500000000001</v>
      </c>
      <c r="E207" s="76">
        <v>0.324409</v>
      </c>
      <c r="F207" s="76">
        <v>0.35709400000000002</v>
      </c>
      <c r="G207" s="76">
        <v>0.36207099999999998</v>
      </c>
      <c r="H207" s="76">
        <v>0.34853299999999998</v>
      </c>
      <c r="I207" s="76">
        <v>0.39707199999999998</v>
      </c>
      <c r="J207" s="76">
        <v>0.38768900000000001</v>
      </c>
      <c r="K207" s="76">
        <v>0.38479400000000002</v>
      </c>
      <c r="L207" s="76">
        <v>0.37806499999999998</v>
      </c>
      <c r="M207" s="76">
        <v>0.352572</v>
      </c>
      <c r="N207" s="76">
        <v>0.31818600000000002</v>
      </c>
      <c r="O207" s="76">
        <v>0.353238</v>
      </c>
      <c r="P207" s="76">
        <v>0.38542700000000002</v>
      </c>
      <c r="Q207" s="76">
        <v>0.42000199999999999</v>
      </c>
      <c r="R207" s="76">
        <v>0.44068000000000002</v>
      </c>
      <c r="S207" s="76">
        <v>0.478821</v>
      </c>
      <c r="T207" s="76">
        <v>0.49895400000000001</v>
      </c>
      <c r="U207" s="76">
        <v>0.51748099999999997</v>
      </c>
      <c r="V207" s="76">
        <v>0.57746799999999998</v>
      </c>
      <c r="W207" s="76">
        <v>0.58586800000000006</v>
      </c>
      <c r="X207" s="76">
        <v>0.63217100000000004</v>
      </c>
      <c r="Y207" s="76">
        <v>0.58711199999999997</v>
      </c>
      <c r="Z207" s="100">
        <v>0.5</v>
      </c>
      <c r="AA207" s="100">
        <v>0.5</v>
      </c>
      <c r="AB207" s="100">
        <v>0.4</v>
      </c>
      <c r="AC207" s="100">
        <v>0.4</v>
      </c>
      <c r="AD207" s="100">
        <v>0.4</v>
      </c>
      <c r="AE207" s="100">
        <v>0.5</v>
      </c>
    </row>
    <row r="208" spans="2:31" ht="15">
      <c r="B208" s="21" t="s">
        <v>237</v>
      </c>
      <c r="C208" s="76">
        <v>4.3127250000000004</v>
      </c>
      <c r="D208" s="76">
        <v>3.7636210000000001</v>
      </c>
      <c r="E208" s="76">
        <v>3.6491980000000002</v>
      </c>
      <c r="F208" s="76">
        <v>3.5294129999999999</v>
      </c>
      <c r="G208" s="76">
        <v>3.5171030000000001</v>
      </c>
      <c r="H208" s="76">
        <v>3.7280289999999998</v>
      </c>
      <c r="I208" s="76">
        <v>4.097861</v>
      </c>
      <c r="J208" s="76">
        <v>3.2483420000000001</v>
      </c>
      <c r="K208" s="76">
        <v>4.1057009999999998</v>
      </c>
      <c r="L208" s="76">
        <v>3.2151299999999998</v>
      </c>
      <c r="M208" s="76">
        <v>3.4488789999999998</v>
      </c>
      <c r="N208" s="76">
        <v>2.593985</v>
      </c>
      <c r="O208" s="76">
        <v>2.5547970000000002</v>
      </c>
      <c r="P208" s="76">
        <v>2.1018349999999999</v>
      </c>
      <c r="Q208" s="76">
        <v>2.4259879999999998</v>
      </c>
      <c r="R208" s="76">
        <v>2.6749679999999998</v>
      </c>
      <c r="S208" s="76">
        <v>2.9508540000000001</v>
      </c>
      <c r="T208" s="76">
        <v>2.8312729999999999</v>
      </c>
      <c r="U208" s="76">
        <v>3.3926639999999999</v>
      </c>
      <c r="V208" s="76">
        <v>2.777012</v>
      </c>
      <c r="W208" s="76">
        <v>3.0466510000000002</v>
      </c>
      <c r="X208" s="76">
        <v>3.3972410000000002</v>
      </c>
      <c r="Y208" s="76">
        <v>3.572587</v>
      </c>
      <c r="Z208" s="100">
        <v>2.9</v>
      </c>
      <c r="AA208" s="100">
        <v>2.7</v>
      </c>
      <c r="AB208" s="100">
        <v>3.1</v>
      </c>
      <c r="AC208" s="100">
        <v>3.3</v>
      </c>
      <c r="AD208" s="100">
        <v>3.3</v>
      </c>
      <c r="AE208" s="100">
        <v>3.4</v>
      </c>
    </row>
    <row r="209" spans="1:31" ht="15">
      <c r="B209" s="21" t="s">
        <v>238</v>
      </c>
      <c r="C209" s="76">
        <v>2.5117720000000001</v>
      </c>
      <c r="D209" s="76">
        <v>2.772481</v>
      </c>
      <c r="E209" s="76">
        <v>2.7146149999999998</v>
      </c>
      <c r="F209" s="76">
        <v>2.668218</v>
      </c>
      <c r="G209" s="76">
        <v>2.846403</v>
      </c>
      <c r="H209" s="76">
        <v>2.6838099999999998</v>
      </c>
      <c r="I209" s="76">
        <v>2.879337</v>
      </c>
      <c r="J209" s="76">
        <v>2.8518029999999999</v>
      </c>
      <c r="K209" s="76">
        <v>2.8129339999999998</v>
      </c>
      <c r="L209" s="76">
        <v>2.7065969999999999</v>
      </c>
      <c r="M209" s="76">
        <v>2.6993680000000002</v>
      </c>
      <c r="N209" s="76">
        <v>2.9010020000000001</v>
      </c>
      <c r="O209" s="76">
        <v>3.05552</v>
      </c>
      <c r="P209" s="76">
        <v>3.0442629999999999</v>
      </c>
      <c r="Q209" s="76">
        <v>3.175421</v>
      </c>
      <c r="R209" s="76">
        <v>3.1034410000000001</v>
      </c>
      <c r="S209" s="76">
        <v>3.3264999999999998</v>
      </c>
      <c r="T209" s="76">
        <v>3.1482960000000002</v>
      </c>
      <c r="U209" s="76">
        <v>3.3017759999999998</v>
      </c>
      <c r="V209" s="76">
        <v>2.8654389999999998</v>
      </c>
      <c r="W209" s="76">
        <v>3.1094599999999999</v>
      </c>
      <c r="X209" s="76">
        <v>3.390638</v>
      </c>
      <c r="Y209" s="76">
        <v>3.639818</v>
      </c>
      <c r="Z209" s="100">
        <v>2.8</v>
      </c>
      <c r="AA209" s="100">
        <v>2.5</v>
      </c>
      <c r="AB209" s="100">
        <v>3.1</v>
      </c>
      <c r="AC209" s="100">
        <v>3.4</v>
      </c>
      <c r="AD209" s="100">
        <v>3</v>
      </c>
      <c r="AE209" s="100">
        <v>2.8</v>
      </c>
    </row>
    <row r="210" spans="1:31" ht="15">
      <c r="B210" s="21" t="s">
        <v>239</v>
      </c>
      <c r="C210" s="76">
        <v>26.233578999999999</v>
      </c>
      <c r="D210" s="76">
        <v>25.494824999999999</v>
      </c>
      <c r="E210" s="76">
        <v>26.034372000000001</v>
      </c>
      <c r="F210" s="76">
        <v>25.958195</v>
      </c>
      <c r="G210" s="76">
        <v>26.917973</v>
      </c>
      <c r="H210" s="76">
        <v>27.831962000000001</v>
      </c>
      <c r="I210" s="76">
        <v>29.422630000000002</v>
      </c>
      <c r="J210" s="76">
        <v>28.985992</v>
      </c>
      <c r="K210" s="76">
        <v>28.868483000000001</v>
      </c>
      <c r="L210" s="76">
        <v>34.161019000000003</v>
      </c>
      <c r="M210" s="76">
        <v>31.338273999999998</v>
      </c>
      <c r="N210" s="76">
        <v>34.101863000000002</v>
      </c>
      <c r="O210" s="76">
        <v>33.129387000000001</v>
      </c>
      <c r="P210" s="76">
        <v>34.264597000000002</v>
      </c>
      <c r="Q210" s="76">
        <v>33.888499000000003</v>
      </c>
      <c r="R210" s="76">
        <v>33.576309999999999</v>
      </c>
      <c r="S210" s="76">
        <v>32.649377000000001</v>
      </c>
      <c r="T210" s="76">
        <v>32.319943000000002</v>
      </c>
      <c r="U210" s="76">
        <v>29.793195999999998</v>
      </c>
      <c r="V210" s="76">
        <v>28.901572000000002</v>
      </c>
      <c r="W210" s="76">
        <v>26.897410000000001</v>
      </c>
      <c r="X210" s="76">
        <v>27.578548999999999</v>
      </c>
      <c r="Y210" s="76">
        <v>26.962664</v>
      </c>
      <c r="Z210" s="100">
        <v>26.5</v>
      </c>
      <c r="AA210" s="100">
        <v>25.8</v>
      </c>
      <c r="AB210" s="100">
        <v>25.8</v>
      </c>
      <c r="AC210" s="100">
        <v>26.2</v>
      </c>
      <c r="AD210" s="100">
        <v>27.5</v>
      </c>
      <c r="AE210" s="100">
        <v>29.6</v>
      </c>
    </row>
    <row r="211" spans="1:31" ht="15">
      <c r="B211" s="21" t="s">
        <v>240</v>
      </c>
      <c r="C211" s="76">
        <v>32.226084999999998</v>
      </c>
      <c r="D211" s="76">
        <v>32.763553999999999</v>
      </c>
      <c r="E211" s="76">
        <v>32.185091999999997</v>
      </c>
      <c r="F211" s="76">
        <v>32.152391000000001</v>
      </c>
      <c r="G211" s="76">
        <v>30.881357000000001</v>
      </c>
      <c r="H211" s="76">
        <v>29.947239</v>
      </c>
      <c r="I211" s="76">
        <v>28.637297</v>
      </c>
      <c r="J211" s="76">
        <v>28.768948999999999</v>
      </c>
      <c r="K211" s="76">
        <v>28.168990000000001</v>
      </c>
      <c r="L211" s="76">
        <v>25.602892000000001</v>
      </c>
      <c r="M211" s="76">
        <v>28.604434000000001</v>
      </c>
      <c r="N211" s="76">
        <v>31.625502000000001</v>
      </c>
      <c r="O211" s="76">
        <v>33.019433999999997</v>
      </c>
      <c r="P211" s="76">
        <v>32.482370000000003</v>
      </c>
      <c r="Q211" s="76">
        <v>32.289538</v>
      </c>
      <c r="R211" s="76">
        <v>32.48798</v>
      </c>
      <c r="S211" s="76">
        <v>32.801076999999999</v>
      </c>
      <c r="T211" s="76">
        <v>32.925359999999998</v>
      </c>
      <c r="U211" s="76">
        <v>34.455647999999997</v>
      </c>
      <c r="V211" s="76">
        <v>36.659835999999999</v>
      </c>
      <c r="W211" s="76">
        <v>37.613970999999999</v>
      </c>
      <c r="X211" s="76">
        <v>37.893008000000002</v>
      </c>
      <c r="Y211" s="76">
        <v>35.966721999999997</v>
      </c>
      <c r="Z211" s="100">
        <v>37.5</v>
      </c>
      <c r="AA211" s="100">
        <v>36.799999999999997</v>
      </c>
      <c r="AB211" s="100">
        <v>36</v>
      </c>
      <c r="AC211" s="100">
        <v>35.1</v>
      </c>
      <c r="AD211" s="100">
        <v>33.6</v>
      </c>
      <c r="AE211" s="100">
        <v>31.8</v>
      </c>
    </row>
    <row r="212" spans="1:31" ht="15">
      <c r="B212" s="21" t="s">
        <v>241</v>
      </c>
      <c r="C212" s="76">
        <v>2.1244459999999998</v>
      </c>
      <c r="D212" s="76">
        <v>2.4371879999999999</v>
      </c>
      <c r="E212" s="76">
        <v>2.3531650000000002</v>
      </c>
      <c r="F212" s="76">
        <v>2.1706409999999998</v>
      </c>
      <c r="G212" s="76">
        <v>2.110544</v>
      </c>
      <c r="H212" s="76">
        <v>2.0526010000000001</v>
      </c>
      <c r="I212" s="76">
        <v>1.459252</v>
      </c>
      <c r="J212" s="76">
        <v>1.5426260000000001</v>
      </c>
      <c r="K212" s="76">
        <v>1.427403</v>
      </c>
      <c r="L212" s="76">
        <v>0.952739</v>
      </c>
      <c r="M212" s="76">
        <v>0.88418799999999997</v>
      </c>
      <c r="N212" s="76">
        <v>1.324878</v>
      </c>
      <c r="O212" s="76">
        <v>1.7385969999999999</v>
      </c>
      <c r="P212" s="76">
        <v>1.796162</v>
      </c>
      <c r="Q212" s="76">
        <v>1.741633</v>
      </c>
      <c r="R212" s="76">
        <v>1.764192</v>
      </c>
      <c r="S212" s="76">
        <v>2.0323310000000001</v>
      </c>
      <c r="T212" s="76">
        <v>1.6967099999999999</v>
      </c>
      <c r="U212" s="76">
        <v>1.6961250000000001</v>
      </c>
      <c r="V212" s="76">
        <v>1.7456339999999999</v>
      </c>
      <c r="W212" s="76">
        <v>1.9538249999999999</v>
      </c>
      <c r="X212" s="76">
        <v>2.1147040000000001</v>
      </c>
      <c r="Y212" s="76">
        <v>2.741457</v>
      </c>
      <c r="Z212" s="100">
        <v>2.9</v>
      </c>
      <c r="AA212" s="100">
        <v>3.1</v>
      </c>
      <c r="AB212" s="100">
        <v>3.1</v>
      </c>
      <c r="AC212" s="100">
        <v>3.3</v>
      </c>
      <c r="AD212" s="100">
        <v>3.5</v>
      </c>
      <c r="AE212" s="100">
        <v>3.8</v>
      </c>
    </row>
    <row r="213" spans="1:31" ht="15">
      <c r="B213" s="21" t="s">
        <v>242</v>
      </c>
      <c r="C213" s="76">
        <v>0.73141800000000001</v>
      </c>
      <c r="D213" s="76">
        <v>0.82966499999999999</v>
      </c>
      <c r="E213" s="76">
        <v>1.035919</v>
      </c>
      <c r="F213" s="76">
        <v>1.9686079999999999</v>
      </c>
      <c r="G213" s="76">
        <v>2.1167859999999998</v>
      </c>
      <c r="H213" s="76">
        <v>2.133893</v>
      </c>
      <c r="I213" s="76">
        <v>2.1576270000000002</v>
      </c>
      <c r="J213" s="76">
        <v>2.293469</v>
      </c>
      <c r="K213" s="76">
        <v>2.3103609999999999</v>
      </c>
      <c r="L213" s="76">
        <v>2.1328149999999999</v>
      </c>
      <c r="M213" s="76">
        <v>1.902026</v>
      </c>
      <c r="N213" s="76">
        <v>1.1741649999999999</v>
      </c>
      <c r="O213" s="76">
        <v>1.210232</v>
      </c>
      <c r="P213" s="76">
        <v>1.38612</v>
      </c>
      <c r="Q213" s="76">
        <v>1.330111</v>
      </c>
      <c r="R213" s="76">
        <v>1.1849769999999999</v>
      </c>
      <c r="S213" s="76">
        <v>1.3377870000000001</v>
      </c>
      <c r="T213" s="76">
        <v>1.4522980000000001</v>
      </c>
      <c r="U213" s="76">
        <v>1.7326299999999999</v>
      </c>
      <c r="V213" s="76">
        <v>1.8159860000000001</v>
      </c>
      <c r="W213" s="76">
        <v>2.2696239999999999</v>
      </c>
      <c r="X213" s="76">
        <v>2.2837149999999999</v>
      </c>
      <c r="Y213" s="76">
        <v>2.4056989999999998</v>
      </c>
      <c r="Z213" s="100">
        <v>2.2999999999999998</v>
      </c>
      <c r="AA213" s="100">
        <v>2</v>
      </c>
      <c r="AB213" s="100">
        <v>1.8</v>
      </c>
      <c r="AC213" s="100">
        <v>1.7</v>
      </c>
      <c r="AD213" s="100">
        <v>1.6</v>
      </c>
      <c r="AE213" s="100">
        <v>1.4</v>
      </c>
    </row>
    <row r="214" spans="1:31" ht="15">
      <c r="B214" s="21" t="s">
        <v>243</v>
      </c>
      <c r="C214" s="76">
        <v>13.569107000000001</v>
      </c>
      <c r="D214" s="76">
        <v>13.204186</v>
      </c>
      <c r="E214" s="76">
        <v>12.676212</v>
      </c>
      <c r="F214" s="76">
        <v>12.670640000000001</v>
      </c>
      <c r="G214" s="76">
        <v>12.764003000000001</v>
      </c>
      <c r="H214" s="76">
        <v>12.879215</v>
      </c>
      <c r="I214" s="76">
        <v>12.630983000000001</v>
      </c>
      <c r="J214" s="76">
        <v>12.844135</v>
      </c>
      <c r="K214" s="76">
        <v>13.135158000000001</v>
      </c>
      <c r="L214" s="76">
        <v>11.860116</v>
      </c>
      <c r="M214" s="76">
        <v>12.283912000000001</v>
      </c>
      <c r="N214" s="76">
        <v>15.023362000000001</v>
      </c>
      <c r="O214" s="76">
        <v>14.724254</v>
      </c>
      <c r="P214" s="76">
        <v>14.405272</v>
      </c>
      <c r="Q214" s="76">
        <v>13.928304000000001</v>
      </c>
      <c r="R214" s="76">
        <v>14.061468</v>
      </c>
      <c r="S214" s="76">
        <v>14.292951</v>
      </c>
      <c r="T214" s="76">
        <v>14.840458</v>
      </c>
      <c r="U214" s="76">
        <v>14.75573</v>
      </c>
      <c r="V214" s="76">
        <v>14.256034</v>
      </c>
      <c r="W214" s="76">
        <v>13.942225000000001</v>
      </c>
      <c r="X214" s="76">
        <v>12.446228</v>
      </c>
      <c r="Y214" s="76">
        <v>13.434358</v>
      </c>
      <c r="Z214" s="100">
        <v>14.3</v>
      </c>
      <c r="AA214" s="100">
        <v>15.3</v>
      </c>
      <c r="AB214" s="100">
        <v>14.8</v>
      </c>
      <c r="AC214" s="100">
        <v>15.1</v>
      </c>
      <c r="AD214" s="100">
        <v>15</v>
      </c>
      <c r="AE214" s="100">
        <v>14.5</v>
      </c>
    </row>
    <row r="215" spans="1:31" ht="15">
      <c r="B215" s="21" t="s">
        <v>244</v>
      </c>
      <c r="C215" s="76">
        <v>16.378833</v>
      </c>
      <c r="D215" s="76">
        <v>16.791208999999998</v>
      </c>
      <c r="E215" s="76">
        <v>17.589524999999998</v>
      </c>
      <c r="F215" s="76">
        <v>17.123404000000001</v>
      </c>
      <c r="G215" s="76">
        <v>17.17699</v>
      </c>
      <c r="H215" s="76">
        <v>17.164061</v>
      </c>
      <c r="I215" s="76">
        <v>17.055154000000002</v>
      </c>
      <c r="J215" s="76">
        <v>17.929801000000001</v>
      </c>
      <c r="K215" s="76">
        <v>17.711048999999999</v>
      </c>
      <c r="L215" s="76">
        <v>17.968883999999999</v>
      </c>
      <c r="M215" s="76">
        <v>17.492958999999999</v>
      </c>
      <c r="N215" s="76">
        <v>9.9663470000000007</v>
      </c>
      <c r="O215" s="76">
        <v>9.2587759999999992</v>
      </c>
      <c r="P215" s="76">
        <v>9.1761339999999993</v>
      </c>
      <c r="Q215" s="76">
        <v>9.9207769999999993</v>
      </c>
      <c r="R215" s="76">
        <v>9.7343279999999996</v>
      </c>
      <c r="S215" s="76">
        <v>9.0957050000000006</v>
      </c>
      <c r="T215" s="76">
        <v>8.9389439999999993</v>
      </c>
      <c r="U215" s="76">
        <v>8.6786019999999997</v>
      </c>
      <c r="V215" s="76">
        <v>8.639913</v>
      </c>
      <c r="W215" s="76">
        <v>8.7422570000000004</v>
      </c>
      <c r="X215" s="76">
        <v>8.0118810000000007</v>
      </c>
      <c r="Y215" s="76">
        <v>8.2930430000000008</v>
      </c>
      <c r="Z215" s="100">
        <v>8.4</v>
      </c>
      <c r="AA215" s="100">
        <v>8.8000000000000007</v>
      </c>
      <c r="AB215" s="100">
        <v>9.4</v>
      </c>
      <c r="AC215" s="100">
        <v>9.1</v>
      </c>
      <c r="AD215" s="100">
        <v>9.8000000000000007</v>
      </c>
      <c r="AE215" s="100">
        <v>10</v>
      </c>
    </row>
    <row r="216" spans="1:31" ht="15">
      <c r="B216" s="33"/>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100"/>
      <c r="AA216" s="100"/>
      <c r="AB216" s="100"/>
      <c r="AC216" s="100"/>
      <c r="AD216" s="100"/>
      <c r="AE216" s="100"/>
    </row>
    <row r="217" spans="1:31" ht="15">
      <c r="A217" s="16"/>
      <c r="B217" s="82" t="s">
        <v>231</v>
      </c>
      <c r="C217" s="36">
        <v>68.902823999999995</v>
      </c>
      <c r="D217" s="36">
        <v>68.902823999999995</v>
      </c>
      <c r="E217" s="36">
        <v>68.902823999999995</v>
      </c>
      <c r="F217" s="36">
        <v>68.902823999999995</v>
      </c>
      <c r="G217" s="36">
        <v>68.902823999999995</v>
      </c>
      <c r="H217" s="36">
        <v>68.902823999999995</v>
      </c>
      <c r="I217" s="36">
        <v>68.902823999999995</v>
      </c>
      <c r="J217" s="36">
        <v>68.902823999999995</v>
      </c>
      <c r="K217" s="36">
        <v>68.233481999999995</v>
      </c>
      <c r="L217" s="36">
        <v>67.760345999999998</v>
      </c>
      <c r="M217" s="36">
        <v>67.664809000000005</v>
      </c>
      <c r="N217" s="36">
        <v>67.579058000000003</v>
      </c>
      <c r="O217" s="36">
        <v>67.502572000000001</v>
      </c>
      <c r="P217" s="36">
        <v>67.440764000000001</v>
      </c>
      <c r="Q217" s="36">
        <v>67.395882</v>
      </c>
      <c r="R217" s="36">
        <v>67.314518000000007</v>
      </c>
      <c r="S217" s="36">
        <v>67.278334000000001</v>
      </c>
      <c r="T217" s="36">
        <v>67.205240000000003</v>
      </c>
      <c r="U217" s="36">
        <v>67.177727000000004</v>
      </c>
      <c r="V217" s="36">
        <v>67.146615999999995</v>
      </c>
      <c r="W217" s="36">
        <v>67.113608999999997</v>
      </c>
      <c r="X217" s="36">
        <v>67.042987999999994</v>
      </c>
      <c r="Y217" s="36">
        <v>67.020675999999995</v>
      </c>
      <c r="Z217" s="16">
        <v>66.900000000000006</v>
      </c>
      <c r="AA217" s="16">
        <v>66.8</v>
      </c>
      <c r="AB217" s="16">
        <v>66.900000000000006</v>
      </c>
      <c r="AC217" s="16">
        <v>66.900000000000006</v>
      </c>
      <c r="AD217" s="16">
        <v>66.900000000000006</v>
      </c>
      <c r="AE217" s="16">
        <v>66.900000000000006</v>
      </c>
    </row>
    <row r="218" spans="1:31" ht="15">
      <c r="Z218" s="100"/>
      <c r="AA218" s="100"/>
      <c r="AB218" s="100"/>
      <c r="AC218" s="100"/>
      <c r="AD218" s="100"/>
      <c r="AE218" s="100"/>
    </row>
    <row r="219" spans="1:31" ht="15">
      <c r="Z219" s="100"/>
      <c r="AA219" s="100"/>
      <c r="AB219" s="100"/>
      <c r="AC219" s="100"/>
      <c r="AD219" s="100"/>
      <c r="AE219" s="100"/>
    </row>
    <row r="220" spans="1:31" ht="15">
      <c r="B220" s="16" t="s">
        <v>298</v>
      </c>
      <c r="Z220" s="100"/>
      <c r="AA220" s="100"/>
      <c r="AB220" s="100"/>
      <c r="AC220" s="100"/>
      <c r="AD220" s="100"/>
      <c r="AE220" s="100"/>
    </row>
    <row r="221" spans="1:31" ht="15">
      <c r="A221" s="8"/>
      <c r="B221" s="97" t="s">
        <v>187</v>
      </c>
      <c r="C221" s="26">
        <v>305.62599999999998</v>
      </c>
      <c r="D221" s="26">
        <v>298.036</v>
      </c>
      <c r="E221" s="26">
        <v>288.62099999999998</v>
      </c>
      <c r="F221" s="26">
        <v>287.28199999999998</v>
      </c>
      <c r="G221" s="26">
        <v>282.28500000000003</v>
      </c>
      <c r="H221" s="26">
        <v>274.589</v>
      </c>
      <c r="I221" s="26">
        <v>268.21100000000001</v>
      </c>
      <c r="J221" s="26">
        <v>275.04300000000001</v>
      </c>
      <c r="K221" s="26">
        <v>288.76100000000002</v>
      </c>
      <c r="L221" s="26">
        <v>298.29500000000002</v>
      </c>
      <c r="M221" s="26">
        <v>311.27800000000002</v>
      </c>
      <c r="N221" s="26">
        <v>318.33</v>
      </c>
      <c r="O221" s="26">
        <v>350.08199999999999</v>
      </c>
      <c r="P221" s="26">
        <v>373.358</v>
      </c>
      <c r="Q221" s="26">
        <v>408.81599999999997</v>
      </c>
      <c r="R221" s="26">
        <v>443.71499999999997</v>
      </c>
      <c r="S221" s="26">
        <v>484.89699999999999</v>
      </c>
      <c r="T221" s="26">
        <v>522.42999999999995</v>
      </c>
      <c r="U221" s="26">
        <v>566.88900000000001</v>
      </c>
      <c r="V221" s="26">
        <v>594.86</v>
      </c>
      <c r="W221" s="26">
        <v>616.17999999999995</v>
      </c>
      <c r="X221" s="26">
        <v>631.09699999999998</v>
      </c>
      <c r="Y221" s="26">
        <v>661.452</v>
      </c>
      <c r="Z221" s="8">
        <v>672</v>
      </c>
      <c r="AA221" s="8">
        <v>688</v>
      </c>
      <c r="AB221" s="8">
        <v>709</v>
      </c>
      <c r="AC221" s="8">
        <v>716</v>
      </c>
      <c r="AD221" s="8">
        <v>721</v>
      </c>
      <c r="AE221" s="8">
        <v>730</v>
      </c>
    </row>
    <row r="222" spans="1:31" ht="15">
      <c r="A222" s="8"/>
      <c r="B222" s="97" t="s">
        <v>299</v>
      </c>
      <c r="C222" s="26">
        <v>4769.7122939999999</v>
      </c>
      <c r="D222" s="26">
        <v>4525.8236820000002</v>
      </c>
      <c r="E222" s="26">
        <v>4543.907612</v>
      </c>
      <c r="F222" s="26">
        <v>4562.7148239999997</v>
      </c>
      <c r="G222" s="26">
        <v>4627.3218290000004</v>
      </c>
      <c r="H222" s="26">
        <v>4628.3782959999999</v>
      </c>
      <c r="I222" s="26">
        <v>4695.1437910000004</v>
      </c>
      <c r="J222" s="26">
        <v>4741.8893500000004</v>
      </c>
      <c r="K222" s="26">
        <v>4736.4244989999997</v>
      </c>
      <c r="L222" s="26">
        <v>4751.3652330000004</v>
      </c>
      <c r="M222" s="26">
        <v>4814.5976520000004</v>
      </c>
      <c r="N222" s="26">
        <v>4772.7755660000003</v>
      </c>
      <c r="O222" s="26">
        <v>4952.9034089999996</v>
      </c>
      <c r="P222" s="26">
        <v>4963.9362609999998</v>
      </c>
      <c r="Q222" s="26">
        <v>4923.8405659999999</v>
      </c>
      <c r="R222" s="26">
        <v>4924.065826</v>
      </c>
      <c r="S222" s="26">
        <v>4779.5221300000003</v>
      </c>
      <c r="T222" s="26">
        <v>4819.832942</v>
      </c>
      <c r="U222" s="26">
        <v>4544.5058989999998</v>
      </c>
      <c r="V222" s="26">
        <v>4546.6073889999998</v>
      </c>
      <c r="W222" s="26">
        <v>4574.8166849999998</v>
      </c>
      <c r="X222" s="26">
        <v>4547.9894199999999</v>
      </c>
      <c r="Y222" s="26">
        <v>4504.4646899999998</v>
      </c>
      <c r="Z222" s="26">
        <v>4487</v>
      </c>
      <c r="AA222" s="26">
        <v>4276</v>
      </c>
      <c r="AB222" s="26">
        <v>4247</v>
      </c>
      <c r="AC222" s="26">
        <v>4273</v>
      </c>
      <c r="AD222" s="26">
        <v>4226</v>
      </c>
      <c r="AE222" s="26">
        <v>4315</v>
      </c>
    </row>
    <row r="223" spans="1:31" ht="24">
      <c r="A223" s="8"/>
      <c r="B223" s="98" t="s">
        <v>300</v>
      </c>
      <c r="C223" s="37">
        <v>4.7</v>
      </c>
      <c r="D223" s="37">
        <v>4.7</v>
      </c>
      <c r="E223" s="37">
        <v>4.7</v>
      </c>
      <c r="F223" s="37">
        <v>4.7</v>
      </c>
      <c r="G223" s="37">
        <v>4.7</v>
      </c>
      <c r="H223" s="37">
        <v>4.7</v>
      </c>
      <c r="I223" s="37">
        <v>4.7</v>
      </c>
      <c r="J223" s="37">
        <v>4.7</v>
      </c>
      <c r="K223" s="37">
        <v>4.7</v>
      </c>
      <c r="L223" s="37">
        <v>4.7</v>
      </c>
      <c r="M223" s="37">
        <v>4.7</v>
      </c>
      <c r="N223" s="37">
        <v>4.7</v>
      </c>
      <c r="O223" s="37">
        <v>4.7</v>
      </c>
      <c r="P223" s="37">
        <v>4.7</v>
      </c>
      <c r="Q223" s="37">
        <v>4.7</v>
      </c>
      <c r="R223" s="37">
        <v>4.3</v>
      </c>
      <c r="S223" s="37">
        <v>4.3</v>
      </c>
      <c r="T223" s="37">
        <v>4.2</v>
      </c>
      <c r="U223" s="37">
        <v>4.2</v>
      </c>
      <c r="V223" s="37">
        <v>5.4</v>
      </c>
      <c r="W223" s="37">
        <v>5.4</v>
      </c>
      <c r="X223" s="37">
        <v>5.4</v>
      </c>
      <c r="Y223" s="37">
        <v>5.4</v>
      </c>
      <c r="Z223" s="8">
        <v>5.4</v>
      </c>
      <c r="AA223" s="8">
        <v>5.4</v>
      </c>
      <c r="AB223" s="8">
        <v>5.4</v>
      </c>
      <c r="AC223" s="8">
        <v>5.4</v>
      </c>
      <c r="AD223" s="8">
        <v>5.3</v>
      </c>
      <c r="AE223" s="8">
        <v>5.3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119"/>
  <sheetViews>
    <sheetView topLeftCell="R86" workbookViewId="0">
      <selection activeCell="AB119" sqref="AB119:AD119"/>
    </sheetView>
  </sheetViews>
  <sheetFormatPr defaultRowHeight="14.25"/>
  <cols>
    <col min="1" max="1" width="35.7109375" bestFit="1" customWidth="1"/>
    <col min="2" max="2" width="12" bestFit="1" customWidth="1"/>
  </cols>
  <sheetData>
    <row r="1" spans="1:30" s="2" customFormat="1">
      <c r="A1" s="2" t="s">
        <v>301</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302</v>
      </c>
      <c r="B3">
        <f>('Freight Fleet Data'!C17+'Freight Fleet Data'!C18)*10^3</f>
        <v>869101</v>
      </c>
      <c r="C3">
        <f>('Freight Fleet Data'!D17+'Freight Fleet Data'!D18)*10^3</f>
        <v>865556</v>
      </c>
      <c r="D3">
        <f>('Freight Fleet Data'!E17+'Freight Fleet Data'!E18)*10^3</f>
        <v>855075</v>
      </c>
      <c r="E3">
        <f>('Freight Fleet Data'!F17+'Freight Fleet Data'!F18)*10^3</f>
        <v>858579.99999999988</v>
      </c>
      <c r="F3">
        <f>('Freight Fleet Data'!G17+'Freight Fleet Data'!G18)*10^3</f>
        <v>901474.99999999988</v>
      </c>
      <c r="G3">
        <f>('Freight Fleet Data'!H17+'Freight Fleet Data'!H18)*10^3</f>
        <v>873706</v>
      </c>
      <c r="H3">
        <f>('Freight Fleet Data'!I17+'Freight Fleet Data'!I18)*10^3</f>
        <v>903909.00000000012</v>
      </c>
      <c r="I3">
        <f>('Freight Fleet Data'!J17+'Freight Fleet Data'!J18)*10^3</f>
        <v>927212</v>
      </c>
      <c r="J3">
        <f>('Freight Fleet Data'!K17+'Freight Fleet Data'!K18)*10^3</f>
        <v>990805.00000000012</v>
      </c>
      <c r="K3">
        <f>('Freight Fleet Data'!L17+'Freight Fleet Data'!L18)*10^3</f>
        <v>976970</v>
      </c>
      <c r="L3">
        <f>('Freight Fleet Data'!M17+'Freight Fleet Data'!M18)*10^3</f>
        <v>973267</v>
      </c>
      <c r="M3">
        <f>('Freight Fleet Data'!N17+'Freight Fleet Data'!N18)*10^3</f>
        <v>1039019</v>
      </c>
      <c r="N3">
        <f>('Freight Fleet Data'!O17+'Freight Fleet Data'!O18)*10^3</f>
        <v>1074637</v>
      </c>
      <c r="O3">
        <f>('Freight Fleet Data'!P17+'Freight Fleet Data'!P18)*10^3</f>
        <v>1138771</v>
      </c>
      <c r="P3">
        <f>('Freight Fleet Data'!Q17+'Freight Fleet Data'!Q18)*10^3</f>
        <v>1197778</v>
      </c>
      <c r="Q3">
        <f>('Freight Fleet Data'!R17+'Freight Fleet Data'!R18)*10^3</f>
        <v>1245922</v>
      </c>
      <c r="R3">
        <f>('Freight Fleet Data'!S17+'Freight Fleet Data'!S18)*10^3</f>
        <v>1376932</v>
      </c>
      <c r="S3">
        <f>('Freight Fleet Data'!T17+'Freight Fleet Data'!T18)*10^3</f>
        <v>1501250</v>
      </c>
      <c r="T3">
        <f>('Freight Fleet Data'!U17+'Freight Fleet Data'!U18)*10^3</f>
        <v>1623858</v>
      </c>
      <c r="U3">
        <f>('Freight Fleet Data'!V17+'Freight Fleet Data'!V18)*10^3</f>
        <v>1705880.9999999998</v>
      </c>
      <c r="V3">
        <f>('Freight Fleet Data'!W17+'Freight Fleet Data'!W18)*10^3</f>
        <v>1801417</v>
      </c>
      <c r="W3">
        <f>('Freight Fleet Data'!X17+'Freight Fleet Data'!X18)*10^3</f>
        <v>1847109</v>
      </c>
      <c r="X3">
        <f>('Freight Fleet Data'!Y17+'Freight Fleet Data'!Y18)*10^3</f>
        <v>1881287</v>
      </c>
      <c r="Y3">
        <f>('Freight Fleet Data'!Z17+'Freight Fleet Data'!Z18)*10^3</f>
        <v>1935000</v>
      </c>
      <c r="Z3">
        <f>('Freight Fleet Data'!AA17+'Freight Fleet Data'!AA18)*10^3</f>
        <v>2006000</v>
      </c>
      <c r="AA3">
        <f>('Freight Fleet Data'!AB17+'Freight Fleet Data'!AB18)*10^3</f>
        <v>2061000</v>
      </c>
      <c r="AB3">
        <f>('Freight Fleet Data'!AC17+'Freight Fleet Data'!AC18)*10^3</f>
        <v>2087000</v>
      </c>
      <c r="AC3">
        <f>('Freight Fleet Data'!AD17+'Freight Fleet Data'!AD18)*10^3</f>
        <v>2134000</v>
      </c>
      <c r="AD3">
        <f>('Freight Fleet Data'!AE17+'Freight Fleet Data'!AE18)*10^3</f>
        <v>2175000</v>
      </c>
    </row>
    <row r="4" spans="1:30">
      <c r="A4" s="74" t="s">
        <v>303</v>
      </c>
      <c r="B4" s="41">
        <f>'Freight Energy Data'!C27*'Freight Energy Data'!C21/100/('Freight Energy Data'!C27+'Freight Energy Data'!C78)*SUM('Freight Fleet Data'!C17:C18)*10^3</f>
        <v>67182.867460669819</v>
      </c>
      <c r="C4" s="41">
        <f>'Freight Energy Data'!D27*'Freight Energy Data'!D21/100/('Freight Energy Data'!D27+'Freight Energy Data'!D78)*SUM('Freight Fleet Data'!D17:D18)*10^3</f>
        <v>72592.93924022757</v>
      </c>
      <c r="D4" s="41">
        <f>'Freight Energy Data'!E27*'Freight Energy Data'!E21/100/('Freight Energy Data'!E27+'Freight Energy Data'!E78)*SUM('Freight Fleet Data'!E17:E18)*10^3</f>
        <v>73622.625801657763</v>
      </c>
      <c r="E4" s="41">
        <f>'Freight Energy Data'!F27*'Freight Energy Data'!F21/100/('Freight Energy Data'!F27+'Freight Energy Data'!F78)*SUM('Freight Fleet Data'!F17:F18)*10^3</f>
        <v>70928.537803043466</v>
      </c>
      <c r="F4" s="41">
        <f>'Freight Energy Data'!G27*'Freight Energy Data'!G21/100/('Freight Energy Data'!G27+'Freight Energy Data'!G78)*SUM('Freight Fleet Data'!G17:G18)*10^3</f>
        <v>72552.724588101351</v>
      </c>
      <c r="G4" s="41">
        <f>'Freight Energy Data'!H27*'Freight Energy Data'!H21/100/('Freight Energy Data'!H27+'Freight Energy Data'!H78)*SUM('Freight Fleet Data'!H17:H18)*10^3</f>
        <v>61820.056567076121</v>
      </c>
      <c r="H4" s="41">
        <f>'Freight Energy Data'!I27*'Freight Energy Data'!I21/100/('Freight Energy Data'!I27+'Freight Energy Data'!I78)*SUM('Freight Fleet Data'!I17:I18)*10^3</f>
        <v>66711.157434829132</v>
      </c>
      <c r="I4" s="41">
        <f>'Freight Energy Data'!J27*'Freight Energy Data'!J21/100/('Freight Energy Data'!J27+'Freight Energy Data'!J78)*SUM('Freight Fleet Data'!J17:J18)*10^3</f>
        <v>61354.94336638067</v>
      </c>
      <c r="J4" s="41">
        <f>'Freight Energy Data'!K27*'Freight Energy Data'!K21/100/('Freight Energy Data'!K27+'Freight Energy Data'!K78)*SUM('Freight Fleet Data'!K17:K18)*10^3</f>
        <v>65105.220188144129</v>
      </c>
      <c r="K4" s="41">
        <f>'Freight Energy Data'!L27*'Freight Energy Data'!L21/100/('Freight Energy Data'!L27+'Freight Energy Data'!L78)*SUM('Freight Fleet Data'!L17:L18)*10^3</f>
        <v>61092.928486923396</v>
      </c>
      <c r="L4" s="41">
        <f>'Freight Energy Data'!M27*'Freight Energy Data'!M21/100/('Freight Energy Data'!M27+'Freight Energy Data'!M78)*SUM('Freight Fleet Data'!M17:M18)*10^3</f>
        <v>53405.529427045629</v>
      </c>
      <c r="M4" s="41">
        <f>'Freight Energy Data'!N27*'Freight Energy Data'!N21/100/('Freight Energy Data'!N27+'Freight Energy Data'!N78)*SUM('Freight Fleet Data'!N17:N18)*10^3</f>
        <v>64869.322642165374</v>
      </c>
      <c r="N4" s="41">
        <f>'Freight Energy Data'!O27*'Freight Energy Data'!O21/100/('Freight Energy Data'!O27+'Freight Energy Data'!O78)*SUM('Freight Fleet Data'!O17:O18)*10^3</f>
        <v>61907.290625532245</v>
      </c>
      <c r="O4" s="41">
        <f>'Freight Energy Data'!P27*'Freight Energy Data'!P21/100/('Freight Energy Data'!P27+'Freight Energy Data'!P78)*SUM('Freight Fleet Data'!P17:P18)*10^3</f>
        <v>67801.671744276333</v>
      </c>
      <c r="P4" s="41">
        <f>'Freight Energy Data'!Q27*'Freight Energy Data'!Q21/100/('Freight Energy Data'!Q27+'Freight Energy Data'!Q78)*SUM('Freight Fleet Data'!Q17:Q18)*10^3</f>
        <v>76141.1504713834</v>
      </c>
      <c r="Q4" s="41">
        <f>'Freight Energy Data'!R27*'Freight Energy Data'!R21/100/('Freight Energy Data'!R27+'Freight Energy Data'!R78)*SUM('Freight Fleet Data'!R17:R18)*10^3</f>
        <v>68570.095046078</v>
      </c>
      <c r="R4" s="41">
        <f>'Freight Energy Data'!S27*'Freight Energy Data'!S21/100/('Freight Energy Data'!S27+'Freight Energy Data'!S78)*SUM('Freight Fleet Data'!S17:S18)*10^3</f>
        <v>96814.552480719562</v>
      </c>
      <c r="S4" s="41">
        <f>'Freight Energy Data'!T27*'Freight Energy Data'!T21/100/('Freight Energy Data'!T27+'Freight Energy Data'!T78)*SUM('Freight Fleet Data'!T17:T18)*10^3</f>
        <v>105465.47843857805</v>
      </c>
      <c r="T4" s="41">
        <f>'Freight Energy Data'!U27*'Freight Energy Data'!U21/100/('Freight Energy Data'!U27+'Freight Energy Data'!U78)*SUM('Freight Fleet Data'!U17:U18)*10^3</f>
        <v>116428.33049574</v>
      </c>
      <c r="U4" s="41">
        <f>'Freight Energy Data'!V27*'Freight Energy Data'!V21/100/('Freight Energy Data'!V27+'Freight Energy Data'!V78)*SUM('Freight Fleet Data'!V17:V18)*10^3</f>
        <v>127562.63826853366</v>
      </c>
      <c r="V4" s="41">
        <f>'Freight Energy Data'!W27*'Freight Energy Data'!W21/100/('Freight Energy Data'!W27+'Freight Energy Data'!W78)*SUM('Freight Fleet Data'!W17:W18)*10^3</f>
        <v>141526.39235699049</v>
      </c>
      <c r="W4" s="41">
        <f>'Freight Energy Data'!X27*'Freight Energy Data'!X21/100/('Freight Energy Data'!X27+'Freight Energy Data'!X78)*SUM('Freight Fleet Data'!X17:X18)*10^3</f>
        <v>133903.28721739558</v>
      </c>
      <c r="X4" s="41">
        <f>'Freight Energy Data'!Y27*'Freight Energy Data'!Y21/100/('Freight Energy Data'!Y27+'Freight Energy Data'!Y78)*SUM('Freight Fleet Data'!Y17:Y18)*10^3</f>
        <v>136359.1629892115</v>
      </c>
      <c r="Y4" s="41">
        <f>'Freight Energy Data'!Z27*'Freight Energy Data'!Z21/100/('Freight Energy Data'!Z27+'Freight Energy Data'!Z78)*SUM('Freight Fleet Data'!Z17:Z18)*10^3</f>
        <v>144428.39536909002</v>
      </c>
      <c r="Z4" s="41">
        <f>'Freight Energy Data'!AA27*'Freight Energy Data'!AA21/100/('Freight Energy Data'!AA27+'Freight Energy Data'!AA78)*SUM('Freight Fleet Data'!AA17:AA18)*10^3</f>
        <v>142601.01351993979</v>
      </c>
      <c r="AA4" s="41">
        <f>'Freight Energy Data'!AB27*'Freight Energy Data'!AB21/100/('Freight Energy Data'!AB27+'Freight Energy Data'!AB78)*SUM('Freight Fleet Data'!AB17:AB18)*10^3</f>
        <v>152590.54226508629</v>
      </c>
      <c r="AB4" s="41">
        <f>'Freight Energy Data'!AC27*'Freight Energy Data'!AC21/100/('Freight Energy Data'!AC27+'Freight Energy Data'!AC78)*SUM('Freight Fleet Data'!AC17:AC18)*10^3</f>
        <v>153725.83845252119</v>
      </c>
      <c r="AC4" s="41">
        <f>'Freight Energy Data'!AD27*'Freight Energy Data'!AD21/100/('Freight Energy Data'!AD27+'Freight Energy Data'!AD78)*SUM('Freight Fleet Data'!AD17:AD18)*10^3</f>
        <v>157579.01683068517</v>
      </c>
      <c r="AD4" s="41">
        <f>'Freight Energy Data'!AE27*'Freight Energy Data'!AE21/100/('Freight Energy Data'!AE27+'Freight Energy Data'!AE78)*SUM('Freight Fleet Data'!AE17:AE18)*10^3</f>
        <v>166183.24440991104</v>
      </c>
    </row>
    <row r="5" spans="1:30">
      <c r="A5" s="74" t="s">
        <v>304</v>
      </c>
      <c r="B5" s="41">
        <f t="shared" ref="B5:AA5" si="0">B3-B4</f>
        <v>801918.13253933017</v>
      </c>
      <c r="C5" s="41">
        <f t="shared" si="0"/>
        <v>792963.06075977243</v>
      </c>
      <c r="D5" s="41">
        <f t="shared" si="0"/>
        <v>781452.37419834221</v>
      </c>
      <c r="E5" s="41">
        <f t="shared" si="0"/>
        <v>787651.46219695639</v>
      </c>
      <c r="F5" s="41">
        <f t="shared" si="0"/>
        <v>828922.2754118985</v>
      </c>
      <c r="G5" s="41">
        <f t="shared" si="0"/>
        <v>811885.94343292387</v>
      </c>
      <c r="H5" s="41">
        <f t="shared" si="0"/>
        <v>837197.84256517095</v>
      </c>
      <c r="I5" s="41">
        <f t="shared" si="0"/>
        <v>865857.05663361936</v>
      </c>
      <c r="J5" s="41">
        <f t="shared" si="0"/>
        <v>925699.77981185599</v>
      </c>
      <c r="K5" s="41">
        <f t="shared" si="0"/>
        <v>915877.07151307655</v>
      </c>
      <c r="L5" s="41">
        <f t="shared" si="0"/>
        <v>919861.47057295439</v>
      </c>
      <c r="M5" s="41">
        <f t="shared" si="0"/>
        <v>974149.67735783465</v>
      </c>
      <c r="N5" s="41">
        <f t="shared" si="0"/>
        <v>1012729.7093744677</v>
      </c>
      <c r="O5" s="41">
        <f t="shared" si="0"/>
        <v>1070969.3282557237</v>
      </c>
      <c r="P5" s="41">
        <f t="shared" si="0"/>
        <v>1121636.8495286165</v>
      </c>
      <c r="Q5" s="41">
        <f t="shared" si="0"/>
        <v>1177351.9049539219</v>
      </c>
      <c r="R5" s="41">
        <f t="shared" si="0"/>
        <v>1280117.4475192805</v>
      </c>
      <c r="S5" s="41">
        <f t="shared" si="0"/>
        <v>1395784.5215614219</v>
      </c>
      <c r="T5" s="41">
        <f t="shared" si="0"/>
        <v>1507429.6695042599</v>
      </c>
      <c r="U5" s="41">
        <f t="shared" si="0"/>
        <v>1578318.3617314661</v>
      </c>
      <c r="V5" s="41">
        <f t="shared" si="0"/>
        <v>1659890.6076430096</v>
      </c>
      <c r="W5" s="41">
        <f t="shared" si="0"/>
        <v>1713205.7127826044</v>
      </c>
      <c r="X5" s="41">
        <f t="shared" si="0"/>
        <v>1744927.8370107885</v>
      </c>
      <c r="Y5" s="41">
        <f t="shared" si="0"/>
        <v>1790571.6046309099</v>
      </c>
      <c r="Z5" s="41">
        <f t="shared" si="0"/>
        <v>1863398.9864800603</v>
      </c>
      <c r="AA5" s="41">
        <f t="shared" si="0"/>
        <v>1908409.4577349138</v>
      </c>
      <c r="AB5" s="41">
        <f>AB3-AB4</f>
        <v>1933274.1615474788</v>
      </c>
      <c r="AC5" s="41">
        <f t="shared" ref="AC5:AD5" si="1">AC3-AC4</f>
        <v>1976420.9831693149</v>
      </c>
      <c r="AD5" s="41">
        <f t="shared" si="1"/>
        <v>2008816.7555900889</v>
      </c>
    </row>
    <row r="7" spans="1:30">
      <c r="A7" t="s">
        <v>305</v>
      </c>
    </row>
    <row r="8" spans="1:30">
      <c r="A8" s="74" t="s">
        <v>303</v>
      </c>
      <c r="B8">
        <f>'Freight Energy Data'!C15</f>
        <v>85.223528000000002</v>
      </c>
      <c r="C8">
        <f>'Freight Energy Data'!D15</f>
        <v>83.986828000000003</v>
      </c>
      <c r="D8">
        <f>'Freight Energy Data'!E15</f>
        <v>88.324656000000004</v>
      </c>
      <c r="E8">
        <f>'Freight Energy Data'!F15</f>
        <v>93.160133999999999</v>
      </c>
      <c r="F8">
        <f>'Freight Energy Data'!G15</f>
        <v>103.46266900000001</v>
      </c>
      <c r="G8">
        <f>'Freight Energy Data'!H15</f>
        <v>97.144448999999994</v>
      </c>
      <c r="H8">
        <f>'Freight Energy Data'!I15</f>
        <v>104.045891</v>
      </c>
      <c r="I8">
        <f>'Freight Energy Data'!J15</f>
        <v>101.377973</v>
      </c>
      <c r="J8">
        <f>'Freight Energy Data'!K15</f>
        <v>103.870519</v>
      </c>
      <c r="K8">
        <f>'Freight Energy Data'!L15</f>
        <v>103.544224</v>
      </c>
      <c r="L8">
        <f>'Freight Energy Data'!M15</f>
        <v>95.294083000000001</v>
      </c>
      <c r="M8">
        <f>'Freight Energy Data'!N15</f>
        <v>104.91652000000001</v>
      </c>
      <c r="N8">
        <f>'Freight Energy Data'!O15</f>
        <v>95.994128000000003</v>
      </c>
      <c r="O8">
        <f>'Freight Energy Data'!P15</f>
        <v>108.34796799999999</v>
      </c>
      <c r="P8">
        <f>'Freight Energy Data'!Q15</f>
        <v>122.185005</v>
      </c>
      <c r="Q8">
        <f>'Freight Energy Data'!R15</f>
        <v>107.496258</v>
      </c>
      <c r="R8">
        <f>'Freight Energy Data'!S15</f>
        <v>123.31209</v>
      </c>
      <c r="S8">
        <f>'Freight Energy Data'!T15</f>
        <v>121.183195</v>
      </c>
      <c r="T8">
        <f>'Freight Energy Data'!U15</f>
        <v>126.520734</v>
      </c>
      <c r="U8">
        <f>'Freight Energy Data'!V15</f>
        <v>132.863551</v>
      </c>
      <c r="V8">
        <f>'Freight Energy Data'!W15</f>
        <v>141.37010699999999</v>
      </c>
      <c r="W8">
        <f>'Freight Energy Data'!X15</f>
        <v>133.19753</v>
      </c>
      <c r="X8">
        <f>'Freight Energy Data'!Y15</f>
        <v>135.819906</v>
      </c>
      <c r="Y8">
        <f>'Freight Energy Data'!Z15</f>
        <v>143.9</v>
      </c>
      <c r="Z8">
        <f>'Freight Energy Data'!AA15</f>
        <v>142.19999999999999</v>
      </c>
      <c r="AA8">
        <f>'Freight Energy Data'!AB15</f>
        <v>149.1</v>
      </c>
      <c r="AB8">
        <f>'Freight Energy Data'!AC15</f>
        <v>153.19999999999999</v>
      </c>
      <c r="AC8">
        <f>'Freight Energy Data'!AD15</f>
        <v>154</v>
      </c>
      <c r="AD8">
        <f>'Freight Energy Data'!AE15</f>
        <v>156.69999999999999</v>
      </c>
    </row>
    <row r="9" spans="1:30">
      <c r="A9" s="74" t="s">
        <v>304</v>
      </c>
      <c r="B9">
        <f>'Freight Energy Data'!C16+'Freight Energy Data'!C52</f>
        <v>288.37415299999998</v>
      </c>
      <c r="C9">
        <f>'Freight Energy Data'!D16+'Freight Energy Data'!D52</f>
        <v>264.42889200000002</v>
      </c>
      <c r="D9">
        <f>'Freight Energy Data'!E16+'Freight Energy Data'!E52</f>
        <v>271.10379999999998</v>
      </c>
      <c r="E9">
        <f>'Freight Energy Data'!F16+'Freight Energy Data'!F52</f>
        <v>298.20964100000003</v>
      </c>
      <c r="F9">
        <f>'Freight Energy Data'!G16+'Freight Energy Data'!G52</f>
        <v>337.91824400000002</v>
      </c>
      <c r="G9">
        <f>'Freight Energy Data'!H16+'Freight Energy Data'!H52</f>
        <v>368.83714300000003</v>
      </c>
      <c r="H9">
        <f>'Freight Energy Data'!I16+'Freight Energy Data'!I52</f>
        <v>380.87039600000003</v>
      </c>
      <c r="I9">
        <f>'Freight Energy Data'!J16+'Freight Energy Data'!J52</f>
        <v>417.002295</v>
      </c>
      <c r="J9">
        <f>'Freight Energy Data'!K16+'Freight Energy Data'!K52</f>
        <v>425.82910300000003</v>
      </c>
      <c r="K9">
        <f>'Freight Energy Data'!L16+'Freight Energy Data'!L52</f>
        <v>449.24901799999998</v>
      </c>
      <c r="L9">
        <f>'Freight Energy Data'!M16+'Freight Energy Data'!M52</f>
        <v>469.16900600000002</v>
      </c>
      <c r="M9">
        <f>'Freight Energy Data'!N16+'Freight Energy Data'!N52</f>
        <v>456.40725399999997</v>
      </c>
      <c r="N9">
        <f>'Freight Energy Data'!O16+'Freight Energy Data'!O52</f>
        <v>454.375384</v>
      </c>
      <c r="O9">
        <f>'Freight Energy Data'!P16+'Freight Energy Data'!P52</f>
        <v>501.01227500000005</v>
      </c>
      <c r="P9">
        <f>'Freight Energy Data'!Q16+'Freight Energy Data'!Q52</f>
        <v>527.27978299999995</v>
      </c>
      <c r="Q9">
        <f>'Freight Energy Data'!R16+'Freight Energy Data'!R52</f>
        <v>548.90705400000002</v>
      </c>
      <c r="R9">
        <f>'Freight Energy Data'!S16+'Freight Energy Data'!S52</f>
        <v>552.19214199999999</v>
      </c>
      <c r="S9">
        <f>'Freight Energy Data'!T16+'Freight Energy Data'!T52</f>
        <v>577.25779799999998</v>
      </c>
      <c r="T9">
        <f>'Freight Energy Data'!U16+'Freight Energy Data'!U52</f>
        <v>589.76998700000001</v>
      </c>
      <c r="U9">
        <f>'Freight Energy Data'!V16+'Freight Energy Data'!V52</f>
        <v>591.95370800000001</v>
      </c>
      <c r="V9">
        <f>'Freight Energy Data'!W16+'Freight Energy Data'!W52</f>
        <v>632.17707300000006</v>
      </c>
      <c r="W9">
        <f>'Freight Energy Data'!X16+'Freight Energy Data'!X52</f>
        <v>654.66347999999994</v>
      </c>
      <c r="X9">
        <f>'Freight Energy Data'!Y16+'Freight Energy Data'!Y52</f>
        <v>649.57107800000006</v>
      </c>
      <c r="Y9">
        <f>'Freight Energy Data'!Z16+'Freight Energy Data'!Z52</f>
        <v>660.8</v>
      </c>
      <c r="Z9">
        <f>'Freight Energy Data'!AA16+'Freight Energy Data'!AA52</f>
        <v>656.59999999999991</v>
      </c>
      <c r="AA9">
        <f>'Freight Energy Data'!AB16+'Freight Energy Data'!AB52</f>
        <v>616.5</v>
      </c>
      <c r="AB9">
        <f>'Freight Energy Data'!AC16+'Freight Energy Data'!AC52</f>
        <v>574.29999999999995</v>
      </c>
      <c r="AC9">
        <f>'Freight Energy Data'!AD16+'Freight Energy Data'!AD52</f>
        <v>602.70000000000005</v>
      </c>
      <c r="AD9">
        <f>'Freight Energy Data'!AE16+'Freight Energy Data'!AE52</f>
        <v>639.5</v>
      </c>
    </row>
    <row r="11" spans="1:30">
      <c r="A11" t="s">
        <v>306</v>
      </c>
    </row>
    <row r="12" spans="1:30">
      <c r="A12" s="74" t="s">
        <v>303</v>
      </c>
      <c r="B12">
        <f>CONVERT(SUMPRODUCT('Freight Fleet Data'!C17:C18,'Freight Fleet Data'!C21:C22)/SUM('Freight Fleet Data'!C17:C18),"km","mi")</f>
        <v>19880.827257796667</v>
      </c>
      <c r="C12">
        <f>CONVERT(SUMPRODUCT('Freight Fleet Data'!D17:D18,'Freight Fleet Data'!D21:D22)/SUM('Freight Fleet Data'!D17:D18),"km","mi")</f>
        <v>19032.546917332587</v>
      </c>
      <c r="D12">
        <f>CONVERT(SUMPRODUCT('Freight Fleet Data'!E17:E18,'Freight Fleet Data'!E21:E22)/SUM('Freight Fleet Data'!E17:E18),"km","mi")</f>
        <v>20154.985856593579</v>
      </c>
      <c r="E12">
        <f>CONVERT(SUMPRODUCT('Freight Fleet Data'!F17:F18,'Freight Fleet Data'!F21:F22)/SUM('Freight Fleet Data'!F17:F18),"km","mi")</f>
        <v>21874.832319979203</v>
      </c>
      <c r="F12">
        <f>CONVERT(SUMPRODUCT('Freight Fleet Data'!G17:G18,'Freight Fleet Data'!G21:G22)/SUM('Freight Fleet Data'!G17:G18),"km","mi")</f>
        <v>23544.307032769655</v>
      </c>
      <c r="G12">
        <f>CONVERT(SUMPRODUCT('Freight Fleet Data'!H17:H18,'Freight Fleet Data'!H21:H22)/SUM('Freight Fleet Data'!H17:H18),"km","mi")</f>
        <v>25780.926665128907</v>
      </c>
      <c r="H12">
        <f>CONVERT(SUMPRODUCT('Freight Fleet Data'!I17:I18,'Freight Fleet Data'!I21:I22)/SUM('Freight Fleet Data'!I17:I18),"km","mi")</f>
        <v>25735.911398732271</v>
      </c>
      <c r="I12">
        <f>CONVERT(SUMPRODUCT('Freight Fleet Data'!J17:J18,'Freight Fleet Data'!J21:J22)/SUM('Freight Fleet Data'!J17:J18),"km","mi")</f>
        <v>26899.683847891567</v>
      </c>
      <c r="J12">
        <f>CONVERT(SUMPRODUCT('Freight Fleet Data'!K17:K18,'Freight Fleet Data'!K21:K22)/SUM('Freight Fleet Data'!K17:K18),"km","mi")</f>
        <v>26180.103871694097</v>
      </c>
      <c r="K12">
        <f>CONVERT(SUMPRODUCT('Freight Fleet Data'!L17:L18,'Freight Fleet Data'!L21:L22)/SUM('Freight Fleet Data'!L17:L18),"km","mi")</f>
        <v>28011.558706176296</v>
      </c>
      <c r="L12">
        <f>CONVERT(SUMPRODUCT('Freight Fleet Data'!M17:M18,'Freight Fleet Data'!M21:M22)/SUM('Freight Fleet Data'!M17:M18),"km","mi")</f>
        <v>28667.992405537396</v>
      </c>
      <c r="M12">
        <f>CONVERT(SUMPRODUCT('Freight Fleet Data'!N17:N18,'Freight Fleet Data'!N21:N22)/SUM('Freight Fleet Data'!N17:N18),"km","mi")</f>
        <v>27433.746341328933</v>
      </c>
      <c r="N12">
        <f>CONVERT(SUMPRODUCT('Freight Fleet Data'!O17:O18,'Freight Fleet Data'!O21:O22)/SUM('Freight Fleet Data'!O17:O18),"km","mi")</f>
        <v>26169.632613777903</v>
      </c>
      <c r="O12">
        <f>CONVERT(SUMPRODUCT('Freight Fleet Data'!P17:P18,'Freight Fleet Data'!P21:P22)/SUM('Freight Fleet Data'!P17:P18),"km","mi")</f>
        <v>27872.758038509983</v>
      </c>
      <c r="P12">
        <f>CONVERT(SUMPRODUCT('Freight Fleet Data'!Q17:Q18,'Freight Fleet Data'!Q21:Q22)/SUM('Freight Fleet Data'!Q17:Q18),"km","mi")</f>
        <v>28730.717672873252</v>
      </c>
      <c r="Q12">
        <f>CONVERT(SUMPRODUCT('Freight Fleet Data'!R17:R18,'Freight Fleet Data'!R21:R22)/SUM('Freight Fleet Data'!R17:R18),"km","mi")</f>
        <v>27927.285457057751</v>
      </c>
      <c r="R12">
        <f>CONVERT(SUMPRODUCT('Freight Fleet Data'!S17:S18,'Freight Fleet Data'!S21:S22)/SUM('Freight Fleet Data'!S17:S18),"km","mi")</f>
        <v>27592.625491033152</v>
      </c>
      <c r="S12">
        <f>CONVERT(SUMPRODUCT('Freight Fleet Data'!T17:T18,'Freight Fleet Data'!T21:T22)/SUM('Freight Fleet Data'!T17:T18),"km","mi")</f>
        <v>26257.258345251772</v>
      </c>
      <c r="T12">
        <f>CONVERT(SUMPRODUCT('Freight Fleet Data'!U17:U18,'Freight Fleet Data'!U21:U22)/SUM('Freight Fleet Data'!U17:U18),"km","mi")</f>
        <v>24660.076339053772</v>
      </c>
      <c r="U12">
        <f>CONVERT(SUMPRODUCT('Freight Fleet Data'!V17:V18,'Freight Fleet Data'!V21:V22)/SUM('Freight Fleet Data'!V17:V18),"km","mi")</f>
        <v>24006.09882104503</v>
      </c>
      <c r="V12">
        <f>CONVERT(SUMPRODUCT('Freight Fleet Data'!W17:W18,'Freight Fleet Data'!W21:W22)/SUM('Freight Fleet Data'!W17:W18),"km","mi")</f>
        <v>25290.076513570995</v>
      </c>
      <c r="W12">
        <f>CONVERT(SUMPRODUCT('Freight Fleet Data'!X17:X18,'Freight Fleet Data'!X21:X22)/SUM('Freight Fleet Data'!X17:X18),"km","mi")</f>
        <v>25315.584115835278</v>
      </c>
      <c r="X12">
        <f>CONVERT(SUMPRODUCT('Freight Fleet Data'!Y17:Y18,'Freight Fleet Data'!Y21:Y22)/SUM('Freight Fleet Data'!Y17:Y18),"km","mi")</f>
        <v>25137.156069887656</v>
      </c>
      <c r="Y12">
        <f>CONVERT(SUMPRODUCT('Freight Fleet Data'!Z17:Z18,'Freight Fleet Data'!Z21:Z22)/SUM('Freight Fleet Data'!Z17:Z18),"km","mi")</f>
        <v>25444.410778007339</v>
      </c>
      <c r="Z12">
        <f>CONVERT(SUMPRODUCT('Freight Fleet Data'!AA17:AA18,'Freight Fleet Data'!AA21:AA22)/SUM('Freight Fleet Data'!AA17:AA18),"km","mi")</f>
        <v>24639.970344870901</v>
      </c>
      <c r="AA12">
        <f>CONVERT(SUMPRODUCT('Freight Fleet Data'!AB17:AB18,'Freight Fleet Data'!AB21:AB22)/SUM('Freight Fleet Data'!AB17:AB18),"km","mi")</f>
        <v>23156.46505533352</v>
      </c>
      <c r="AB12">
        <f>CONVERT(SUMPRODUCT('Freight Fleet Data'!AC17:AC18,'Freight Fleet Data'!AC21:AC22)/SUM('Freight Fleet Data'!AC17:AC18),"km","mi")</f>
        <v>22174.908274536316</v>
      </c>
      <c r="AC12">
        <f>CONVERT(SUMPRODUCT('Freight Fleet Data'!AD17:AD18,'Freight Fleet Data'!AD21:AD22)/SUM('Freight Fleet Data'!AD17:AD18),"km","mi")</f>
        <v>22825.217016596831</v>
      </c>
      <c r="AD12">
        <f>CONVERT(SUMPRODUCT('Freight Fleet Data'!AE17:AE18,'Freight Fleet Data'!AE21:AE22)/SUM('Freight Fleet Data'!AE17:AE18),"km","mi")</f>
        <v>23908.292811360963</v>
      </c>
    </row>
    <row r="13" spans="1:30">
      <c r="A13" s="74" t="s">
        <v>304</v>
      </c>
      <c r="B13">
        <f t="shared" ref="B13:AA13" si="2">B12</f>
        <v>19880.827257796667</v>
      </c>
      <c r="C13">
        <f t="shared" si="2"/>
        <v>19032.546917332587</v>
      </c>
      <c r="D13">
        <f t="shared" si="2"/>
        <v>20154.985856593579</v>
      </c>
      <c r="E13">
        <f t="shared" si="2"/>
        <v>21874.832319979203</v>
      </c>
      <c r="F13">
        <f t="shared" si="2"/>
        <v>23544.307032769655</v>
      </c>
      <c r="G13">
        <f t="shared" si="2"/>
        <v>25780.926665128907</v>
      </c>
      <c r="H13">
        <f t="shared" si="2"/>
        <v>25735.911398732271</v>
      </c>
      <c r="I13">
        <f t="shared" si="2"/>
        <v>26899.683847891567</v>
      </c>
      <c r="J13">
        <f t="shared" si="2"/>
        <v>26180.103871694097</v>
      </c>
      <c r="K13">
        <f t="shared" si="2"/>
        <v>28011.558706176296</v>
      </c>
      <c r="L13">
        <f t="shared" si="2"/>
        <v>28667.992405537396</v>
      </c>
      <c r="M13">
        <f t="shared" si="2"/>
        <v>27433.746341328933</v>
      </c>
      <c r="N13">
        <f t="shared" si="2"/>
        <v>26169.632613777903</v>
      </c>
      <c r="O13">
        <f t="shared" si="2"/>
        <v>27872.758038509983</v>
      </c>
      <c r="P13">
        <f t="shared" si="2"/>
        <v>28730.717672873252</v>
      </c>
      <c r="Q13">
        <f t="shared" si="2"/>
        <v>27927.285457057751</v>
      </c>
      <c r="R13">
        <f t="shared" si="2"/>
        <v>27592.625491033152</v>
      </c>
      <c r="S13">
        <f t="shared" si="2"/>
        <v>26257.258345251772</v>
      </c>
      <c r="T13">
        <f t="shared" si="2"/>
        <v>24660.076339053772</v>
      </c>
      <c r="U13">
        <f t="shared" si="2"/>
        <v>24006.09882104503</v>
      </c>
      <c r="V13">
        <f t="shared" si="2"/>
        <v>25290.076513570995</v>
      </c>
      <c r="W13">
        <f t="shared" si="2"/>
        <v>25315.584115835278</v>
      </c>
      <c r="X13">
        <f t="shared" si="2"/>
        <v>25137.156069887656</v>
      </c>
      <c r="Y13">
        <f t="shared" si="2"/>
        <v>25444.410778007339</v>
      </c>
      <c r="Z13">
        <f t="shared" si="2"/>
        <v>24639.970344870901</v>
      </c>
      <c r="AA13">
        <f t="shared" si="2"/>
        <v>23156.46505533352</v>
      </c>
      <c r="AB13">
        <f>AB12</f>
        <v>22174.908274536316</v>
      </c>
      <c r="AC13">
        <f t="shared" ref="AC13:AD13" si="3">AC12</f>
        <v>22825.217016596831</v>
      </c>
      <c r="AD13">
        <f t="shared" si="3"/>
        <v>23908.292811360963</v>
      </c>
    </row>
    <row r="15" spans="1:30">
      <c r="A15" t="s">
        <v>307</v>
      </c>
    </row>
    <row r="16" spans="1:30">
      <c r="A16" s="74" t="s">
        <v>303</v>
      </c>
      <c r="B16">
        <f>SUM('Freight Energy Data'!C78,'Freight Energy Data'!C27)*10^3/SUMPRODUCT('Freight Fleet Data'!C17:C18,'Freight Fleet Data'!C21:C22)</f>
        <v>4.4811059985613326</v>
      </c>
      <c r="C16">
        <f>SUM('Freight Energy Data'!D78,'Freight Energy Data'!D27)*10^3/SUMPRODUCT('Freight Fleet Data'!D17:D18,'Freight Fleet Data'!D21:D22)</f>
        <v>4.339161763622184</v>
      </c>
      <c r="D16">
        <f>SUM('Freight Energy Data'!E78,'Freight Energy Data'!E27)*10^3/SUMPRODUCT('Freight Fleet Data'!E17:E18,'Freight Fleet Data'!E21:E22)</f>
        <v>4.3186629044624585</v>
      </c>
      <c r="E16">
        <f>SUM('Freight Energy Data'!F78,'Freight Energy Data'!F27)*10^3/SUMPRODUCT('Freight Fleet Data'!F17:F18,'Freight Fleet Data'!F21:F22)</f>
        <v>4.4288934817526142</v>
      </c>
      <c r="F16">
        <f>SUM('Freight Energy Data'!G78,'Freight Energy Data'!G27)*10^3/SUMPRODUCT('Freight Fleet Data'!G17:G18,'Freight Fleet Data'!G21:G22)</f>
        <v>4.5321004787144838</v>
      </c>
      <c r="G16">
        <f>SUM('Freight Energy Data'!H78,'Freight Energy Data'!H27)*10^3/SUMPRODUCT('Freight Fleet Data'!H17:H18,'Freight Fleet Data'!H21:H22)</f>
        <v>4.5973488520948953</v>
      </c>
      <c r="H16">
        <f>SUM('Freight Energy Data'!I78,'Freight Energy Data'!I27)*10^3/SUMPRODUCT('Freight Fleet Data'!I17:I18,'Freight Fleet Data'!I21:I22)</f>
        <v>4.6444576553054349</v>
      </c>
      <c r="I16">
        <f>SUM('Freight Energy Data'!J78,'Freight Energy Data'!J27)*10^3/SUMPRODUCT('Freight Fleet Data'!J17:J18,'Freight Fleet Data'!J21:J22)</f>
        <v>4.7434559102538145</v>
      </c>
      <c r="J16">
        <f>SUM('Freight Energy Data'!K78,'Freight Energy Data'!K27)*10^3/SUMPRODUCT('Freight Fleet Data'!K17:K18,'Freight Fleet Data'!K21:K22)</f>
        <v>4.7479045301582259</v>
      </c>
      <c r="K16">
        <f>SUM('Freight Energy Data'!L78,'Freight Energy Data'!L27)*10^3/SUMPRODUCT('Freight Fleet Data'!L17:L18,'Freight Fleet Data'!L21:L22)</f>
        <v>4.7734103580424421</v>
      </c>
      <c r="L16">
        <f>SUM('Freight Energy Data'!M78,'Freight Energy Data'!M27)*10^3/SUMPRODUCT('Freight Fleet Data'!M17:M18,'Freight Fleet Data'!M21:M22)</f>
        <v>4.9570524781520149</v>
      </c>
      <c r="M16">
        <f>SUM('Freight Energy Data'!N78,'Freight Energy Data'!N27)*10^3/SUMPRODUCT('Freight Fleet Data'!N17:N18,'Freight Fleet Data'!N21:N22)</f>
        <v>4.7073331969344769</v>
      </c>
      <c r="N16">
        <f>SUM('Freight Energy Data'!O78,'Freight Energy Data'!O27)*10^3/SUMPRODUCT('Freight Fleet Data'!O17:O18,'Freight Fleet Data'!O21:O22)</f>
        <v>4.7677247146623003</v>
      </c>
      <c r="O16">
        <f>SUM('Freight Energy Data'!P78,'Freight Energy Data'!P27)*10^3/SUMPRODUCT('Freight Fleet Data'!P17:P18,'Freight Fleet Data'!P21:P22)</f>
        <v>4.667299264361513</v>
      </c>
      <c r="P16">
        <f>SUM('Freight Energy Data'!Q78,'Freight Energy Data'!Q27)*10^3/SUMPRODUCT('Freight Fleet Data'!Q17:Q18,'Freight Fleet Data'!Q21:Q22)</f>
        <v>4.6015006826596228</v>
      </c>
      <c r="Q16">
        <f>SUM('Freight Energy Data'!R78,'Freight Energy Data'!R27)*10^3/SUMPRODUCT('Freight Fleet Data'!R17:R18,'Freight Fleet Data'!R21:R22)</f>
        <v>4.6694411544752512</v>
      </c>
      <c r="R16">
        <f>SUM('Freight Energy Data'!S78,'Freight Energy Data'!S27)*10^3/SUMPRODUCT('Freight Fleet Data'!S17:S18,'Freight Fleet Data'!S21:S22)</f>
        <v>4.2680257512654931</v>
      </c>
      <c r="S16">
        <f>SUM('Freight Energy Data'!T78,'Freight Energy Data'!T27)*10^3/SUMPRODUCT('Freight Fleet Data'!T17:T18,'Freight Fleet Data'!T21:T22)</f>
        <v>4.1373182024690411</v>
      </c>
      <c r="T16">
        <f>SUM('Freight Energy Data'!U78,'Freight Energy Data'!U27)*10^3/SUMPRODUCT('Freight Fleet Data'!U17:U18,'Freight Fleet Data'!U21:U22)</f>
        <v>4.0762558654032919</v>
      </c>
      <c r="U16">
        <f>SUM('Freight Energy Data'!V78,'Freight Energy Data'!V27)*10^3/SUMPRODUCT('Freight Fleet Data'!V17:V18,'Freight Fleet Data'!V21:V22)</f>
        <v>3.7533331285502389</v>
      </c>
      <c r="V16">
        <f>SUM('Freight Energy Data'!W78,'Freight Energy Data'!W27)*10^3/SUMPRODUCT('Freight Fleet Data'!W17:W18,'Freight Fleet Data'!W21:W22)</f>
        <v>3.6610893129607716</v>
      </c>
      <c r="W16">
        <f>SUM('Freight Energy Data'!X78,'Freight Energy Data'!X27)*10^3/SUMPRODUCT('Freight Fleet Data'!X17:X18,'Freight Fleet Data'!X21:X22)</f>
        <v>3.6924732457780998</v>
      </c>
      <c r="X16">
        <f>SUM('Freight Energy Data'!Y78,'Freight Energy Data'!Y27)*10^3/SUMPRODUCT('Freight Fleet Data'!Y17:Y18,'Freight Fleet Data'!Y21:Y22)</f>
        <v>3.7850952141640697</v>
      </c>
      <c r="Y16">
        <f>SUM('Freight Energy Data'!Z78,'Freight Energy Data'!Z27)*10^3/SUMPRODUCT('Freight Fleet Data'!Z17:Z18,'Freight Fleet Data'!Z21:Z22)</f>
        <v>3.7968625528006879</v>
      </c>
      <c r="Z16">
        <f>SUM('Freight Energy Data'!AA78,'Freight Energy Data'!AA27)*10^3/SUMPRODUCT('Freight Fleet Data'!AA17:AA18,'Freight Fleet Data'!AA21:AA22)</f>
        <v>3.9917757584758622</v>
      </c>
      <c r="AA16">
        <f>SUM('Freight Energy Data'!AB78,'Freight Energy Data'!AB27)*10^3/SUMPRODUCT('Freight Fleet Data'!AB17:AB18,'Freight Fleet Data'!AB21:AB22)</f>
        <v>4.2335105478940864</v>
      </c>
      <c r="AB16">
        <f>SUM('Freight Energy Data'!AC78,'Freight Energy Data'!AC27)*10^3/SUMPRODUCT('Freight Fleet Data'!AC17:AC18,'Freight Fleet Data'!AC21:AC22)</f>
        <v>4.592966180951823</v>
      </c>
      <c r="AC16">
        <f>SUM('Freight Energy Data'!AD78,'Freight Energy Data'!AD27)*10^3/SUMPRODUCT('Freight Fleet Data'!AD17:AD18,'Freight Fleet Data'!AD21:AD22)</f>
        <v>4.4423391186872108</v>
      </c>
      <c r="AD16">
        <f>SUM('Freight Energy Data'!AE78,'Freight Energy Data'!AE27)*10^3/SUMPRODUCT('Freight Fleet Data'!AE17:AE18,'Freight Fleet Data'!AE21:AE22)</f>
        <v>4.1522701227549135</v>
      </c>
    </row>
    <row r="17" spans="1:30">
      <c r="A17" s="74" t="s">
        <v>304</v>
      </c>
      <c r="B17">
        <f t="shared" ref="B17:AA17" si="4">B16</f>
        <v>4.4811059985613326</v>
      </c>
      <c r="C17">
        <f t="shared" si="4"/>
        <v>4.339161763622184</v>
      </c>
      <c r="D17">
        <f t="shared" si="4"/>
        <v>4.3186629044624585</v>
      </c>
      <c r="E17">
        <f t="shared" si="4"/>
        <v>4.4288934817526142</v>
      </c>
      <c r="F17">
        <f t="shared" si="4"/>
        <v>4.5321004787144838</v>
      </c>
      <c r="G17">
        <f t="shared" si="4"/>
        <v>4.5973488520948953</v>
      </c>
      <c r="H17">
        <f t="shared" si="4"/>
        <v>4.6444576553054349</v>
      </c>
      <c r="I17">
        <f t="shared" si="4"/>
        <v>4.7434559102538145</v>
      </c>
      <c r="J17">
        <f t="shared" si="4"/>
        <v>4.7479045301582259</v>
      </c>
      <c r="K17">
        <f t="shared" si="4"/>
        <v>4.7734103580424421</v>
      </c>
      <c r="L17">
        <f t="shared" si="4"/>
        <v>4.9570524781520149</v>
      </c>
      <c r="M17">
        <f t="shared" si="4"/>
        <v>4.7073331969344769</v>
      </c>
      <c r="N17">
        <f t="shared" si="4"/>
        <v>4.7677247146623003</v>
      </c>
      <c r="O17">
        <f t="shared" si="4"/>
        <v>4.667299264361513</v>
      </c>
      <c r="P17">
        <f t="shared" si="4"/>
        <v>4.6015006826596228</v>
      </c>
      <c r="Q17">
        <f t="shared" si="4"/>
        <v>4.6694411544752512</v>
      </c>
      <c r="R17">
        <f t="shared" si="4"/>
        <v>4.2680257512654931</v>
      </c>
      <c r="S17">
        <f t="shared" si="4"/>
        <v>4.1373182024690411</v>
      </c>
      <c r="T17">
        <f t="shared" si="4"/>
        <v>4.0762558654032919</v>
      </c>
      <c r="U17">
        <f t="shared" si="4"/>
        <v>3.7533331285502389</v>
      </c>
      <c r="V17">
        <f t="shared" si="4"/>
        <v>3.6610893129607716</v>
      </c>
      <c r="W17">
        <f t="shared" si="4"/>
        <v>3.6924732457780998</v>
      </c>
      <c r="X17">
        <f t="shared" si="4"/>
        <v>3.7850952141640697</v>
      </c>
      <c r="Y17">
        <f t="shared" si="4"/>
        <v>3.7968625528006879</v>
      </c>
      <c r="Z17">
        <f t="shared" si="4"/>
        <v>3.9917757584758622</v>
      </c>
      <c r="AA17">
        <f t="shared" si="4"/>
        <v>4.2335105478940864</v>
      </c>
      <c r="AB17">
        <f>AB16</f>
        <v>4.592966180951823</v>
      </c>
      <c r="AC17">
        <f t="shared" ref="AC17:AD17" si="5">AC16</f>
        <v>4.4423391186872108</v>
      </c>
      <c r="AD17">
        <f t="shared" si="5"/>
        <v>4.1522701227549135</v>
      </c>
    </row>
    <row r="19" spans="1:30">
      <c r="A19" t="s">
        <v>308</v>
      </c>
    </row>
    <row r="20" spans="1:30">
      <c r="A20" s="74" t="s">
        <v>303</v>
      </c>
      <c r="B20" s="4">
        <f t="shared" ref="B20:AA20" si="6">(B4*B12*B16)/(B8*btu_per_pj)</f>
        <v>7.4095904248575717E-5</v>
      </c>
      <c r="C20" s="4">
        <f t="shared" si="6"/>
        <v>7.5311527784530501E-5</v>
      </c>
      <c r="D20" s="4">
        <f t="shared" si="6"/>
        <v>7.6548495294827287E-5</v>
      </c>
      <c r="E20" s="4">
        <f t="shared" si="6"/>
        <v>7.7822714723852694E-5</v>
      </c>
      <c r="F20" s="4">
        <f t="shared" si="6"/>
        <v>7.8946157577243666E-5</v>
      </c>
      <c r="G20" s="4">
        <f t="shared" si="6"/>
        <v>7.957797767149018E-5</v>
      </c>
      <c r="H20" s="4">
        <f t="shared" si="6"/>
        <v>8.0858114235475968E-5</v>
      </c>
      <c r="I20" s="4">
        <f t="shared" si="6"/>
        <v>8.1474838104328518E-5</v>
      </c>
      <c r="J20" s="4">
        <f t="shared" si="6"/>
        <v>8.2200102575292897E-5</v>
      </c>
      <c r="K20" s="4">
        <f t="shared" si="6"/>
        <v>8.3235121715577015E-5</v>
      </c>
      <c r="L20" s="4">
        <f t="shared" si="6"/>
        <v>8.4026561698328161E-5</v>
      </c>
      <c r="M20" s="4">
        <f t="shared" si="6"/>
        <v>8.4242462026485671E-5</v>
      </c>
      <c r="N20" s="4">
        <f t="shared" si="6"/>
        <v>8.4894867153637542E-5</v>
      </c>
      <c r="O20" s="4">
        <f t="shared" si="6"/>
        <v>8.5889629752183998E-5</v>
      </c>
      <c r="P20" s="4">
        <f t="shared" si="6"/>
        <v>8.6920655939499319E-5</v>
      </c>
      <c r="Q20" s="4">
        <f t="shared" si="6"/>
        <v>8.7762814403077831E-5</v>
      </c>
      <c r="R20" s="4">
        <f t="shared" si="6"/>
        <v>9.7550735291663425E-5</v>
      </c>
      <c r="S20" s="4">
        <f t="shared" si="6"/>
        <v>9.974973161310488E-5</v>
      </c>
      <c r="T20" s="4">
        <f t="shared" si="6"/>
        <v>9.7595170412779052E-5</v>
      </c>
      <c r="U20" s="4">
        <f t="shared" si="6"/>
        <v>9.127079744175278E-5</v>
      </c>
      <c r="V20" s="4">
        <f t="shared" si="6"/>
        <v>9.7794813451510421E-5</v>
      </c>
      <c r="W20" s="4">
        <f t="shared" si="6"/>
        <v>9.9146156531327887E-5</v>
      </c>
      <c r="X20" s="4">
        <f t="shared" si="6"/>
        <v>1.0078348168470483E-4</v>
      </c>
      <c r="Y20" s="4">
        <f t="shared" si="6"/>
        <v>1.0230210558329631E-4</v>
      </c>
      <c r="Z20" s="4">
        <f t="shared" si="6"/>
        <v>1.0406503608122139E-4</v>
      </c>
      <c r="AA20" s="4">
        <f t="shared" si="6"/>
        <v>1.058518342737974E-4</v>
      </c>
      <c r="AB20" s="4">
        <f>(AB4*AB12*AB16)/(AB8*btu_per_pj)</f>
        <v>1.0782480736573208E-4</v>
      </c>
      <c r="AC20" s="4">
        <f>(AC4*AC12*AC16)/(AC8*btu_per_pj)</f>
        <v>1.0946613785295233E-4</v>
      </c>
      <c r="AD20" s="4">
        <f>(AD4*AD12*AD16)/(AD8*btu_per_pj)</f>
        <v>1.1107796320835076E-4</v>
      </c>
    </row>
    <row r="21" spans="1:30">
      <c r="A21" s="74" t="s">
        <v>304</v>
      </c>
      <c r="B21" s="4">
        <f t="shared" ref="B21:AA21" si="7">(B5*B13*B17)/(B9*btu_per_pj)</f>
        <v>2.6137790737879691E-4</v>
      </c>
      <c r="C21" s="4">
        <f t="shared" si="7"/>
        <v>2.6128971037371498E-4</v>
      </c>
      <c r="D21" s="4">
        <f t="shared" si="7"/>
        <v>2.6471236006766834E-4</v>
      </c>
      <c r="E21" s="4">
        <f t="shared" si="7"/>
        <v>2.6997769037557688E-4</v>
      </c>
      <c r="F21" s="4">
        <f t="shared" si="7"/>
        <v>2.7616149129206343E-4</v>
      </c>
      <c r="G21" s="4">
        <f t="shared" si="7"/>
        <v>2.75259212048372E-4</v>
      </c>
      <c r="H21" s="4">
        <f t="shared" si="7"/>
        <v>2.7720492982795354E-4</v>
      </c>
      <c r="I21" s="4">
        <f t="shared" si="7"/>
        <v>2.7952799259527817E-4</v>
      </c>
      <c r="J21" s="4">
        <f t="shared" si="7"/>
        <v>2.8509110665845741E-4</v>
      </c>
      <c r="K21" s="4">
        <f t="shared" si="7"/>
        <v>2.8760180241763978E-4</v>
      </c>
      <c r="L21" s="4">
        <f t="shared" si="7"/>
        <v>2.9396079790163296E-4</v>
      </c>
      <c r="M21" s="4">
        <f t="shared" si="7"/>
        <v>2.9080958547026976E-4</v>
      </c>
      <c r="N21" s="4">
        <f t="shared" si="7"/>
        <v>2.9340199248598369E-4</v>
      </c>
      <c r="O21" s="4">
        <f t="shared" si="7"/>
        <v>2.9339301226589796E-4</v>
      </c>
      <c r="P21" s="4">
        <f t="shared" si="7"/>
        <v>2.9671029841479992E-4</v>
      </c>
      <c r="Q21" s="4">
        <f t="shared" si="7"/>
        <v>2.9510503258281073E-4</v>
      </c>
      <c r="R21" s="4">
        <f t="shared" si="7"/>
        <v>2.8804156266338784E-4</v>
      </c>
      <c r="S21" s="4">
        <f t="shared" si="7"/>
        <v>2.7713563780479164E-4</v>
      </c>
      <c r="T21" s="4">
        <f t="shared" si="7"/>
        <v>2.7107268065250145E-4</v>
      </c>
      <c r="U21" s="4">
        <f t="shared" si="7"/>
        <v>2.534667938575758E-4</v>
      </c>
      <c r="V21" s="4">
        <f t="shared" si="7"/>
        <v>2.5649369811373116E-4</v>
      </c>
      <c r="W21" s="4">
        <f t="shared" si="7"/>
        <v>2.5809061647934245E-4</v>
      </c>
      <c r="X21" s="4">
        <f t="shared" si="7"/>
        <v>2.6966168726034198E-4</v>
      </c>
      <c r="Y21" s="4">
        <f t="shared" si="7"/>
        <v>2.7619412666726143E-4</v>
      </c>
      <c r="Z21" s="4">
        <f t="shared" si="7"/>
        <v>2.9450101766347541E-4</v>
      </c>
      <c r="AA21" s="4">
        <f t="shared" si="7"/>
        <v>3.201746139060021E-4</v>
      </c>
      <c r="AB21" s="4">
        <f t="shared" ref="AB21:AD21" si="8">(AB5*AB13*AB17)/(AB9*btu_per_pj)</f>
        <v>3.6173057279294393E-4</v>
      </c>
      <c r="AC21" s="4">
        <f t="shared" si="8"/>
        <v>3.5081680956778954E-4</v>
      </c>
      <c r="AD21" s="4">
        <f t="shared" si="8"/>
        <v>3.2901026199172581E-4</v>
      </c>
    </row>
    <row r="23" spans="1:30" s="2" customFormat="1">
      <c r="A23" s="2" t="s">
        <v>309</v>
      </c>
    </row>
    <row r="24" spans="1:30">
      <c r="B24">
        <v>1990</v>
      </c>
      <c r="C24">
        <v>1991</v>
      </c>
      <c r="D24">
        <v>1992</v>
      </c>
      <c r="E24">
        <v>1993</v>
      </c>
      <c r="F24">
        <v>1994</v>
      </c>
      <c r="G24">
        <v>1995</v>
      </c>
      <c r="H24">
        <v>1996</v>
      </c>
      <c r="I24">
        <v>1997</v>
      </c>
      <c r="J24">
        <v>1998</v>
      </c>
      <c r="K24">
        <v>1999</v>
      </c>
      <c r="L24">
        <v>2000</v>
      </c>
      <c r="M24">
        <v>2001</v>
      </c>
      <c r="N24">
        <v>2002</v>
      </c>
      <c r="O24">
        <v>2003</v>
      </c>
      <c r="P24">
        <v>2004</v>
      </c>
      <c r="Q24">
        <v>2005</v>
      </c>
      <c r="R24">
        <v>2006</v>
      </c>
      <c r="S24">
        <v>2007</v>
      </c>
      <c r="T24">
        <v>2008</v>
      </c>
      <c r="U24">
        <v>2009</v>
      </c>
      <c r="V24">
        <v>2010</v>
      </c>
      <c r="W24">
        <v>2011</v>
      </c>
      <c r="X24">
        <v>2012</v>
      </c>
      <c r="Y24">
        <v>2013</v>
      </c>
      <c r="Z24">
        <v>2014</v>
      </c>
      <c r="AA24">
        <v>2015</v>
      </c>
      <c r="AB24">
        <v>2016</v>
      </c>
      <c r="AC24">
        <v>2017</v>
      </c>
      <c r="AD24">
        <v>2018</v>
      </c>
    </row>
    <row r="25" spans="1:30">
      <c r="A25" t="s">
        <v>302</v>
      </c>
      <c r="B25">
        <f>'Freight Fleet Data'!C16*10^3</f>
        <v>994807</v>
      </c>
      <c r="C25">
        <f>'Freight Fleet Data'!D16*10^3</f>
        <v>1004502</v>
      </c>
      <c r="D25">
        <f>'Freight Fleet Data'!E16*10^3</f>
        <v>1030269</v>
      </c>
      <c r="E25">
        <f>'Freight Fleet Data'!F16*10^3</f>
        <v>1066174</v>
      </c>
      <c r="F25">
        <f>'Freight Fleet Data'!G16*10^3</f>
        <v>1141896</v>
      </c>
      <c r="G25">
        <f>'Freight Fleet Data'!H16*10^3</f>
        <v>1164501</v>
      </c>
      <c r="H25">
        <f>'Freight Fleet Data'!I16*10^3</f>
        <v>1218622</v>
      </c>
      <c r="I25">
        <f>'Freight Fleet Data'!J16*10^3</f>
        <v>1306613</v>
      </c>
      <c r="J25">
        <f>'Freight Fleet Data'!K16*10^3</f>
        <v>1397955</v>
      </c>
      <c r="K25">
        <f>'Freight Fleet Data'!L16*10^3</f>
        <v>1463356</v>
      </c>
      <c r="L25">
        <f>'Freight Fleet Data'!M16*10^3</f>
        <v>1518462</v>
      </c>
      <c r="M25">
        <f>'Freight Fleet Data'!N16*10^3</f>
        <v>1590145</v>
      </c>
      <c r="N25">
        <f>'Freight Fleet Data'!O16*10^3</f>
        <v>1631967</v>
      </c>
      <c r="O25">
        <f>'Freight Fleet Data'!P16*10^3</f>
        <v>1680823</v>
      </c>
      <c r="P25">
        <f>'Freight Fleet Data'!Q16*10^3</f>
        <v>1755874</v>
      </c>
      <c r="Q25">
        <f>'Freight Fleet Data'!R16*10^3</f>
        <v>1807918</v>
      </c>
      <c r="R25">
        <f>'Freight Fleet Data'!S16*10^3</f>
        <v>1822927</v>
      </c>
      <c r="S25">
        <f>'Freight Fleet Data'!T16*10^3</f>
        <v>1944220</v>
      </c>
      <c r="T25">
        <f>'Freight Fleet Data'!U16*10^3</f>
        <v>2083893</v>
      </c>
      <c r="U25">
        <f>'Freight Fleet Data'!V16*10^3</f>
        <v>2174449</v>
      </c>
      <c r="V25">
        <f>'Freight Fleet Data'!W16*10^3</f>
        <v>2257704</v>
      </c>
      <c r="W25">
        <f>'Freight Fleet Data'!X16*10^3</f>
        <v>2337843</v>
      </c>
      <c r="X25">
        <f>'Freight Fleet Data'!Y16*10^3</f>
        <v>2387385</v>
      </c>
      <c r="Y25">
        <f>'Freight Fleet Data'!Z16*10^3</f>
        <v>2525000</v>
      </c>
      <c r="Z25">
        <f>'Freight Fleet Data'!AA16*10^3</f>
        <v>2684000</v>
      </c>
      <c r="AA25">
        <f>'Freight Fleet Data'!AB16*10^3</f>
        <v>2859000</v>
      </c>
      <c r="AB25">
        <f>'Freight Fleet Data'!AC16*10^3</f>
        <v>3052000</v>
      </c>
      <c r="AC25">
        <f>'Freight Fleet Data'!AD16*10^3</f>
        <v>3223000</v>
      </c>
      <c r="AD25">
        <f>'Freight Fleet Data'!AE16*10^3</f>
        <v>3397000</v>
      </c>
    </row>
    <row r="26" spans="1:30">
      <c r="A26" s="74" t="s">
        <v>303</v>
      </c>
      <c r="B26" s="41">
        <f>'Freight Energy Data'!C128/100*'Onroad Calcs'!B25</f>
        <v>809438.57321151008</v>
      </c>
      <c r="C26" s="41">
        <f>'Freight Energy Data'!D128/100*'Onroad Calcs'!C25</f>
        <v>806898.80749985995</v>
      </c>
      <c r="D26" s="41">
        <f>'Freight Energy Data'!E128/100*'Onroad Calcs'!D25</f>
        <v>819389.61575511005</v>
      </c>
      <c r="E26" s="41">
        <f>'Freight Energy Data'!F128/100*'Onroad Calcs'!E25</f>
        <v>900084.06023902004</v>
      </c>
      <c r="F26" s="41">
        <f>'Freight Energy Data'!G128/100*'Onroad Calcs'!F25</f>
        <v>967782.3813756</v>
      </c>
      <c r="G26" s="41">
        <f>'Freight Energy Data'!H128/100*'Onroad Calcs'!G25</f>
        <v>973294.76847914991</v>
      </c>
      <c r="H26" s="41">
        <f>'Freight Energy Data'!I128/100*'Onroad Calcs'!H25</f>
        <v>1035683.4890024799</v>
      </c>
      <c r="I26" s="41">
        <f>'Freight Energy Data'!J128/100*'Onroad Calcs'!I25</f>
        <v>1128160.1082828999</v>
      </c>
      <c r="J26" s="41">
        <f>'Freight Energy Data'!K128/100*'Onroad Calcs'!J25</f>
        <v>1225807.9554922499</v>
      </c>
      <c r="K26" s="41">
        <f>'Freight Energy Data'!L128/100*'Onroad Calcs'!K25</f>
        <v>1311584.74950444</v>
      </c>
      <c r="L26" s="41">
        <f>'Freight Energy Data'!M128/100*'Onroad Calcs'!L25</f>
        <v>1396948.5513581401</v>
      </c>
      <c r="M26" s="41">
        <f>'Freight Energy Data'!N128/100*'Onroad Calcs'!M25</f>
        <v>1457338.8246494001</v>
      </c>
      <c r="N26" s="41">
        <f>'Freight Energy Data'!O128/100*'Onroad Calcs'!N25</f>
        <v>1521984.9250672201</v>
      </c>
      <c r="O26" s="41">
        <f>'Freight Energy Data'!P128/100*'Onroad Calcs'!O25</f>
        <v>1576391.1810907198</v>
      </c>
      <c r="P26" s="41">
        <f>'Freight Energy Data'!Q128/100*'Onroad Calcs'!P25</f>
        <v>1656030.14058902</v>
      </c>
      <c r="Q26" s="41">
        <f>'Freight Energy Data'!R128/100*'Onroad Calcs'!Q25</f>
        <v>1709325.2528965201</v>
      </c>
      <c r="R26" s="41">
        <f>'Freight Energy Data'!S128/100*'Onroad Calcs'!R25</f>
        <v>1730156.8413162099</v>
      </c>
      <c r="S26" s="41">
        <f>'Freight Energy Data'!T128/100*'Onroad Calcs'!S25</f>
        <v>1807396.878454</v>
      </c>
      <c r="T26" s="41">
        <f>'Freight Energy Data'!U128/100*'Onroad Calcs'!T25</f>
        <v>1930191.7207775998</v>
      </c>
      <c r="U26" s="41">
        <f>'Freight Energy Data'!V128/100*'Onroad Calcs'!U25</f>
        <v>2031670.72116282</v>
      </c>
      <c r="V26" s="41">
        <f>'Freight Energy Data'!W128/100*'Onroad Calcs'!V25</f>
        <v>2097877.3634743202</v>
      </c>
      <c r="W26" s="41">
        <f>'Freight Energy Data'!X128/100*'Onroad Calcs'!W25</f>
        <v>2131588.3209229503</v>
      </c>
      <c r="X26" s="41">
        <f>'Freight Energy Data'!Y128/100*'Onroad Calcs'!X25</f>
        <v>2170767.22157295</v>
      </c>
      <c r="Y26" s="41">
        <f>'Freight Energy Data'!Z128/100*'Onroad Calcs'!Y25</f>
        <v>2325087.7962500001</v>
      </c>
      <c r="Z26" s="41">
        <f>'Freight Energy Data'!AA128/100*'Onroad Calcs'!Z25</f>
        <v>2469280</v>
      </c>
      <c r="AA26" s="41">
        <f>'Freight Energy Data'!AB128/100*'Onroad Calcs'!AA25</f>
        <v>2758935</v>
      </c>
      <c r="AB26" s="41">
        <f>'Freight Energy Data'!AC128/100*'Onroad Calcs'!AB25</f>
        <v>2939076</v>
      </c>
      <c r="AC26" s="41">
        <f>'Freight Energy Data'!AD128/100*'Onroad Calcs'!AC25</f>
        <v>3106972.0000000005</v>
      </c>
      <c r="AD26" s="41">
        <f>'Freight Energy Data'!AE128/100*'Onroad Calcs'!AD25</f>
        <v>3278105</v>
      </c>
    </row>
    <row r="27" spans="1:30">
      <c r="A27" s="74" t="s">
        <v>304</v>
      </c>
      <c r="B27" s="41">
        <f>'Freight Energy Data'!C129/100*'Onroad Calcs'!B25</f>
        <v>22195.318042260002</v>
      </c>
      <c r="C27" s="41">
        <f>'Freight Energy Data'!D129/100*'Onroad Calcs'!C25</f>
        <v>25110.530950979999</v>
      </c>
      <c r="D27" s="41">
        <f>'Freight Energy Data'!E129/100*'Onroad Calcs'!D25</f>
        <v>21689.068447649999</v>
      </c>
      <c r="E27" s="41">
        <f>'Freight Energy Data'!F129/100*'Onroad Calcs'!E25</f>
        <v>24778.715375720003</v>
      </c>
      <c r="F27" s="41">
        <f>'Freight Energy Data'!G129/100*'Onroad Calcs'!F25</f>
        <v>26477.1996468</v>
      </c>
      <c r="G27" s="41">
        <f>'Freight Energy Data'!H129/100*'Onroad Calcs'!G25</f>
        <v>34944.148042830006</v>
      </c>
      <c r="H27" s="41">
        <f>'Freight Energy Data'!I129/100*'Onroad Calcs'!H25</f>
        <v>35394.900362439999</v>
      </c>
      <c r="I27" s="41">
        <f>'Freight Energy Data'!J129/100*'Onroad Calcs'!I25</f>
        <v>40347.699860929999</v>
      </c>
      <c r="J27" s="41">
        <f>'Freight Energy Data'!K129/100*'Onroad Calcs'!J25</f>
        <v>40000.119781050002</v>
      </c>
      <c r="K27" s="41">
        <f>'Freight Energy Data'!L129/100*'Onroad Calcs'!K25</f>
        <v>39678.561368119997</v>
      </c>
      <c r="L27" s="41">
        <f>'Freight Energy Data'!M129/100*'Onroad Calcs'!L25</f>
        <v>40458.782235960003</v>
      </c>
      <c r="M27" s="41">
        <f>'Freight Energy Data'!N129/100*'Onroad Calcs'!M25</f>
        <v>45404.857216950004</v>
      </c>
      <c r="N27" s="41">
        <f>'Freight Energy Data'!O129/100*'Onroad Calcs'!N25</f>
        <v>49467.72675324</v>
      </c>
      <c r="O27" s="41">
        <f>'Freight Energy Data'!P129/100*'Onroad Calcs'!O25</f>
        <v>47857.619456789995</v>
      </c>
      <c r="P27" s="41">
        <f>'Freight Energy Data'!Q129/100*'Onroad Calcs'!P25</f>
        <v>42832.737679780003</v>
      </c>
      <c r="Q27" s="41">
        <f>'Freight Energy Data'!R129/100*'Onroad Calcs'!Q25</f>
        <v>47139.852802979993</v>
      </c>
      <c r="R27" s="41">
        <f>'Freight Energy Data'!S129/100*'Onroad Calcs'!R25</f>
        <v>13622.952222239999</v>
      </c>
      <c r="S27" s="41">
        <f>'Freight Energy Data'!T129/100*'Onroad Calcs'!S25</f>
        <v>13737.178043</v>
      </c>
      <c r="T27" s="41">
        <f>'Freight Energy Data'!U129/100*'Onroad Calcs'!T25</f>
        <v>16390.756196850001</v>
      </c>
      <c r="U27" s="41">
        <f>'Freight Energy Data'!V129/100*'Onroad Calcs'!U25</f>
        <v>18393.642346509998</v>
      </c>
      <c r="V27" s="41">
        <f>'Freight Energy Data'!W129/100*'Onroad Calcs'!V25</f>
        <v>18791.502549119996</v>
      </c>
      <c r="W27" s="41">
        <f>'Freight Energy Data'!X129/100*'Onroad Calcs'!W25</f>
        <v>19251.10845408</v>
      </c>
      <c r="X27" s="41">
        <f>'Freight Energy Data'!Y129/100*'Onroad Calcs'!X25</f>
        <v>18053.453117699999</v>
      </c>
      <c r="Y27" s="41">
        <f>'Freight Energy Data'!Z129/100*'Onroad Calcs'!Y25</f>
        <v>20526.785500000002</v>
      </c>
      <c r="Z27" s="41">
        <f>'Freight Energy Data'!AA129/100*'Onroad Calcs'!Z25</f>
        <v>24156.000000000004</v>
      </c>
      <c r="AA27" s="41">
        <f>'Freight Energy Data'!AB129/100*'Onroad Calcs'!AA25</f>
        <v>28590</v>
      </c>
      <c r="AB27" s="41">
        <f>'Freight Energy Data'!AC129/100*'Onroad Calcs'!AB25</f>
        <v>33572</v>
      </c>
      <c r="AC27" s="41">
        <f>'Freight Energy Data'!AD129/100*'Onroad Calcs'!AC25</f>
        <v>35453</v>
      </c>
      <c r="AD27" s="41">
        <f>'Freight Energy Data'!AE129/100*'Onroad Calcs'!AD25</f>
        <v>40764</v>
      </c>
    </row>
    <row r="28" spans="1:30">
      <c r="A28" s="74" t="s">
        <v>56</v>
      </c>
      <c r="B28" s="41">
        <f>('Freight Energy Data'!C127+'Freight Energy Data'!C132)/100*'Onroad Calcs'!B25</f>
        <v>163173.09879816</v>
      </c>
      <c r="C28" s="41">
        <f>('Freight Energy Data'!D127+'Freight Energy Data'!D132)/100*'Onroad Calcs'!C25</f>
        <v>172492.66154916002</v>
      </c>
      <c r="D28" s="41">
        <f>('Freight Energy Data'!E127+'Freight Energy Data'!E132)/100*'Onroad Calcs'!D25</f>
        <v>189190.30549455</v>
      </c>
      <c r="E28" s="41">
        <f>('Freight Energy Data'!F127+'Freight Energy Data'!F132)/100*'Onroad Calcs'!E25</f>
        <v>141311.22438526002</v>
      </c>
      <c r="F28" s="41">
        <f>('Freight Energy Data'!G127+'Freight Energy Data'!G132)/100*'Onroad Calcs'!F25</f>
        <v>147636.43039656</v>
      </c>
      <c r="G28" s="41">
        <f>('Freight Energy Data'!H127+'Freight Energy Data'!H132)/100*'Onroad Calcs'!G25</f>
        <v>156262.07183301001</v>
      </c>
      <c r="H28" s="41">
        <f>('Freight Energy Data'!I127+'Freight Energy Data'!I132)/100*'Onroad Calcs'!H25</f>
        <v>147543.61063508</v>
      </c>
      <c r="I28" s="41">
        <f>('Freight Energy Data'!J127+'Freight Energy Data'!J132)/100*'Onroad Calcs'!I25</f>
        <v>138105.17879003999</v>
      </c>
      <c r="J28" s="41">
        <f>('Freight Energy Data'!K127+'Freight Energy Data'!K132)/100*'Onroad Calcs'!J25</f>
        <v>132146.91074715002</v>
      </c>
      <c r="K28" s="41">
        <f>('Freight Energy Data'!L127+'Freight Energy Data'!L132)/100*'Onroad Calcs'!K25</f>
        <v>112092.68912744</v>
      </c>
      <c r="L28" s="41">
        <f>('Freight Energy Data'!M127+'Freight Energy Data'!M132)/100*'Onroad Calcs'!L25</f>
        <v>81054.666405900003</v>
      </c>
      <c r="M28" s="41">
        <f>('Freight Energy Data'!N127+'Freight Energy Data'!N132)/100*'Onroad Calcs'!M25</f>
        <v>87401.302232200003</v>
      </c>
      <c r="N28" s="41">
        <f>('Freight Energy Data'!O127+'Freight Energy Data'!O132)/100*'Onroad Calcs'!N25</f>
        <v>60514.34817954</v>
      </c>
      <c r="O28" s="41">
        <f>('Freight Energy Data'!P127+'Freight Energy Data'!P132)/100*'Onroad Calcs'!O25</f>
        <v>56574.19945249</v>
      </c>
      <c r="P28" s="41">
        <f>('Freight Energy Data'!Q127+'Freight Energy Data'!Q132)/100*'Onroad Calcs'!P25</f>
        <v>57011.121731200001</v>
      </c>
      <c r="Q28" s="41">
        <f>('Freight Energy Data'!R127+'Freight Energy Data'!R132)/100*'Onroad Calcs'!Q25</f>
        <v>43445.806270299996</v>
      </c>
      <c r="R28" s="41">
        <f>('Freight Energy Data'!S127+'Freight Energy Data'!S132)/100*'Onroad Calcs'!R25</f>
        <v>70549.15251480999</v>
      </c>
      <c r="S28" s="41">
        <f>('Freight Energy Data'!T127+'Freight Energy Data'!T132)/100*'Onroad Calcs'!S25</f>
        <v>83118.690731800001</v>
      </c>
      <c r="T28" s="41">
        <f>('Freight Energy Data'!U127+'Freight Energy Data'!U132)/100*'Onroad Calcs'!T25</f>
        <v>91934.461474170006</v>
      </c>
      <c r="U28" s="41">
        <f>('Freight Energy Data'!V127+'Freight Energy Data'!V132)/100*'Onroad Calcs'!U25</f>
        <v>71298.573617739996</v>
      </c>
      <c r="V28" s="41">
        <f>('Freight Energy Data'!W127+'Freight Energy Data'!W132)/100*'Onroad Calcs'!V25</f>
        <v>73797.886726559998</v>
      </c>
      <c r="W28" s="41">
        <f>('Freight Energy Data'!X127+'Freight Energy Data'!X132)/100*'Onroad Calcs'!W25</f>
        <v>83529.23673716998</v>
      </c>
      <c r="X28" s="41">
        <f>('Freight Energy Data'!Y127+'Freight Energy Data'!Y132)/100*'Onroad Calcs'!X25</f>
        <v>87541.015161600008</v>
      </c>
      <c r="Y28" s="41">
        <f>('Freight Energy Data'!Z127+'Freight Energy Data'!Z132)/100*'Onroad Calcs'!Y25</f>
        <v>73674.424750000006</v>
      </c>
      <c r="Z28" s="41">
        <f>('Freight Energy Data'!AA127+'Freight Energy Data'!AA132)/100*'Onroad Calcs'!Z25</f>
        <v>69784</v>
      </c>
      <c r="AA28" s="41">
        <f>('Freight Energy Data'!AB127+'Freight Energy Data'!AB132)/100*'Onroad Calcs'!AA25</f>
        <v>74334</v>
      </c>
      <c r="AB28" s="41">
        <f>('Freight Energy Data'!AC127+'Freight Energy Data'!AC132)/100*'Onroad Calcs'!AB25</f>
        <v>79352</v>
      </c>
      <c r="AC28" s="41">
        <f>('Freight Energy Data'!AD127+'Freight Energy Data'!AD132)/100*'Onroad Calcs'!AC25</f>
        <v>80575</v>
      </c>
      <c r="AD28" s="41">
        <f>('Freight Energy Data'!AE127+'Freight Energy Data'!AE132)/100*'Onroad Calcs'!AD25</f>
        <v>78131</v>
      </c>
    </row>
    <row r="30" spans="1:30">
      <c r="A30" s="5" t="s">
        <v>305</v>
      </c>
    </row>
    <row r="31" spans="1:30">
      <c r="A31" s="74" t="s">
        <v>303</v>
      </c>
      <c r="B31" s="99">
        <f>'Freight Energy Data'!C120</f>
        <v>79.386966000000001</v>
      </c>
      <c r="C31" s="99">
        <f>'Freight Energy Data'!D120</f>
        <v>77.145123999999996</v>
      </c>
      <c r="D31" s="99">
        <f>'Freight Energy Data'!E120</f>
        <v>82.840467000000004</v>
      </c>
      <c r="E31" s="99">
        <f>'Freight Energy Data'!F120</f>
        <v>87.490577000000002</v>
      </c>
      <c r="F31" s="99">
        <f>'Freight Energy Data'!G120</f>
        <v>95.588751000000002</v>
      </c>
      <c r="G31" s="99">
        <f>'Freight Energy Data'!H120</f>
        <v>98.754358999999994</v>
      </c>
      <c r="H31" s="99">
        <f>'Freight Energy Data'!I120</f>
        <v>105.320511</v>
      </c>
      <c r="I31" s="99">
        <f>'Freight Energy Data'!J120</f>
        <v>113.75946500000001</v>
      </c>
      <c r="J31" s="99">
        <f>'Freight Energy Data'!K120</f>
        <v>123.39000900000001</v>
      </c>
      <c r="K31" s="99">
        <f>'Freight Energy Data'!L120</f>
        <v>129.97018299999999</v>
      </c>
      <c r="L31" s="99">
        <f>'Freight Energy Data'!M120</f>
        <v>134.151241</v>
      </c>
      <c r="M31" s="99">
        <f>'Freight Energy Data'!N120</f>
        <v>135.360198</v>
      </c>
      <c r="N31" s="99">
        <f>'Freight Energy Data'!O120</f>
        <v>142.55858699999999</v>
      </c>
      <c r="O31" s="99">
        <f>'Freight Energy Data'!P120</f>
        <v>145.40572399999999</v>
      </c>
      <c r="P31" s="99">
        <f>'Freight Energy Data'!Q120</f>
        <v>149.40155999999999</v>
      </c>
      <c r="Q31" s="99">
        <f>'Freight Energy Data'!R120</f>
        <v>152.261785</v>
      </c>
      <c r="R31" s="99">
        <f>'Freight Energy Data'!S120</f>
        <v>151.941756</v>
      </c>
      <c r="S31" s="99">
        <f>'Freight Energy Data'!T120</f>
        <v>158.35858300000001</v>
      </c>
      <c r="T31" s="99">
        <f>'Freight Energy Data'!U120</f>
        <v>157.25002799999999</v>
      </c>
      <c r="U31" s="99">
        <f>'Freight Energy Data'!V120</f>
        <v>161.16966400000001</v>
      </c>
      <c r="V31" s="99">
        <f>'Freight Energy Data'!W120</f>
        <v>166.20546100000001</v>
      </c>
      <c r="W31" s="99">
        <f>'Freight Energy Data'!X120</f>
        <v>164.11524499999999</v>
      </c>
      <c r="X31" s="99">
        <f>'Freight Energy Data'!Y120</f>
        <v>168.29608899999999</v>
      </c>
      <c r="Y31" s="99">
        <f>'Freight Energy Data'!Z120</f>
        <v>177.91926599999999</v>
      </c>
      <c r="Z31" s="99">
        <f>'Freight Energy Data'!AA120</f>
        <v>178.6</v>
      </c>
      <c r="AA31" s="99">
        <f>'Freight Energy Data'!AB120</f>
        <v>195.3</v>
      </c>
      <c r="AB31" s="99">
        <f>'Freight Energy Data'!AC120</f>
        <v>209.2</v>
      </c>
      <c r="AC31" s="99">
        <f>'Freight Energy Data'!AD120</f>
        <v>216.8</v>
      </c>
      <c r="AD31" s="99">
        <f>'Freight Energy Data'!AE120</f>
        <v>229.7</v>
      </c>
    </row>
    <row r="32" spans="1:30">
      <c r="A32" s="74" t="s">
        <v>304</v>
      </c>
      <c r="B32" s="99">
        <f>'Freight Energy Data'!C121</f>
        <v>2.176841</v>
      </c>
      <c r="C32" s="99">
        <f>'Freight Energy Data'!D121</f>
        <v>2.400741</v>
      </c>
      <c r="D32" s="99">
        <f>'Freight Energy Data'!E121</f>
        <v>2.1927699999999999</v>
      </c>
      <c r="E32" s="99">
        <f>'Freight Energy Data'!F121</f>
        <v>2.4085580000000002</v>
      </c>
      <c r="F32" s="99">
        <f>'Freight Energy Data'!G121</f>
        <v>2.6151770000000001</v>
      </c>
      <c r="G32" s="99">
        <f>'Freight Energy Data'!H121</f>
        <v>3.5455719999999999</v>
      </c>
      <c r="H32" s="99">
        <f>'Freight Energy Data'!I121</f>
        <v>3.5993710000000001</v>
      </c>
      <c r="I32" s="99">
        <f>'Freight Energy Data'!J121</f>
        <v>4.0685120000000001</v>
      </c>
      <c r="J32" s="99">
        <f>'Freight Energy Data'!K121</f>
        <v>4.0264179999999996</v>
      </c>
      <c r="K32" s="99">
        <f>'Freight Energy Data'!L121</f>
        <v>3.931908</v>
      </c>
      <c r="L32" s="99">
        <f>'Freight Energy Data'!M121</f>
        <v>3.8853230000000001</v>
      </c>
      <c r="M32" s="99">
        <f>'Freight Energy Data'!N121</f>
        <v>4.2172840000000003</v>
      </c>
      <c r="N32" s="99">
        <f>'Freight Energy Data'!O121</f>
        <v>4.6334559999999998</v>
      </c>
      <c r="O32" s="99">
        <f>'Freight Energy Data'!P121</f>
        <v>4.4143679999999996</v>
      </c>
      <c r="P32" s="99">
        <f>'Freight Energy Data'!Q121</f>
        <v>3.8642280000000002</v>
      </c>
      <c r="Q32" s="99">
        <f>'Freight Energy Data'!R121</f>
        <v>4.1990829999999999</v>
      </c>
      <c r="R32" s="99">
        <f>'Freight Energy Data'!S121</f>
        <v>1.196364</v>
      </c>
      <c r="S32" s="99">
        <f>'Freight Energy Data'!T121</f>
        <v>1.2036100000000001</v>
      </c>
      <c r="T32" s="99">
        <f>'Freight Energy Data'!U121</f>
        <v>1.335332</v>
      </c>
      <c r="U32" s="99">
        <f>'Freight Energy Data'!V121</f>
        <v>1.4591430000000001</v>
      </c>
      <c r="V32" s="99">
        <f>'Freight Energy Data'!W121</f>
        <v>1.488767</v>
      </c>
      <c r="W32" s="99">
        <f>'Freight Energy Data'!X121</f>
        <v>1.4821820000000001</v>
      </c>
      <c r="X32" s="99">
        <f>'Freight Energy Data'!Y121</f>
        <v>1.3996550000000001</v>
      </c>
      <c r="Y32" s="99">
        <f>'Freight Energy Data'!Z121</f>
        <v>1.57074</v>
      </c>
      <c r="Z32" s="99">
        <f>'Freight Energy Data'!AA121</f>
        <v>1.7</v>
      </c>
      <c r="AA32" s="99">
        <f>'Freight Energy Data'!AB121</f>
        <v>2.1</v>
      </c>
      <c r="AB32" s="99">
        <f>'Freight Energy Data'!AC121</f>
        <v>2.2999999999999998</v>
      </c>
      <c r="AC32" s="99">
        <f>'Freight Energy Data'!AD121</f>
        <v>2.5</v>
      </c>
      <c r="AD32" s="99">
        <f>'Freight Energy Data'!AE121</f>
        <v>2.9</v>
      </c>
    </row>
    <row r="33" spans="1:30">
      <c r="A33" s="74" t="s">
        <v>56</v>
      </c>
      <c r="B33" s="99">
        <f>'Freight Energy Data'!C119+'Freight Energy Data'!C124</f>
        <v>16.00346</v>
      </c>
      <c r="C33" s="99">
        <f>'Freight Energy Data'!D119+'Freight Energy Data'!D124</f>
        <v>16.491494999999997</v>
      </c>
      <c r="D33" s="99">
        <f>'Freight Energy Data'!E119+'Freight Energy Data'!E124</f>
        <v>19.127181</v>
      </c>
      <c r="E33" s="99">
        <f>'Freight Energy Data'!F119+'Freight Energy Data'!F124</f>
        <v>13.735828</v>
      </c>
      <c r="F33" s="99">
        <f>'Freight Energy Data'!G119+'Freight Energy Data'!G124</f>
        <v>14.582184000000002</v>
      </c>
      <c r="G33" s="99">
        <f>'Freight Energy Data'!H119+'Freight Energy Data'!H124</f>
        <v>15.854972</v>
      </c>
      <c r="H33" s="99">
        <f>'Freight Energy Data'!I119+'Freight Energy Data'!I124</f>
        <v>15.003974000000001</v>
      </c>
      <c r="I33" s="99">
        <f>'Freight Energy Data'!J119+'Freight Energy Data'!J124</f>
        <v>13.926012999999999</v>
      </c>
      <c r="J33" s="99">
        <f>'Freight Energy Data'!K119+'Freight Energy Data'!K124</f>
        <v>13.301929000000001</v>
      </c>
      <c r="K33" s="99">
        <f>'Freight Energy Data'!L119+'Freight Energy Data'!L124</f>
        <v>11.107713</v>
      </c>
      <c r="L33" s="99">
        <f>'Freight Energy Data'!M119+'Freight Energy Data'!M124</f>
        <v>7.783811</v>
      </c>
      <c r="M33" s="99">
        <f>'Freight Energy Data'!N119+'Freight Energy Data'!N124</f>
        <v>8.1179869999999994</v>
      </c>
      <c r="N33" s="99">
        <f>'Freight Energy Data'!O119+'Freight Energy Data'!O124</f>
        <v>5.6681499999999998</v>
      </c>
      <c r="O33" s="99">
        <f>'Freight Energy Data'!P119+'Freight Energy Data'!P124</f>
        <v>5.2183829999999993</v>
      </c>
      <c r="P33" s="99">
        <f>'Freight Energy Data'!Q119+'Freight Energy Data'!Q124</f>
        <v>5.1433540000000004</v>
      </c>
      <c r="Q33" s="99">
        <f>'Freight Energy Data'!R119+'Freight Energy Data'!R124</f>
        <v>3.8700289999999997</v>
      </c>
      <c r="R33" s="99">
        <f>'Freight Energy Data'!S119+'Freight Energy Data'!S124</f>
        <v>6.1955999999999998</v>
      </c>
      <c r="S33" s="99">
        <f>'Freight Energy Data'!T119+'Freight Energy Data'!T124</f>
        <v>7.2826059999999995</v>
      </c>
      <c r="T33" s="99">
        <f>'Freight Energy Data'!U119+'Freight Energy Data'!U124</f>
        <v>7.4897739999999997</v>
      </c>
      <c r="U33" s="99">
        <f>'Freight Energy Data'!V119+'Freight Energy Data'!V124</f>
        <v>5.6560190000000006</v>
      </c>
      <c r="V33" s="99">
        <f>'Freight Energy Data'!W119+'Freight Energy Data'!W124</f>
        <v>5.8466769999999997</v>
      </c>
      <c r="W33" s="99">
        <f>'Freight Energy Data'!X119+'Freight Energy Data'!X124</f>
        <v>6.4310830000000001</v>
      </c>
      <c r="X33" s="99">
        <f>'Freight Energy Data'!Y119+'Freight Energy Data'!Y124</f>
        <v>6.7869150000000005</v>
      </c>
      <c r="Y33" s="99">
        <f>'Freight Energy Data'!Z119+'Freight Energy Data'!Z124</f>
        <v>5.6376800000000005</v>
      </c>
      <c r="Z33" s="99">
        <f>'Freight Energy Data'!AA119+'Freight Energy Data'!AA124</f>
        <v>5</v>
      </c>
      <c r="AA33" s="99">
        <f>'Freight Energy Data'!AB119+'Freight Energy Data'!AB124</f>
        <v>5.0999999999999996</v>
      </c>
      <c r="AB33" s="99">
        <f>'Freight Energy Data'!AC119+'Freight Energy Data'!AC124</f>
        <v>5.6999999999999993</v>
      </c>
      <c r="AC33" s="99">
        <f>'Freight Energy Data'!AD119+'Freight Energy Data'!AD124</f>
        <v>5.6</v>
      </c>
      <c r="AD33" s="99">
        <f>'Freight Energy Data'!AE119+'Freight Energy Data'!AE124</f>
        <v>5.5</v>
      </c>
    </row>
    <row r="35" spans="1:30">
      <c r="A35" t="s">
        <v>306</v>
      </c>
    </row>
    <row r="36" spans="1:30">
      <c r="A36" s="74" t="s">
        <v>303</v>
      </c>
      <c r="B36" s="41">
        <f>CONVERT('Freight Fleet Data'!C20,"km","mi")</f>
        <v>13127.351312087409</v>
      </c>
      <c r="C36" s="41">
        <f>CONVERT('Freight Fleet Data'!D20,"km","mi")</f>
        <v>12976.316098360574</v>
      </c>
      <c r="D36" s="41">
        <f>CONVERT('Freight Fleet Data'!E20,"km","mi")</f>
        <v>13837.502385444006</v>
      </c>
      <c r="E36" s="41">
        <f>CONVERT('Freight Fleet Data'!F20,"km","mi")</f>
        <v>13504.293604102044</v>
      </c>
      <c r="F36" s="41">
        <f>CONVERT('Freight Fleet Data'!G20,"km","mi")</f>
        <v>13656.456295857191</v>
      </c>
      <c r="G36" s="41">
        <f>CONVERT('Freight Fleet Data'!H20,"km","mi")</f>
        <v>14064.519744691004</v>
      </c>
      <c r="H36" s="41">
        <f>CONVERT('Freight Fleet Data'!I20,"km","mi")</f>
        <v>14128.473025655174</v>
      </c>
      <c r="I36" s="41">
        <f>CONVERT('Freight Fleet Data'!J20,"km","mi")</f>
        <v>14049.071905074365</v>
      </c>
      <c r="J36" s="41">
        <f>CONVERT('Freight Fleet Data'!K20,"km","mi")</f>
        <v>13965.620370784618</v>
      </c>
      <c r="K36" s="41">
        <f>CONVERT('Freight Fleet Data'!L20,"km","mi")</f>
        <v>13791.37062181858</v>
      </c>
      <c r="L36" s="41">
        <f>CONVERT('Freight Fleet Data'!M20,"km","mi")</f>
        <v>13457.76686028593</v>
      </c>
      <c r="M36" s="41">
        <f>CONVERT('Freight Fleet Data'!N20,"km","mi")</f>
        <v>13148.245692033524</v>
      </c>
      <c r="N36" s="41">
        <f>CONVERT('Freight Fleet Data'!O20,"km","mi")</f>
        <v>13342.204182573771</v>
      </c>
      <c r="O36" s="41">
        <f>CONVERT('Freight Fleet Data'!P20,"km","mi")</f>
        <v>13236.207680272211</v>
      </c>
      <c r="P36" s="41">
        <f>CONVERT('Freight Fleet Data'!Q20,"km","mi")</f>
        <v>13027.987179869562</v>
      </c>
      <c r="Q36" s="41">
        <f>CONVERT('Freight Fleet Data'!R20,"km","mi")</f>
        <v>12984.086422169528</v>
      </c>
      <c r="R36" s="41">
        <f>CONVERT('Freight Fleet Data'!S20,"km","mi")</f>
        <v>12867.297586470015</v>
      </c>
      <c r="S36" s="41">
        <f>CONVERT('Freight Fleet Data'!T20,"km","mi")</f>
        <v>12923.446256362839</v>
      </c>
      <c r="T36" s="41">
        <f>CONVERT('Freight Fleet Data'!U20,"km","mi")</f>
        <v>12134.696430968148</v>
      </c>
      <c r="U36" s="41">
        <f>CONVERT('Freight Fleet Data'!V20,"km","mi")</f>
        <v>11951.426371863319</v>
      </c>
      <c r="V36" s="41">
        <f>CONVERT('Freight Fleet Data'!W20,"km","mi")</f>
        <v>12063.054359416012</v>
      </c>
      <c r="W36" s="41">
        <f>CONVERT('Freight Fleet Data'!X20,"km","mi")</f>
        <v>11854.832789633541</v>
      </c>
      <c r="X36" s="41">
        <f>CONVERT('Freight Fleet Data'!Y20,"km","mi")</f>
        <v>11991.226487314085</v>
      </c>
      <c r="Y36" s="41">
        <f>CONVERT('Freight Fleet Data'!Z20,"km","mi")</f>
        <v>11946.482541954983</v>
      </c>
      <c r="Z36" s="41">
        <f>CONVERT('Freight Fleet Data'!AA20,"km","mi")</f>
        <v>11359.90813648294</v>
      </c>
      <c r="AA36" s="41">
        <f>CONVERT('Freight Fleet Data'!AB20,"km","mi")</f>
        <v>11238.740753996659</v>
      </c>
      <c r="AB36" s="41">
        <f>CONVERT('Freight Fleet Data'!AC20,"km","mi")</f>
        <v>11400.918635170603</v>
      </c>
      <c r="AC36" s="41">
        <f>CONVERT('Freight Fleet Data'!AD20,"km","mi")</f>
        <v>11283.479479837748</v>
      </c>
      <c r="AD36" s="41">
        <f>CONVERT('Freight Fleet Data'!AE20,"km","mi")</f>
        <v>11455.599300087488</v>
      </c>
    </row>
    <row r="37" spans="1:30">
      <c r="A37" s="74" t="s">
        <v>304</v>
      </c>
      <c r="B37" s="41">
        <f>CONVERT('Freight Fleet Data'!C20,"km","mi")</f>
        <v>13127.351312087409</v>
      </c>
      <c r="C37" s="41">
        <f>CONVERT('Freight Fleet Data'!D20,"km","mi")</f>
        <v>12976.316098360574</v>
      </c>
      <c r="D37" s="41">
        <f>CONVERT('Freight Fleet Data'!E20,"km","mi")</f>
        <v>13837.502385444006</v>
      </c>
      <c r="E37" s="41">
        <f>CONVERT('Freight Fleet Data'!F20,"km","mi")</f>
        <v>13504.293604102044</v>
      </c>
      <c r="F37" s="41">
        <f>CONVERT('Freight Fleet Data'!G20,"km","mi")</f>
        <v>13656.456295857191</v>
      </c>
      <c r="G37" s="41">
        <f>CONVERT('Freight Fleet Data'!H20,"km","mi")</f>
        <v>14064.519744691004</v>
      </c>
      <c r="H37" s="41">
        <f>CONVERT('Freight Fleet Data'!I20,"km","mi")</f>
        <v>14128.473025655174</v>
      </c>
      <c r="I37" s="41">
        <f>CONVERT('Freight Fleet Data'!J20,"km","mi")</f>
        <v>14049.071905074365</v>
      </c>
      <c r="J37" s="41">
        <f>CONVERT('Freight Fleet Data'!K20,"km","mi")</f>
        <v>13965.620370784618</v>
      </c>
      <c r="K37" s="41">
        <f>CONVERT('Freight Fleet Data'!L20,"km","mi")</f>
        <v>13791.37062181858</v>
      </c>
      <c r="L37" s="41">
        <f>CONVERT('Freight Fleet Data'!M20,"km","mi")</f>
        <v>13457.76686028593</v>
      </c>
      <c r="M37" s="41">
        <f>CONVERT('Freight Fleet Data'!N20,"km","mi")</f>
        <v>13148.245692033524</v>
      </c>
      <c r="N37" s="41">
        <f>CONVERT('Freight Fleet Data'!O20,"km","mi")</f>
        <v>13342.204182573771</v>
      </c>
      <c r="O37" s="41">
        <f>CONVERT('Freight Fleet Data'!P20,"km","mi")</f>
        <v>13236.207680272211</v>
      </c>
      <c r="P37" s="41">
        <f>CONVERT('Freight Fleet Data'!Q20,"km","mi")</f>
        <v>13027.987179869562</v>
      </c>
      <c r="Q37" s="41">
        <f>CONVERT('Freight Fleet Data'!R20,"km","mi")</f>
        <v>12984.086422169528</v>
      </c>
      <c r="R37" s="41">
        <f>CONVERT('Freight Fleet Data'!S20,"km","mi")</f>
        <v>12867.297586470015</v>
      </c>
      <c r="S37" s="41">
        <f>CONVERT('Freight Fleet Data'!T20,"km","mi")</f>
        <v>12923.446256362839</v>
      </c>
      <c r="T37" s="41">
        <f>CONVERT('Freight Fleet Data'!U20,"km","mi")</f>
        <v>12134.696430968148</v>
      </c>
      <c r="U37" s="41">
        <f>CONVERT('Freight Fleet Data'!V20,"km","mi")</f>
        <v>11951.426371863319</v>
      </c>
      <c r="V37" s="41">
        <f>CONVERT('Freight Fleet Data'!W20,"km","mi")</f>
        <v>12063.054359416012</v>
      </c>
      <c r="W37" s="41">
        <f>CONVERT('Freight Fleet Data'!X20,"km","mi")</f>
        <v>11854.832789633541</v>
      </c>
      <c r="X37" s="41">
        <f>CONVERT('Freight Fleet Data'!Y20,"km","mi")</f>
        <v>11991.226487314085</v>
      </c>
      <c r="Y37" s="41">
        <f>CONVERT('Freight Fleet Data'!Z20,"km","mi")</f>
        <v>11946.482541954983</v>
      </c>
      <c r="Z37" s="41">
        <f>CONVERT('Freight Fleet Data'!AA20,"km","mi")</f>
        <v>11359.90813648294</v>
      </c>
      <c r="AA37" s="41">
        <f>CONVERT('Freight Fleet Data'!AB20,"km","mi")</f>
        <v>11238.740753996659</v>
      </c>
      <c r="AB37" s="41">
        <f>CONVERT('Freight Fleet Data'!AC20,"km","mi")</f>
        <v>11400.918635170603</v>
      </c>
      <c r="AC37" s="41">
        <f>CONVERT('Freight Fleet Data'!AD20,"km","mi")</f>
        <v>11283.479479837748</v>
      </c>
      <c r="AD37" s="41">
        <f>CONVERT('Freight Fleet Data'!AE20,"km","mi")</f>
        <v>11455.599300087488</v>
      </c>
    </row>
    <row r="38" spans="1:30">
      <c r="A38" s="74" t="s">
        <v>310</v>
      </c>
      <c r="B38" s="41">
        <f>CONVERT('Freight Fleet Data'!C20,"km","mi")</f>
        <v>13127.351312087409</v>
      </c>
      <c r="C38" s="41">
        <f>CONVERT('Freight Fleet Data'!D20,"km","mi")</f>
        <v>12976.316098360574</v>
      </c>
      <c r="D38" s="41">
        <f>CONVERT('Freight Fleet Data'!E20,"km","mi")</f>
        <v>13837.502385444006</v>
      </c>
      <c r="E38" s="41">
        <f>CONVERT('Freight Fleet Data'!F20,"km","mi")</f>
        <v>13504.293604102044</v>
      </c>
      <c r="F38" s="41">
        <f>CONVERT('Freight Fleet Data'!G20,"km","mi")</f>
        <v>13656.456295857191</v>
      </c>
      <c r="G38" s="41">
        <f>CONVERT('Freight Fleet Data'!H20,"km","mi")</f>
        <v>14064.519744691004</v>
      </c>
      <c r="H38" s="41">
        <f>CONVERT('Freight Fleet Data'!I20,"km","mi")</f>
        <v>14128.473025655174</v>
      </c>
      <c r="I38" s="41">
        <f>CONVERT('Freight Fleet Data'!J20,"km","mi")</f>
        <v>14049.071905074365</v>
      </c>
      <c r="J38" s="41">
        <f>CONVERT('Freight Fleet Data'!K20,"km","mi")</f>
        <v>13965.620370784618</v>
      </c>
      <c r="K38" s="41">
        <f>CONVERT('Freight Fleet Data'!L20,"km","mi")</f>
        <v>13791.37062181858</v>
      </c>
      <c r="L38" s="41">
        <f>CONVERT('Freight Fleet Data'!M20,"km","mi")</f>
        <v>13457.76686028593</v>
      </c>
      <c r="M38" s="41">
        <f>CONVERT('Freight Fleet Data'!N20,"km","mi")</f>
        <v>13148.245692033524</v>
      </c>
      <c r="N38" s="41">
        <f>CONVERT('Freight Fleet Data'!O20,"km","mi")</f>
        <v>13342.204182573771</v>
      </c>
      <c r="O38" s="41">
        <f>CONVERT('Freight Fleet Data'!P20,"km","mi")</f>
        <v>13236.207680272211</v>
      </c>
      <c r="P38" s="41">
        <f>CONVERT('Freight Fleet Data'!Q20,"km","mi")</f>
        <v>13027.987179869562</v>
      </c>
      <c r="Q38" s="41">
        <f>CONVERT('Freight Fleet Data'!R20,"km","mi")</f>
        <v>12984.086422169528</v>
      </c>
      <c r="R38" s="41">
        <f>CONVERT('Freight Fleet Data'!S20,"km","mi")</f>
        <v>12867.297586470015</v>
      </c>
      <c r="S38" s="41">
        <f>CONVERT('Freight Fleet Data'!T20,"km","mi")</f>
        <v>12923.446256362839</v>
      </c>
      <c r="T38" s="41">
        <f>CONVERT('Freight Fleet Data'!U20,"km","mi")</f>
        <v>12134.696430968148</v>
      </c>
      <c r="U38" s="41">
        <f>CONVERT('Freight Fleet Data'!V20,"km","mi")</f>
        <v>11951.426371863319</v>
      </c>
      <c r="V38" s="41">
        <f>CONVERT('Freight Fleet Data'!W20,"km","mi")</f>
        <v>12063.054359416012</v>
      </c>
      <c r="W38" s="41">
        <f>CONVERT('Freight Fleet Data'!X20,"km","mi")</f>
        <v>11854.832789633541</v>
      </c>
      <c r="X38" s="41">
        <f>CONVERT('Freight Fleet Data'!Y20,"km","mi")</f>
        <v>11991.226487314085</v>
      </c>
      <c r="Y38" s="41">
        <f>CONVERT('Freight Fleet Data'!Z20,"km","mi")</f>
        <v>11946.482541954983</v>
      </c>
      <c r="Z38" s="41">
        <f>CONVERT('Freight Fleet Data'!AA20,"km","mi")</f>
        <v>11359.90813648294</v>
      </c>
      <c r="AA38" s="41">
        <f>CONVERT('Freight Fleet Data'!AB20,"km","mi")</f>
        <v>11238.740753996659</v>
      </c>
      <c r="AB38" s="41">
        <f>CONVERT('Freight Fleet Data'!AC20,"km","mi")</f>
        <v>11400.918635170603</v>
      </c>
      <c r="AC38" s="41">
        <f>CONVERT('Freight Fleet Data'!AD20,"km","mi")</f>
        <v>11283.479479837748</v>
      </c>
      <c r="AD38" s="41">
        <f>CONVERT('Freight Fleet Data'!AE20,"km","mi")</f>
        <v>11455.599300087488</v>
      </c>
    </row>
    <row r="40" spans="1:30">
      <c r="A40" s="5" t="s">
        <v>307</v>
      </c>
    </row>
    <row r="41" spans="1:30">
      <c r="A41" s="74" t="s">
        <v>303</v>
      </c>
      <c r="B41" s="99">
        <f>'Freight Energy Data'!C135*10^3/('Freight Fleet Data'!C16*'Freight Fleet Data'!C20)</f>
        <v>0.49999975724548978</v>
      </c>
      <c r="C41" s="99">
        <f>'Freight Energy Data'!D135*10^3/('Freight Fleet Data'!D16*'Freight Fleet Data'!D20)</f>
        <v>0.50333357289465419</v>
      </c>
      <c r="D41" s="99">
        <f>'Freight Energy Data'!E135*10^3/('Freight Fleet Data'!E16*'Freight Fleet Data'!E20)</f>
        <v>0.50666649283474496</v>
      </c>
      <c r="E41" s="99">
        <f>'Freight Energy Data'!F135*10^3/('Freight Fleet Data'!F16*'Freight Fleet Data'!F20)</f>
        <v>0.51000021587711153</v>
      </c>
      <c r="F41" s="99">
        <f>'Freight Energy Data'!G135*10^3/('Freight Fleet Data'!G16*'Freight Fleet Data'!G20)</f>
        <v>0.51333336942056174</v>
      </c>
      <c r="G41" s="99">
        <f>'Freight Energy Data'!H135*10^3/('Freight Fleet Data'!H16*'Freight Fleet Data'!H20)</f>
        <v>0.51666649460089431</v>
      </c>
      <c r="H41" s="99">
        <f>'Freight Energy Data'!I135*10^3/('Freight Fleet Data'!I16*'Freight Fleet Data'!I20)</f>
        <v>0.52000009828893434</v>
      </c>
      <c r="I41" s="99">
        <f>'Freight Energy Data'!J135*10^3/('Freight Fleet Data'!J16*'Freight Fleet Data'!J20)</f>
        <v>0.52333341571245118</v>
      </c>
      <c r="J41" s="99">
        <f>'Freight Energy Data'!K135*10^3/('Freight Fleet Data'!K16*'Freight Fleet Data'!K20)</f>
        <v>0.52666680807442612</v>
      </c>
      <c r="K41" s="99">
        <f>'Freight Energy Data'!L135*10^3/('Freight Fleet Data'!L16*'Freight Fleet Data'!L20)</f>
        <v>0.53000015229351261</v>
      </c>
      <c r="L41" s="99">
        <f>'Freight Energy Data'!M135*10^3/('Freight Fleet Data'!M16*'Freight Fleet Data'!M20)</f>
        <v>0.53333350401984336</v>
      </c>
      <c r="M41" s="99">
        <f>'Freight Energy Data'!N135*10^3/('Freight Fleet Data'!N16*'Freight Fleet Data'!N20)</f>
        <v>0.53666680821125878</v>
      </c>
      <c r="N41" s="99">
        <f>'Freight Energy Data'!O135*10^3/('Freight Fleet Data'!O16*'Freight Fleet Data'!O20)</f>
        <v>0.54000009680120609</v>
      </c>
      <c r="O41" s="99">
        <f>'Freight Energy Data'!P135*10^3/('Freight Fleet Data'!P16*'Freight Fleet Data'!P20)</f>
        <v>0.54333323660313138</v>
      </c>
      <c r="P41" s="99">
        <f>'Freight Energy Data'!Q135*10^3/('Freight Fleet Data'!Q16*'Freight Fleet Data'!Q20)</f>
        <v>0.54666666741208125</v>
      </c>
      <c r="Q41" s="99">
        <f>'Freight Energy Data'!R135*10^3/('Freight Fleet Data'!R16*'Freight Fleet Data'!R20)</f>
        <v>0.55000007205779311</v>
      </c>
      <c r="R41" s="99">
        <f>'Freight Energy Data'!S135*10^3/('Freight Fleet Data'!S16*'Freight Fleet Data'!S20)</f>
        <v>0.55333330492198496</v>
      </c>
      <c r="S41" s="99">
        <f>'Freight Energy Data'!T135*10^3/('Freight Fleet Data'!T16*'Freight Fleet Data'!T20)</f>
        <v>0.55666670715149325</v>
      </c>
      <c r="T41" s="99">
        <f>'Freight Energy Data'!U135*10^3/('Freight Fleet Data'!U16*'Freight Fleet Data'!U20)</f>
        <v>0.55666665625135059</v>
      </c>
      <c r="U41" s="99">
        <f>'Freight Energy Data'!V135*10^3/('Freight Fleet Data'!V16*'Freight Fleet Data'!V20)</f>
        <v>0.5566667829446581</v>
      </c>
      <c r="V41" s="99">
        <f>'Freight Energy Data'!W135*10^3/('Freight Fleet Data'!W16*'Freight Fleet Data'!W20)</f>
        <v>0.55666674343176703</v>
      </c>
      <c r="W41" s="99">
        <f>'Freight Energy Data'!X135*10^3/('Freight Fleet Data'!X16*'Freight Fleet Data'!X20)</f>
        <v>0.55666660114077959</v>
      </c>
      <c r="X41" s="99">
        <f>'Freight Energy Data'!Y135*10^3/('Freight Fleet Data'!Y16*'Freight Fleet Data'!Y20)</f>
        <v>0.5566667809424386</v>
      </c>
      <c r="Y41" s="99">
        <f>'Freight Energy Data'!Z135*10^3/('Freight Fleet Data'!Z16*'Freight Fleet Data'!Z20)</f>
        <v>0.55658951934931344</v>
      </c>
      <c r="Z41" s="99">
        <f>'Freight Energy Data'!AA135*10^3/('Freight Fleet Data'!AA16*'Freight Fleet Data'!AA20)</f>
        <v>0.55666637483205239</v>
      </c>
      <c r="AA41" s="99">
        <f>'Freight Energy Data'!AB135*10^3/('Freight Fleet Data'!AB16*'Freight Fleet Data'!AB20)</f>
        <v>0.55665426363227144</v>
      </c>
      <c r="AB41" s="99">
        <f>'Freight Energy Data'!AC135*10^3/('Freight Fleet Data'!AC16*'Freight Fleet Data'!AC20)</f>
        <v>0.55669749914354227</v>
      </c>
      <c r="AC41" s="99">
        <f>'Freight Energy Data'!AD135*10^3/('Freight Fleet Data'!AD16*'Freight Fleet Data'!AD20)</f>
        <v>0.55672257761989585</v>
      </c>
      <c r="AD41" s="99">
        <f>'Freight Energy Data'!AE135*10^3/('Freight Fleet Data'!AE16*'Freight Fleet Data'!AE20)</f>
        <v>0.55670794997155548</v>
      </c>
    </row>
    <row r="42" spans="1:30">
      <c r="A42" s="74" t="s">
        <v>304</v>
      </c>
      <c r="B42" s="99">
        <f>'Freight Energy Data'!C135*10^3/('Freight Fleet Data'!C16*'Freight Fleet Data'!C20)</f>
        <v>0.49999975724548978</v>
      </c>
      <c r="C42" s="99">
        <f>'Freight Energy Data'!D135*10^3/('Freight Fleet Data'!D16*'Freight Fleet Data'!D20)</f>
        <v>0.50333357289465419</v>
      </c>
      <c r="D42" s="99">
        <f>'Freight Energy Data'!E135*10^3/('Freight Fleet Data'!E16*'Freight Fleet Data'!E20)</f>
        <v>0.50666649283474496</v>
      </c>
      <c r="E42" s="99">
        <f>'Freight Energy Data'!F135*10^3/('Freight Fleet Data'!F16*'Freight Fleet Data'!F20)</f>
        <v>0.51000021587711153</v>
      </c>
      <c r="F42" s="99">
        <f>'Freight Energy Data'!G135*10^3/('Freight Fleet Data'!G16*'Freight Fleet Data'!G20)</f>
        <v>0.51333336942056174</v>
      </c>
      <c r="G42" s="99">
        <f>'Freight Energy Data'!H135*10^3/('Freight Fleet Data'!H16*'Freight Fleet Data'!H20)</f>
        <v>0.51666649460089431</v>
      </c>
      <c r="H42" s="99">
        <f>'Freight Energy Data'!I135*10^3/('Freight Fleet Data'!I16*'Freight Fleet Data'!I20)</f>
        <v>0.52000009828893434</v>
      </c>
      <c r="I42" s="99">
        <f>'Freight Energy Data'!J135*10^3/('Freight Fleet Data'!J16*'Freight Fleet Data'!J20)</f>
        <v>0.52333341571245118</v>
      </c>
      <c r="J42" s="99">
        <f>'Freight Energy Data'!K135*10^3/('Freight Fleet Data'!K16*'Freight Fleet Data'!K20)</f>
        <v>0.52666680807442612</v>
      </c>
      <c r="K42" s="99">
        <f>'Freight Energy Data'!L135*10^3/('Freight Fleet Data'!L16*'Freight Fleet Data'!L20)</f>
        <v>0.53000015229351261</v>
      </c>
      <c r="L42" s="99">
        <f>'Freight Energy Data'!M135*10^3/('Freight Fleet Data'!M16*'Freight Fleet Data'!M20)</f>
        <v>0.53333350401984336</v>
      </c>
      <c r="M42" s="99">
        <f>'Freight Energy Data'!N135*10^3/('Freight Fleet Data'!N16*'Freight Fleet Data'!N20)</f>
        <v>0.53666680821125878</v>
      </c>
      <c r="N42" s="99">
        <f>'Freight Energy Data'!O135*10^3/('Freight Fleet Data'!O16*'Freight Fleet Data'!O20)</f>
        <v>0.54000009680120609</v>
      </c>
      <c r="O42" s="99">
        <f>'Freight Energy Data'!P135*10^3/('Freight Fleet Data'!P16*'Freight Fleet Data'!P20)</f>
        <v>0.54333323660313138</v>
      </c>
      <c r="P42" s="99">
        <f>'Freight Energy Data'!Q135*10^3/('Freight Fleet Data'!Q16*'Freight Fleet Data'!Q20)</f>
        <v>0.54666666741208125</v>
      </c>
      <c r="Q42" s="99">
        <f>'Freight Energy Data'!R135*10^3/('Freight Fleet Data'!R16*'Freight Fleet Data'!R20)</f>
        <v>0.55000007205779311</v>
      </c>
      <c r="R42" s="99">
        <f>'Freight Energy Data'!S135*10^3/('Freight Fleet Data'!S16*'Freight Fleet Data'!S20)</f>
        <v>0.55333330492198496</v>
      </c>
      <c r="S42" s="99">
        <f>'Freight Energy Data'!T135*10^3/('Freight Fleet Data'!T16*'Freight Fleet Data'!T20)</f>
        <v>0.55666670715149325</v>
      </c>
      <c r="T42" s="99">
        <f>'Freight Energy Data'!U135*10^3/('Freight Fleet Data'!U16*'Freight Fleet Data'!U20)</f>
        <v>0.55666665625135059</v>
      </c>
      <c r="U42" s="99">
        <f>'Freight Energy Data'!V135*10^3/('Freight Fleet Data'!V16*'Freight Fleet Data'!V20)</f>
        <v>0.5566667829446581</v>
      </c>
      <c r="V42" s="99">
        <f>'Freight Energy Data'!W135*10^3/('Freight Fleet Data'!W16*'Freight Fleet Data'!W20)</f>
        <v>0.55666674343176703</v>
      </c>
      <c r="W42" s="99">
        <f>'Freight Energy Data'!X135*10^3/('Freight Fleet Data'!X16*'Freight Fleet Data'!X20)</f>
        <v>0.55666660114077959</v>
      </c>
      <c r="X42" s="99">
        <f>'Freight Energy Data'!Y135*10^3/('Freight Fleet Data'!Y16*'Freight Fleet Data'!Y20)</f>
        <v>0.5566667809424386</v>
      </c>
      <c r="Y42" s="99">
        <f>'Freight Energy Data'!Z135*10^3/('Freight Fleet Data'!Z16*'Freight Fleet Data'!Z20)</f>
        <v>0.55658951934931344</v>
      </c>
      <c r="Z42" s="99">
        <f>'Freight Energy Data'!AA135*10^3/('Freight Fleet Data'!AA16*'Freight Fleet Data'!AA20)</f>
        <v>0.55666637483205239</v>
      </c>
      <c r="AA42" s="99">
        <f>'Freight Energy Data'!AB135*10^3/('Freight Fleet Data'!AB16*'Freight Fleet Data'!AB20)</f>
        <v>0.55665426363227144</v>
      </c>
      <c r="AB42" s="99">
        <f>'Freight Energy Data'!AC135*10^3/('Freight Fleet Data'!AC16*'Freight Fleet Data'!AC20)</f>
        <v>0.55669749914354227</v>
      </c>
      <c r="AC42" s="99">
        <f>'Freight Energy Data'!AD135*10^3/('Freight Fleet Data'!AD16*'Freight Fleet Data'!AD20)</f>
        <v>0.55672257761989585</v>
      </c>
      <c r="AD42" s="99">
        <f>'Freight Energy Data'!AE135*10^3/('Freight Fleet Data'!AE16*'Freight Fleet Data'!AE20)</f>
        <v>0.55670794997155548</v>
      </c>
    </row>
    <row r="43" spans="1:30">
      <c r="A43" s="74" t="s">
        <v>56</v>
      </c>
      <c r="B43" s="99">
        <f>'Freight Energy Data'!C135*10^3/('Freight Fleet Data'!C16*'Freight Fleet Data'!C20)</f>
        <v>0.49999975724548978</v>
      </c>
      <c r="C43" s="99">
        <f>'Freight Energy Data'!D135*10^3/('Freight Fleet Data'!D16*'Freight Fleet Data'!D20)</f>
        <v>0.50333357289465419</v>
      </c>
      <c r="D43" s="99">
        <f>'Freight Energy Data'!E135*10^3/('Freight Fleet Data'!E16*'Freight Fleet Data'!E20)</f>
        <v>0.50666649283474496</v>
      </c>
      <c r="E43" s="99">
        <f>'Freight Energy Data'!F135*10^3/('Freight Fleet Data'!F16*'Freight Fleet Data'!F20)</f>
        <v>0.51000021587711153</v>
      </c>
      <c r="F43" s="99">
        <f>'Freight Energy Data'!G135*10^3/('Freight Fleet Data'!G16*'Freight Fleet Data'!G20)</f>
        <v>0.51333336942056174</v>
      </c>
      <c r="G43" s="99">
        <f>'Freight Energy Data'!H135*10^3/('Freight Fleet Data'!H16*'Freight Fleet Data'!H20)</f>
        <v>0.51666649460089431</v>
      </c>
      <c r="H43" s="99">
        <f>'Freight Energy Data'!I135*10^3/('Freight Fleet Data'!I16*'Freight Fleet Data'!I20)</f>
        <v>0.52000009828893434</v>
      </c>
      <c r="I43" s="99">
        <f>'Freight Energy Data'!J135*10^3/('Freight Fleet Data'!J16*'Freight Fleet Data'!J20)</f>
        <v>0.52333341571245118</v>
      </c>
      <c r="J43" s="99">
        <f>'Freight Energy Data'!K135*10^3/('Freight Fleet Data'!K16*'Freight Fleet Data'!K20)</f>
        <v>0.52666680807442612</v>
      </c>
      <c r="K43" s="99">
        <f>'Freight Energy Data'!L135*10^3/('Freight Fleet Data'!L16*'Freight Fleet Data'!L20)</f>
        <v>0.53000015229351261</v>
      </c>
      <c r="L43" s="99">
        <f>'Freight Energy Data'!M135*10^3/('Freight Fleet Data'!M16*'Freight Fleet Data'!M20)</f>
        <v>0.53333350401984336</v>
      </c>
      <c r="M43" s="99">
        <f>'Freight Energy Data'!N135*10^3/('Freight Fleet Data'!N16*'Freight Fleet Data'!N20)</f>
        <v>0.53666680821125878</v>
      </c>
      <c r="N43" s="99">
        <f>'Freight Energy Data'!O135*10^3/('Freight Fleet Data'!O16*'Freight Fleet Data'!O20)</f>
        <v>0.54000009680120609</v>
      </c>
      <c r="O43" s="99">
        <f>'Freight Energy Data'!P135*10^3/('Freight Fleet Data'!P16*'Freight Fleet Data'!P20)</f>
        <v>0.54333323660313138</v>
      </c>
      <c r="P43" s="99">
        <f>'Freight Energy Data'!Q135*10^3/('Freight Fleet Data'!Q16*'Freight Fleet Data'!Q20)</f>
        <v>0.54666666741208125</v>
      </c>
      <c r="Q43" s="99">
        <f>'Freight Energy Data'!R135*10^3/('Freight Fleet Data'!R16*'Freight Fleet Data'!R20)</f>
        <v>0.55000007205779311</v>
      </c>
      <c r="R43" s="99">
        <f>'Freight Energy Data'!S135*10^3/('Freight Fleet Data'!S16*'Freight Fleet Data'!S20)</f>
        <v>0.55333330492198496</v>
      </c>
      <c r="S43" s="99">
        <f>'Freight Energy Data'!T135*10^3/('Freight Fleet Data'!T16*'Freight Fleet Data'!T20)</f>
        <v>0.55666670715149325</v>
      </c>
      <c r="T43" s="99">
        <f>'Freight Energy Data'!U135*10^3/('Freight Fleet Data'!U16*'Freight Fleet Data'!U20)</f>
        <v>0.55666665625135059</v>
      </c>
      <c r="U43" s="99">
        <f>'Freight Energy Data'!V135*10^3/('Freight Fleet Data'!V16*'Freight Fleet Data'!V20)</f>
        <v>0.5566667829446581</v>
      </c>
      <c r="V43" s="99">
        <f>'Freight Energy Data'!W135*10^3/('Freight Fleet Data'!W16*'Freight Fleet Data'!W20)</f>
        <v>0.55666674343176703</v>
      </c>
      <c r="W43" s="99">
        <f>'Freight Energy Data'!X135*10^3/('Freight Fleet Data'!X16*'Freight Fleet Data'!X20)</f>
        <v>0.55666660114077959</v>
      </c>
      <c r="X43" s="99">
        <f>'Freight Energy Data'!Y135*10^3/('Freight Fleet Data'!Y16*'Freight Fleet Data'!Y20)</f>
        <v>0.5566667809424386</v>
      </c>
      <c r="Y43" s="99">
        <f>'Freight Energy Data'!Z135*10^3/('Freight Fleet Data'!Z16*'Freight Fleet Data'!Z20)</f>
        <v>0.55658951934931344</v>
      </c>
      <c r="Z43" s="99">
        <f>'Freight Energy Data'!AA135*10^3/('Freight Fleet Data'!AA16*'Freight Fleet Data'!AA20)</f>
        <v>0.55666637483205239</v>
      </c>
      <c r="AA43" s="99">
        <f>'Freight Energy Data'!AB135*10^3/('Freight Fleet Data'!AB16*'Freight Fleet Data'!AB20)</f>
        <v>0.55665426363227144</v>
      </c>
      <c r="AB43" s="99">
        <f>'Freight Energy Data'!AC135*10^3/('Freight Fleet Data'!AC16*'Freight Fleet Data'!AC20)</f>
        <v>0.55669749914354227</v>
      </c>
      <c r="AC43" s="99">
        <f>'Freight Energy Data'!AD135*10^3/('Freight Fleet Data'!AD16*'Freight Fleet Data'!AD20)</f>
        <v>0.55672257761989585</v>
      </c>
      <c r="AD43" s="99">
        <f>'Freight Energy Data'!AE135*10^3/('Freight Fleet Data'!AE16*'Freight Fleet Data'!AE20)</f>
        <v>0.55670794997155548</v>
      </c>
    </row>
    <row r="45" spans="1:30">
      <c r="A45" t="s">
        <v>308</v>
      </c>
    </row>
    <row r="46" spans="1:30">
      <c r="A46" s="74" t="s">
        <v>303</v>
      </c>
      <c r="B46" s="4">
        <f t="shared" ref="B46:AA46" si="9">(B26*B36*B41)/(B31*btu_per_pj)</f>
        <v>7.0608518547725889E-5</v>
      </c>
      <c r="C46" s="4">
        <f t="shared" si="9"/>
        <v>7.2076454268043191E-5</v>
      </c>
      <c r="D46" s="4">
        <f t="shared" si="9"/>
        <v>7.3164989791903786E-5</v>
      </c>
      <c r="E46" s="4">
        <f t="shared" si="9"/>
        <v>7.4754876386310984E-5</v>
      </c>
      <c r="F46" s="4">
        <f t="shared" si="9"/>
        <v>7.4883122661627581E-5</v>
      </c>
      <c r="G46" s="4">
        <f t="shared" si="9"/>
        <v>7.5561196553474807E-5</v>
      </c>
      <c r="H46" s="4">
        <f t="shared" si="9"/>
        <v>7.6223388918028525E-5</v>
      </c>
      <c r="I46" s="4">
        <f t="shared" si="9"/>
        <v>7.6928064448715102E-5</v>
      </c>
      <c r="J46" s="4">
        <f t="shared" si="9"/>
        <v>7.7092854589204496E-5</v>
      </c>
      <c r="K46" s="4">
        <f t="shared" si="9"/>
        <v>7.7823643220485084E-5</v>
      </c>
      <c r="L46" s="4">
        <f t="shared" si="9"/>
        <v>7.8855699848167784E-5</v>
      </c>
      <c r="M46" s="4">
        <f t="shared" si="9"/>
        <v>8.0152598560167943E-5</v>
      </c>
      <c r="N46" s="4">
        <f t="shared" si="9"/>
        <v>8.1154740820671954E-5</v>
      </c>
      <c r="O46" s="4">
        <f t="shared" si="9"/>
        <v>8.2259837004786701E-5</v>
      </c>
      <c r="P46" s="4">
        <f t="shared" si="9"/>
        <v>8.3289168644724523E-5</v>
      </c>
      <c r="Q46" s="4">
        <f t="shared" si="9"/>
        <v>8.4583069573087281E-5</v>
      </c>
      <c r="R46" s="4">
        <f t="shared" si="9"/>
        <v>8.5537784081733356E-5</v>
      </c>
      <c r="S46" s="4">
        <f t="shared" si="9"/>
        <v>8.6628544191589833E-5</v>
      </c>
      <c r="T46" s="4">
        <f t="shared" si="9"/>
        <v>8.7480115470957566E-5</v>
      </c>
      <c r="U46" s="4">
        <f t="shared" si="9"/>
        <v>8.8483149965319202E-5</v>
      </c>
      <c r="V46" s="4">
        <f t="shared" si="9"/>
        <v>8.9425808411645506E-5</v>
      </c>
      <c r="W46" s="4">
        <f t="shared" si="9"/>
        <v>9.0431661608636571E-5</v>
      </c>
      <c r="X46" s="4">
        <f t="shared" si="9"/>
        <v>9.0839272845711182E-5</v>
      </c>
      <c r="Y46" s="4">
        <f t="shared" si="9"/>
        <v>9.1678386552380219E-5</v>
      </c>
      <c r="Z46" s="4">
        <f t="shared" si="9"/>
        <v>9.2243165572010357E-5</v>
      </c>
      <c r="AA46" s="4">
        <f t="shared" si="9"/>
        <v>9.3243362127563411E-5</v>
      </c>
      <c r="AB46" s="4">
        <f t="shared" ref="B46:AD46" si="10">(AB26*AB36*AB41)/(AB31*btu_per_pj)</f>
        <v>9.4077064779085986E-5</v>
      </c>
      <c r="AC46" s="4">
        <f t="shared" si="10"/>
        <v>9.4980717356026457E-5</v>
      </c>
      <c r="AD46" s="4">
        <f t="shared" si="10"/>
        <v>9.6024622514218167E-5</v>
      </c>
    </row>
    <row r="47" spans="1:30">
      <c r="A47" s="74" t="s">
        <v>304</v>
      </c>
      <c r="B47" s="4">
        <f t="shared" ref="B47:AA47" si="11">(B27*B37*B42)/(B32*btu_per_pj)</f>
        <v>7.0608513964704169E-5</v>
      </c>
      <c r="C47" s="4">
        <f t="shared" si="11"/>
        <v>7.2076453297048585E-5</v>
      </c>
      <c r="D47" s="4">
        <f t="shared" si="11"/>
        <v>7.3164973147508275E-5</v>
      </c>
      <c r="E47" s="4">
        <f t="shared" si="11"/>
        <v>7.4754857130543878E-5</v>
      </c>
      <c r="F47" s="4">
        <f t="shared" si="11"/>
        <v>7.4883129154159963E-5</v>
      </c>
      <c r="G47" s="4">
        <f t="shared" si="11"/>
        <v>7.5561202288182628E-5</v>
      </c>
      <c r="H47" s="4">
        <f t="shared" si="11"/>
        <v>7.622338641266809E-5</v>
      </c>
      <c r="I47" s="4">
        <f t="shared" si="11"/>
        <v>7.6928061292602022E-5</v>
      </c>
      <c r="J47" s="4">
        <f t="shared" si="11"/>
        <v>7.709285339035533E-5</v>
      </c>
      <c r="K47" s="4">
        <f t="shared" si="11"/>
        <v>7.7823632852161277E-5</v>
      </c>
      <c r="L47" s="4">
        <f t="shared" si="11"/>
        <v>7.8855692727589256E-5</v>
      </c>
      <c r="M47" s="4">
        <f t="shared" si="11"/>
        <v>8.0152582327215746E-5</v>
      </c>
      <c r="N47" s="4">
        <f t="shared" si="11"/>
        <v>8.1154729831506715E-5</v>
      </c>
      <c r="O47" s="4">
        <f t="shared" si="11"/>
        <v>8.2259849071007811E-5</v>
      </c>
      <c r="P47" s="4">
        <f t="shared" si="11"/>
        <v>8.328916591567979E-5</v>
      </c>
      <c r="Q47" s="4">
        <f t="shared" si="11"/>
        <v>8.458306393441729E-5</v>
      </c>
      <c r="R47" s="4">
        <f t="shared" si="11"/>
        <v>8.5537698260634959E-5</v>
      </c>
      <c r="S47" s="4">
        <f t="shared" si="11"/>
        <v>8.6628508050537673E-5</v>
      </c>
      <c r="T47" s="4">
        <f t="shared" si="11"/>
        <v>8.7480118865237215E-5</v>
      </c>
      <c r="U47" s="4">
        <f t="shared" si="11"/>
        <v>8.8483121479771107E-5</v>
      </c>
      <c r="V47" s="4">
        <f t="shared" si="11"/>
        <v>8.9425801404511375E-5</v>
      </c>
      <c r="W47" s="4">
        <f t="shared" si="11"/>
        <v>9.0431619812731781E-5</v>
      </c>
      <c r="X47" s="4">
        <f t="shared" si="11"/>
        <v>9.0839283523507517E-5</v>
      </c>
      <c r="Y47" s="4">
        <f t="shared" si="11"/>
        <v>9.1678441889581972E-5</v>
      </c>
      <c r="Z47" s="4">
        <f t="shared" si="11"/>
        <v>9.4802854437627535E-5</v>
      </c>
      <c r="AA47" s="4">
        <f t="shared" si="11"/>
        <v>8.986147852708185E-5</v>
      </c>
      <c r="AB47" s="4">
        <f t="shared" ref="B47:AD47" si="12">(AB27*AB37*AB42)/(AB32*btu_per_pj)</f>
        <v>9.7742625612728642E-5</v>
      </c>
      <c r="AC47" s="4">
        <f t="shared" si="12"/>
        <v>9.3987557987822363E-5</v>
      </c>
      <c r="AD47" s="4">
        <f t="shared" si="12"/>
        <v>9.4580049847486482E-5</v>
      </c>
    </row>
    <row r="48" spans="1:30">
      <c r="A48" s="74" t="s">
        <v>56</v>
      </c>
      <c r="B48" s="4">
        <f t="shared" ref="B48:AA48" si="13">(B28*B38*B43)/(B33*btu_per_pj)</f>
        <v>7.0608515372950749E-5</v>
      </c>
      <c r="C48" s="4">
        <f t="shared" si="13"/>
        <v>7.2076454890447297E-5</v>
      </c>
      <c r="D48" s="4">
        <f t="shared" si="13"/>
        <v>7.3164988713391479E-5</v>
      </c>
      <c r="E48" s="4">
        <f t="shared" si="13"/>
        <v>7.4754880746163944E-5</v>
      </c>
      <c r="F48" s="4">
        <f t="shared" si="13"/>
        <v>7.488312916983342E-5</v>
      </c>
      <c r="G48" s="4">
        <f t="shared" si="13"/>
        <v>7.5561193801119403E-5</v>
      </c>
      <c r="H48" s="4">
        <f t="shared" si="13"/>
        <v>7.6223390515396094E-5</v>
      </c>
      <c r="I48" s="4">
        <f t="shared" si="13"/>
        <v>7.6928059154871288E-5</v>
      </c>
      <c r="J48" s="4">
        <f t="shared" si="13"/>
        <v>7.7092845676081544E-5</v>
      </c>
      <c r="K48" s="4">
        <f t="shared" si="13"/>
        <v>7.7823645069739354E-5</v>
      </c>
      <c r="L48" s="4">
        <f t="shared" si="13"/>
        <v>7.8855704102919472E-5</v>
      </c>
      <c r="M48" s="4">
        <f t="shared" si="13"/>
        <v>8.0152598170669167E-5</v>
      </c>
      <c r="N48" s="4">
        <f t="shared" si="13"/>
        <v>8.1154751325562301E-5</v>
      </c>
      <c r="O48" s="4">
        <f t="shared" si="13"/>
        <v>8.2259831908488507E-5</v>
      </c>
      <c r="P48" s="4">
        <f t="shared" si="13"/>
        <v>8.3289181124798003E-5</v>
      </c>
      <c r="Q48" s="4">
        <f t="shared" si="13"/>
        <v>8.4583040347955188E-5</v>
      </c>
      <c r="R48" s="4">
        <f t="shared" si="13"/>
        <v>8.5537803164129189E-5</v>
      </c>
      <c r="S48" s="4">
        <f t="shared" si="13"/>
        <v>8.6628535857469248E-5</v>
      </c>
      <c r="T48" s="4">
        <f t="shared" si="13"/>
        <v>8.7480096565147001E-5</v>
      </c>
      <c r="U48" s="4">
        <f t="shared" si="13"/>
        <v>8.848314190338947E-5</v>
      </c>
      <c r="V48" s="4">
        <f t="shared" si="13"/>
        <v>8.9425811724338318E-5</v>
      </c>
      <c r="W48" s="4">
        <f t="shared" si="13"/>
        <v>9.0431659880919318E-5</v>
      </c>
      <c r="X48" s="4">
        <f t="shared" si="13"/>
        <v>9.0839259658250944E-5</v>
      </c>
      <c r="Y48" s="4">
        <f t="shared" si="13"/>
        <v>9.1678376812008081E-5</v>
      </c>
      <c r="Z48" s="4">
        <f t="shared" si="13"/>
        <v>9.3117470358736372E-5</v>
      </c>
      <c r="AA48" s="4">
        <f t="shared" si="13"/>
        <v>9.6204641717228783E-5</v>
      </c>
      <c r="AB48" s="4">
        <f>(AB28*AB38*AB43)/(AB33*btu_per_pj)</f>
        <v>9.3221834316446151E-5</v>
      </c>
      <c r="AC48" s="4">
        <f>(AC28*AC38*AC43)/(AC33*btu_per_pj)</f>
        <v>9.5360752828553533E-5</v>
      </c>
      <c r="AD48" s="4">
        <f>(AD28*AD38*AD43)/(AD33*btu_per_pj)</f>
        <v>9.5583171588293158E-5</v>
      </c>
    </row>
    <row r="50" spans="1:30" s="2" customFormat="1">
      <c r="A50" s="2" t="s">
        <v>14</v>
      </c>
    </row>
    <row r="51" spans="1:30">
      <c r="B51">
        <v>1990</v>
      </c>
      <c r="C51">
        <v>1991</v>
      </c>
      <c r="D51">
        <v>1992</v>
      </c>
      <c r="E51">
        <v>1993</v>
      </c>
      <c r="F51">
        <v>1994</v>
      </c>
      <c r="G51">
        <v>1995</v>
      </c>
      <c r="H51">
        <v>1996</v>
      </c>
      <c r="I51">
        <v>1997</v>
      </c>
      <c r="J51">
        <v>1998</v>
      </c>
      <c r="K51">
        <v>1999</v>
      </c>
      <c r="L51">
        <v>2000</v>
      </c>
      <c r="M51">
        <v>2001</v>
      </c>
      <c r="N51">
        <v>2002</v>
      </c>
      <c r="O51">
        <v>2003</v>
      </c>
      <c r="P51">
        <v>2004</v>
      </c>
      <c r="Q51">
        <v>2005</v>
      </c>
      <c r="R51">
        <v>2006</v>
      </c>
      <c r="S51">
        <v>2007</v>
      </c>
      <c r="T51">
        <v>2008</v>
      </c>
      <c r="U51">
        <v>2009</v>
      </c>
      <c r="V51">
        <v>2010</v>
      </c>
      <c r="W51">
        <v>2011</v>
      </c>
      <c r="X51">
        <v>2012</v>
      </c>
      <c r="Y51">
        <v>2013</v>
      </c>
      <c r="Z51">
        <v>2014</v>
      </c>
      <c r="AA51">
        <v>2015</v>
      </c>
      <c r="AB51">
        <v>2016</v>
      </c>
      <c r="AC51">
        <v>2017</v>
      </c>
      <c r="AD51">
        <v>2018</v>
      </c>
    </row>
    <row r="52" spans="1:30">
      <c r="A52" t="s">
        <v>302</v>
      </c>
      <c r="B52">
        <f>('Passenger Fleet Data'!C16+'Passenger Fleet Data'!C17)*1000</f>
        <v>13860743.999999998</v>
      </c>
      <c r="C52">
        <f>('Passenger Fleet Data'!D16+'Passenger Fleet Data'!D17)*1000</f>
        <v>14022308</v>
      </c>
      <c r="D52">
        <f>('Passenger Fleet Data'!E16+'Passenger Fleet Data'!E17)*1000</f>
        <v>14007521</v>
      </c>
      <c r="E52">
        <f>('Passenger Fleet Data'!F16+'Passenger Fleet Data'!F17)*1000</f>
        <v>14152514</v>
      </c>
      <c r="F52">
        <f>('Passenger Fleet Data'!G16+'Passenger Fleet Data'!G17)*1000</f>
        <v>14288662</v>
      </c>
      <c r="G52">
        <f>('Passenger Fleet Data'!H16+'Passenger Fleet Data'!H17)*1000</f>
        <v>14307754</v>
      </c>
      <c r="H52">
        <f>('Passenger Fleet Data'!I16+'Passenger Fleet Data'!I17)*1000</f>
        <v>14301722</v>
      </c>
      <c r="I52">
        <f>('Passenger Fleet Data'!J16+'Passenger Fleet Data'!J17)*1000</f>
        <v>14563225</v>
      </c>
      <c r="J52">
        <f>('Passenger Fleet Data'!K16+'Passenger Fleet Data'!K17)*1000</f>
        <v>14886559.000000002</v>
      </c>
      <c r="K52">
        <f>('Passenger Fleet Data'!L16+'Passenger Fleet Data'!L17)*1000</f>
        <v>15169920</v>
      </c>
      <c r="L52">
        <f>('Passenger Fleet Data'!M16+'Passenger Fleet Data'!M17)*1000</f>
        <v>15197904</v>
      </c>
      <c r="M52">
        <f>('Passenger Fleet Data'!N16+'Passenger Fleet Data'!N17)*1000</f>
        <v>15699225</v>
      </c>
      <c r="N52">
        <f>('Passenger Fleet Data'!O16+'Passenger Fleet Data'!O17)*1000</f>
        <v>15881840</v>
      </c>
      <c r="O52">
        <f>('Passenger Fleet Data'!P16+'Passenger Fleet Data'!P17)*1000</f>
        <v>16099035</v>
      </c>
      <c r="P52">
        <f>('Passenger Fleet Data'!Q16+'Passenger Fleet Data'!Q17)*1000</f>
        <v>16480222.000000002</v>
      </c>
      <c r="Q52">
        <f>('Passenger Fleet Data'!R16+'Passenger Fleet Data'!R17)*1000</f>
        <v>16582451</v>
      </c>
      <c r="R52">
        <f>('Passenger Fleet Data'!S16+'Passenger Fleet Data'!S17)*1000</f>
        <v>16787707.000000004</v>
      </c>
      <c r="S52">
        <f>('Passenger Fleet Data'!T16+'Passenger Fleet Data'!T17)*1000</f>
        <v>17479292.999999996</v>
      </c>
      <c r="T52">
        <f>('Passenger Fleet Data'!U16+'Passenger Fleet Data'!U17)*1000</f>
        <v>18243462</v>
      </c>
      <c r="U52">
        <f>('Passenger Fleet Data'!V16+'Passenger Fleet Data'!V17)*1000</f>
        <v>18599148</v>
      </c>
      <c r="V52">
        <f>('Passenger Fleet Data'!W16+'Passenger Fleet Data'!W17)*1000</f>
        <v>18819170</v>
      </c>
      <c r="W52">
        <f>('Passenger Fleet Data'!X16+'Passenger Fleet Data'!X17)*1000</f>
        <v>18916659</v>
      </c>
      <c r="X52">
        <f>('Passenger Fleet Data'!Y16+'Passenger Fleet Data'!Y17)*1000</f>
        <v>19088689</v>
      </c>
      <c r="Y52">
        <f>('Passenger Fleet Data'!Z16+'Passenger Fleet Data'!Z17)*1000</f>
        <v>19652000</v>
      </c>
      <c r="Z52">
        <f>('Passenger Fleet Data'!AA16+'Passenger Fleet Data'!AA17)*1000</f>
        <v>20273000</v>
      </c>
      <c r="AA52">
        <f>('Passenger Fleet Data'!AB16+'Passenger Fleet Data'!AB17)*1000</f>
        <v>21018000</v>
      </c>
      <c r="AB52">
        <f>('Passenger Fleet Data'!AC16+'Passenger Fleet Data'!AC17)*1000</f>
        <v>21691000</v>
      </c>
      <c r="AC52">
        <f>('Passenger Fleet Data'!AD16+'Passenger Fleet Data'!AD17)*1000</f>
        <v>22241000</v>
      </c>
      <c r="AD52">
        <f>('Passenger Fleet Data'!AE16+'Passenger Fleet Data'!AE17)*1000</f>
        <v>22785000</v>
      </c>
    </row>
    <row r="53" spans="1:30">
      <c r="A53" s="74" t="s">
        <v>303</v>
      </c>
      <c r="B53" s="41">
        <f>'Passenger Energy Data'!C24/100*'Passenger Fleet Data'!C16*10^3+'Passenger Fleet Data'!C17*'Passenger Energy Data'!C71/100*10^3</f>
        <v>13457480.654626198</v>
      </c>
      <c r="C53" s="41">
        <f>'Passenger Energy Data'!D24/100*'Passenger Fleet Data'!D16*10^3+'Passenger Fleet Data'!D17*'Passenger Energy Data'!D71/100*10^3</f>
        <v>13567745.42396922</v>
      </c>
      <c r="D53" s="41">
        <f>'Passenger Energy Data'!E24/100*'Passenger Fleet Data'!E16*10^3+'Passenger Fleet Data'!E17*'Passenger Energy Data'!E71/100*10^3</f>
        <v>13522113.17209629</v>
      </c>
      <c r="E53" s="41">
        <f>'Passenger Energy Data'!F24/100*'Passenger Fleet Data'!F16*10^3+'Passenger Fleet Data'!F17*'Passenger Energy Data'!F71/100*10^3</f>
        <v>13744770.73154135</v>
      </c>
      <c r="F53" s="41">
        <f>'Passenger Energy Data'!G24/100*'Passenger Fleet Data'!G16*10^3+'Passenger Fleet Data'!G17*'Passenger Energy Data'!G71/100*10^3</f>
        <v>13892705.725675819</v>
      </c>
      <c r="G53" s="41">
        <f>'Passenger Energy Data'!H24/100*'Passenger Fleet Data'!H16*10^3+'Passenger Fleet Data'!H17*'Passenger Energy Data'!H71/100*10^3</f>
        <v>13866191.59517495</v>
      </c>
      <c r="H53" s="41">
        <f>'Passenger Energy Data'!I24/100*'Passenger Fleet Data'!I16*10^3+'Passenger Fleet Data'!I17*'Passenger Energy Data'!I71/100*10^3</f>
        <v>13881910.409656309</v>
      </c>
      <c r="I53" s="41">
        <f>'Passenger Energy Data'!J24/100*'Passenger Fleet Data'!J16*10^3+'Passenger Fleet Data'!J17*'Passenger Energy Data'!J71/100*10^3</f>
        <v>14134622.345874151</v>
      </c>
      <c r="J53" s="41">
        <f>'Passenger Energy Data'!K24/100*'Passenger Fleet Data'!K16*10^3+'Passenger Fleet Data'!K17*'Passenger Energy Data'!K71/100*10^3</f>
        <v>14474616.247098481</v>
      </c>
      <c r="K53" s="41">
        <f>'Passenger Energy Data'!L24/100*'Passenger Fleet Data'!L16*10^3+'Passenger Fleet Data'!L17*'Passenger Energy Data'!L71/100*10^3</f>
        <v>14800414.524688419</v>
      </c>
      <c r="L53" s="41">
        <f>'Passenger Energy Data'!M24/100*'Passenger Fleet Data'!M16*10^3+'Passenger Fleet Data'!M17*'Passenger Energy Data'!M71/100*10^3</f>
        <v>14883572.265857751</v>
      </c>
      <c r="M53" s="41">
        <f>'Passenger Energy Data'!N24/100*'Passenger Fleet Data'!N16*10^3+'Passenger Fleet Data'!N17*'Passenger Energy Data'!N71/100*10^3</f>
        <v>15355816.12027611</v>
      </c>
      <c r="N53" s="41">
        <f>'Passenger Energy Data'!O24/100*'Passenger Fleet Data'!O16*10^3+'Passenger Fleet Data'!O17*'Passenger Energy Data'!O71/100*10^3</f>
        <v>15567368.804561621</v>
      </c>
      <c r="O53" s="41">
        <f>'Passenger Energy Data'!P24/100*'Passenger Fleet Data'!P16*10^3+'Passenger Fleet Data'!P17*'Passenger Energy Data'!P71/100*10^3</f>
        <v>15777376.896861251</v>
      </c>
      <c r="P53" s="41">
        <f>'Passenger Energy Data'!Q24/100*'Passenger Fleet Data'!Q16*10^3+'Passenger Fleet Data'!Q17*'Passenger Energy Data'!Q71/100*10^3</f>
        <v>16172407.45130074</v>
      </c>
      <c r="Q53" s="41">
        <f>'Passenger Energy Data'!R24/100*'Passenger Fleet Data'!R16*10^3+'Passenger Fleet Data'!R17*'Passenger Energy Data'!R71/100*10^3</f>
        <v>16195663.157692751</v>
      </c>
      <c r="R53" s="41">
        <f>'Passenger Energy Data'!S24/100*'Passenger Fleet Data'!S16*10^3+'Passenger Fleet Data'!S17*'Passenger Energy Data'!S71/100*10^3</f>
        <v>16433885.649955418</v>
      </c>
      <c r="S53" s="41">
        <f>'Passenger Energy Data'!T24/100*'Passenger Fleet Data'!T16*10^3+'Passenger Fleet Data'!T17*'Passenger Energy Data'!T71/100*10^3</f>
        <v>16806232.5610497</v>
      </c>
      <c r="T53" s="41">
        <f>'Passenger Energy Data'!U24/100*'Passenger Fleet Data'!U16*10^3+'Passenger Fleet Data'!U17*'Passenger Energy Data'!U71/100*10^3</f>
        <v>17491137.07945326</v>
      </c>
      <c r="U53" s="41">
        <f>'Passenger Energy Data'!V24/100*'Passenger Fleet Data'!V16*10^3+'Passenger Fleet Data'!V17*'Passenger Energy Data'!V71/100*10^3</f>
        <v>17819827.621744879</v>
      </c>
      <c r="V53" s="41">
        <f>'Passenger Energy Data'!W24/100*'Passenger Fleet Data'!W16*10^3+'Passenger Fleet Data'!W17*'Passenger Energy Data'!W71/100*10^3</f>
        <v>17919276.696203157</v>
      </c>
      <c r="W53" s="41">
        <f>'Passenger Energy Data'!X24/100*'Passenger Fleet Data'!X16*10^3+'Passenger Fleet Data'!X17*'Passenger Energy Data'!X71/100*10^3</f>
        <v>17710431.294559307</v>
      </c>
      <c r="X53" s="41">
        <f>'Passenger Energy Data'!Y24/100*'Passenger Fleet Data'!Y16*10^3+'Passenger Fleet Data'!Y17*'Passenger Energy Data'!Y71/100*10^3</f>
        <v>17830241.364521608</v>
      </c>
      <c r="Y53" s="41">
        <f>'Passenger Energy Data'!Z24/100*'Passenger Fleet Data'!Z16*10^3+'Passenger Fleet Data'!Z17*'Passenger Energy Data'!Z71/100*10^3</f>
        <v>18453391</v>
      </c>
      <c r="Z53" s="41">
        <f>'Passenger Energy Data'!AA24/100*'Passenger Fleet Data'!AA16*10^3+'Passenger Fleet Data'!AA17*'Passenger Energy Data'!AA71/100*10^3</f>
        <v>18958332</v>
      </c>
      <c r="AA53" s="41">
        <f>'Passenger Energy Data'!AB24/100*'Passenger Fleet Data'!AB16*10^3+'Passenger Fleet Data'!AB17*'Passenger Energy Data'!AB71/100*10^3</f>
        <v>20595198</v>
      </c>
      <c r="AB53" s="41">
        <f>'Passenger Energy Data'!AC24/100*'Passenger Fleet Data'!AC16*10^3+'Passenger Fleet Data'!AC17*'Passenger Energy Data'!AC71/100*10^3</f>
        <v>21271253</v>
      </c>
      <c r="AC53" s="41">
        <f>'Passenger Energy Data'!AD24/100*'Passenger Fleet Data'!AD16*10^3+'Passenger Fleet Data'!AD17*'Passenger Energy Data'!AD71/100*10^3</f>
        <v>21804366</v>
      </c>
      <c r="AD53" s="41">
        <f>'Passenger Energy Data'!AE24/100*'Passenger Fleet Data'!AE16*10^3+'Passenger Fleet Data'!AE17*'Passenger Energy Data'!AE71/100*10^3</f>
        <v>22330734</v>
      </c>
    </row>
    <row r="54" spans="1:30">
      <c r="A54" s="74" t="s">
        <v>304</v>
      </c>
      <c r="B54" s="41">
        <f>'Passenger Energy Data'!C25/100*'Passenger Fleet Data'!C16*10^3+'Passenger Fleet Data'!C17*10^3*'Passenger Energy Data'!C72/100</f>
        <v>143712.46840380001</v>
      </c>
      <c r="C54" s="41">
        <f>'Passenger Energy Data'!D25/100*'Passenger Fleet Data'!D16*10^3+'Passenger Fleet Data'!D17*10^3*'Passenger Energy Data'!D72/100</f>
        <v>157372.64473656</v>
      </c>
      <c r="D54" s="41">
        <f>'Passenger Energy Data'!E25/100*'Passenger Fleet Data'!E16*10^3+'Passenger Fleet Data'!E17*10^3*'Passenger Energy Data'!E72/100</f>
        <v>145368.10283719999</v>
      </c>
      <c r="E54" s="41">
        <f>'Passenger Energy Data'!F25/100*'Passenger Fleet Data'!F16*10^3+'Passenger Fleet Data'!F17*10^3*'Passenger Energy Data'!F72/100</f>
        <v>145158.22997485002</v>
      </c>
      <c r="F54" s="41">
        <f>'Passenger Energy Data'!G25/100*'Passenger Fleet Data'!G16*10^3+'Passenger Fleet Data'!G17*10^3*'Passenger Energy Data'!G72/100</f>
        <v>138765.88331742</v>
      </c>
      <c r="G54" s="41">
        <f>'Passenger Energy Data'!H25/100*'Passenger Fleet Data'!H16*10^3+'Passenger Fleet Data'!H17*10^3*'Passenger Energy Data'!H72/100</f>
        <v>173188.30398040998</v>
      </c>
      <c r="H54" s="41">
        <f>'Passenger Energy Data'!I25/100*'Passenger Fleet Data'!I16*10^3+'Passenger Fleet Data'!I17*10^3*'Passenger Energy Data'!I72/100</f>
        <v>167147.33734294999</v>
      </c>
      <c r="I54" s="41">
        <f>'Passenger Energy Data'!J25/100*'Passenger Fleet Data'!J16*10^3+'Passenger Fleet Data'!J17*10^3*'Passenger Energy Data'!J72/100</f>
        <v>184443.02567840001</v>
      </c>
      <c r="J54" s="41">
        <f>'Passenger Energy Data'!K25/100*'Passenger Fleet Data'!K16*10^3+'Passenger Fleet Data'!K17*10^3*'Passenger Energy Data'!K72/100</f>
        <v>179315.70532946003</v>
      </c>
      <c r="K54" s="41">
        <f>'Passenger Energy Data'!L25/100*'Passenger Fleet Data'!L16*10^3+'Passenger Fleet Data'!L17*10^3*'Passenger Energy Data'!L72/100</f>
        <v>177371.39118604001</v>
      </c>
      <c r="L54" s="41">
        <f>'Passenger Energy Data'!M25/100*'Passenger Fleet Data'!M16*10^3+'Passenger Fleet Data'!M17*10^3*'Passenger Energy Data'!M72/100</f>
        <v>176505.37262330999</v>
      </c>
      <c r="M54" s="41">
        <f>'Passenger Energy Data'!N25/100*'Passenger Fleet Data'!N16*10^3+'Passenger Fleet Data'!N17*10^3*'Passenger Energy Data'!N72/100</f>
        <v>198010.38303515999</v>
      </c>
      <c r="N54" s="41">
        <f>'Passenger Energy Data'!O25/100*'Passenger Fleet Data'!O16*10^3+'Passenger Fleet Data'!O17*10^3*'Passenger Energy Data'!O72/100</f>
        <v>211945.10972767998</v>
      </c>
      <c r="O54" s="41">
        <f>'Passenger Energy Data'!P25/100*'Passenger Fleet Data'!P16*10^3+'Passenger Fleet Data'!P17*10^3*'Passenger Energy Data'!P72/100</f>
        <v>224010.41409725</v>
      </c>
      <c r="P54" s="41">
        <f>'Passenger Energy Data'!Q25/100*'Passenger Fleet Data'!Q16*10^3+'Passenger Fleet Data'!Q17*10^3*'Passenger Energy Data'!Q72/100</f>
        <v>210876.00543471001</v>
      </c>
      <c r="Q54" s="41">
        <f>'Passenger Energy Data'!R25/100*'Passenger Fleet Data'!R16*10^3+'Passenger Fleet Data'!R17*10^3*'Passenger Energy Data'!R72/100</f>
        <v>230206.79056503999</v>
      </c>
      <c r="R54" s="41">
        <f>'Passenger Energy Data'!S25/100*'Passenger Fleet Data'!S16*10^3+'Passenger Fleet Data'!S17*10^3*'Passenger Energy Data'!S72/100</f>
        <v>156340.26856078999</v>
      </c>
      <c r="S54" s="41">
        <f>'Passenger Energy Data'!T25/100*'Passenger Fleet Data'!T16*10^3+'Passenger Fleet Data'!T17*10^3*'Passenger Energy Data'!T72/100</f>
        <v>160689.82135710999</v>
      </c>
      <c r="T54" s="41">
        <f>'Passenger Energy Data'!U25/100*'Passenger Fleet Data'!U16*10^3+'Passenger Fleet Data'!U17*10^3*'Passenger Energy Data'!U72/100</f>
        <v>167760.19959276001</v>
      </c>
      <c r="U54" s="41">
        <f>'Passenger Energy Data'!V25/100*'Passenger Fleet Data'!V16*10^3+'Passenger Fleet Data'!V17*10^3*'Passenger Energy Data'!V72/100</f>
        <v>176955.45578346</v>
      </c>
      <c r="V54" s="41">
        <f>'Passenger Energy Data'!W25/100*'Passenger Fleet Data'!W16*10^3+'Passenger Fleet Data'!W17*10^3*'Passenger Energy Data'!W72/100</f>
        <v>191016.47014791999</v>
      </c>
      <c r="W54" s="41">
        <f>'Passenger Energy Data'!X25/100*'Passenger Fleet Data'!X16*10^3+'Passenger Fleet Data'!X17*10^3*'Passenger Energy Data'!X72/100</f>
        <v>207848.53125439002</v>
      </c>
      <c r="X54" s="41">
        <f>'Passenger Energy Data'!Y25/100*'Passenger Fleet Data'!Y16*10^3+'Passenger Fleet Data'!Y17*10^3*'Passenger Energy Data'!Y72/100</f>
        <v>214549.87072059</v>
      </c>
      <c r="Y54" s="41">
        <f>'Passenger Energy Data'!Z25/100*'Passenger Fleet Data'!Z16*10^3+'Passenger Fleet Data'!Z17*10^3*'Passenger Energy Data'!Z72/100</f>
        <v>241783</v>
      </c>
      <c r="Z54" s="41">
        <f>'Passenger Energy Data'!AA25/100*'Passenger Fleet Data'!AA16*10^3+'Passenger Fleet Data'!AA17*10^3*'Passenger Energy Data'!AA72/100</f>
        <v>268130</v>
      </c>
      <c r="AA54" s="41">
        <f>'Passenger Energy Data'!AB25/100*'Passenger Fleet Data'!AB16*10^3+'Passenger Fleet Data'!AB17*10^3*'Passenger Energy Data'!AB72/100</f>
        <v>293518</v>
      </c>
      <c r="AB54" s="41">
        <f>'Passenger Energy Data'!AC25/100*'Passenger Fleet Data'!AC16*10^3+'Passenger Fleet Data'!AC17*10^3*'Passenger Energy Data'!AC72/100</f>
        <v>276173</v>
      </c>
      <c r="AC54" s="41">
        <f>'Passenger Energy Data'!AD25/100*'Passenger Fleet Data'!AD16*10^3+'Passenger Fleet Data'!AD17*10^3*'Passenger Energy Data'!AD72/100</f>
        <v>291944</v>
      </c>
      <c r="AD54" s="41">
        <f>'Passenger Energy Data'!AE25/100*'Passenger Fleet Data'!AE16*10^3+'Passenger Fleet Data'!AE17*10^3*'Passenger Energy Data'!AE72/100</f>
        <v>308704</v>
      </c>
    </row>
    <row r="55" spans="1:30">
      <c r="A55" s="74" t="s">
        <v>56</v>
      </c>
      <c r="B55" s="41">
        <f t="shared" ref="B55:AA55" si="14">B52-SUM(B53:B54)</f>
        <v>259550.87697000057</v>
      </c>
      <c r="C55" s="41">
        <f t="shared" si="14"/>
        <v>297189.93129421957</v>
      </c>
      <c r="D55" s="41">
        <f t="shared" si="14"/>
        <v>340039.72506651096</v>
      </c>
      <c r="E55" s="41">
        <f t="shared" si="14"/>
        <v>262585.03848380037</v>
      </c>
      <c r="F55" s="41">
        <f t="shared" si="14"/>
        <v>257190.3910067603</v>
      </c>
      <c r="G55" s="41">
        <f t="shared" si="14"/>
        <v>268374.10084464028</v>
      </c>
      <c r="H55" s="41">
        <f t="shared" si="14"/>
        <v>252664.25300074182</v>
      </c>
      <c r="I55" s="41">
        <f t="shared" si="14"/>
        <v>244159.62844744883</v>
      </c>
      <c r="J55" s="41">
        <f t="shared" si="14"/>
        <v>232627.04757206142</v>
      </c>
      <c r="K55" s="41">
        <f t="shared" si="14"/>
        <v>192134.08412554115</v>
      </c>
      <c r="L55" s="41">
        <f t="shared" si="14"/>
        <v>137826.36151893996</v>
      </c>
      <c r="M55" s="41">
        <f t="shared" si="14"/>
        <v>145398.49668872915</v>
      </c>
      <c r="N55" s="41">
        <f t="shared" si="14"/>
        <v>102526.08571069874</v>
      </c>
      <c r="O55" s="41">
        <f t="shared" si="14"/>
        <v>97647.689041499048</v>
      </c>
      <c r="P55" s="41">
        <f t="shared" si="14"/>
        <v>96938.543264551088</v>
      </c>
      <c r="Q55" s="41">
        <f t="shared" si="14"/>
        <v>156581.05174220912</v>
      </c>
      <c r="R55" s="41">
        <f t="shared" si="14"/>
        <v>197481.08148379624</v>
      </c>
      <c r="S55" s="41">
        <f t="shared" si="14"/>
        <v>512370.61759318784</v>
      </c>
      <c r="T55" s="41">
        <f t="shared" si="14"/>
        <v>584564.7209539786</v>
      </c>
      <c r="U55" s="41">
        <f t="shared" si="14"/>
        <v>602364.92247166112</v>
      </c>
      <c r="V55" s="41">
        <f t="shared" si="14"/>
        <v>708876.83364892378</v>
      </c>
      <c r="W55" s="41">
        <f t="shared" si="14"/>
        <v>998379.17418630421</v>
      </c>
      <c r="X55" s="41">
        <f t="shared" si="14"/>
        <v>1043897.7647578008</v>
      </c>
      <c r="Y55" s="41">
        <f t="shared" si="14"/>
        <v>956826</v>
      </c>
      <c r="Z55" s="41">
        <f t="shared" si="14"/>
        <v>1046538</v>
      </c>
      <c r="AA55" s="41">
        <f t="shared" si="14"/>
        <v>129284</v>
      </c>
      <c r="AB55" s="41">
        <f>AB52-SUM(AB53:AB54)</f>
        <v>143574</v>
      </c>
      <c r="AC55" s="41">
        <f t="shared" ref="AC55:AD55" si="15">AC52-SUM(AC53:AC54)</f>
        <v>144690</v>
      </c>
      <c r="AD55" s="41">
        <f t="shared" si="15"/>
        <v>145562</v>
      </c>
    </row>
    <row r="57" spans="1:30">
      <c r="A57" s="5" t="s">
        <v>311</v>
      </c>
    </row>
    <row r="58" spans="1:30">
      <c r="A58" s="74" t="s">
        <v>303</v>
      </c>
      <c r="B58" s="99">
        <f>'Passenger Energy Data'!C63+'Passenger Energy Data'!C16</f>
        <v>893.605008</v>
      </c>
      <c r="C58" s="99">
        <f>'Passenger Energy Data'!D63+'Passenger Energy Data'!D16</f>
        <v>865.2838240000001</v>
      </c>
      <c r="D58" s="99">
        <f>'Passenger Energy Data'!E63+'Passenger Energy Data'!E16</f>
        <v>877.33312599999999</v>
      </c>
      <c r="E58" s="99">
        <f>'Passenger Energy Data'!F63+'Passenger Energy Data'!F16</f>
        <v>897.33939499999997</v>
      </c>
      <c r="F58" s="99">
        <f>'Passenger Energy Data'!G63+'Passenger Energy Data'!G16</f>
        <v>915.32174399999997</v>
      </c>
      <c r="G58" s="99">
        <f>'Passenger Energy Data'!H63+'Passenger Energy Data'!H16</f>
        <v>910.95679500000006</v>
      </c>
      <c r="H58" s="99">
        <f>'Passenger Energy Data'!I63+'Passenger Energy Data'!I16</f>
        <v>913.11192400000004</v>
      </c>
      <c r="I58" s="99">
        <f>'Passenger Energy Data'!J63+'Passenger Energy Data'!J16</f>
        <v>929.69573600000012</v>
      </c>
      <c r="J58" s="99">
        <f>'Passenger Energy Data'!K63+'Passenger Energy Data'!K16</f>
        <v>949.82840599999997</v>
      </c>
      <c r="K58" s="99">
        <f>'Passenger Energy Data'!L63+'Passenger Energy Data'!L16</f>
        <v>966.9603259999999</v>
      </c>
      <c r="L58" s="99">
        <f>'Passenger Energy Data'!M63+'Passenger Energy Data'!M16</f>
        <v>966.394769</v>
      </c>
      <c r="M58" s="99">
        <f>'Passenger Energy Data'!N63+'Passenger Energy Data'!N16</f>
        <v>961.82581600000003</v>
      </c>
      <c r="N58" s="99">
        <f>'Passenger Energy Data'!O63+'Passenger Energy Data'!O16</f>
        <v>996.73550299999999</v>
      </c>
      <c r="O58" s="99">
        <f>'Passenger Energy Data'!P63+'Passenger Energy Data'!P16</f>
        <v>999.70541800000001</v>
      </c>
      <c r="P58" s="99">
        <f>'Passenger Energy Data'!Q63+'Passenger Energy Data'!Q16</f>
        <v>1008.812142</v>
      </c>
      <c r="Q58" s="99">
        <f>'Passenger Energy Data'!R63+'Passenger Energy Data'!R16</f>
        <v>1007.1428900000001</v>
      </c>
      <c r="R58" s="99">
        <f>'Passenger Energy Data'!S63+'Passenger Energy Data'!S16</f>
        <v>991.528008</v>
      </c>
      <c r="S58" s="99">
        <f>'Passenger Energy Data'!T63+'Passenger Energy Data'!T16</f>
        <v>1010.5572400000001</v>
      </c>
      <c r="T58" s="99">
        <f>'Passenger Energy Data'!U63+'Passenger Energy Data'!U16</f>
        <v>987.74286100000006</v>
      </c>
      <c r="U58" s="99">
        <f>'Passenger Energy Data'!V63+'Passenger Energy Data'!V16</f>
        <v>996.33548299999995</v>
      </c>
      <c r="V58" s="99">
        <f>'Passenger Energy Data'!W63+'Passenger Energy Data'!W16</f>
        <v>1001.8372479999999</v>
      </c>
      <c r="W58" s="99">
        <f>'Passenger Energy Data'!X63+'Passenger Energy Data'!X16</f>
        <v>974.928358</v>
      </c>
      <c r="X58" s="99">
        <f>'Passenger Energy Data'!Y63+'Passenger Energy Data'!Y16</f>
        <v>968.55380600000001</v>
      </c>
      <c r="Y58" s="99">
        <f>'Passenger Energy Data'!Z63+'Passenger Energy Data'!Z16</f>
        <v>990.8</v>
      </c>
      <c r="Z58" s="99">
        <f>'Passenger Energy Data'!AA63+'Passenger Energy Data'!AA16</f>
        <v>962.1</v>
      </c>
      <c r="AA58" s="99">
        <f>'Passenger Energy Data'!AB63+'Passenger Energy Data'!AB16</f>
        <v>1032.7</v>
      </c>
      <c r="AB58" s="99">
        <f>'Passenger Energy Data'!AC63+'Passenger Energy Data'!AC16</f>
        <v>1065.3</v>
      </c>
      <c r="AC58" s="99">
        <f>'Passenger Energy Data'!AD63+'Passenger Energy Data'!AD16</f>
        <v>1069.5999999999999</v>
      </c>
      <c r="AD58" s="99">
        <f>'Passenger Energy Data'!AE63+'Passenger Energy Data'!AE16</f>
        <v>1104.1999999999998</v>
      </c>
    </row>
    <row r="59" spans="1:30">
      <c r="A59" s="74" t="s">
        <v>304</v>
      </c>
      <c r="B59" s="99">
        <f>'Passenger Energy Data'!C17+'Passenger Energy Data'!C64</f>
        <v>10.187588999999999</v>
      </c>
      <c r="C59" s="99">
        <f>'Passenger Energy Data'!D17+'Passenger Energy Data'!D64</f>
        <v>10.770319000000001</v>
      </c>
      <c r="D59" s="99">
        <f>'Passenger Energy Data'!E17+'Passenger Energy Data'!E64</f>
        <v>10.096209</v>
      </c>
      <c r="E59" s="99">
        <f>'Passenger Energy Data'!F17+'Passenger Energy Data'!F64</f>
        <v>10.263166</v>
      </c>
      <c r="F59" s="99">
        <f>'Passenger Energy Data'!G17+'Passenger Energy Data'!G64</f>
        <v>10.035588000000001</v>
      </c>
      <c r="G59" s="99">
        <f>'Passenger Energy Data'!H17+'Passenger Energy Data'!H64</f>
        <v>12.707201000000001</v>
      </c>
      <c r="H59" s="99">
        <f>'Passenger Energy Data'!I17+'Passenger Energy Data'!I64</f>
        <v>12.392586000000001</v>
      </c>
      <c r="I59" s="99">
        <f>'Passenger Energy Data'!J17+'Passenger Energy Data'!J64</f>
        <v>13.698240999999999</v>
      </c>
      <c r="J59" s="99">
        <f>'Passenger Energy Data'!K17+'Passenger Energy Data'!K64</f>
        <v>13.306746</v>
      </c>
      <c r="K59" s="99">
        <f>'Passenger Energy Data'!L17+'Passenger Energy Data'!L64</f>
        <v>13.050796999999999</v>
      </c>
      <c r="L59" s="99">
        <f>'Passenger Energy Data'!M17+'Passenger Energy Data'!M64</f>
        <v>12.810919999999999</v>
      </c>
      <c r="M59" s="99">
        <f>'Passenger Energy Data'!N17+'Passenger Energy Data'!N64</f>
        <v>13.779444999999999</v>
      </c>
      <c r="N59" s="99">
        <f>'Passenger Energy Data'!O17+'Passenger Energy Data'!O64</f>
        <v>15.0246</v>
      </c>
      <c r="O59" s="99">
        <f>'Passenger Energy Data'!P17+'Passenger Energy Data'!P64</f>
        <v>15.462600999999999</v>
      </c>
      <c r="P59" s="99">
        <f>'Passenger Energy Data'!Q17+'Passenger Energy Data'!Q64</f>
        <v>14.162631000000001</v>
      </c>
      <c r="Q59" s="99">
        <f>'Passenger Energy Data'!R17+'Passenger Energy Data'!R64</f>
        <v>15.347977</v>
      </c>
      <c r="R59" s="99">
        <f>'Passenger Energy Data'!S17+'Passenger Energy Data'!S64</f>
        <v>9.1202280000000009</v>
      </c>
      <c r="S59" s="99">
        <f>'Passenger Energy Data'!T17+'Passenger Energy Data'!T64</f>
        <v>9.3109269999999995</v>
      </c>
      <c r="T59" s="99">
        <f>'Passenger Energy Data'!U17+'Passenger Energy Data'!U64</f>
        <v>9.2164959999999994</v>
      </c>
      <c r="U59" s="99">
        <f>'Passenger Energy Data'!V17+'Passenger Energy Data'!V64</f>
        <v>9.6494710000000001</v>
      </c>
      <c r="V59" s="99">
        <f>'Passenger Energy Data'!W17+'Passenger Energy Data'!W64</f>
        <v>10.347650999999999</v>
      </c>
      <c r="W59" s="99">
        <f>'Passenger Energy Data'!X17+'Passenger Energy Data'!X64</f>
        <v>11.017659999999999</v>
      </c>
      <c r="X59" s="99">
        <f>'Passenger Energy Data'!Y17+'Passenger Energy Data'!Y64</f>
        <v>11.126115</v>
      </c>
      <c r="Y59" s="99">
        <f>'Passenger Energy Data'!Z17+'Passenger Energy Data'!Z64</f>
        <v>12.100000000000001</v>
      </c>
      <c r="Z59" s="99">
        <f>'Passenger Energy Data'!AA17+'Passenger Energy Data'!AA64</f>
        <v>12.600000000000001</v>
      </c>
      <c r="AA59" s="99">
        <f>'Passenger Energy Data'!AB17+'Passenger Energy Data'!AB64</f>
        <v>13.700000000000001</v>
      </c>
      <c r="AB59" s="99">
        <f>'Passenger Energy Data'!AC17+'Passenger Energy Data'!AC64</f>
        <v>13.8</v>
      </c>
      <c r="AC59" s="99">
        <f>'Passenger Energy Data'!AD17+'Passenger Energy Data'!AD64</f>
        <v>14.2</v>
      </c>
      <c r="AD59" s="99">
        <f>'Passenger Energy Data'!AE17+'Passenger Energy Data'!AE64</f>
        <v>15.3</v>
      </c>
    </row>
    <row r="60" spans="1:30">
      <c r="A60" s="74" t="s">
        <v>56</v>
      </c>
      <c r="B60" s="99">
        <f>'Passenger Energy Data'!C15+'Passenger Energy Data'!C20+'Passenger Energy Data'!C62+'Passenger Energy Data'!C67</f>
        <v>17.160498999999998</v>
      </c>
      <c r="C60" s="99">
        <f>'Passenger Energy Data'!D15+'Passenger Energy Data'!D20+'Passenger Energy Data'!D62+'Passenger Energy Data'!D67</f>
        <v>18.807899999999997</v>
      </c>
      <c r="D60" s="99">
        <f>'Passenger Energy Data'!E15+'Passenger Energy Data'!E20+'Passenger Energy Data'!E62+'Passenger Energy Data'!E67</f>
        <v>21.797083999999998</v>
      </c>
      <c r="E60" s="99">
        <f>'Passenger Energy Data'!F15+'Passenger Energy Data'!F20+'Passenger Energy Data'!F62+'Passenger Energy Data'!F67</f>
        <v>16.845124999999999</v>
      </c>
      <c r="F60" s="99">
        <f>'Passenger Energy Data'!G15+'Passenger Energy Data'!G20+'Passenger Energy Data'!G62+'Passenger Energy Data'!G67</f>
        <v>16.632746000000001</v>
      </c>
      <c r="G60" s="99">
        <f>'Passenger Energy Data'!H15+'Passenger Energy Data'!H20+'Passenger Energy Data'!H62+'Passenger Energy Data'!H67</f>
        <v>17.266663999999999</v>
      </c>
      <c r="H60" s="99">
        <f>'Passenger Energy Data'!I15+'Passenger Energy Data'!I20+'Passenger Energy Data'!I62+'Passenger Energy Data'!I67</f>
        <v>16.174346999999997</v>
      </c>
      <c r="I60" s="99">
        <f>'Passenger Energy Data'!J15+'Passenger Energy Data'!J20+'Passenger Energy Data'!J62+'Passenger Energy Data'!J67</f>
        <v>15.512964</v>
      </c>
      <c r="J60" s="99">
        <f>'Passenger Energy Data'!K15+'Passenger Energy Data'!K20+'Passenger Energy Data'!K62+'Passenger Energy Data'!K67</f>
        <v>14.656207</v>
      </c>
      <c r="K60" s="99">
        <f>'Passenger Energy Data'!L15+'Passenger Energy Data'!L20+'Passenger Energy Data'!L62+'Passenger Energy Data'!L67</f>
        <v>12.009357999999999</v>
      </c>
      <c r="L60" s="99">
        <f>'Passenger Energy Data'!M15+'Passenger Energy Data'!M20+'Passenger Energy Data'!M62+'Passenger Energy Data'!M67</f>
        <v>8.53566</v>
      </c>
      <c r="M60" s="99">
        <f>'Passenger Energy Data'!N15+'Passenger Energy Data'!N20+'Passenger Energy Data'!N62+'Passenger Energy Data'!N67</f>
        <v>8.6981539999999988</v>
      </c>
      <c r="N60" s="99">
        <f>'Passenger Energy Data'!O15+'Passenger Energy Data'!O20+'Passenger Energy Data'!O62+'Passenger Energy Data'!O67</f>
        <v>6.2501160000000002</v>
      </c>
      <c r="O60" s="99">
        <f>'Passenger Energy Data'!P15+'Passenger Energy Data'!P20+'Passenger Energy Data'!P62+'Passenger Energy Data'!P67</f>
        <v>5.8702520000000007</v>
      </c>
      <c r="P60" s="99">
        <f>'Passenger Energy Data'!Q15+'Passenger Energy Data'!Q20+'Passenger Energy Data'!Q62+'Passenger Energy Data'!Q67</f>
        <v>5.7250429999999994</v>
      </c>
      <c r="Q60" s="99">
        <f>'Passenger Energy Data'!R15+'Passenger Energy Data'!R20+'Passenger Energy Data'!R62+'Passenger Energy Data'!R67</f>
        <v>4.6979220000000002</v>
      </c>
      <c r="R60" s="99">
        <f>'Passenger Energy Data'!S15+'Passenger Energy Data'!S20+'Passenger Energy Data'!S62+'Passenger Energy Data'!S67</f>
        <v>6.7806399999999991</v>
      </c>
      <c r="S60" s="99">
        <f>'Passenger Energy Data'!T15+'Passenger Energy Data'!T20+'Passenger Energy Data'!T62+'Passenger Energy Data'!T67</f>
        <v>7.7297790000000006</v>
      </c>
      <c r="T60" s="99">
        <f>'Passenger Energy Data'!U15+'Passenger Energy Data'!U20+'Passenger Energy Data'!U62+'Passenger Energy Data'!U67</f>
        <v>8.1020869999999992</v>
      </c>
      <c r="U60" s="99">
        <f>'Passenger Energy Data'!V15+'Passenger Energy Data'!V20+'Passenger Energy Data'!V62+'Passenger Energy Data'!V67</f>
        <v>6.4249849999999995</v>
      </c>
      <c r="V60" s="99">
        <f>'Passenger Energy Data'!W15+'Passenger Energy Data'!W20+'Passenger Energy Data'!W62+'Passenger Energy Data'!W67</f>
        <v>6.8406059999999993</v>
      </c>
      <c r="W60" s="99">
        <f>'Passenger Energy Data'!X15+'Passenger Energy Data'!X20+'Passenger Energy Data'!X62+'Passenger Energy Data'!X67</f>
        <v>7.435827999999999</v>
      </c>
      <c r="X60" s="99">
        <f>'Passenger Energy Data'!Y15+'Passenger Energy Data'!Y20+'Passenger Energy Data'!Y62+'Passenger Energy Data'!Y67</f>
        <v>7.7610359999999998</v>
      </c>
      <c r="Y60" s="99">
        <f>'Passenger Energy Data'!Z15+'Passenger Energy Data'!Z20+'Passenger Energy Data'!Z62+'Passenger Energy Data'!Z67</f>
        <v>6.2</v>
      </c>
      <c r="Z60" s="99">
        <f>'Passenger Energy Data'!AA15+'Passenger Energy Data'!AA20+'Passenger Energy Data'!AA62+'Passenger Energy Data'!AA67</f>
        <v>6.1999999999999993</v>
      </c>
      <c r="AA60" s="99">
        <f>'Passenger Energy Data'!AB15+'Passenger Energy Data'!AB20+'Passenger Energy Data'!AB62+'Passenger Energy Data'!AB67</f>
        <v>6</v>
      </c>
      <c r="AB60" s="99">
        <f>'Passenger Energy Data'!AC15+'Passenger Energy Data'!AC20+'Passenger Energy Data'!AC62+'Passenger Energy Data'!AC67</f>
        <v>6.4</v>
      </c>
      <c r="AC60" s="99">
        <f>'Passenger Energy Data'!AD15+'Passenger Energy Data'!AD20+'Passenger Energy Data'!AD62+'Passenger Energy Data'!AD67</f>
        <v>6.3</v>
      </c>
      <c r="AD60" s="99">
        <f>'Passenger Energy Data'!AE15+'Passenger Energy Data'!AE20+'Passenger Energy Data'!AE62+'Passenger Energy Data'!AE67</f>
        <v>6.1000000000000005</v>
      </c>
    </row>
    <row r="62" spans="1:30">
      <c r="A62" t="s">
        <v>306</v>
      </c>
    </row>
    <row r="63" spans="1:30">
      <c r="A63" s="74" t="s">
        <v>303</v>
      </c>
      <c r="B63" s="41">
        <f>CONVERT(SUMPRODUCT('Passenger Fleet Data'!C16:C17,'Passenger Fleet Data'!C20:C21)/SUM('Passenger Fleet Data'!C16:C17),"km","mi")</f>
        <v>11162.845964234677</v>
      </c>
      <c r="C63" s="41">
        <f>CONVERT(SUMPRODUCT('Passenger Fleet Data'!D16:D17,'Passenger Fleet Data'!D20:D21)/SUM('Passenger Fleet Data'!D16:D17),"km","mi")</f>
        <v>10883.068678135056</v>
      </c>
      <c r="D63" s="41">
        <f>CONVERT(SUMPRODUCT('Passenger Fleet Data'!E16:E17,'Passenger Fleet Data'!E20:E21)/SUM('Passenger Fleet Data'!E16:E17),"km","mi")</f>
        <v>11210.574763712348</v>
      </c>
      <c r="E63" s="41">
        <f>CONVERT(SUMPRODUCT('Passenger Fleet Data'!F16:F17,'Passenger Fleet Data'!F20:F21)/SUM('Passenger Fleet Data'!F16:F17),"km","mi")</f>
        <v>11357.088616420291</v>
      </c>
      <c r="F63" s="41">
        <f>CONVERT(SUMPRODUCT('Passenger Fleet Data'!G16:G17,'Passenger Fleet Data'!G20:G21)/SUM('Passenger Fleet Data'!G16:G17),"km","mi")</f>
        <v>11500.673123751776</v>
      </c>
      <c r="G63" s="41">
        <f>CONVERT(SUMPRODUCT('Passenger Fleet Data'!H16:H17,'Passenger Fleet Data'!H20:H21)/SUM('Passenger Fleet Data'!H16:H17),"km","mi")</f>
        <v>11565.692252289218</v>
      </c>
      <c r="H63" s="41">
        <f>CONVERT(SUMPRODUCT('Passenger Fleet Data'!I16:I17,'Passenger Fleet Data'!I20:I21)/SUM('Passenger Fleet Data'!I16:I17),"km","mi")</f>
        <v>11562.963409198352</v>
      </c>
      <c r="I63" s="41">
        <f>CONVERT(SUMPRODUCT('Passenger Fleet Data'!J16:J17,'Passenger Fleet Data'!J20:J21)/SUM('Passenger Fleet Data'!J16:J17),"km","mi")</f>
        <v>11617.275285561067</v>
      </c>
      <c r="J63" s="41">
        <f>CONVERT(SUMPRODUCT('Passenger Fleet Data'!K16:K17,'Passenger Fleet Data'!K20:K21)/SUM('Passenger Fleet Data'!K16:K17),"km","mi")</f>
        <v>11496.073231698078</v>
      </c>
      <c r="K63" s="41">
        <f>CONVERT(SUMPRODUCT('Passenger Fleet Data'!L16:L17,'Passenger Fleet Data'!L20:L21)/SUM('Passenger Fleet Data'!L16:L17),"km","mi")</f>
        <v>11479.355569328363</v>
      </c>
      <c r="L63" s="41">
        <f>CONVERT(SUMPRODUCT('Passenger Fleet Data'!M16:M17,'Passenger Fleet Data'!M20:M21)/SUM('Passenger Fleet Data'!M16:M17),"km","mi")</f>
        <v>11487.243022833001</v>
      </c>
      <c r="M63" s="41">
        <f>CONVERT(SUMPRODUCT('Passenger Fleet Data'!N16:N17,'Passenger Fleet Data'!N20:N21)/SUM('Passenger Fleet Data'!N16:N17),"km","mi")</f>
        <v>11170.084654082688</v>
      </c>
      <c r="N63" s="41">
        <f>CONVERT(SUMPRODUCT('Passenger Fleet Data'!O16:O17,'Passenger Fleet Data'!O20:O21)/SUM('Passenger Fleet Data'!O16:O17),"km","mi")</f>
        <v>11491.794593497349</v>
      </c>
      <c r="O63" s="41">
        <f>CONVERT(SUMPRODUCT('Passenger Fleet Data'!P16:P17,'Passenger Fleet Data'!P20:P21)/SUM('Passenger Fleet Data'!P16:P17),"km","mi")</f>
        <v>11450.060746631772</v>
      </c>
      <c r="P63" s="41">
        <f>CONVERT(SUMPRODUCT('Passenger Fleet Data'!Q16:Q17,'Passenger Fleet Data'!Q20:Q21)/SUM('Passenger Fleet Data'!Q16:Q17),"km","mi")</f>
        <v>11305.944355848724</v>
      </c>
      <c r="Q63" s="41">
        <f>CONVERT(SUMPRODUCT('Passenger Fleet Data'!R16:R17,'Passenger Fleet Data'!R20:R21)/SUM('Passenger Fleet Data'!R16:R17),"km","mi")</f>
        <v>11324.12847320043</v>
      </c>
      <c r="R63" s="41">
        <f>CONVERT(SUMPRODUCT('Passenger Fleet Data'!S16:S17,'Passenger Fleet Data'!S20:S21)/SUM('Passenger Fleet Data'!S16:S17),"km","mi")</f>
        <v>11043.94097787648</v>
      </c>
      <c r="S63" s="41">
        <f>CONVERT(SUMPRODUCT('Passenger Fleet Data'!T16:T17,'Passenger Fleet Data'!T20:T21)/SUM('Passenger Fleet Data'!T16:T17),"km","mi")</f>
        <v>11066.35359980686</v>
      </c>
      <c r="T63" s="41">
        <f>CONVERT(SUMPRODUCT('Passenger Fleet Data'!U16:U17,'Passenger Fleet Data'!U20:U21)/SUM('Passenger Fleet Data'!U16:U17),"km","mi")</f>
        <v>10479.049606931805</v>
      </c>
      <c r="U63" s="41">
        <f>CONVERT(SUMPRODUCT('Passenger Fleet Data'!V16:V17,'Passenger Fleet Data'!V20:V21)/SUM('Passenger Fleet Data'!V16:V17),"km","mi")</f>
        <v>10441.075666134664</v>
      </c>
      <c r="V63" s="41">
        <f>CONVERT(SUMPRODUCT('Passenger Fleet Data'!W16:W17,'Passenger Fleet Data'!W20:W21)/SUM('Passenger Fleet Data'!W16:W17),"km","mi")</f>
        <v>10484.703294722809</v>
      </c>
      <c r="W63" s="41">
        <f>CONVERT(SUMPRODUCT('Passenger Fleet Data'!X16:X17,'Passenger Fleet Data'!X20:X21)/SUM('Passenger Fleet Data'!X16:X17),"km","mi")</f>
        <v>10374.973085708651</v>
      </c>
      <c r="X63" s="41">
        <f>CONVERT(SUMPRODUCT('Passenger Fleet Data'!Y16:Y17,'Passenger Fleet Data'!Y20:Y21)/SUM('Passenger Fleet Data'!Y16:Y17),"km","mi")</f>
        <v>10279.506393816202</v>
      </c>
      <c r="Y63" s="41">
        <f>CONVERT(SUMPRODUCT('Passenger Fleet Data'!Z16:Z17,'Passenger Fleet Data'!Z20:Z21)/SUM('Passenger Fleet Data'!Z16:Z17),"km","mi")</f>
        <v>10209.823351857191</v>
      </c>
      <c r="Z63" s="41">
        <f>CONVERT(SUMPRODUCT('Passenger Fleet Data'!AA16:AA17,'Passenger Fleet Data'!AA20:AA21)/SUM('Passenger Fleet Data'!AA16:AA17),"km","mi")</f>
        <v>9666.0022682548952</v>
      </c>
      <c r="AA63" s="41">
        <f>CONVERT(SUMPRODUCT('Passenger Fleet Data'!AB16:AB17,'Passenger Fleet Data'!AB20:AB21)/SUM('Passenger Fleet Data'!AB16:AB17),"km","mi")</f>
        <v>9603.981143877485</v>
      </c>
      <c r="AB63" s="41">
        <f>CONVERT(SUMPRODUCT('Passenger Fleet Data'!AC16:AC17,'Passenger Fleet Data'!AC20:AC21)/SUM('Passenger Fleet Data'!AC16:AC17),"km","mi")</f>
        <v>9616.3509124508273</v>
      </c>
      <c r="AC63" s="41">
        <f>CONVERT(SUMPRODUCT('Passenger Fleet Data'!AD16:AD17,'Passenger Fleet Data'!AD20:AD21)/SUM('Passenger Fleet Data'!AD16:AD17),"km","mi")</f>
        <v>9436.479719062947</v>
      </c>
      <c r="AD63" s="41">
        <f>CONVERT(SUMPRODUCT('Passenger Fleet Data'!AE16:AE17,'Passenger Fleet Data'!AE20:AE21)/SUM('Passenger Fleet Data'!AE16:AE17),"km","mi")</f>
        <v>9554.1386830643514</v>
      </c>
    </row>
    <row r="64" spans="1:30">
      <c r="A64" s="74" t="s">
        <v>304</v>
      </c>
      <c r="B64" s="41">
        <f>CONVERT(SUMPRODUCT('Passenger Fleet Data'!C16:C17,'Passenger Fleet Data'!C20:C21)/SUM('Passenger Fleet Data'!C16:C17),"km","mi")</f>
        <v>11162.845964234677</v>
      </c>
      <c r="C64" s="41">
        <f>CONVERT(SUMPRODUCT('Passenger Fleet Data'!D16:D17,'Passenger Fleet Data'!D20:D21)/SUM('Passenger Fleet Data'!D16:D17),"km","mi")</f>
        <v>10883.068678135056</v>
      </c>
      <c r="D64" s="41">
        <f>CONVERT(SUMPRODUCT('Passenger Fleet Data'!E16:E17,'Passenger Fleet Data'!E20:E21)/SUM('Passenger Fleet Data'!E16:E17),"km","mi")</f>
        <v>11210.574763712348</v>
      </c>
      <c r="E64" s="41">
        <f>CONVERT(SUMPRODUCT('Passenger Fleet Data'!F16:F17,'Passenger Fleet Data'!F20:F21)/SUM('Passenger Fleet Data'!F16:F17),"km","mi")</f>
        <v>11357.088616420291</v>
      </c>
      <c r="F64" s="41">
        <f>CONVERT(SUMPRODUCT('Passenger Fleet Data'!G16:G17,'Passenger Fleet Data'!G20:G21)/SUM('Passenger Fleet Data'!G16:G17),"km","mi")</f>
        <v>11500.673123751776</v>
      </c>
      <c r="G64" s="41">
        <f>CONVERT(SUMPRODUCT('Passenger Fleet Data'!H16:H17,'Passenger Fleet Data'!H20:H21)/SUM('Passenger Fleet Data'!H16:H17),"km","mi")</f>
        <v>11565.692252289218</v>
      </c>
      <c r="H64" s="41">
        <f>CONVERT(SUMPRODUCT('Passenger Fleet Data'!I16:I17,'Passenger Fleet Data'!I20:I21)/SUM('Passenger Fleet Data'!I16:I17),"km","mi")</f>
        <v>11562.963409198352</v>
      </c>
      <c r="I64" s="41">
        <f>CONVERT(SUMPRODUCT('Passenger Fleet Data'!J16:J17,'Passenger Fleet Data'!J20:J21)/SUM('Passenger Fleet Data'!J16:J17),"km","mi")</f>
        <v>11617.275285561067</v>
      </c>
      <c r="J64" s="41">
        <f>CONVERT(SUMPRODUCT('Passenger Fleet Data'!K16:K17,'Passenger Fleet Data'!K20:K21)/SUM('Passenger Fleet Data'!K16:K17),"km","mi")</f>
        <v>11496.073231698078</v>
      </c>
      <c r="K64" s="41">
        <f>CONVERT(SUMPRODUCT('Passenger Fleet Data'!L16:L17,'Passenger Fleet Data'!L20:L21)/SUM('Passenger Fleet Data'!L16:L17),"km","mi")</f>
        <v>11479.355569328363</v>
      </c>
      <c r="L64" s="41">
        <f>CONVERT(SUMPRODUCT('Passenger Fleet Data'!M16:M17,'Passenger Fleet Data'!M20:M21)/SUM('Passenger Fleet Data'!M16:M17),"km","mi")</f>
        <v>11487.243022833001</v>
      </c>
      <c r="M64" s="41">
        <f>CONVERT(SUMPRODUCT('Passenger Fleet Data'!N16:N17,'Passenger Fleet Data'!N20:N21)/SUM('Passenger Fleet Data'!N16:N17),"km","mi")</f>
        <v>11170.084654082688</v>
      </c>
      <c r="N64" s="41">
        <f>CONVERT(SUMPRODUCT('Passenger Fleet Data'!O16:O17,'Passenger Fleet Data'!O20:O21)/SUM('Passenger Fleet Data'!O16:O17),"km","mi")</f>
        <v>11491.794593497349</v>
      </c>
      <c r="O64" s="41">
        <f>CONVERT(SUMPRODUCT('Passenger Fleet Data'!P16:P17,'Passenger Fleet Data'!P20:P21)/SUM('Passenger Fleet Data'!P16:P17),"km","mi")</f>
        <v>11450.060746631772</v>
      </c>
      <c r="P64" s="41">
        <f>CONVERT(SUMPRODUCT('Passenger Fleet Data'!Q16:Q17,'Passenger Fleet Data'!Q20:Q21)/SUM('Passenger Fleet Data'!Q16:Q17),"km","mi")</f>
        <v>11305.944355848724</v>
      </c>
      <c r="Q64" s="41">
        <f>CONVERT(SUMPRODUCT('Passenger Fleet Data'!R16:R17,'Passenger Fleet Data'!R20:R21)/SUM('Passenger Fleet Data'!R16:R17),"km","mi")</f>
        <v>11324.12847320043</v>
      </c>
      <c r="R64" s="41">
        <f>CONVERT(SUMPRODUCT('Passenger Fleet Data'!S16:S17,'Passenger Fleet Data'!S20:S21)/SUM('Passenger Fleet Data'!S16:S17),"km","mi")</f>
        <v>11043.94097787648</v>
      </c>
      <c r="S64" s="41">
        <f>CONVERT(SUMPRODUCT('Passenger Fleet Data'!T16:T17,'Passenger Fleet Data'!T20:T21)/SUM('Passenger Fleet Data'!T16:T17),"km","mi")</f>
        <v>11066.35359980686</v>
      </c>
      <c r="T64" s="41">
        <f>CONVERT(SUMPRODUCT('Passenger Fleet Data'!U16:U17,'Passenger Fleet Data'!U20:U21)/SUM('Passenger Fleet Data'!U16:U17),"km","mi")</f>
        <v>10479.049606931805</v>
      </c>
      <c r="U64" s="41">
        <f>CONVERT(SUMPRODUCT('Passenger Fleet Data'!V16:V17,'Passenger Fleet Data'!V20:V21)/SUM('Passenger Fleet Data'!V16:V17),"km","mi")</f>
        <v>10441.075666134664</v>
      </c>
      <c r="V64" s="41">
        <f>CONVERT(SUMPRODUCT('Passenger Fleet Data'!W16:W17,'Passenger Fleet Data'!W20:W21)/SUM('Passenger Fleet Data'!W16:W17),"km","mi")</f>
        <v>10484.703294722809</v>
      </c>
      <c r="W64" s="41">
        <f>CONVERT(SUMPRODUCT('Passenger Fleet Data'!X16:X17,'Passenger Fleet Data'!X20:X21)/SUM('Passenger Fleet Data'!X16:X17),"km","mi")</f>
        <v>10374.973085708651</v>
      </c>
      <c r="X64" s="41">
        <f>CONVERT(SUMPRODUCT('Passenger Fleet Data'!Y16:Y17,'Passenger Fleet Data'!Y20:Y21)/SUM('Passenger Fleet Data'!Y16:Y17),"km","mi")</f>
        <v>10279.506393816202</v>
      </c>
      <c r="Y64" s="41">
        <f>CONVERT(SUMPRODUCT('Passenger Fleet Data'!Z16:Z17,'Passenger Fleet Data'!Z20:Z21)/SUM('Passenger Fleet Data'!Z16:Z17),"km","mi")</f>
        <v>10209.823351857191</v>
      </c>
      <c r="Z64" s="41">
        <f>CONVERT(SUMPRODUCT('Passenger Fleet Data'!AA16:AA17,'Passenger Fleet Data'!AA20:AA21)/SUM('Passenger Fleet Data'!AA16:AA17),"km","mi")</f>
        <v>9666.0022682548952</v>
      </c>
      <c r="AA64" s="41">
        <f>CONVERT(SUMPRODUCT('Passenger Fleet Data'!AB16:AB17,'Passenger Fleet Data'!AB20:AB21)/SUM('Passenger Fleet Data'!AB16:AB17),"km","mi")</f>
        <v>9603.981143877485</v>
      </c>
      <c r="AB64" s="41">
        <f>CONVERT(SUMPRODUCT('Passenger Fleet Data'!AC16:AC17,'Passenger Fleet Data'!AC20:AC21)/SUM('Passenger Fleet Data'!AC16:AC17),"km","mi")</f>
        <v>9616.3509124508273</v>
      </c>
      <c r="AC64" s="41">
        <f>CONVERT(SUMPRODUCT('Passenger Fleet Data'!AD16:AD17,'Passenger Fleet Data'!AD20:AD21)/SUM('Passenger Fleet Data'!AD16:AD17),"km","mi")</f>
        <v>9436.479719062947</v>
      </c>
      <c r="AD64" s="41">
        <f>CONVERT(SUMPRODUCT('Passenger Fleet Data'!AE16:AE17,'Passenger Fleet Data'!AE20:AE21)/SUM('Passenger Fleet Data'!AE16:AE17),"km","mi")</f>
        <v>9554.1386830643514</v>
      </c>
    </row>
    <row r="65" spans="1:31">
      <c r="A65" s="74" t="s">
        <v>310</v>
      </c>
      <c r="B65" s="41">
        <f>CONVERT(SUMPRODUCT('Passenger Fleet Data'!C16:C17,'Passenger Fleet Data'!C20:C21)/SUM('Passenger Fleet Data'!C16:C17),"km","mi")</f>
        <v>11162.845964234677</v>
      </c>
      <c r="C65" s="41">
        <f>CONVERT(SUMPRODUCT('Passenger Fleet Data'!D16:D17,'Passenger Fleet Data'!D20:D21)/SUM('Passenger Fleet Data'!D16:D17),"km","mi")</f>
        <v>10883.068678135056</v>
      </c>
      <c r="D65" s="41">
        <f>CONVERT(SUMPRODUCT('Passenger Fleet Data'!E16:E17,'Passenger Fleet Data'!E20:E21)/SUM('Passenger Fleet Data'!E16:E17),"km","mi")</f>
        <v>11210.574763712348</v>
      </c>
      <c r="E65" s="41">
        <f>CONVERT(SUMPRODUCT('Passenger Fleet Data'!F16:F17,'Passenger Fleet Data'!F20:F21)/SUM('Passenger Fleet Data'!F16:F17),"km","mi")</f>
        <v>11357.088616420291</v>
      </c>
      <c r="F65" s="41">
        <f>CONVERT(SUMPRODUCT('Passenger Fleet Data'!G16:G17,'Passenger Fleet Data'!G20:G21)/SUM('Passenger Fleet Data'!G16:G17),"km","mi")</f>
        <v>11500.673123751776</v>
      </c>
      <c r="G65" s="41">
        <f>CONVERT(SUMPRODUCT('Passenger Fleet Data'!H16:H17,'Passenger Fleet Data'!H20:H21)/SUM('Passenger Fleet Data'!H16:H17),"km","mi")</f>
        <v>11565.692252289218</v>
      </c>
      <c r="H65" s="41">
        <f>CONVERT(SUMPRODUCT('Passenger Fleet Data'!I16:I17,'Passenger Fleet Data'!I20:I21)/SUM('Passenger Fleet Data'!I16:I17),"km","mi")</f>
        <v>11562.963409198352</v>
      </c>
      <c r="I65" s="41">
        <f>CONVERT(SUMPRODUCT('Passenger Fleet Data'!J16:J17,'Passenger Fleet Data'!J20:J21)/SUM('Passenger Fleet Data'!J16:J17),"km","mi")</f>
        <v>11617.275285561067</v>
      </c>
      <c r="J65" s="41">
        <f>CONVERT(SUMPRODUCT('Passenger Fleet Data'!K16:K17,'Passenger Fleet Data'!K20:K21)/SUM('Passenger Fleet Data'!K16:K17),"km","mi")</f>
        <v>11496.073231698078</v>
      </c>
      <c r="K65" s="41">
        <f>CONVERT(SUMPRODUCT('Passenger Fleet Data'!L16:L17,'Passenger Fleet Data'!L20:L21)/SUM('Passenger Fleet Data'!L16:L17),"km","mi")</f>
        <v>11479.355569328363</v>
      </c>
      <c r="L65" s="41">
        <f>CONVERT(SUMPRODUCT('Passenger Fleet Data'!M16:M17,'Passenger Fleet Data'!M20:M21)/SUM('Passenger Fleet Data'!M16:M17),"km","mi")</f>
        <v>11487.243022833001</v>
      </c>
      <c r="M65" s="41">
        <f>CONVERT(SUMPRODUCT('Passenger Fleet Data'!N16:N17,'Passenger Fleet Data'!N20:N21)/SUM('Passenger Fleet Data'!N16:N17),"km","mi")</f>
        <v>11170.084654082688</v>
      </c>
      <c r="N65" s="41">
        <f>CONVERT(SUMPRODUCT('Passenger Fleet Data'!O16:O17,'Passenger Fleet Data'!O20:O21)/SUM('Passenger Fleet Data'!O16:O17),"km","mi")</f>
        <v>11491.794593497349</v>
      </c>
      <c r="O65" s="41">
        <f>CONVERT(SUMPRODUCT('Passenger Fleet Data'!P16:P17,'Passenger Fleet Data'!P20:P21)/SUM('Passenger Fleet Data'!P16:P17),"km","mi")</f>
        <v>11450.060746631772</v>
      </c>
      <c r="P65" s="41">
        <f>CONVERT(SUMPRODUCT('Passenger Fleet Data'!Q16:Q17,'Passenger Fleet Data'!Q20:Q21)/SUM('Passenger Fleet Data'!Q16:Q17),"km","mi")</f>
        <v>11305.944355848724</v>
      </c>
      <c r="Q65" s="41">
        <f>CONVERT(SUMPRODUCT('Passenger Fleet Data'!R16:R17,'Passenger Fleet Data'!R20:R21)/SUM('Passenger Fleet Data'!R16:R17),"km","mi")</f>
        <v>11324.12847320043</v>
      </c>
      <c r="R65" s="41">
        <f>CONVERT(SUMPRODUCT('Passenger Fleet Data'!S16:S17,'Passenger Fleet Data'!S20:S21)/SUM('Passenger Fleet Data'!S16:S17),"km","mi")</f>
        <v>11043.94097787648</v>
      </c>
      <c r="S65" s="41">
        <f>CONVERT(SUMPRODUCT('Passenger Fleet Data'!T16:T17,'Passenger Fleet Data'!T20:T21)/SUM('Passenger Fleet Data'!T16:T17),"km","mi")</f>
        <v>11066.35359980686</v>
      </c>
      <c r="T65" s="41">
        <f>CONVERT(SUMPRODUCT('Passenger Fleet Data'!U16:U17,'Passenger Fleet Data'!U20:U21)/SUM('Passenger Fleet Data'!U16:U17),"km","mi")</f>
        <v>10479.049606931805</v>
      </c>
      <c r="U65" s="41">
        <f>CONVERT(SUMPRODUCT('Passenger Fleet Data'!V16:V17,'Passenger Fleet Data'!V20:V21)/SUM('Passenger Fleet Data'!V16:V17),"km","mi")</f>
        <v>10441.075666134664</v>
      </c>
      <c r="V65" s="41">
        <f>CONVERT(SUMPRODUCT('Passenger Fleet Data'!W16:W17,'Passenger Fleet Data'!W20:W21)/SUM('Passenger Fleet Data'!W16:W17),"km","mi")</f>
        <v>10484.703294722809</v>
      </c>
      <c r="W65" s="41">
        <f>CONVERT(SUMPRODUCT('Passenger Fleet Data'!X16:X17,'Passenger Fleet Data'!X20:X21)/SUM('Passenger Fleet Data'!X16:X17),"km","mi")</f>
        <v>10374.973085708651</v>
      </c>
      <c r="X65" s="41">
        <f>CONVERT(SUMPRODUCT('Passenger Fleet Data'!Y16:Y17,'Passenger Fleet Data'!Y20:Y21)/SUM('Passenger Fleet Data'!Y16:Y17),"km","mi")</f>
        <v>10279.506393816202</v>
      </c>
      <c r="Y65" s="41">
        <f>CONVERT(SUMPRODUCT('Passenger Fleet Data'!Z16:Z17,'Passenger Fleet Data'!Z20:Z21)/SUM('Passenger Fleet Data'!Z16:Z17),"km","mi")</f>
        <v>10209.823351857191</v>
      </c>
      <c r="Z65" s="41">
        <f>CONVERT(SUMPRODUCT('Passenger Fleet Data'!AA16:AA17,'Passenger Fleet Data'!AA20:AA21)/SUM('Passenger Fleet Data'!AA16:AA17),"km","mi")</f>
        <v>9666.0022682548952</v>
      </c>
      <c r="AA65" s="41">
        <f>CONVERT(SUMPRODUCT('Passenger Fleet Data'!AB16:AB17,'Passenger Fleet Data'!AB20:AB21)/SUM('Passenger Fleet Data'!AB16:AB17),"km","mi")</f>
        <v>9603.981143877485</v>
      </c>
      <c r="AB65" s="41">
        <f>CONVERT(SUMPRODUCT('Passenger Fleet Data'!AC16:AC17,'Passenger Fleet Data'!AC20:AC21)/SUM('Passenger Fleet Data'!AC16:AC17),"km","mi")</f>
        <v>9616.3509124508273</v>
      </c>
      <c r="AC65" s="41">
        <f>CONVERT(SUMPRODUCT('Passenger Fleet Data'!AD16:AD17,'Passenger Fleet Data'!AD20:AD21)/SUM('Passenger Fleet Data'!AD16:AD17),"km","mi")</f>
        <v>9436.479719062947</v>
      </c>
      <c r="AD65" s="41">
        <f>CONVERT(SUMPRODUCT('Passenger Fleet Data'!AE16:AE17,'Passenger Fleet Data'!AE20:AE21)/SUM('Passenger Fleet Data'!AE16:AE17),"km","mi")</f>
        <v>9554.1386830643514</v>
      </c>
    </row>
    <row r="67" spans="1:31">
      <c r="A67" s="5" t="s">
        <v>307</v>
      </c>
    </row>
    <row r="68" spans="1:31">
      <c r="A68" s="74" t="s">
        <v>303</v>
      </c>
      <c r="B68" s="99">
        <f>('Passenger Energy Data'!C31+'Passenger Energy Data'!C78)*10^3/SUMPRODUCT('Passenger Fleet Data'!C16:C17,'Passenger Fleet Data'!C20:C21)</f>
        <v>1.5520311499804895</v>
      </c>
      <c r="C68" s="99">
        <f>('Passenger Energy Data'!D31+'Passenger Energy Data'!D78)*10^3/SUMPRODUCT('Passenger Fleet Data'!D16:D17,'Passenger Fleet Data'!D20:D21)</f>
        <v>1.56638088229421</v>
      </c>
      <c r="D68" s="99">
        <f>('Passenger Energy Data'!E31+'Passenger Energy Data'!E78)*10^3/SUMPRODUCT('Passenger Fleet Data'!E16:E17,'Passenger Fleet Data'!E20:E21)</f>
        <v>1.5859993369778598</v>
      </c>
      <c r="E68" s="99">
        <f>('Passenger Energy Data'!F31+'Passenger Energy Data'!F78)*10^3/SUMPRODUCT('Passenger Fleet Data'!F16:F17,'Passenger Fleet Data'!F20:F21)</f>
        <v>1.5893294107018028</v>
      </c>
      <c r="F68" s="99">
        <f>('Passenger Energy Data'!G31+'Passenger Energy Data'!G78)*10^3/SUMPRODUCT('Passenger Fleet Data'!G16:G17,'Passenger Fleet Data'!G20:G21)</f>
        <v>1.5932939767359373</v>
      </c>
      <c r="G68" s="99">
        <f>('Passenger Energy Data'!H31+'Passenger Energy Data'!H78)*10^3/SUMPRODUCT('Passenger Fleet Data'!H16:H17,'Passenger Fleet Data'!H20:H21)</f>
        <v>1.5969392966622817</v>
      </c>
      <c r="H68" s="99">
        <f>('Passenger Energy Data'!I31+'Passenger Energy Data'!I78)*10^3/SUMPRODUCT('Passenger Fleet Data'!I16:I17,'Passenger Fleet Data'!I20:I21)</f>
        <v>1.6012968275988655</v>
      </c>
      <c r="I68" s="99">
        <f>('Passenger Energy Data'!J31+'Passenger Energy Data'!J78)*10^3/SUMPRODUCT('Passenger Fleet Data'!J16:J17,'Passenger Fleet Data'!J20:J21)</f>
        <v>1.605668543759486</v>
      </c>
      <c r="J68" s="99">
        <f>('Passenger Energy Data'!K31+'Passenger Energy Data'!K78)*10^3/SUMPRODUCT('Passenger Fleet Data'!K16:K17,'Passenger Fleet Data'!K20:K21)</f>
        <v>1.6104705067664871</v>
      </c>
      <c r="K68" s="99">
        <f>('Passenger Energy Data'!L31+'Passenger Energy Data'!L78)*10^3/SUMPRODUCT('Passenger Fleet Data'!L16:L17,'Passenger Fleet Data'!L20:L21)</f>
        <v>1.6146054103914578</v>
      </c>
      <c r="L68" s="99">
        <f>('Passenger Energy Data'!M31+'Passenger Energy Data'!M78)*10^3/SUMPRODUCT('Passenger Fleet Data'!M16:M17,'Passenger Fleet Data'!M20:M21)</f>
        <v>1.618726422010017</v>
      </c>
      <c r="M68" s="99">
        <f>('Passenger Energy Data'!N31+'Passenger Energy Data'!N78)*10^3/SUMPRODUCT('Passenger Fleet Data'!N16:N17,'Passenger Fleet Data'!N20:N21)</f>
        <v>1.6194255852563728</v>
      </c>
      <c r="N68" s="99">
        <f>('Passenger Energy Data'!O31+'Passenger Energy Data'!O78)*10^3/SUMPRODUCT('Passenger Fleet Data'!O16:O17,'Passenger Fleet Data'!O20:O21)</f>
        <v>1.620276517893021</v>
      </c>
      <c r="O68" s="99">
        <f>('Passenger Energy Data'!P31+'Passenger Energy Data'!P78)*10^3/SUMPRODUCT('Passenger Fleet Data'!P16:P17,'Passenger Fleet Data'!P20:P21)</f>
        <v>1.6212686366766154</v>
      </c>
      <c r="P68" s="99">
        <f>('Passenger Energy Data'!Q31+'Passenger Energy Data'!Q78)*10^3/SUMPRODUCT('Passenger Fleet Data'!Q16:Q17,'Passenger Fleet Data'!Q20:Q21)</f>
        <v>1.6224076753590604</v>
      </c>
      <c r="Q68" s="99">
        <f>('Passenger Energy Data'!R31+'Passenger Energy Data'!R78)*10^3/SUMPRODUCT('Passenger Fleet Data'!R16:R17,'Passenger Fleet Data'!R20:R21)</f>
        <v>1.6236954708793241</v>
      </c>
      <c r="R68" s="99">
        <f>('Passenger Energy Data'!S31+'Passenger Energy Data'!S78)*10^3/SUMPRODUCT('Passenger Fleet Data'!S16:S17,'Passenger Fleet Data'!S20:S21)</f>
        <v>1.623985293856457</v>
      </c>
      <c r="S68" s="99">
        <f>('Passenger Energy Data'!T31+'Passenger Energy Data'!T78)*10^3/SUMPRODUCT('Passenger Fleet Data'!T16:T17,'Passenger Fleet Data'!T20:T21)</f>
        <v>1.6249660843870026</v>
      </c>
      <c r="T68" s="99">
        <f>('Passenger Energy Data'!U31+'Passenger Energy Data'!U78)*10^3/SUMPRODUCT('Passenger Fleet Data'!U16:U17,'Passenger Fleet Data'!U20:U21)</f>
        <v>1.6259545305978969</v>
      </c>
      <c r="U68" s="99">
        <f>('Passenger Energy Data'!V31+'Passenger Energy Data'!V78)*10^3/SUMPRODUCT('Passenger Fleet Data'!V16:V17,'Passenger Fleet Data'!V20:V21)</f>
        <v>1.6271199682498836</v>
      </c>
      <c r="V68" s="99">
        <f>('Passenger Energy Data'!W31+'Passenger Energy Data'!W78)*10^3/SUMPRODUCT('Passenger Fleet Data'!W16:W17,'Passenger Fleet Data'!W20:W21)</f>
        <v>1.6288674069181677</v>
      </c>
      <c r="W68" s="99">
        <f>('Passenger Energy Data'!X31+'Passenger Energy Data'!X78)*10^3/SUMPRODUCT('Passenger Fleet Data'!X16:X17,'Passenger Fleet Data'!X20:X21)</f>
        <v>1.630565402773364</v>
      </c>
      <c r="X68" s="99">
        <f>('Passenger Energy Data'!Y31+'Passenger Energy Data'!Y78)*10^3/SUMPRODUCT('Passenger Fleet Data'!Y16:Y17,'Passenger Fleet Data'!Y20:Y21)</f>
        <v>1.6318325762119332</v>
      </c>
      <c r="Y68" s="99">
        <f>('Passenger Energy Data'!Z31+'Passenger Energy Data'!Z78)*10^3/SUMPRODUCT('Passenger Fleet Data'!Z16:Z17,'Passenger Fleet Data'!Z20:Z21)</f>
        <v>1.6336386693854492</v>
      </c>
      <c r="Z68" s="99">
        <f>('Passenger Energy Data'!AA31+'Passenger Energy Data'!AA78)*10^3/SUMPRODUCT('Passenger Fleet Data'!AA16:AA17,'Passenger Fleet Data'!AA20:AA21)</f>
        <v>1.6356337478455376</v>
      </c>
      <c r="AA68" s="99">
        <f>('Passenger Energy Data'!AB31+'Passenger Energy Data'!AB78)*10^3/SUMPRODUCT('Passenger Fleet Data'!AB16:AB17,'Passenger Fleet Data'!AB20:AB21)</f>
        <v>1.6373382921422033</v>
      </c>
      <c r="AB68" s="99">
        <f>('Passenger Energy Data'!AC31+'Passenger Energy Data'!AC78)*10^3/SUMPRODUCT('Passenger Fleet Data'!AC16:AC17,'Passenger Fleet Data'!AC20:AC21)</f>
        <v>1.6401726166170729</v>
      </c>
      <c r="AC68" s="99">
        <f>('Passenger Energy Data'!AD31+'Passenger Energy Data'!AD78)*10^3/SUMPRODUCT('Passenger Fleet Data'!AD16:AD17,'Passenger Fleet Data'!AD20:AD21)</f>
        <v>1.6426208698140818</v>
      </c>
      <c r="AD68" s="99">
        <f>('Passenger Energy Data'!AE31+'Passenger Energy Data'!AE78)*10^3/SUMPRODUCT('Passenger Fleet Data'!AE16:AE17,'Passenger Fleet Data'!AE20:AE21)</f>
        <v>1.6449915900930292</v>
      </c>
    </row>
    <row r="69" spans="1:31">
      <c r="A69" s="74" t="s">
        <v>304</v>
      </c>
      <c r="B69" s="99">
        <f t="shared" ref="B69:Q70" si="16">B68</f>
        <v>1.5520311499804895</v>
      </c>
      <c r="C69" s="99">
        <f t="shared" si="16"/>
        <v>1.56638088229421</v>
      </c>
      <c r="D69" s="99">
        <f t="shared" si="16"/>
        <v>1.5859993369778598</v>
      </c>
      <c r="E69" s="99">
        <f t="shared" si="16"/>
        <v>1.5893294107018028</v>
      </c>
      <c r="F69" s="99">
        <f t="shared" si="16"/>
        <v>1.5932939767359373</v>
      </c>
      <c r="G69" s="99">
        <f t="shared" si="16"/>
        <v>1.5969392966622817</v>
      </c>
      <c r="H69" s="99">
        <f t="shared" si="16"/>
        <v>1.6012968275988655</v>
      </c>
      <c r="I69" s="99">
        <f t="shared" si="16"/>
        <v>1.605668543759486</v>
      </c>
      <c r="J69" s="99">
        <f t="shared" si="16"/>
        <v>1.6104705067664871</v>
      </c>
      <c r="K69" s="99">
        <f t="shared" si="16"/>
        <v>1.6146054103914578</v>
      </c>
      <c r="L69" s="99">
        <f t="shared" si="16"/>
        <v>1.618726422010017</v>
      </c>
      <c r="M69" s="99">
        <f t="shared" si="16"/>
        <v>1.6194255852563728</v>
      </c>
      <c r="N69" s="99">
        <f t="shared" si="16"/>
        <v>1.620276517893021</v>
      </c>
      <c r="O69" s="99">
        <f t="shared" si="16"/>
        <v>1.6212686366766154</v>
      </c>
      <c r="P69" s="99">
        <f t="shared" si="16"/>
        <v>1.6224076753590604</v>
      </c>
      <c r="Q69" s="99">
        <f t="shared" si="16"/>
        <v>1.6236954708793241</v>
      </c>
      <c r="R69" s="99">
        <f t="shared" ref="R69:AA70" si="17">R68</f>
        <v>1.623985293856457</v>
      </c>
      <c r="S69" s="99">
        <f t="shared" si="17"/>
        <v>1.6249660843870026</v>
      </c>
      <c r="T69" s="99">
        <f t="shared" si="17"/>
        <v>1.6259545305978969</v>
      </c>
      <c r="U69" s="99">
        <f t="shared" si="17"/>
        <v>1.6271199682498836</v>
      </c>
      <c r="V69" s="99">
        <f t="shared" si="17"/>
        <v>1.6288674069181677</v>
      </c>
      <c r="W69" s="99">
        <f t="shared" si="17"/>
        <v>1.630565402773364</v>
      </c>
      <c r="X69" s="99">
        <f t="shared" si="17"/>
        <v>1.6318325762119332</v>
      </c>
      <c r="Y69" s="99">
        <f t="shared" si="17"/>
        <v>1.6336386693854492</v>
      </c>
      <c r="Z69" s="99">
        <f t="shared" si="17"/>
        <v>1.6356337478455376</v>
      </c>
      <c r="AA69" s="99">
        <f t="shared" si="17"/>
        <v>1.6373382921422033</v>
      </c>
      <c r="AB69" s="99">
        <f>AB68</f>
        <v>1.6401726166170729</v>
      </c>
      <c r="AC69" s="99">
        <f t="shared" ref="AC69:AD70" si="18">AC68</f>
        <v>1.6426208698140818</v>
      </c>
      <c r="AD69" s="99">
        <f t="shared" si="18"/>
        <v>1.6449915900930292</v>
      </c>
    </row>
    <row r="70" spans="1:31">
      <c r="A70" s="74" t="s">
        <v>56</v>
      </c>
      <c r="B70" s="99">
        <f t="shared" si="16"/>
        <v>1.5520311499804895</v>
      </c>
      <c r="C70" s="99">
        <f t="shared" si="16"/>
        <v>1.56638088229421</v>
      </c>
      <c r="D70" s="99">
        <f t="shared" si="16"/>
        <v>1.5859993369778598</v>
      </c>
      <c r="E70" s="99">
        <f t="shared" si="16"/>
        <v>1.5893294107018028</v>
      </c>
      <c r="F70" s="99">
        <f t="shared" si="16"/>
        <v>1.5932939767359373</v>
      </c>
      <c r="G70" s="99">
        <f t="shared" si="16"/>
        <v>1.5969392966622817</v>
      </c>
      <c r="H70" s="99">
        <f t="shared" si="16"/>
        <v>1.6012968275988655</v>
      </c>
      <c r="I70" s="99">
        <f t="shared" si="16"/>
        <v>1.605668543759486</v>
      </c>
      <c r="J70" s="99">
        <f t="shared" si="16"/>
        <v>1.6104705067664871</v>
      </c>
      <c r="K70" s="99">
        <f t="shared" si="16"/>
        <v>1.6146054103914578</v>
      </c>
      <c r="L70" s="99">
        <f t="shared" si="16"/>
        <v>1.618726422010017</v>
      </c>
      <c r="M70" s="99">
        <f t="shared" si="16"/>
        <v>1.6194255852563728</v>
      </c>
      <c r="N70" s="99">
        <f t="shared" si="16"/>
        <v>1.620276517893021</v>
      </c>
      <c r="O70" s="99">
        <f t="shared" si="16"/>
        <v>1.6212686366766154</v>
      </c>
      <c r="P70" s="99">
        <f t="shared" si="16"/>
        <v>1.6224076753590604</v>
      </c>
      <c r="Q70" s="99">
        <f t="shared" si="16"/>
        <v>1.6236954708793241</v>
      </c>
      <c r="R70" s="99">
        <f t="shared" si="17"/>
        <v>1.623985293856457</v>
      </c>
      <c r="S70" s="99">
        <f t="shared" si="17"/>
        <v>1.6249660843870026</v>
      </c>
      <c r="T70" s="99">
        <f t="shared" si="17"/>
        <v>1.6259545305978969</v>
      </c>
      <c r="U70" s="99">
        <f t="shared" si="17"/>
        <v>1.6271199682498836</v>
      </c>
      <c r="V70" s="99">
        <f t="shared" si="17"/>
        <v>1.6288674069181677</v>
      </c>
      <c r="W70" s="99">
        <f t="shared" si="17"/>
        <v>1.630565402773364</v>
      </c>
      <c r="X70" s="99">
        <f t="shared" si="17"/>
        <v>1.6318325762119332</v>
      </c>
      <c r="Y70" s="99">
        <f t="shared" si="17"/>
        <v>1.6336386693854492</v>
      </c>
      <c r="Z70" s="99">
        <f t="shared" si="17"/>
        <v>1.6356337478455376</v>
      </c>
      <c r="AA70" s="99">
        <f t="shared" si="17"/>
        <v>1.6373382921422033</v>
      </c>
      <c r="AB70" s="99">
        <f>AB69</f>
        <v>1.6401726166170729</v>
      </c>
      <c r="AC70" s="99">
        <f t="shared" si="18"/>
        <v>1.6426208698140818</v>
      </c>
      <c r="AD70" s="99">
        <f t="shared" si="18"/>
        <v>1.6449915900930292</v>
      </c>
    </row>
    <row r="72" spans="1:31">
      <c r="A72" t="s">
        <v>308</v>
      </c>
    </row>
    <row r="73" spans="1:31">
      <c r="A73" s="74" t="s">
        <v>303</v>
      </c>
      <c r="B73" s="4">
        <f t="shared" ref="B73:AD73" si="19">(B53*B63*B68)/(B58*btu_per_pj)</f>
        <v>2.7527643908638154E-4</v>
      </c>
      <c r="C73" s="4">
        <f t="shared" si="19"/>
        <v>2.820157419811048E-4</v>
      </c>
      <c r="D73" s="4">
        <f t="shared" si="19"/>
        <v>2.8912551920229525E-4</v>
      </c>
      <c r="E73" s="4">
        <f t="shared" si="19"/>
        <v>2.9170052190636035E-4</v>
      </c>
      <c r="F73" s="4">
        <f t="shared" si="19"/>
        <v>2.9343217827030747E-4</v>
      </c>
      <c r="G73" s="4">
        <f t="shared" si="19"/>
        <v>2.9661626584336488E-4</v>
      </c>
      <c r="H73" s="4">
        <f t="shared" si="19"/>
        <v>2.9698992986022999E-4</v>
      </c>
      <c r="I73" s="4">
        <f t="shared" si="19"/>
        <v>2.9921203388023356E-4</v>
      </c>
      <c r="J73" s="4">
        <f t="shared" si="19"/>
        <v>2.9767318094970236E-4</v>
      </c>
      <c r="K73" s="4">
        <f t="shared" si="19"/>
        <v>2.9931235317480752E-4</v>
      </c>
      <c r="L73" s="4">
        <f t="shared" si="19"/>
        <v>3.0214636984708898E-4</v>
      </c>
      <c r="M73" s="4">
        <f t="shared" si="19"/>
        <v>3.0469788546057898E-4</v>
      </c>
      <c r="N73" s="4">
        <f t="shared" si="19"/>
        <v>3.0682291052257818E-4</v>
      </c>
      <c r="O73" s="4">
        <f t="shared" si="19"/>
        <v>3.0910144312805193E-4</v>
      </c>
      <c r="P73" s="4">
        <f t="shared" si="19"/>
        <v>3.1024637498548664E-4</v>
      </c>
      <c r="Q73" s="4">
        <f t="shared" si="19"/>
        <v>3.119554071052185E-4</v>
      </c>
      <c r="R73" s="4">
        <f t="shared" si="19"/>
        <v>3.1362953168904777E-4</v>
      </c>
      <c r="S73" s="4">
        <f t="shared" si="19"/>
        <v>3.1552501867726756E-4</v>
      </c>
      <c r="T73" s="4">
        <f t="shared" si="19"/>
        <v>3.1833173976247392E-4</v>
      </c>
      <c r="U73" s="4">
        <f t="shared" si="19"/>
        <v>3.2058132922549882E-4</v>
      </c>
      <c r="V73" s="4">
        <f t="shared" si="19"/>
        <v>3.2228543971476894E-4</v>
      </c>
      <c r="W73" s="4">
        <f t="shared" si="19"/>
        <v>3.2423294618431881E-4</v>
      </c>
      <c r="X73" s="4">
        <f t="shared" si="19"/>
        <v>3.2580431801473744E-4</v>
      </c>
      <c r="Y73" s="4">
        <f t="shared" si="19"/>
        <v>3.2774790557167351E-4</v>
      </c>
      <c r="Z73" s="4">
        <f t="shared" si="19"/>
        <v>3.286914227669151E-4</v>
      </c>
      <c r="AA73" s="4">
        <f t="shared" si="19"/>
        <v>3.308697155302689E-4</v>
      </c>
      <c r="AB73" s="4">
        <f t="shared" si="19"/>
        <v>3.3227411653212875E-4</v>
      </c>
      <c r="AC73" s="4">
        <f t="shared" si="19"/>
        <v>3.3338412996270406E-4</v>
      </c>
      <c r="AD73" s="4">
        <f t="shared" si="19"/>
        <v>3.35340482291799E-4</v>
      </c>
    </row>
    <row r="74" spans="1:31">
      <c r="A74" s="74" t="s">
        <v>304</v>
      </c>
      <c r="B74" s="4">
        <f t="shared" ref="B74:AD74" si="20">(B54*B64*B69)/(B59*btu_per_pj)</f>
        <v>2.5785401886050264E-4</v>
      </c>
      <c r="C74" s="4">
        <f t="shared" si="20"/>
        <v>2.6279973723640997E-4</v>
      </c>
      <c r="D74" s="4">
        <f t="shared" si="20"/>
        <v>2.7009539343067718E-4</v>
      </c>
      <c r="E74" s="4">
        <f t="shared" si="20"/>
        <v>2.6934985815993271E-4</v>
      </c>
      <c r="F74" s="4">
        <f t="shared" si="20"/>
        <v>2.6732191363619908E-4</v>
      </c>
      <c r="G74" s="4">
        <f t="shared" si="20"/>
        <v>2.6558540542129656E-4</v>
      </c>
      <c r="H74" s="4">
        <f t="shared" si="20"/>
        <v>2.634838628714567E-4</v>
      </c>
      <c r="I74" s="4">
        <f t="shared" si="20"/>
        <v>2.6499221861651766E-4</v>
      </c>
      <c r="J74" s="4">
        <f t="shared" si="20"/>
        <v>2.6322326104421601E-4</v>
      </c>
      <c r="K74" s="4">
        <f t="shared" si="20"/>
        <v>2.6576999954096411E-4</v>
      </c>
      <c r="L74" s="4">
        <f t="shared" si="20"/>
        <v>2.7029771911445751E-4</v>
      </c>
      <c r="M74" s="4">
        <f t="shared" si="20"/>
        <v>2.742516222420542E-4</v>
      </c>
      <c r="N74" s="4">
        <f t="shared" si="20"/>
        <v>2.7712326083032993E-4</v>
      </c>
      <c r="O74" s="4">
        <f t="shared" si="20"/>
        <v>2.8374220390385801E-4</v>
      </c>
      <c r="P74" s="4">
        <f t="shared" si="20"/>
        <v>2.8815460755514063E-4</v>
      </c>
      <c r="Q74" s="4">
        <f t="shared" si="20"/>
        <v>2.9097244516691772E-4</v>
      </c>
      <c r="R74" s="4">
        <f t="shared" si="20"/>
        <v>3.2437459524737683E-4</v>
      </c>
      <c r="S74" s="4">
        <f t="shared" si="20"/>
        <v>3.2743100138223313E-4</v>
      </c>
      <c r="T74" s="4">
        <f t="shared" si="20"/>
        <v>3.2721175264423133E-4</v>
      </c>
      <c r="U74" s="4">
        <f t="shared" si="20"/>
        <v>3.2870081117188007E-4</v>
      </c>
      <c r="V74" s="4">
        <f t="shared" si="20"/>
        <v>3.3261852015607481E-4</v>
      </c>
      <c r="W74" s="4">
        <f t="shared" si="20"/>
        <v>3.367117732561843E-4</v>
      </c>
      <c r="X74" s="4">
        <f t="shared" si="20"/>
        <v>3.4127783138502893E-4</v>
      </c>
      <c r="Y74" s="4">
        <f t="shared" si="20"/>
        <v>3.5163340870449024E-4</v>
      </c>
      <c r="Z74" s="4">
        <f t="shared" si="20"/>
        <v>3.5496319484209945E-4</v>
      </c>
      <c r="AA74" s="4">
        <f t="shared" si="20"/>
        <v>3.5545071803136347E-4</v>
      </c>
      <c r="AB74" s="4">
        <f t="shared" si="20"/>
        <v>3.33025506165357E-4</v>
      </c>
      <c r="AC74" s="4">
        <f t="shared" si="20"/>
        <v>3.3622814377319294E-4</v>
      </c>
      <c r="AD74" s="4">
        <f t="shared" si="20"/>
        <v>3.3456580821732102E-4</v>
      </c>
    </row>
    <row r="75" spans="1:31">
      <c r="A75" s="74" t="s">
        <v>56</v>
      </c>
      <c r="B75" s="4">
        <f t="shared" ref="B75:AD75" si="21">(B55*B65*B70)/(B60*btu_per_pj)</f>
        <v>2.7646710181445581E-4</v>
      </c>
      <c r="C75" s="4">
        <f t="shared" si="21"/>
        <v>2.8419604799540595E-4</v>
      </c>
      <c r="D75" s="4">
        <f t="shared" si="21"/>
        <v>2.9264266651107151E-4</v>
      </c>
      <c r="E75" s="4">
        <f t="shared" si="21"/>
        <v>2.9686033963205314E-4</v>
      </c>
      <c r="F75" s="4">
        <f t="shared" si="21"/>
        <v>2.9894098670919556E-4</v>
      </c>
      <c r="G75" s="4">
        <f t="shared" si="21"/>
        <v>3.028779872521778E-4</v>
      </c>
      <c r="H75" s="4">
        <f t="shared" si="21"/>
        <v>3.051641741650961E-4</v>
      </c>
      <c r="I75" s="4">
        <f t="shared" si="21"/>
        <v>3.0975245470921185E-4</v>
      </c>
      <c r="J75" s="4">
        <f t="shared" si="21"/>
        <v>3.1003906759063677E-4</v>
      </c>
      <c r="K75" s="4">
        <f t="shared" si="21"/>
        <v>3.1285567762984179E-4</v>
      </c>
      <c r="L75" s="4">
        <f t="shared" si="21"/>
        <v>3.1678160478408704E-4</v>
      </c>
      <c r="M75" s="4">
        <f t="shared" si="21"/>
        <v>3.1902578847093499E-4</v>
      </c>
      <c r="N75" s="4">
        <f t="shared" si="21"/>
        <v>3.2225435707614736E-4</v>
      </c>
      <c r="O75" s="4">
        <f t="shared" si="21"/>
        <v>3.2579431569061218E-4</v>
      </c>
      <c r="P75" s="4">
        <f t="shared" si="21"/>
        <v>3.2768765324504845E-4</v>
      </c>
      <c r="Q75" s="4">
        <f t="shared" si="21"/>
        <v>6.4657406009222592E-4</v>
      </c>
      <c r="R75" s="4">
        <f t="shared" si="21"/>
        <v>5.5110770743060098E-4</v>
      </c>
      <c r="S75" s="4">
        <f t="shared" si="21"/>
        <v>1.2575969907448184E-3</v>
      </c>
      <c r="T75" s="4">
        <f t="shared" si="21"/>
        <v>1.2970045459030886E-3</v>
      </c>
      <c r="U75" s="4">
        <f t="shared" si="21"/>
        <v>1.6804588397954861E-3</v>
      </c>
      <c r="V75" s="4">
        <f t="shared" si="21"/>
        <v>1.867211833306677E-3</v>
      </c>
      <c r="W75" s="4">
        <f t="shared" si="21"/>
        <v>2.396441798285472E-3</v>
      </c>
      <c r="X75" s="4">
        <f t="shared" si="21"/>
        <v>2.3804640959400932E-3</v>
      </c>
      <c r="Y75" s="4">
        <f t="shared" si="21"/>
        <v>2.7157576874095846E-3</v>
      </c>
      <c r="Z75" s="4">
        <f t="shared" si="21"/>
        <v>2.8156053017410498E-3</v>
      </c>
      <c r="AA75" s="4">
        <f t="shared" si="21"/>
        <v>3.5748576556948535E-4</v>
      </c>
      <c r="AB75" s="4">
        <f t="shared" si="21"/>
        <v>3.7331134804211973E-4</v>
      </c>
      <c r="AC75" s="4">
        <f t="shared" si="21"/>
        <v>3.7559588060817199E-4</v>
      </c>
      <c r="AD75" s="4">
        <f t="shared" si="21"/>
        <v>3.9568438156295521E-4</v>
      </c>
    </row>
    <row r="77" spans="1:31" s="2" customFormat="1">
      <c r="A77" s="2" t="s">
        <v>312</v>
      </c>
    </row>
    <row r="78" spans="1:31">
      <c r="B78">
        <v>1990</v>
      </c>
      <c r="C78">
        <v>1991</v>
      </c>
      <c r="D78">
        <v>1992</v>
      </c>
      <c r="E78">
        <v>1993</v>
      </c>
      <c r="F78">
        <v>1994</v>
      </c>
      <c r="G78">
        <v>1995</v>
      </c>
      <c r="H78">
        <v>1996</v>
      </c>
      <c r="I78">
        <v>1997</v>
      </c>
      <c r="J78">
        <v>1998</v>
      </c>
      <c r="K78">
        <v>1999</v>
      </c>
      <c r="L78">
        <v>2000</v>
      </c>
      <c r="M78">
        <v>2001</v>
      </c>
      <c r="N78">
        <v>2002</v>
      </c>
      <c r="O78">
        <v>2003</v>
      </c>
      <c r="P78">
        <v>2004</v>
      </c>
      <c r="Q78">
        <v>2005</v>
      </c>
      <c r="R78">
        <v>2006</v>
      </c>
      <c r="S78">
        <v>2007</v>
      </c>
      <c r="T78">
        <v>2008</v>
      </c>
      <c r="U78">
        <v>2009</v>
      </c>
      <c r="V78">
        <v>2010</v>
      </c>
      <c r="W78">
        <v>2011</v>
      </c>
      <c r="X78">
        <v>2012</v>
      </c>
      <c r="Y78">
        <v>2013</v>
      </c>
      <c r="Z78">
        <v>2014</v>
      </c>
      <c r="AA78">
        <v>2015</v>
      </c>
      <c r="AB78">
        <v>2016</v>
      </c>
      <c r="AC78">
        <v>2017</v>
      </c>
      <c r="AD78">
        <v>2018</v>
      </c>
    </row>
    <row r="79" spans="1:31">
      <c r="A79" t="s">
        <v>302</v>
      </c>
      <c r="B79">
        <f>SUM('Passenger Fleet Data'!C40:C42)*10^3</f>
        <v>76962</v>
      </c>
      <c r="C79">
        <f>SUM('Passenger Fleet Data'!D40:D42)*10^3</f>
        <v>77207.000000000015</v>
      </c>
      <c r="D79">
        <f>SUM('Passenger Fleet Data'!E40:E42)*10^3</f>
        <v>77477</v>
      </c>
      <c r="E79">
        <f>SUM('Passenger Fleet Data'!F40:F42)*10^3</f>
        <v>77524</v>
      </c>
      <c r="F79">
        <f>SUM('Passenger Fleet Data'!G40:G42)*10^3</f>
        <v>78135</v>
      </c>
      <c r="G79">
        <f>SUM('Passenger Fleet Data'!H40:H42)*10^3</f>
        <v>77337</v>
      </c>
      <c r="H79">
        <f>SUM('Passenger Fleet Data'!I40:I42)*10^3</f>
        <v>77156</v>
      </c>
      <c r="I79">
        <f>SUM('Passenger Fleet Data'!J40:J42)*10^3</f>
        <v>77260</v>
      </c>
      <c r="J79">
        <f>SUM('Passenger Fleet Data'!K40:K42)*10^3</f>
        <v>75216</v>
      </c>
      <c r="K79">
        <f>SUM('Passenger Fleet Data'!L40:L42)*10^3</f>
        <v>73175</v>
      </c>
      <c r="L79">
        <f>SUM('Passenger Fleet Data'!M40:M42)*10^3</f>
        <v>77000</v>
      </c>
      <c r="M79">
        <f>SUM('Passenger Fleet Data'!N40:N42)*10^3</f>
        <v>74000</v>
      </c>
      <c r="N79">
        <f>SUM('Passenger Fleet Data'!O40:O42)*10^3</f>
        <v>79000</v>
      </c>
      <c r="O79">
        <f>SUM('Passenger Fleet Data'!P40:P42)*10^3</f>
        <v>80000</v>
      </c>
      <c r="P79">
        <f>SUM('Passenger Fleet Data'!Q40:Q42)*10^3</f>
        <v>78000</v>
      </c>
      <c r="Q79">
        <f>SUM('Passenger Fleet Data'!R40:R42)*10^3</f>
        <v>79000</v>
      </c>
      <c r="R79">
        <f>SUM('Passenger Fleet Data'!S40:S42)*10^3</f>
        <v>80000</v>
      </c>
      <c r="S79">
        <f>SUM('Passenger Fleet Data'!T40:T42)*10^3</f>
        <v>83000</v>
      </c>
      <c r="T79">
        <f>SUM('Passenger Fleet Data'!U40:U42)*10^3</f>
        <v>84000</v>
      </c>
      <c r="U79">
        <f>SUM('Passenger Fleet Data'!V40:V42)*10^3</f>
        <v>85000</v>
      </c>
      <c r="V79">
        <f>SUM('Passenger Fleet Data'!W40:W42)*10^3</f>
        <v>86000</v>
      </c>
      <c r="W79">
        <f>SUM('Passenger Fleet Data'!X40:X42)*10^3</f>
        <v>87000</v>
      </c>
      <c r="X79">
        <f>SUM('Passenger Fleet Data'!Y40:Y42)*10^3</f>
        <v>87000</v>
      </c>
      <c r="Y79">
        <f>SUM('Passenger Fleet Data'!Z40:Z42)*10^3</f>
        <v>89000</v>
      </c>
      <c r="Z79">
        <f>SUM('Passenger Fleet Data'!AA40:AA42)*10^3</f>
        <v>90000</v>
      </c>
      <c r="AA79">
        <f>SUM('Passenger Fleet Data'!AB40:AB42)*10^3</f>
        <v>90000</v>
      </c>
      <c r="AB79">
        <f>SUM('Passenger Fleet Data'!AC40:AC42)*10^3</f>
        <v>91000</v>
      </c>
      <c r="AC79">
        <f>SUM('Passenger Fleet Data'!AD40:AD42)*10^3</f>
        <v>90000</v>
      </c>
      <c r="AD79">
        <f>SUM('Passenger Fleet Data'!AE40:AE42)*10^3</f>
        <v>92000</v>
      </c>
    </row>
    <row r="80" spans="1:31" ht="15">
      <c r="A80" s="74" t="s">
        <v>303</v>
      </c>
      <c r="B80" s="41">
        <f>'Passenger Energy Data'!C120/100*'Onroad Calcs'!B79</f>
        <v>10802.29858332</v>
      </c>
      <c r="C80" s="41">
        <f>'Passenger Energy Data'!D120/100*'Onroad Calcs'!C79</f>
        <v>7064.3300939900018</v>
      </c>
      <c r="D80" s="41">
        <f>'Passenger Energy Data'!E120/100*'Onroad Calcs'!D79</f>
        <v>6329.5338750500005</v>
      </c>
      <c r="E80" s="41">
        <f>'Passenger Energy Data'!F120/100*'Onroad Calcs'!E79</f>
        <v>6662.8552220400006</v>
      </c>
      <c r="F80" s="41">
        <f>'Passenger Energy Data'!G120/100*'Onroad Calcs'!F79</f>
        <v>5020.253447699999</v>
      </c>
      <c r="G80" s="41">
        <f>'Passenger Energy Data'!H120/100*'Onroad Calcs'!G79</f>
        <v>12466.858966379999</v>
      </c>
      <c r="H80" s="41">
        <f>'Passenger Energy Data'!I120/100*'Onroad Calcs'!H79</f>
        <v>5647.9387918000002</v>
      </c>
      <c r="I80" s="41">
        <f>'Passenger Energy Data'!J120/100*'Onroad Calcs'!I79</f>
        <v>5571.8776277999996</v>
      </c>
      <c r="J80" s="41">
        <f>'Passenger Energy Data'!K120/100*'Onroad Calcs'!J79</f>
        <v>4458.3870311999999</v>
      </c>
      <c r="K80" s="41">
        <f>'Passenger Energy Data'!L120/100*'Onroad Calcs'!K79</f>
        <v>3951.9468582499999</v>
      </c>
      <c r="L80" s="41">
        <f>'Passenger Energy Data'!M120/100*'Onroad Calcs'!L79</f>
        <v>4088.8901900000005</v>
      </c>
      <c r="M80" s="41">
        <f>'Passenger Energy Data'!N120/100*'Onroad Calcs'!M79</f>
        <v>997.08488000000011</v>
      </c>
      <c r="N80" s="41">
        <f>'Passenger Energy Data'!O120/100*'Onroad Calcs'!N79</f>
        <v>914.20616999999993</v>
      </c>
      <c r="O80" s="41">
        <f>'Passenger Energy Data'!P120/100*'Onroad Calcs'!O79</f>
        <v>1427.94</v>
      </c>
      <c r="P80" s="41">
        <f>'Passenger Energy Data'!Q120/100*'Onroad Calcs'!P79</f>
        <v>1473.34512</v>
      </c>
      <c r="Q80" s="41">
        <f>'Passenger Energy Data'!R120/100*'Onroad Calcs'!Q79</f>
        <v>732.37107999999989</v>
      </c>
      <c r="R80" s="41">
        <f>'Passenger Energy Data'!S120/100*'Onroad Calcs'!R79</f>
        <v>1146.8696</v>
      </c>
      <c r="S80" s="41">
        <f>'Passenger Energy Data'!T120/100*'Onroad Calcs'!S79</f>
        <v>1521.28874</v>
      </c>
      <c r="T80" s="41">
        <f>'Passenger Energy Data'!U120/100*'Onroad Calcs'!T79</f>
        <v>842.77703999999994</v>
      </c>
      <c r="U80" s="41">
        <f>'Passenger Energy Data'!V120/100*'Onroad Calcs'!U79</f>
        <v>1068.4211</v>
      </c>
      <c r="V80" s="41">
        <f>'Passenger Energy Data'!W120/100*'Onroad Calcs'!V79</f>
        <v>955.48752000000002</v>
      </c>
      <c r="W80" s="41">
        <f>'Passenger Energy Data'!X120/100*'Onroad Calcs'!W79</f>
        <v>1063.5932700000001</v>
      </c>
      <c r="X80" s="41">
        <f>'Passenger Energy Data'!Y120/100*'Onroad Calcs'!X79</f>
        <v>1427.7517799999998</v>
      </c>
      <c r="Y80" s="41">
        <f>'Passenger Energy Data'!Z120/100*'Onroad Calcs'!Y79</f>
        <v>1691</v>
      </c>
      <c r="Z80" s="41">
        <f>'Passenger Energy Data'!AA120/100*'Onroad Calcs'!Z79</f>
        <v>2250</v>
      </c>
      <c r="AA80" s="41">
        <f>'Passenger Energy Data'!AB120/100*'Onroad Calcs'!AA79</f>
        <v>2340</v>
      </c>
      <c r="AB80" s="41">
        <f>'Passenger Energy Data'!AC120/100*'Onroad Calcs'!AB79</f>
        <v>2912</v>
      </c>
      <c r="AC80" s="41">
        <f>'Passenger Energy Data'!AD120/100*'Onroad Calcs'!AC79</f>
        <v>3780.0000000000005</v>
      </c>
      <c r="AD80" s="41">
        <f>'Passenger Energy Data'!AE120/100*'Onroad Calcs'!AD79</f>
        <v>3864.0000000000005</v>
      </c>
      <c r="AE80" s="6" t="s">
        <v>313</v>
      </c>
    </row>
    <row r="81" spans="1:30">
      <c r="A81" s="74" t="s">
        <v>304</v>
      </c>
      <c r="B81" s="41">
        <f>'Passenger Energy Data'!C121/100*'Onroad Calcs'!B79</f>
        <v>55564.778481600006</v>
      </c>
      <c r="C81" s="41">
        <f>'Passenger Energy Data'!D121/100*'Onroad Calcs'!C79</f>
        <v>60688.934487740007</v>
      </c>
      <c r="D81" s="41">
        <f>'Passenger Energy Data'!E121/100*'Onroad Calcs'!D79</f>
        <v>61475.504740599994</v>
      </c>
      <c r="E81" s="41">
        <f>'Passenger Energy Data'!F121/100*'Onroad Calcs'!E79</f>
        <v>61069.499215160002</v>
      </c>
      <c r="F81" s="41">
        <f>'Passenger Energy Data'!G121/100*'Onroad Calcs'!F79</f>
        <v>66997.249550399996</v>
      </c>
      <c r="G81" s="41">
        <f>'Passenger Energy Data'!H121/100*'Onroad Calcs'!G79</f>
        <v>58681.266169500006</v>
      </c>
      <c r="H81" s="41">
        <f>'Passenger Energy Data'!I121/100*'Onroad Calcs'!H79</f>
        <v>64476.664413439998</v>
      </c>
      <c r="I81" s="41">
        <f>'Passenger Energy Data'!J121/100*'Onroad Calcs'!I79</f>
        <v>66244.456169199999</v>
      </c>
      <c r="J81" s="41">
        <f>'Passenger Energy Data'!K121/100*'Onroad Calcs'!J79</f>
        <v>65084.024959200004</v>
      </c>
      <c r="K81" s="41">
        <f>'Passenger Energy Data'!L121/100*'Onroad Calcs'!K79</f>
        <v>63033.756510750005</v>
      </c>
      <c r="L81" s="41">
        <f>'Passenger Energy Data'!M121/100*'Onroad Calcs'!L79</f>
        <v>66142.769769999999</v>
      </c>
      <c r="M81" s="41">
        <f>'Passenger Energy Data'!N121/100*'Onroad Calcs'!M79</f>
        <v>66390.148580000008</v>
      </c>
      <c r="N81" s="41">
        <f>'Passenger Energy Data'!O121/100*'Onroad Calcs'!N79</f>
        <v>71225.502559999994</v>
      </c>
      <c r="O81" s="41">
        <f>'Passenger Energy Data'!P121/100*'Onroad Calcs'!O79</f>
        <v>71835.905599999998</v>
      </c>
      <c r="P81" s="41">
        <f>'Passenger Energy Data'!Q121/100*'Onroad Calcs'!P79</f>
        <v>68232.128639999995</v>
      </c>
      <c r="Q81" s="41">
        <f>'Passenger Energy Data'!R121/100*'Onroad Calcs'!Q79</f>
        <v>67451.579339999997</v>
      </c>
      <c r="R81" s="41">
        <f>'Passenger Energy Data'!S121/100*'Onroad Calcs'!R79</f>
        <v>72443.107199999999</v>
      </c>
      <c r="S81" s="41">
        <f>'Passenger Energy Data'!T121/100*'Onroad Calcs'!S79</f>
        <v>75457.531040000002</v>
      </c>
      <c r="T81" s="41">
        <f>'Passenger Energy Data'!U121/100*'Onroad Calcs'!T79</f>
        <v>76669.671119999999</v>
      </c>
      <c r="U81" s="41">
        <f>'Passenger Energy Data'!V121/100*'Onroad Calcs'!U79</f>
        <v>77546.826849999998</v>
      </c>
      <c r="V81" s="41">
        <f>'Passenger Energy Data'!W121/100*'Onroad Calcs'!V79</f>
        <v>78926.389920000001</v>
      </c>
      <c r="W81" s="41">
        <f>'Passenger Energy Data'!X121/100*'Onroad Calcs'!W79</f>
        <v>80213.299650000001</v>
      </c>
      <c r="X81" s="41">
        <f>'Passenger Energy Data'!Y121/100*'Onroad Calcs'!X79</f>
        <v>78883.780440000002</v>
      </c>
      <c r="Y81" s="41">
        <f>'Passenger Energy Data'!Z121/100*'Onroad Calcs'!Y79</f>
        <v>80278</v>
      </c>
      <c r="Z81" s="41">
        <f>'Passenger Energy Data'!AA121/100*'Onroad Calcs'!Z79</f>
        <v>77130</v>
      </c>
      <c r="AA81" s="41">
        <f>'Passenger Energy Data'!AB121/100*'Onroad Calcs'!AA79</f>
        <v>75240</v>
      </c>
      <c r="AB81" s="41">
        <f>'Passenger Energy Data'!AC121/100*'Onroad Calcs'!AB79</f>
        <v>73710</v>
      </c>
      <c r="AC81" s="41">
        <f>'Passenger Energy Data'!AD121/100*'Onroad Calcs'!AC79</f>
        <v>70560</v>
      </c>
      <c r="AD81" s="41">
        <f>'Passenger Energy Data'!AE121/100*'Onroad Calcs'!AD79</f>
        <v>73876</v>
      </c>
    </row>
    <row r="82" spans="1:30">
      <c r="A82" s="74" t="s">
        <v>56</v>
      </c>
      <c r="B82" s="41">
        <f>('Passenger Energy Data'!C119+'Passenger Energy Data'!C124)/100*'Onroad Calcs'!B79</f>
        <v>5410.2577443599994</v>
      </c>
      <c r="C82" s="41">
        <f>('Passenger Energy Data'!D119+'Passenger Energy Data'!D124)/100*'Onroad Calcs'!C79</f>
        <v>4519.2229569500005</v>
      </c>
      <c r="D82" s="41">
        <f>('Passenger Energy Data'!E119+'Passenger Energy Data'!E124)/100*'Onroad Calcs'!D79</f>
        <v>4790.9026366500002</v>
      </c>
      <c r="E82" s="41">
        <f>('Passenger Energy Data'!F119+'Passenger Energy Data'!F124)/100*'Onroad Calcs'!E79</f>
        <v>4505.4188945600008</v>
      </c>
      <c r="F82" s="41">
        <f>('Passenger Energy Data'!G119+'Passenger Energy Data'!G124)/100*'Onroad Calcs'!F79</f>
        <v>467.26214564999998</v>
      </c>
      <c r="G82" s="41">
        <f>('Passenger Energy Data'!H119+'Passenger Energy Data'!H124)/100*'Onroad Calcs'!G79</f>
        <v>1623.8882977200001</v>
      </c>
      <c r="H82" s="41">
        <f>('Passenger Energy Data'!I119+'Passenger Energy Data'!I124)/100*'Onroad Calcs'!H79</f>
        <v>1601.1436266799999</v>
      </c>
      <c r="I82" s="41">
        <f>('Passenger Energy Data'!J119+'Passenger Energy Data'!J124)/100*'Onroad Calcs'!I79</f>
        <v>725.39413999999999</v>
      </c>
      <c r="J82" s="41">
        <f>('Passenger Energy Data'!K119+'Passenger Energy Data'!K124)/100*'Onroad Calcs'!J79</f>
        <v>1123.18473264</v>
      </c>
      <c r="K82" s="41">
        <f>('Passenger Energy Data'!L119+'Passenger Energy Data'!L124)/100*'Onroad Calcs'!K79</f>
        <v>1420.2455257500001</v>
      </c>
      <c r="L82" s="41">
        <f>('Passenger Energy Data'!M119+'Passenger Energy Data'!M124)/100*'Onroad Calcs'!L79</f>
        <v>1986.50144</v>
      </c>
      <c r="M82" s="41">
        <f>('Passenger Energy Data'!N119+'Passenger Energy Data'!N124)/100*'Onroad Calcs'!M79</f>
        <v>1869.5123199999998</v>
      </c>
      <c r="N82" s="41">
        <f>('Passenger Energy Data'!O119+'Passenger Energy Data'!O124)/100*'Onroad Calcs'!N79</f>
        <v>2086.0400300000001</v>
      </c>
      <c r="O82" s="41">
        <f>('Passenger Energy Data'!P119+'Passenger Energy Data'!P124)/100*'Onroad Calcs'!O79</f>
        <v>2051.8440000000001</v>
      </c>
      <c r="P82" s="41">
        <f>('Passenger Energy Data'!Q119+'Passenger Energy Data'!Q124)/100*'Onroad Calcs'!P79</f>
        <v>3112.3045200000001</v>
      </c>
      <c r="Q82" s="41">
        <f>('Passenger Energy Data'!R119+'Passenger Energy Data'!R124)/100*'Onroad Calcs'!Q79</f>
        <v>5779.7798300000004</v>
      </c>
      <c r="R82" s="41">
        <f>('Passenger Energy Data'!S119+'Passenger Energy Data'!S124)/100*'Onroad Calcs'!R79</f>
        <v>862.04959999999994</v>
      </c>
      <c r="S82" s="41">
        <f>('Passenger Energy Data'!T119+'Passenger Energy Data'!T124)/100*'Onroad Calcs'!S79</f>
        <v>994.38565000000006</v>
      </c>
      <c r="T82" s="41">
        <f>('Passenger Energy Data'!U119+'Passenger Energy Data'!U124)/100*'Onroad Calcs'!T79</f>
        <v>942.38508000000002</v>
      </c>
      <c r="U82" s="41">
        <f>('Passenger Energy Data'!V119+'Passenger Energy Data'!V124)/100*'Onroad Calcs'!U79</f>
        <v>1175.39615</v>
      </c>
      <c r="V82" s="41">
        <f>('Passenger Energy Data'!W119+'Passenger Energy Data'!W124)/100*'Onroad Calcs'!V79</f>
        <v>946.93396000000007</v>
      </c>
      <c r="W82" s="41">
        <f>('Passenger Energy Data'!X119+'Passenger Energy Data'!X124)/100*'Onroad Calcs'!W79</f>
        <v>507.37181999999996</v>
      </c>
      <c r="X82" s="41">
        <f>('Passenger Energy Data'!Y119+'Passenger Energy Data'!Y124)/100*'Onroad Calcs'!X79</f>
        <v>1029.4805700000002</v>
      </c>
      <c r="Y82" s="41">
        <f>('Passenger Energy Data'!Z119+'Passenger Energy Data'!Z124)/100*'Onroad Calcs'!Y79</f>
        <v>1068</v>
      </c>
      <c r="Z82" s="41">
        <f>('Passenger Energy Data'!AA119+'Passenger Energy Data'!AA124)/100*'Onroad Calcs'!Z79</f>
        <v>3600</v>
      </c>
      <c r="AA82" s="41">
        <f>('Passenger Energy Data'!AB119+'Passenger Energy Data'!AB124)/100*'Onroad Calcs'!AA79</f>
        <v>4500</v>
      </c>
      <c r="AB82" s="41">
        <f>('Passenger Energy Data'!AC119+'Passenger Energy Data'!AC124)/100*'Onroad Calcs'!AB79</f>
        <v>5460</v>
      </c>
      <c r="AC82" s="41">
        <f>('Passenger Energy Data'!AD119+'Passenger Energy Data'!AD124)/100*'Onroad Calcs'!AC79</f>
        <v>7379.9999999999991</v>
      </c>
      <c r="AD82" s="41">
        <f>('Passenger Energy Data'!AE119+'Passenger Energy Data'!AE124)/100*'Onroad Calcs'!AD79</f>
        <v>6440.0000000000009</v>
      </c>
    </row>
    <row r="84" spans="1:30">
      <c r="A84" s="5" t="s">
        <v>311</v>
      </c>
    </row>
    <row r="85" spans="1:30">
      <c r="A85" s="74" t="s">
        <v>303</v>
      </c>
      <c r="B85" s="99">
        <f>'Passenger Energy Data'!C111</f>
        <v>6.4567959999999998</v>
      </c>
      <c r="C85" s="99">
        <f>'Passenger Energy Data'!D111</f>
        <v>4.3879060000000001</v>
      </c>
      <c r="D85" s="99">
        <f>'Passenger Energy Data'!E111</f>
        <v>3.8163480000000001</v>
      </c>
      <c r="E85" s="99">
        <f>'Passenger Energy Data'!F111</f>
        <v>3.6715979999999999</v>
      </c>
      <c r="F85" s="99">
        <f>'Passenger Energy Data'!G111</f>
        <v>2.6299709999999998</v>
      </c>
      <c r="G85" s="99">
        <f>'Passenger Energy Data'!H111</f>
        <v>8.1710729999999998</v>
      </c>
      <c r="H85" s="99">
        <f>'Passenger Energy Data'!I111</f>
        <v>3.1462650000000001</v>
      </c>
      <c r="I85" s="99">
        <f>'Passenger Energy Data'!J111</f>
        <v>3.5132219999999998</v>
      </c>
      <c r="J85" s="99">
        <f>'Passenger Energy Data'!K111</f>
        <v>2.8002069999999999</v>
      </c>
      <c r="K85" s="99">
        <f>'Passenger Energy Data'!L111</f>
        <v>2.4917959999999999</v>
      </c>
      <c r="L85" s="99">
        <f>'Passenger Energy Data'!M111</f>
        <v>2.6695829999999998</v>
      </c>
      <c r="M85" s="99">
        <f>'Passenger Energy Data'!N111</f>
        <v>0.64618900000000001</v>
      </c>
      <c r="N85" s="99">
        <f>'Passenger Energy Data'!O111</f>
        <v>0.64148099999999997</v>
      </c>
      <c r="O85" s="99">
        <f>'Passenger Energy Data'!P111</f>
        <v>1.03217</v>
      </c>
      <c r="P85" s="99">
        <f>'Passenger Energy Data'!Q111</f>
        <v>0.98199800000000004</v>
      </c>
      <c r="Q85" s="99">
        <f>'Passenger Energy Data'!R111</f>
        <v>0.51426400000000005</v>
      </c>
      <c r="R85" s="99">
        <f>'Passenger Energy Data'!S111</f>
        <v>0.72341599999999995</v>
      </c>
      <c r="S85" s="99">
        <f>'Passenger Energy Data'!T111</f>
        <v>0.99841899999999995</v>
      </c>
      <c r="T85" s="99">
        <f>'Passenger Energy Data'!U111</f>
        <v>0.57605399999999995</v>
      </c>
      <c r="U85" s="99">
        <f>'Passenger Energy Data'!V111</f>
        <v>0.70660100000000003</v>
      </c>
      <c r="V85" s="99">
        <f>'Passenger Energy Data'!W111</f>
        <v>0.66753399999999996</v>
      </c>
      <c r="W85" s="99">
        <f>'Passenger Energy Data'!X111</f>
        <v>0.76517900000000005</v>
      </c>
      <c r="X85" s="99">
        <f>'Passenger Energy Data'!Y111</f>
        <v>0.941083</v>
      </c>
      <c r="Y85" s="99">
        <f>'Passenger Energy Data'!Z111</f>
        <v>1.2</v>
      </c>
      <c r="Z85" s="99">
        <f>'Passenger Energy Data'!AA111</f>
        <v>1.5</v>
      </c>
      <c r="AA85" s="99">
        <f>'Passenger Energy Data'!AB111</f>
        <v>1.5</v>
      </c>
      <c r="AB85" s="99">
        <f>'Passenger Energy Data'!AC111</f>
        <v>1.7</v>
      </c>
      <c r="AC85" s="99">
        <f>'Passenger Energy Data'!AD111</f>
        <v>2</v>
      </c>
      <c r="AD85" s="99">
        <f>'Passenger Energy Data'!AE111</f>
        <v>2.1</v>
      </c>
    </row>
    <row r="86" spans="1:30">
      <c r="A86" s="74" t="s">
        <v>304</v>
      </c>
      <c r="B86" s="99">
        <f>'Passenger Energy Data'!C112</f>
        <v>33.212417000000002</v>
      </c>
      <c r="C86" s="99">
        <f>'Passenger Energy Data'!D112</f>
        <v>37.696047</v>
      </c>
      <c r="D86" s="99">
        <f>'Passenger Energy Data'!E112</f>
        <v>37.066220999999999</v>
      </c>
      <c r="E86" s="99">
        <f>'Passenger Energy Data'!F112</f>
        <v>33.652633999999999</v>
      </c>
      <c r="F86" s="99">
        <f>'Passenger Energy Data'!G112</f>
        <v>35.097991</v>
      </c>
      <c r="G86" s="99">
        <f>'Passenger Energy Data'!H112</f>
        <v>38.461083000000002</v>
      </c>
      <c r="H86" s="99">
        <f>'Passenger Energy Data'!I112</f>
        <v>35.917645999999998</v>
      </c>
      <c r="I86" s="99">
        <f>'Passenger Energy Data'!J112</f>
        <v>41.768951999999999</v>
      </c>
      <c r="J86" s="99">
        <f>'Passenger Energy Data'!K112</f>
        <v>40.877732000000002</v>
      </c>
      <c r="K86" s="99">
        <f>'Passenger Energy Data'!L112</f>
        <v>39.744276999999997</v>
      </c>
      <c r="L86" s="99">
        <f>'Passenger Energy Data'!M112</f>
        <v>43.183750000000003</v>
      </c>
      <c r="M86" s="99">
        <f>'Passenger Energy Data'!N112</f>
        <v>43.026017000000003</v>
      </c>
      <c r="N86" s="99">
        <f>'Passenger Energy Data'!O112</f>
        <v>49.977559999999997</v>
      </c>
      <c r="O86" s="99">
        <f>'Passenger Energy Data'!P112</f>
        <v>51.925756</v>
      </c>
      <c r="P86" s="99">
        <f>'Passenger Energy Data'!Q112</f>
        <v>45.477358000000002</v>
      </c>
      <c r="Q86" s="99">
        <f>'Passenger Energy Data'!R112</f>
        <v>47.363886000000001</v>
      </c>
      <c r="R86" s="99">
        <f>'Passenger Energy Data'!S112</f>
        <v>45.695265999999997</v>
      </c>
      <c r="S86" s="99">
        <f>'Passenger Energy Data'!T112</f>
        <v>49.522663999999999</v>
      </c>
      <c r="T86" s="99">
        <f>'Passenger Energy Data'!U112</f>
        <v>52.405186</v>
      </c>
      <c r="U86" s="99">
        <f>'Passenger Energy Data'!V112</f>
        <v>51.285676000000002</v>
      </c>
      <c r="V86" s="99">
        <f>'Passenger Energy Data'!W112</f>
        <v>55.140509999999999</v>
      </c>
      <c r="W86" s="99">
        <f>'Passenger Energy Data'!X112</f>
        <v>57.707676999999997</v>
      </c>
      <c r="X86" s="99">
        <f>'Passenger Energy Data'!Y112</f>
        <v>51.995151999999997</v>
      </c>
      <c r="Y86" s="99">
        <f>'Passenger Energy Data'!Z112</f>
        <v>54.9</v>
      </c>
      <c r="Z86" s="99">
        <f>'Passenger Energy Data'!AA112</f>
        <v>50.2</v>
      </c>
      <c r="AA86" s="99">
        <f>'Passenger Energy Data'!AB112</f>
        <v>48.4</v>
      </c>
      <c r="AB86" s="99">
        <f>'Passenger Energy Data'!AC112</f>
        <v>43.6</v>
      </c>
      <c r="AC86" s="99">
        <f>'Passenger Energy Data'!AD112</f>
        <v>37.5</v>
      </c>
      <c r="AD86" s="99">
        <f>'Passenger Energy Data'!AE112</f>
        <v>40.9</v>
      </c>
    </row>
    <row r="87" spans="1:30">
      <c r="A87" s="74" t="s">
        <v>56</v>
      </c>
      <c r="B87" s="99">
        <f>'Passenger Energy Data'!C110+'Passenger Energy Data'!C115</f>
        <v>3.2338420000000001</v>
      </c>
      <c r="C87" s="99">
        <f>'Passenger Energy Data'!D110+'Passenger Energy Data'!D115</f>
        <v>2.8070499999999998</v>
      </c>
      <c r="D87" s="99">
        <f>'Passenger Energy Data'!E110+'Passenger Energy Data'!E115</f>
        <v>2.8886409999999998</v>
      </c>
      <c r="E87" s="99">
        <f>'Passenger Energy Data'!F110+'Passenger Energy Data'!F115</f>
        <v>2.4827319999999999</v>
      </c>
      <c r="F87" s="99">
        <f>'Passenger Energy Data'!G110+'Passenger Energy Data'!G115</f>
        <v>0.24478599999999998</v>
      </c>
      <c r="G87" s="99">
        <f>'Passenger Energy Data'!H110+'Passenger Energy Data'!H115</f>
        <v>1.0643339999999999</v>
      </c>
      <c r="H87" s="99">
        <f>'Passenger Energy Data'!I110+'Passenger Energy Data'!I115</f>
        <v>0.89194000000000007</v>
      </c>
      <c r="I87" s="99">
        <f>'Passenger Energy Data'!J110+'Passenger Energy Data'!J115</f>
        <v>0.45738099999999998</v>
      </c>
      <c r="J87" s="99">
        <f>'Passenger Energy Data'!K110+'Passenger Energy Data'!K115</f>
        <v>0.70544600000000002</v>
      </c>
      <c r="K87" s="99">
        <f>'Passenger Energy Data'!L110+'Passenger Energy Data'!L115</f>
        <v>0.89549900000000004</v>
      </c>
      <c r="L87" s="99">
        <f>'Passenger Energy Data'!M110+'Passenger Energy Data'!M115</f>
        <v>1.296961</v>
      </c>
      <c r="M87" s="99">
        <f>'Passenger Energy Data'!N110+'Passenger Energy Data'!N115</f>
        <v>1.2115909999999999</v>
      </c>
      <c r="N87" s="99">
        <f>'Passenger Energy Data'!O110+'Passenger Energy Data'!O115</f>
        <v>1.4637340000000001</v>
      </c>
      <c r="O87" s="99">
        <f>'Passenger Energy Data'!P110+'Passenger Energy Data'!P115</f>
        <v>1.4831509999999999</v>
      </c>
      <c r="P87" s="99">
        <f>'Passenger Energy Data'!Q110+'Passenger Energy Data'!Q115</f>
        <v>2.074379</v>
      </c>
      <c r="Q87" s="99">
        <f>'Passenger Energy Data'!R110+'Passenger Energy Data'!R115</f>
        <v>4.0585089999999999</v>
      </c>
      <c r="R87" s="99">
        <f>'Passenger Energy Data'!S110+'Passenger Energy Data'!S115</f>
        <v>0.54375899999999999</v>
      </c>
      <c r="S87" s="99">
        <f>'Passenger Energy Data'!T110+'Passenger Energy Data'!T115</f>
        <v>0.65261400000000003</v>
      </c>
      <c r="T87" s="99">
        <f>'Passenger Energy Data'!U110+'Passenger Energy Data'!U115</f>
        <v>0.64413799999999999</v>
      </c>
      <c r="U87" s="99">
        <f>'Passenger Energy Data'!V110+'Passenger Energy Data'!V115</f>
        <v>0.77734899999999996</v>
      </c>
      <c r="V87" s="99">
        <f>'Passenger Energy Data'!W110+'Passenger Energy Data'!W115</f>
        <v>0.66155900000000001</v>
      </c>
      <c r="W87" s="99">
        <f>'Passenger Energy Data'!X110+'Passenger Energy Data'!X115</f>
        <v>0.36501800000000001</v>
      </c>
      <c r="X87" s="99">
        <f>'Passenger Energy Data'!Y110+'Passenger Energy Data'!Y115</f>
        <v>0.67856799999999995</v>
      </c>
      <c r="Y87" s="99">
        <f>'Passenger Energy Data'!Z110+'Passenger Energy Data'!Z115</f>
        <v>0.7</v>
      </c>
      <c r="Z87" s="99">
        <f>'Passenger Energy Data'!AA110+'Passenger Energy Data'!AA115</f>
        <v>2.4</v>
      </c>
      <c r="AA87" s="99">
        <f>'Passenger Energy Data'!AB110+'Passenger Energy Data'!AB115</f>
        <v>2.9</v>
      </c>
      <c r="AB87" s="99">
        <f>'Passenger Energy Data'!AC110+'Passenger Energy Data'!AC115</f>
        <v>3.2</v>
      </c>
      <c r="AC87" s="99">
        <f>'Passenger Energy Data'!AD110+'Passenger Energy Data'!AD115</f>
        <v>3.9</v>
      </c>
      <c r="AD87" s="99">
        <f>'Passenger Energy Data'!AE110+'Passenger Energy Data'!AE115</f>
        <v>3.5</v>
      </c>
    </row>
    <row r="89" spans="1:30">
      <c r="A89" t="s">
        <v>306</v>
      </c>
    </row>
    <row r="90" spans="1:30">
      <c r="A90" s="74" t="s">
        <v>303</v>
      </c>
      <c r="B90" s="41">
        <f>CONVERT(SUMPRODUCT('Passenger Fleet Data'!C40:C42,'Passenger Fleet Data'!C44:C46)/SUM('Passenger Fleet Data'!C40:C42),"km","mi")</f>
        <v>20648.816725467095</v>
      </c>
      <c r="C90" s="41">
        <f>CONVERT(SUMPRODUCT('Passenger Fleet Data'!D40:D42,'Passenger Fleet Data'!D44:D46)/SUM('Passenger Fleet Data'!D40:D42),"km","mi")</f>
        <v>20455.533698264171</v>
      </c>
      <c r="D90" s="41">
        <f>CONVERT(SUMPRODUCT('Passenger Fleet Data'!E40:E42,'Passenger Fleet Data'!E44:E46)/SUM('Passenger Fleet Data'!E40:E42),"km","mi")</f>
        <v>20163.110357289192</v>
      </c>
      <c r="E90" s="41">
        <f>CONVERT(SUMPRODUCT('Passenger Fleet Data'!F40:F42,'Passenger Fleet Data'!F44:F46)/SUM('Passenger Fleet Data'!F40:F42),"km","mi")</f>
        <v>19401.329079018447</v>
      </c>
      <c r="F90" s="41">
        <f>CONVERT(SUMPRODUCT('Passenger Fleet Data'!G40:G42,'Passenger Fleet Data'!G44:G46)/SUM('Passenger Fleet Data'!G40:G42),"km","mi")</f>
        <v>18711.567271064563</v>
      </c>
      <c r="G90" s="41">
        <f>CONVERT(SUMPRODUCT('Passenger Fleet Data'!H40:H42,'Passenger Fleet Data'!H44:H46)/SUM('Passenger Fleet Data'!H40:H42),"km","mi")</f>
        <v>23626.343516078407</v>
      </c>
      <c r="H90" s="41">
        <f>CONVERT(SUMPRODUCT('Passenger Fleet Data'!I40:I42,'Passenger Fleet Data'!I44:I46)/SUM('Passenger Fleet Data'!I40:I42),"km","mi")</f>
        <v>20596.242988647595</v>
      </c>
      <c r="I90" s="41">
        <f>CONVERT(SUMPRODUCT('Passenger Fleet Data'!J40:J42,'Passenger Fleet Data'!J44:J46)/SUM('Passenger Fleet Data'!J40:J42),"km","mi")</f>
        <v>23562.87838520723</v>
      </c>
      <c r="J90" s="41">
        <f>CONVERT(SUMPRODUCT('Passenger Fleet Data'!K40:K42,'Passenger Fleet Data'!K44:K46)/SUM('Passenger Fleet Data'!K40:K42),"km","mi")</f>
        <v>23121.826150708646</v>
      </c>
      <c r="K90" s="41">
        <f>CONVERT(SUMPRODUCT('Passenger Fleet Data'!L40:L42,'Passenger Fleet Data'!L44:L46)/SUM('Passenger Fleet Data'!L40:L42),"km","mi")</f>
        <v>24089.298874230826</v>
      </c>
      <c r="L90" s="41">
        <f>CONVERT(SUMPRODUCT('Passenger Fleet Data'!M40:M42,'Passenger Fleet Data'!M44:M46)/SUM('Passenger Fleet Data'!M40:M42),"km","mi")</f>
        <v>24540.062657457074</v>
      </c>
      <c r="M90" s="41">
        <f>CONVERT(SUMPRODUCT('Passenger Fleet Data'!N40:N42,'Passenger Fleet Data'!N44:N46)/SUM('Passenger Fleet Data'!N40:N42),"km","mi")</f>
        <v>25292.217436656414</v>
      </c>
      <c r="N90" s="41">
        <f>CONVERT(SUMPRODUCT('Passenger Fleet Data'!O40:O42,'Passenger Fleet Data'!O44:O46)/SUM('Passenger Fleet Data'!O40:O42),"km","mi")</f>
        <v>27353.011576947589</v>
      </c>
      <c r="O90" s="41">
        <f>CONVERT(SUMPRODUCT('Passenger Fleet Data'!P40:P42,'Passenger Fleet Data'!P44:P46)/SUM('Passenger Fleet Data'!P40:P42),"km","mi")</f>
        <v>28406.419012964288</v>
      </c>
      <c r="P90" s="41">
        <f>CONVERT(SUMPRODUCT('Passenger Fleet Data'!Q40:Q42,'Passenger Fleet Data'!Q44:Q46)/SUM('Passenger Fleet Data'!Q40:Q42),"km","mi")</f>
        <v>26397.234381978476</v>
      </c>
      <c r="Q90" s="41">
        <f>CONVERT(SUMPRODUCT('Passenger Fleet Data'!R40:R42,'Passenger Fleet Data'!R44:R46)/SUM('Passenger Fleet Data'!R40:R42),"km","mi")</f>
        <v>28504.711283572295</v>
      </c>
      <c r="R90" s="41">
        <f>CONVERT(SUMPRODUCT('Passenger Fleet Data'!S40:S42,'Passenger Fleet Data'!S44:S46)/SUM('Passenger Fleet Data'!S40:S42),"km","mi")</f>
        <v>29105.073247236141</v>
      </c>
      <c r="S90" s="41">
        <f>CONVERT(SUMPRODUCT('Passenger Fleet Data'!T40:T42,'Passenger Fleet Data'!T44:T46)/SUM('Passenger Fleet Data'!T40:T42),"km","mi")</f>
        <v>25252.091041330677</v>
      </c>
      <c r="T90" s="41">
        <f>CONVERT(SUMPRODUCT('Passenger Fleet Data'!U40:U42,'Passenger Fleet Data'!U44:U46)/SUM('Passenger Fleet Data'!U40:U42),"km","mi")</f>
        <v>25729.827095476699</v>
      </c>
      <c r="U90" s="41">
        <f>CONVERT(SUMPRODUCT('Passenger Fleet Data'!V40:V42,'Passenger Fleet Data'!V44:V46)/SUM('Passenger Fleet Data'!V40:V42),"km","mi")</f>
        <v>27354.360826888616</v>
      </c>
      <c r="V90" s="41">
        <f>CONVERT(SUMPRODUCT('Passenger Fleet Data'!W40:W42,'Passenger Fleet Data'!W44:W46)/SUM('Passenger Fleet Data'!W40:W42),"km","mi")</f>
        <v>28896.14477035508</v>
      </c>
      <c r="W90" s="41">
        <f>CONVERT(SUMPRODUCT('Passenger Fleet Data'!X40:X42,'Passenger Fleet Data'!X44:X46)/SUM('Passenger Fleet Data'!X40:X42),"km","mi")</f>
        <v>30747.917792277007</v>
      </c>
      <c r="X90" s="41">
        <f>CONVERT(SUMPRODUCT('Passenger Fleet Data'!Y40:Y42,'Passenger Fleet Data'!Y44:Y46)/SUM('Passenger Fleet Data'!Y40:Y42),"km","mi")</f>
        <v>28242.234888481154</v>
      </c>
      <c r="Y90" s="41">
        <f>CONVERT(SUMPRODUCT('Passenger Fleet Data'!Z40:Z42,'Passenger Fleet Data'!Z44:Z46)/SUM('Passenger Fleet Data'!Z40:Z42),"km","mi")</f>
        <v>27675.977627732693</v>
      </c>
      <c r="Z90" s="41">
        <f>CONVERT(SUMPRODUCT('Passenger Fleet Data'!AA40:AA42,'Passenger Fleet Data'!AA44:AA46)/SUM('Passenger Fleet Data'!AA40:AA42),"km","mi")</f>
        <v>25095.04908003924</v>
      </c>
      <c r="AA90" s="41">
        <f>CONVERT(SUMPRODUCT('Passenger Fleet Data'!AB40:AB42,'Passenger Fleet Data'!AB44:AB46)/SUM('Passenger Fleet Data'!AB40:AB42),"km","mi")</f>
        <v>24830.151636664104</v>
      </c>
      <c r="AB90" s="41">
        <f>CONVERT(SUMPRODUCT('Passenger Fleet Data'!AC40:AC42,'Passenger Fleet Data'!AC44:AC46)/SUM('Passenger Fleet Data'!AC40:AC42),"km","mi")</f>
        <v>22418.505870769652</v>
      </c>
      <c r="AC90" s="41">
        <f>CONVERT(SUMPRODUCT('Passenger Fleet Data'!AD40:AD42,'Passenger Fleet Data'!AD44:AD46)/SUM('Passenger Fleet Data'!AD40:AD42),"km","mi")</f>
        <v>25159.423135555022</v>
      </c>
      <c r="AD90" s="41">
        <f>CONVERT(SUMPRODUCT('Passenger Fleet Data'!AE40:AE42,'Passenger Fleet Data'!AE44:AE46)/SUM('Passenger Fleet Data'!AE40:AE42),"km","mi")</f>
        <v>25385.572982045724</v>
      </c>
    </row>
    <row r="91" spans="1:30">
      <c r="A91" s="74" t="s">
        <v>304</v>
      </c>
      <c r="B91" s="41">
        <f t="shared" ref="B91:Q92" si="22">B90</f>
        <v>20648.816725467095</v>
      </c>
      <c r="C91" s="41">
        <f t="shared" si="22"/>
        <v>20455.533698264171</v>
      </c>
      <c r="D91" s="41">
        <f t="shared" si="22"/>
        <v>20163.110357289192</v>
      </c>
      <c r="E91" s="41">
        <f t="shared" si="22"/>
        <v>19401.329079018447</v>
      </c>
      <c r="F91" s="41">
        <f t="shared" si="22"/>
        <v>18711.567271064563</v>
      </c>
      <c r="G91" s="41">
        <f t="shared" si="22"/>
        <v>23626.343516078407</v>
      </c>
      <c r="H91" s="41">
        <f t="shared" si="22"/>
        <v>20596.242988647595</v>
      </c>
      <c r="I91" s="41">
        <f t="shared" si="22"/>
        <v>23562.87838520723</v>
      </c>
      <c r="J91" s="41">
        <f t="shared" si="22"/>
        <v>23121.826150708646</v>
      </c>
      <c r="K91" s="41">
        <f t="shared" si="22"/>
        <v>24089.298874230826</v>
      </c>
      <c r="L91" s="41">
        <f t="shared" si="22"/>
        <v>24540.062657457074</v>
      </c>
      <c r="M91" s="41">
        <f t="shared" si="22"/>
        <v>25292.217436656414</v>
      </c>
      <c r="N91" s="41">
        <f t="shared" si="22"/>
        <v>27353.011576947589</v>
      </c>
      <c r="O91" s="41">
        <f t="shared" si="22"/>
        <v>28406.419012964288</v>
      </c>
      <c r="P91" s="41">
        <f t="shared" si="22"/>
        <v>26397.234381978476</v>
      </c>
      <c r="Q91" s="41">
        <f t="shared" si="22"/>
        <v>28504.711283572295</v>
      </c>
      <c r="R91" s="41">
        <f t="shared" ref="R91:AA92" si="23">R90</f>
        <v>29105.073247236141</v>
      </c>
      <c r="S91" s="41">
        <f t="shared" si="23"/>
        <v>25252.091041330677</v>
      </c>
      <c r="T91" s="41">
        <f t="shared" si="23"/>
        <v>25729.827095476699</v>
      </c>
      <c r="U91" s="41">
        <f t="shared" si="23"/>
        <v>27354.360826888616</v>
      </c>
      <c r="V91" s="41">
        <f t="shared" si="23"/>
        <v>28896.14477035508</v>
      </c>
      <c r="W91" s="41">
        <f t="shared" si="23"/>
        <v>30747.917792277007</v>
      </c>
      <c r="X91" s="41">
        <f t="shared" si="23"/>
        <v>28242.234888481154</v>
      </c>
      <c r="Y91" s="41">
        <f t="shared" si="23"/>
        <v>27675.977627732693</v>
      </c>
      <c r="Z91" s="41">
        <f t="shared" si="23"/>
        <v>25095.04908003924</v>
      </c>
      <c r="AA91" s="41">
        <f t="shared" si="23"/>
        <v>24830.151636664104</v>
      </c>
      <c r="AB91" s="41">
        <f>AB90</f>
        <v>22418.505870769652</v>
      </c>
      <c r="AC91" s="41">
        <f t="shared" ref="AC91:AD92" si="24">AC90</f>
        <v>25159.423135555022</v>
      </c>
      <c r="AD91" s="41">
        <f t="shared" si="24"/>
        <v>25385.572982045724</v>
      </c>
    </row>
    <row r="92" spans="1:30">
      <c r="A92" s="74" t="s">
        <v>310</v>
      </c>
      <c r="B92" s="41">
        <f t="shared" si="22"/>
        <v>20648.816725467095</v>
      </c>
      <c r="C92" s="41">
        <f t="shared" si="22"/>
        <v>20455.533698264171</v>
      </c>
      <c r="D92" s="41">
        <f t="shared" si="22"/>
        <v>20163.110357289192</v>
      </c>
      <c r="E92" s="41">
        <f t="shared" si="22"/>
        <v>19401.329079018447</v>
      </c>
      <c r="F92" s="41">
        <f t="shared" si="22"/>
        <v>18711.567271064563</v>
      </c>
      <c r="G92" s="41">
        <f t="shared" si="22"/>
        <v>23626.343516078407</v>
      </c>
      <c r="H92" s="41">
        <f t="shared" si="22"/>
        <v>20596.242988647595</v>
      </c>
      <c r="I92" s="41">
        <f t="shared" si="22"/>
        <v>23562.87838520723</v>
      </c>
      <c r="J92" s="41">
        <f t="shared" si="22"/>
        <v>23121.826150708646</v>
      </c>
      <c r="K92" s="41">
        <f t="shared" si="22"/>
        <v>24089.298874230826</v>
      </c>
      <c r="L92" s="41">
        <f t="shared" si="22"/>
        <v>24540.062657457074</v>
      </c>
      <c r="M92" s="41">
        <f t="shared" si="22"/>
        <v>25292.217436656414</v>
      </c>
      <c r="N92" s="41">
        <f t="shared" si="22"/>
        <v>27353.011576947589</v>
      </c>
      <c r="O92" s="41">
        <f t="shared" si="22"/>
        <v>28406.419012964288</v>
      </c>
      <c r="P92" s="41">
        <f t="shared" si="22"/>
        <v>26397.234381978476</v>
      </c>
      <c r="Q92" s="41">
        <f t="shared" si="22"/>
        <v>28504.711283572295</v>
      </c>
      <c r="R92" s="41">
        <f t="shared" si="23"/>
        <v>29105.073247236141</v>
      </c>
      <c r="S92" s="41">
        <f t="shared" si="23"/>
        <v>25252.091041330677</v>
      </c>
      <c r="T92" s="41">
        <f t="shared" si="23"/>
        <v>25729.827095476699</v>
      </c>
      <c r="U92" s="41">
        <f t="shared" si="23"/>
        <v>27354.360826888616</v>
      </c>
      <c r="V92" s="41">
        <f t="shared" si="23"/>
        <v>28896.14477035508</v>
      </c>
      <c r="W92" s="41">
        <f t="shared" si="23"/>
        <v>30747.917792277007</v>
      </c>
      <c r="X92" s="41">
        <f t="shared" si="23"/>
        <v>28242.234888481154</v>
      </c>
      <c r="Y92" s="41">
        <f t="shared" si="23"/>
        <v>27675.977627732693</v>
      </c>
      <c r="Z92" s="41">
        <f t="shared" si="23"/>
        <v>25095.04908003924</v>
      </c>
      <c r="AA92" s="41">
        <f t="shared" si="23"/>
        <v>24830.151636664104</v>
      </c>
      <c r="AB92" s="41">
        <f>AB91</f>
        <v>22418.505870769652</v>
      </c>
      <c r="AC92" s="41">
        <f t="shared" si="24"/>
        <v>25159.423135555022</v>
      </c>
      <c r="AD92" s="41">
        <f t="shared" si="24"/>
        <v>25385.572982045724</v>
      </c>
    </row>
    <row r="94" spans="1:30">
      <c r="A94" s="5" t="s">
        <v>307</v>
      </c>
    </row>
    <row r="95" spans="1:30">
      <c r="A95" s="74" t="s">
        <v>303</v>
      </c>
      <c r="B95" s="99">
        <f>'Passenger Energy Data'!C127*10^3/(SUMPRODUCT('Passenger Fleet Data'!C40:C42,'Passenger Fleet Data'!C44:C46))</f>
        <v>13.946550963334314</v>
      </c>
      <c r="C95" s="99">
        <f>'Passenger Energy Data'!D127*10^3/(SUMPRODUCT('Passenger Fleet Data'!D40:D42,'Passenger Fleet Data'!D44:D46))</f>
        <v>13.961716714435859</v>
      </c>
      <c r="D95" s="99">
        <f>'Passenger Energy Data'!E127*10^3/(SUMPRODUCT('Passenger Fleet Data'!E40:E42,'Passenger Fleet Data'!E44:E46))</f>
        <v>14.363550063264581</v>
      </c>
      <c r="E95" s="99">
        <f>'Passenger Energy Data'!F127*10^3/(SUMPRODUCT('Passenger Fleet Data'!F40:F42,'Passenger Fleet Data'!F44:F46))</f>
        <v>14.321165677068281</v>
      </c>
      <c r="F95" s="99">
        <f>'Passenger Energy Data'!G127*10^3/(SUMPRODUCT('Passenger Fleet Data'!G40:G42,'Passenger Fleet Data'!G44:G46))</f>
        <v>14.400653018618694</v>
      </c>
      <c r="G95" s="99">
        <f>'Passenger Energy Data'!H127*10^3/(SUMPRODUCT('Passenger Fleet Data'!H40:H42,'Passenger Fleet Data'!H44:H46))</f>
        <v>14.960638757393086</v>
      </c>
      <c r="H95" s="99">
        <f>'Passenger Energy Data'!I127*10^3/(SUMPRODUCT('Passenger Fleet Data'!I40:I42,'Passenger Fleet Data'!I44:I46))</f>
        <v>14.991971261537735</v>
      </c>
      <c r="I95" s="99">
        <f>'Passenger Energy Data'!J127*10^3/(SUMPRODUCT('Passenger Fleet Data'!J40:J42,'Passenger Fleet Data'!J44:J46))</f>
        <v>14.925466904039599</v>
      </c>
      <c r="J95" s="99">
        <f>'Passenger Energy Data'!K127*10^3/(SUMPRODUCT('Passenger Fleet Data'!K40:K42,'Passenger Fleet Data'!K44:K46))</f>
        <v>15.281245618670095</v>
      </c>
      <c r="K95" s="99">
        <f>'Passenger Energy Data'!L127*10^3/(SUMPRODUCT('Passenger Fleet Data'!L40:L42,'Passenger Fleet Data'!L44:L46))</f>
        <v>15.300944301627712</v>
      </c>
      <c r="L95" s="99">
        <f>'Passenger Energy Data'!M127*10^3/(SUMPRODUCT('Passenger Fleet Data'!M40:M42,'Passenger Fleet Data'!M44:M46))</f>
        <v>15.606587322820975</v>
      </c>
      <c r="M95" s="99">
        <f>'Passenger Energy Data'!N127*10^3/(SUMPRODUCT('Passenger Fleet Data'!N40:N42,'Passenger Fleet Data'!N44:N46))</f>
        <v>15.31365137129173</v>
      </c>
      <c r="N95" s="99">
        <f>'Passenger Energy Data'!O127*10^3/(SUMPRODUCT('Passenger Fleet Data'!O40:O42,'Passenger Fleet Data'!O44:O46))</f>
        <v>15.464953954035126</v>
      </c>
      <c r="O95" s="99">
        <f>'Passenger Energy Data'!P127*10^3/(SUMPRODUCT('Passenger Fleet Data'!P40:P42,'Passenger Fleet Data'!P44:P46))</f>
        <v>15.749871263318729</v>
      </c>
      <c r="P95" s="99">
        <f>'Passenger Energy Data'!Q127*10^3/(SUMPRODUCT('Passenger Fleet Data'!Q40:Q42,'Passenger Fleet Data'!Q44:Q46))</f>
        <v>15.491024596105641</v>
      </c>
      <c r="Q95" s="99">
        <f>'Passenger Energy Data'!R127*10^3/(SUMPRODUCT('Passenger Fleet Data'!R40:R42,'Passenger Fleet Data'!R44:R46))</f>
        <v>15.691289029885732</v>
      </c>
      <c r="R95" s="99">
        <f>'Passenger Energy Data'!S127*10^3/(SUMPRODUCT('Passenger Fleet Data'!S40:S42,'Passenger Fleet Data'!S44:S46))</f>
        <v>16.166270375848033</v>
      </c>
      <c r="S95" s="99">
        <f>'Passenger Energy Data'!T127*10^3/(SUMPRODUCT('Passenger Fleet Data'!T40:T42,'Passenger Fleet Data'!T44:T46))</f>
        <v>16.01692934135216</v>
      </c>
      <c r="T95" s="99">
        <f>'Passenger Energy Data'!U127*10^3/(SUMPRODUCT('Passenger Fleet Data'!U40:U42,'Passenger Fleet Data'!U44:U46))</f>
        <v>16.212507017540833</v>
      </c>
      <c r="U95" s="99">
        <f>'Passenger Energy Data'!V127*10^3/(SUMPRODUCT('Passenger Fleet Data'!V40:V42,'Passenger Fleet Data'!V44:V46))</f>
        <v>16.606195182739125</v>
      </c>
      <c r="V95" s="99">
        <f>'Passenger Energy Data'!W127*10^3/(SUMPRODUCT('Passenger Fleet Data'!W40:W42,'Passenger Fleet Data'!W44:W46))</f>
        <v>16.748910404492754</v>
      </c>
      <c r="W95" s="99">
        <f>'Passenger Energy Data'!X127*10^3/(SUMPRODUCT('Passenger Fleet Data'!X40:X42,'Passenger Fleet Data'!X44:X46))</f>
        <v>16.476091839550524</v>
      </c>
      <c r="X95" s="99">
        <f>'Passenger Energy Data'!Y127*10^3/(SUMPRODUCT('Passenger Fleet Data'!Y40:Y42,'Passenger Fleet Data'!Y44:Y46))</f>
        <v>16.831579216989802</v>
      </c>
      <c r="Y95" s="99">
        <f>'Passenger Energy Data'!Z127*10^3/(SUMPRODUCT('Passenger Fleet Data'!Z40:Z42,'Passenger Fleet Data'!Z44:Z46))</f>
        <v>16.547366031167421</v>
      </c>
      <c r="Z95" s="99">
        <f>'Passenger Energy Data'!AA127*10^3/(SUMPRODUCT('Passenger Fleet Data'!AA40:AA42,'Passenger Fleet Data'!AA44:AA46))</f>
        <v>16.610308543187216</v>
      </c>
      <c r="AA95" s="99">
        <f>'Passenger Energy Data'!AB127*10^3/(SUMPRODUCT('Passenger Fleet Data'!AB40:AB42,'Passenger Fleet Data'!AB44:AB46))</f>
        <v>16.442170456589785</v>
      </c>
      <c r="AB95" s="99">
        <f>'Passenger Energy Data'!AC127*10^3/(SUMPRODUCT('Passenger Fleet Data'!AC40:AC42,'Passenger Fleet Data'!AC44:AC46))</f>
        <v>16.929230868571089</v>
      </c>
      <c r="AC95" s="99">
        <f>'Passenger Energy Data'!AD127*10^3/(SUMPRODUCT('Passenger Fleet Data'!AD40:AD42,'Passenger Fleet Data'!AD44:AD46))</f>
        <v>17.002482084127422</v>
      </c>
      <c r="AD95" s="99">
        <f>'Passenger Energy Data'!AE127*10^3/(SUMPRODUCT('Passenger Fleet Data'!AE40:AE42,'Passenger Fleet Data'!AE44:AE46))</f>
        <v>16.717488178378051</v>
      </c>
    </row>
    <row r="96" spans="1:30">
      <c r="A96" s="74" t="s">
        <v>304</v>
      </c>
      <c r="B96" s="99">
        <f t="shared" ref="B96:Q97" si="25">B95</f>
        <v>13.946550963334314</v>
      </c>
      <c r="C96" s="99">
        <f t="shared" si="25"/>
        <v>13.961716714435859</v>
      </c>
      <c r="D96" s="99">
        <f t="shared" si="25"/>
        <v>14.363550063264581</v>
      </c>
      <c r="E96" s="99">
        <f t="shared" si="25"/>
        <v>14.321165677068281</v>
      </c>
      <c r="F96" s="99">
        <f t="shared" si="25"/>
        <v>14.400653018618694</v>
      </c>
      <c r="G96" s="99">
        <f t="shared" si="25"/>
        <v>14.960638757393086</v>
      </c>
      <c r="H96" s="99">
        <f t="shared" si="25"/>
        <v>14.991971261537735</v>
      </c>
      <c r="I96" s="99">
        <f t="shared" si="25"/>
        <v>14.925466904039599</v>
      </c>
      <c r="J96" s="99">
        <f t="shared" si="25"/>
        <v>15.281245618670095</v>
      </c>
      <c r="K96" s="99">
        <f t="shared" si="25"/>
        <v>15.300944301627712</v>
      </c>
      <c r="L96" s="99">
        <f t="shared" si="25"/>
        <v>15.606587322820975</v>
      </c>
      <c r="M96" s="99">
        <f t="shared" si="25"/>
        <v>15.31365137129173</v>
      </c>
      <c r="N96" s="99">
        <f t="shared" si="25"/>
        <v>15.464953954035126</v>
      </c>
      <c r="O96" s="99">
        <f t="shared" si="25"/>
        <v>15.749871263318729</v>
      </c>
      <c r="P96" s="99">
        <f t="shared" si="25"/>
        <v>15.491024596105641</v>
      </c>
      <c r="Q96" s="99">
        <f t="shared" si="25"/>
        <v>15.691289029885732</v>
      </c>
      <c r="R96" s="99">
        <f t="shared" ref="R96:AA97" si="26">R95</f>
        <v>16.166270375848033</v>
      </c>
      <c r="S96" s="99">
        <f t="shared" si="26"/>
        <v>16.01692934135216</v>
      </c>
      <c r="T96" s="99">
        <f t="shared" si="26"/>
        <v>16.212507017540833</v>
      </c>
      <c r="U96" s="99">
        <f t="shared" si="26"/>
        <v>16.606195182739125</v>
      </c>
      <c r="V96" s="99">
        <f t="shared" si="26"/>
        <v>16.748910404492754</v>
      </c>
      <c r="W96" s="99">
        <f t="shared" si="26"/>
        <v>16.476091839550524</v>
      </c>
      <c r="X96" s="99">
        <f t="shared" si="26"/>
        <v>16.831579216989802</v>
      </c>
      <c r="Y96" s="99">
        <f t="shared" si="26"/>
        <v>16.547366031167421</v>
      </c>
      <c r="Z96" s="99">
        <f t="shared" si="26"/>
        <v>16.610308543187216</v>
      </c>
      <c r="AA96" s="99">
        <f t="shared" si="26"/>
        <v>16.442170456589785</v>
      </c>
      <c r="AB96" s="99">
        <f>AB95</f>
        <v>16.929230868571089</v>
      </c>
      <c r="AC96" s="99">
        <f t="shared" ref="AC96:AD97" si="27">AC95</f>
        <v>17.002482084127422</v>
      </c>
      <c r="AD96" s="99">
        <f t="shared" si="27"/>
        <v>16.717488178378051</v>
      </c>
    </row>
    <row r="97" spans="1:30">
      <c r="A97" s="74" t="s">
        <v>56</v>
      </c>
      <c r="B97" s="99">
        <f t="shared" si="25"/>
        <v>13.946550963334314</v>
      </c>
      <c r="C97" s="99">
        <f t="shared" si="25"/>
        <v>13.961716714435859</v>
      </c>
      <c r="D97" s="99">
        <f t="shared" si="25"/>
        <v>14.363550063264581</v>
      </c>
      <c r="E97" s="99">
        <f t="shared" si="25"/>
        <v>14.321165677068281</v>
      </c>
      <c r="F97" s="99">
        <f t="shared" si="25"/>
        <v>14.400653018618694</v>
      </c>
      <c r="G97" s="99">
        <f t="shared" si="25"/>
        <v>14.960638757393086</v>
      </c>
      <c r="H97" s="99">
        <f t="shared" si="25"/>
        <v>14.991971261537735</v>
      </c>
      <c r="I97" s="99">
        <f t="shared" si="25"/>
        <v>14.925466904039599</v>
      </c>
      <c r="J97" s="99">
        <f t="shared" si="25"/>
        <v>15.281245618670095</v>
      </c>
      <c r="K97" s="99">
        <f t="shared" si="25"/>
        <v>15.300944301627712</v>
      </c>
      <c r="L97" s="99">
        <f t="shared" si="25"/>
        <v>15.606587322820975</v>
      </c>
      <c r="M97" s="99">
        <f t="shared" si="25"/>
        <v>15.31365137129173</v>
      </c>
      <c r="N97" s="99">
        <f t="shared" si="25"/>
        <v>15.464953954035126</v>
      </c>
      <c r="O97" s="99">
        <f t="shared" si="25"/>
        <v>15.749871263318729</v>
      </c>
      <c r="P97" s="99">
        <f t="shared" si="25"/>
        <v>15.491024596105641</v>
      </c>
      <c r="Q97" s="99">
        <f t="shared" si="25"/>
        <v>15.691289029885732</v>
      </c>
      <c r="R97" s="99">
        <f t="shared" si="26"/>
        <v>16.166270375848033</v>
      </c>
      <c r="S97" s="99">
        <f t="shared" si="26"/>
        <v>16.01692934135216</v>
      </c>
      <c r="T97" s="99">
        <f t="shared" si="26"/>
        <v>16.212507017540833</v>
      </c>
      <c r="U97" s="99">
        <f t="shared" si="26"/>
        <v>16.606195182739125</v>
      </c>
      <c r="V97" s="99">
        <f t="shared" si="26"/>
        <v>16.748910404492754</v>
      </c>
      <c r="W97" s="99">
        <f t="shared" si="26"/>
        <v>16.476091839550524</v>
      </c>
      <c r="X97" s="99">
        <f t="shared" si="26"/>
        <v>16.831579216989802</v>
      </c>
      <c r="Y97" s="99">
        <f t="shared" si="26"/>
        <v>16.547366031167421</v>
      </c>
      <c r="Z97" s="99">
        <f t="shared" si="26"/>
        <v>16.610308543187216</v>
      </c>
      <c r="AA97" s="99">
        <f t="shared" si="26"/>
        <v>16.442170456589785</v>
      </c>
      <c r="AB97" s="99">
        <f>AB96</f>
        <v>16.929230868571089</v>
      </c>
      <c r="AC97" s="99">
        <f t="shared" si="27"/>
        <v>17.002482084127422</v>
      </c>
      <c r="AD97" s="99">
        <f t="shared" si="27"/>
        <v>16.717488178378051</v>
      </c>
    </row>
    <row r="99" spans="1:30">
      <c r="A99" t="s">
        <v>308</v>
      </c>
    </row>
    <row r="100" spans="1:30">
      <c r="A100" s="74" t="s">
        <v>303</v>
      </c>
      <c r="B100" s="4">
        <f t="shared" ref="B100:AD100" si="28">(B80*B90*B95)/(B85*btu_per_pj)</f>
        <v>5.0831930757901144E-4</v>
      </c>
      <c r="C100" s="4">
        <f t="shared" si="28"/>
        <v>4.8510841907184894E-4</v>
      </c>
      <c r="D100" s="4">
        <f t="shared" si="28"/>
        <v>5.0677896993893661E-4</v>
      </c>
      <c r="E100" s="4">
        <f t="shared" si="28"/>
        <v>5.3197424770179142E-4</v>
      </c>
      <c r="F100" s="4">
        <f t="shared" si="28"/>
        <v>5.4267840645698135E-4</v>
      </c>
      <c r="G100" s="4">
        <f t="shared" si="28"/>
        <v>5.6898407678395032E-4</v>
      </c>
      <c r="H100" s="4">
        <f t="shared" si="28"/>
        <v>5.8481288995000332E-4</v>
      </c>
      <c r="I100" s="4">
        <f t="shared" si="28"/>
        <v>5.8847463689989997E-4</v>
      </c>
      <c r="J100" s="4">
        <f t="shared" si="28"/>
        <v>5.9353184277824661E-4</v>
      </c>
      <c r="K100" s="4">
        <f t="shared" si="28"/>
        <v>6.1676044328935059E-4</v>
      </c>
      <c r="L100" s="4">
        <f t="shared" si="28"/>
        <v>6.1890093587952169E-4</v>
      </c>
      <c r="M100" s="4">
        <f t="shared" si="28"/>
        <v>6.3054159123759326E-4</v>
      </c>
      <c r="N100" s="4">
        <f t="shared" si="28"/>
        <v>6.3604762763658793E-4</v>
      </c>
      <c r="O100" s="4">
        <f t="shared" si="28"/>
        <v>6.5302187639167597E-4</v>
      </c>
      <c r="P100" s="4">
        <f t="shared" si="28"/>
        <v>6.4730351275157233E-4</v>
      </c>
      <c r="Q100" s="4">
        <f t="shared" si="28"/>
        <v>6.7204110565631796E-4</v>
      </c>
      <c r="R100" s="4">
        <f t="shared" si="28"/>
        <v>7.8700949455831561E-4</v>
      </c>
      <c r="S100" s="4">
        <f t="shared" si="28"/>
        <v>6.5020592983111537E-4</v>
      </c>
      <c r="T100" s="4">
        <f t="shared" si="28"/>
        <v>6.4389054782807516E-4</v>
      </c>
      <c r="U100" s="4">
        <f t="shared" si="28"/>
        <v>7.2467023585492181E-4</v>
      </c>
      <c r="V100" s="4">
        <f t="shared" si="28"/>
        <v>7.3089265585202874E-4</v>
      </c>
      <c r="W100" s="4">
        <f t="shared" si="28"/>
        <v>7.4294721588837758E-4</v>
      </c>
      <c r="X100" s="4">
        <f t="shared" si="28"/>
        <v>7.6089409584761774E-4</v>
      </c>
      <c r="Y100" s="4">
        <f t="shared" si="28"/>
        <v>6.8087864336448072E-4</v>
      </c>
      <c r="Z100" s="4">
        <f t="shared" si="28"/>
        <v>6.5967877996366117E-4</v>
      </c>
      <c r="AA100" s="4">
        <f t="shared" si="28"/>
        <v>6.7195257486401356E-4</v>
      </c>
      <c r="AB100" s="4">
        <f t="shared" si="28"/>
        <v>6.859016501770327E-4</v>
      </c>
      <c r="AC100" s="4">
        <f t="shared" si="28"/>
        <v>8.530025223186464E-4</v>
      </c>
      <c r="AD100" s="4">
        <f t="shared" si="28"/>
        <v>8.2385602902333775E-4</v>
      </c>
    </row>
    <row r="101" spans="1:30">
      <c r="A101" s="74" t="s">
        <v>304</v>
      </c>
      <c r="B101" s="4">
        <f t="shared" ref="B101:AD101" si="29">(B81*B91*B96)/(B86*btu_per_pj)</f>
        <v>5.0831929955000472E-4</v>
      </c>
      <c r="C101" s="4">
        <f t="shared" si="29"/>
        <v>4.851084564632815E-4</v>
      </c>
      <c r="D101" s="4">
        <f t="shared" si="29"/>
        <v>5.0677900909283993E-4</v>
      </c>
      <c r="E101" s="4">
        <f t="shared" si="29"/>
        <v>5.3197430226299062E-4</v>
      </c>
      <c r="F101" s="4">
        <f t="shared" si="29"/>
        <v>5.4267844671793326E-4</v>
      </c>
      <c r="G101" s="4">
        <f t="shared" si="29"/>
        <v>5.6898409119955152E-4</v>
      </c>
      <c r="H101" s="4">
        <f t="shared" si="29"/>
        <v>5.8481290842090771E-4</v>
      </c>
      <c r="I101" s="4">
        <f t="shared" si="29"/>
        <v>5.8847461567574863E-4</v>
      </c>
      <c r="J101" s="4">
        <f t="shared" si="29"/>
        <v>5.9353181693706846E-4</v>
      </c>
      <c r="K101" s="4">
        <f t="shared" si="29"/>
        <v>6.167604107559896E-4</v>
      </c>
      <c r="L101" s="4">
        <f t="shared" si="29"/>
        <v>6.1890094291940968E-4</v>
      </c>
      <c r="M101" s="4">
        <f t="shared" si="29"/>
        <v>6.3054148428861039E-4</v>
      </c>
      <c r="N101" s="4">
        <f t="shared" si="29"/>
        <v>6.3604780713599925E-4</v>
      </c>
      <c r="O101" s="4">
        <f t="shared" si="29"/>
        <v>6.5302189982317999E-4</v>
      </c>
      <c r="P101" s="4">
        <f t="shared" si="29"/>
        <v>6.4730322660601889E-4</v>
      </c>
      <c r="Q101" s="4">
        <f t="shared" si="29"/>
        <v>6.7204069211801237E-4</v>
      </c>
      <c r="R101" s="4">
        <f t="shared" si="29"/>
        <v>7.8700936539188827E-4</v>
      </c>
      <c r="S101" s="4">
        <f t="shared" si="29"/>
        <v>6.5020559812201345E-4</v>
      </c>
      <c r="T101" s="4">
        <f t="shared" si="29"/>
        <v>6.4389030275120067E-4</v>
      </c>
      <c r="U101" s="4">
        <f t="shared" si="29"/>
        <v>7.2466979985844342E-4</v>
      </c>
      <c r="V101" s="4">
        <f t="shared" si="29"/>
        <v>7.3089237309271972E-4</v>
      </c>
      <c r="W101" s="4">
        <f t="shared" si="29"/>
        <v>7.4294764594324636E-4</v>
      </c>
      <c r="X101" s="4">
        <f t="shared" si="29"/>
        <v>7.6089423860918755E-4</v>
      </c>
      <c r="Y101" s="4">
        <f t="shared" si="29"/>
        <v>7.0653153444321152E-4</v>
      </c>
      <c r="Z101" s="4">
        <f t="shared" si="29"/>
        <v>6.757108140583955E-4</v>
      </c>
      <c r="AA101" s="4">
        <f t="shared" si="29"/>
        <v>6.6960309033651708E-4</v>
      </c>
      <c r="AB101" s="4">
        <f t="shared" si="29"/>
        <v>6.7695425193074407E-4</v>
      </c>
      <c r="AC101" s="4">
        <f t="shared" si="29"/>
        <v>8.4921139999723011E-4</v>
      </c>
      <c r="AD101" s="4">
        <f t="shared" si="29"/>
        <v>8.0874864462804417E-4</v>
      </c>
    </row>
    <row r="102" spans="1:30">
      <c r="A102" s="74" t="s">
        <v>56</v>
      </c>
      <c r="B102" s="4">
        <f t="shared" ref="B102:AD102" si="30">(B82*B92*B97)/(B87*btu_per_pj)</f>
        <v>5.0831936152752777E-4</v>
      </c>
      <c r="C102" s="4">
        <f t="shared" si="30"/>
        <v>4.8510836373073362E-4</v>
      </c>
      <c r="D102" s="4">
        <f t="shared" si="30"/>
        <v>5.0677898749006004E-4</v>
      </c>
      <c r="E102" s="4">
        <f t="shared" si="30"/>
        <v>5.3197434840086377E-4</v>
      </c>
      <c r="F102" s="4">
        <f t="shared" si="30"/>
        <v>5.4267758154958354E-4</v>
      </c>
      <c r="G102" s="4">
        <f t="shared" si="30"/>
        <v>5.6898441783356281E-4</v>
      </c>
      <c r="H102" s="4">
        <f t="shared" si="30"/>
        <v>5.8481284660678748E-4</v>
      </c>
      <c r="I102" s="4">
        <f t="shared" si="30"/>
        <v>5.8847456532576446E-4</v>
      </c>
      <c r="J102" s="4">
        <f t="shared" si="30"/>
        <v>5.935315508425156E-4</v>
      </c>
      <c r="K102" s="4">
        <f t="shared" si="30"/>
        <v>6.167600355621158E-4</v>
      </c>
      <c r="L102" s="4">
        <f t="shared" si="30"/>
        <v>6.1890086165373385E-4</v>
      </c>
      <c r="M102" s="4">
        <f t="shared" si="30"/>
        <v>6.3054118918489006E-4</v>
      </c>
      <c r="N102" s="4">
        <f t="shared" si="30"/>
        <v>6.360478132220349E-4</v>
      </c>
      <c r="O102" s="4">
        <f t="shared" si="30"/>
        <v>6.5302224101818724E-4</v>
      </c>
      <c r="P102" s="4">
        <f t="shared" si="30"/>
        <v>6.473036477391129E-4</v>
      </c>
      <c r="Q102" s="4">
        <f t="shared" si="30"/>
        <v>6.7204067041068589E-4</v>
      </c>
      <c r="R102" s="4">
        <f t="shared" si="30"/>
        <v>7.8700925049653592E-4</v>
      </c>
      <c r="S102" s="4">
        <f t="shared" si="30"/>
        <v>6.502054036231418E-4</v>
      </c>
      <c r="T102" s="4">
        <f t="shared" si="30"/>
        <v>6.4389052159491704E-4</v>
      </c>
      <c r="U102" s="4">
        <f t="shared" si="30"/>
        <v>7.2467025445929127E-4</v>
      </c>
      <c r="V102" s="4">
        <f t="shared" si="30"/>
        <v>7.3089178380438317E-4</v>
      </c>
      <c r="W102" s="4">
        <f t="shared" si="30"/>
        <v>7.4294639994903447E-4</v>
      </c>
      <c r="X102" s="4">
        <f t="shared" si="30"/>
        <v>7.6089409066905454E-4</v>
      </c>
      <c r="Y102" s="4">
        <f t="shared" si="30"/>
        <v>7.3719191462018969E-4</v>
      </c>
      <c r="Z102" s="4">
        <f t="shared" si="30"/>
        <v>6.5967877996366106E-4</v>
      </c>
      <c r="AA102" s="4">
        <f t="shared" si="30"/>
        <v>6.6838783971884643E-4</v>
      </c>
      <c r="AB102" s="4">
        <f t="shared" si="30"/>
        <v>6.8322234685602864E-4</v>
      </c>
      <c r="AC102" s="4">
        <f t="shared" si="30"/>
        <v>8.5404403943991443E-4</v>
      </c>
      <c r="AD102" s="4">
        <f t="shared" si="30"/>
        <v>8.2385602902333775E-4</v>
      </c>
    </row>
    <row r="104" spans="1:30" s="2" customFormat="1">
      <c r="A104" s="2" t="s">
        <v>314</v>
      </c>
    </row>
    <row r="105" spans="1:30">
      <c r="B105">
        <v>1990</v>
      </c>
      <c r="C105">
        <v>1991</v>
      </c>
      <c r="D105">
        <v>1992</v>
      </c>
      <c r="E105">
        <v>1993</v>
      </c>
      <c r="F105">
        <v>1994</v>
      </c>
      <c r="G105">
        <v>1995</v>
      </c>
      <c r="H105">
        <v>1996</v>
      </c>
      <c r="I105">
        <v>1997</v>
      </c>
      <c r="J105">
        <v>1998</v>
      </c>
      <c r="K105">
        <v>1999</v>
      </c>
      <c r="L105">
        <v>2000</v>
      </c>
      <c r="M105">
        <v>2001</v>
      </c>
      <c r="N105">
        <v>2002</v>
      </c>
      <c r="O105">
        <v>2003</v>
      </c>
      <c r="P105">
        <v>2004</v>
      </c>
      <c r="Q105">
        <v>2005</v>
      </c>
      <c r="R105">
        <v>2006</v>
      </c>
      <c r="S105">
        <v>2007</v>
      </c>
      <c r="T105">
        <v>2008</v>
      </c>
      <c r="U105">
        <v>2009</v>
      </c>
      <c r="V105">
        <v>2010</v>
      </c>
      <c r="W105">
        <v>2011</v>
      </c>
      <c r="X105">
        <v>2012</v>
      </c>
      <c r="Y105">
        <v>2013</v>
      </c>
      <c r="Z105">
        <v>2014</v>
      </c>
      <c r="AA105">
        <v>2015</v>
      </c>
      <c r="AB105">
        <v>2016</v>
      </c>
      <c r="AC105">
        <v>2017</v>
      </c>
      <c r="AD105">
        <v>2018</v>
      </c>
    </row>
    <row r="106" spans="1:30">
      <c r="A106" t="s">
        <v>302</v>
      </c>
      <c r="B106">
        <f>'Passenger Fleet Data'!C18*10^3</f>
        <v>305626</v>
      </c>
      <c r="C106">
        <f>'Passenger Fleet Data'!D18*10^3</f>
        <v>298036</v>
      </c>
      <c r="D106">
        <f>'Passenger Fleet Data'!E18*10^3</f>
        <v>288621</v>
      </c>
      <c r="E106">
        <f>'Passenger Fleet Data'!F18*10^3</f>
        <v>287282</v>
      </c>
      <c r="F106">
        <f>'Passenger Fleet Data'!G18*10^3</f>
        <v>282285</v>
      </c>
      <c r="G106">
        <f>'Passenger Fleet Data'!H18*10^3</f>
        <v>274589</v>
      </c>
      <c r="H106">
        <f>'Passenger Fleet Data'!I18*10^3</f>
        <v>268211</v>
      </c>
      <c r="I106">
        <f>'Passenger Fleet Data'!J18*10^3</f>
        <v>275043</v>
      </c>
      <c r="J106">
        <f>'Passenger Fleet Data'!K18*10^3</f>
        <v>288761</v>
      </c>
      <c r="K106">
        <f>'Passenger Fleet Data'!L18*10^3</f>
        <v>298295</v>
      </c>
      <c r="L106">
        <f>'Passenger Fleet Data'!M18*10^3</f>
        <v>311278</v>
      </c>
      <c r="M106">
        <f>'Passenger Fleet Data'!N18*10^3</f>
        <v>318330</v>
      </c>
      <c r="N106">
        <f>'Passenger Fleet Data'!O18*10^3</f>
        <v>350082</v>
      </c>
      <c r="O106">
        <f>'Passenger Fleet Data'!P18*10^3</f>
        <v>373358</v>
      </c>
      <c r="P106">
        <f>'Passenger Fleet Data'!Q18*10^3</f>
        <v>408816</v>
      </c>
      <c r="Q106">
        <f>'Passenger Fleet Data'!R18*10^3</f>
        <v>443715</v>
      </c>
      <c r="R106">
        <f>'Passenger Fleet Data'!S18*10^3</f>
        <v>484897</v>
      </c>
      <c r="S106">
        <f>'Passenger Fleet Data'!T18*10^3</f>
        <v>522429.99999999994</v>
      </c>
      <c r="T106">
        <f>'Passenger Fleet Data'!U18*10^3</f>
        <v>566889</v>
      </c>
      <c r="U106">
        <f>'Passenger Fleet Data'!V18*10^3</f>
        <v>594860</v>
      </c>
      <c r="V106">
        <f>'Passenger Fleet Data'!W18*10^3</f>
        <v>616180</v>
      </c>
      <c r="W106">
        <f>'Passenger Fleet Data'!X18*10^3</f>
        <v>631097</v>
      </c>
      <c r="X106">
        <f>'Passenger Fleet Data'!Y18*10^3</f>
        <v>661452</v>
      </c>
      <c r="Y106">
        <f>'Passenger Fleet Data'!Z18*10^3</f>
        <v>672428</v>
      </c>
      <c r="Z106">
        <f>'Passenger Fleet Data'!AA18*10^3</f>
        <v>688204</v>
      </c>
      <c r="AA106">
        <f>'Passenger Fleet Data'!AB18*10^3</f>
        <v>709258</v>
      </c>
      <c r="AB106">
        <f>'Passenger Fleet Data'!AC18*10^3</f>
        <v>716264</v>
      </c>
      <c r="AC106">
        <f>'Passenger Fleet Data'!AD18*10^3</f>
        <v>721000</v>
      </c>
      <c r="AD106">
        <f>'Passenger Fleet Data'!AE18*10^3</f>
        <v>730000</v>
      </c>
    </row>
    <row r="107" spans="1:30" ht="15">
      <c r="A107" s="74" t="s">
        <v>303</v>
      </c>
      <c r="B107" s="41">
        <f t="shared" ref="B107:AA107" si="31">B106</f>
        <v>305626</v>
      </c>
      <c r="C107" s="41">
        <f t="shared" si="31"/>
        <v>298036</v>
      </c>
      <c r="D107" s="41">
        <f t="shared" si="31"/>
        <v>288621</v>
      </c>
      <c r="E107" s="41">
        <f t="shared" si="31"/>
        <v>287282</v>
      </c>
      <c r="F107" s="41">
        <f t="shared" si="31"/>
        <v>282285</v>
      </c>
      <c r="G107" s="41">
        <f t="shared" si="31"/>
        <v>274589</v>
      </c>
      <c r="H107" s="41">
        <f t="shared" si="31"/>
        <v>268211</v>
      </c>
      <c r="I107" s="41">
        <f t="shared" si="31"/>
        <v>275043</v>
      </c>
      <c r="J107" s="41">
        <f t="shared" si="31"/>
        <v>288761</v>
      </c>
      <c r="K107" s="41">
        <f t="shared" si="31"/>
        <v>298295</v>
      </c>
      <c r="L107" s="41">
        <f t="shared" si="31"/>
        <v>311278</v>
      </c>
      <c r="M107" s="41">
        <f t="shared" si="31"/>
        <v>318330</v>
      </c>
      <c r="N107" s="41">
        <f t="shared" si="31"/>
        <v>350082</v>
      </c>
      <c r="O107" s="41">
        <f t="shared" si="31"/>
        <v>373358</v>
      </c>
      <c r="P107" s="41">
        <f t="shared" si="31"/>
        <v>408816</v>
      </c>
      <c r="Q107" s="41">
        <f t="shared" si="31"/>
        <v>443715</v>
      </c>
      <c r="R107" s="41">
        <f t="shared" si="31"/>
        <v>484897</v>
      </c>
      <c r="S107" s="41">
        <f t="shared" si="31"/>
        <v>522429.99999999994</v>
      </c>
      <c r="T107" s="41">
        <f t="shared" si="31"/>
        <v>566889</v>
      </c>
      <c r="U107" s="41">
        <f t="shared" si="31"/>
        <v>594860</v>
      </c>
      <c r="V107" s="41">
        <f t="shared" si="31"/>
        <v>616180</v>
      </c>
      <c r="W107" s="41">
        <f t="shared" si="31"/>
        <v>631097</v>
      </c>
      <c r="X107" s="41">
        <f t="shared" si="31"/>
        <v>661452</v>
      </c>
      <c r="Y107" s="41">
        <f t="shared" si="31"/>
        <v>672428</v>
      </c>
      <c r="Z107" s="41">
        <f t="shared" si="31"/>
        <v>688204</v>
      </c>
      <c r="AA107" s="41">
        <f t="shared" si="31"/>
        <v>709258</v>
      </c>
      <c r="AB107" s="41">
        <f>AB106</f>
        <v>716264</v>
      </c>
      <c r="AC107" s="41">
        <f t="shared" ref="AC107:AD107" si="32">AC106</f>
        <v>721000</v>
      </c>
      <c r="AD107" s="41">
        <f t="shared" si="32"/>
        <v>730000</v>
      </c>
    </row>
    <row r="109" spans="1:30">
      <c r="A109" s="5" t="s">
        <v>311</v>
      </c>
    </row>
    <row r="110" spans="1:30">
      <c r="A110" s="74" t="s">
        <v>303</v>
      </c>
      <c r="B110" s="99">
        <f>'Passenger Energy Data'!C161</f>
        <v>2.3747020000000001</v>
      </c>
      <c r="C110" s="99">
        <f>'Passenger Energy Data'!D161</f>
        <v>2.1973180000000001</v>
      </c>
      <c r="D110" s="99">
        <f>'Passenger Energy Data'!E161</f>
        <v>2.1364040000000002</v>
      </c>
      <c r="E110" s="99">
        <f>'Passenger Energy Data'!F161</f>
        <v>2.135297</v>
      </c>
      <c r="F110" s="99">
        <f>'Passenger Energy Data'!G161</f>
        <v>2.1278649999999999</v>
      </c>
      <c r="G110" s="99">
        <f>'Passenger Energy Data'!H161</f>
        <v>2.0703239999999998</v>
      </c>
      <c r="H110" s="99">
        <f>'Passenger Energy Data'!I161</f>
        <v>2.0514100000000002</v>
      </c>
      <c r="I110" s="99">
        <f>'Passenger Energy Data'!J161</f>
        <v>2.1246049999999999</v>
      </c>
      <c r="J110" s="99">
        <f>'Passenger Energy Data'!K161</f>
        <v>2.2498589999999998</v>
      </c>
      <c r="K110" s="99">
        <f>'Passenger Energy Data'!L161</f>
        <v>2.3314720000000002</v>
      </c>
      <c r="L110" s="99">
        <f>'Passenger Energy Data'!M161</f>
        <v>2.4653260000000001</v>
      </c>
      <c r="M110" s="99">
        <f>'Passenger Energy Data'!N161</f>
        <v>2.4992779999999999</v>
      </c>
      <c r="N110" s="99">
        <f>'Passenger Energy Data'!O161</f>
        <v>2.8523019999999999</v>
      </c>
      <c r="O110" s="99">
        <f>'Passenger Energy Data'!P161</f>
        <v>3.0487199999999999</v>
      </c>
      <c r="P110" s="99">
        <f>'Passenger Energy Data'!Q161</f>
        <v>3.3112940000000002</v>
      </c>
      <c r="Q110" s="99">
        <f>'Passenger Energy Data'!R161</f>
        <v>3.2882470000000001</v>
      </c>
      <c r="R110" s="99">
        <f>'Passenger Energy Data'!S161</f>
        <v>3.4879519999999999</v>
      </c>
      <c r="S110" s="99">
        <f>'Passenger Energy Data'!T161</f>
        <v>3.7014969999999998</v>
      </c>
      <c r="T110" s="99">
        <f>'Passenger Energy Data'!U161</f>
        <v>3.7870590000000002</v>
      </c>
      <c r="U110" s="99">
        <f>'Passenger Energy Data'!V161</f>
        <v>5.1116840000000003</v>
      </c>
      <c r="V110" s="99">
        <f>'Passenger Energy Data'!W161</f>
        <v>5.3277409999999996</v>
      </c>
      <c r="W110" s="99">
        <f>'Passenger Energy Data'!X161</f>
        <v>5.4247199999999998</v>
      </c>
      <c r="X110" s="99">
        <f>'Passenger Energy Data'!Y161</f>
        <v>5.6312309999999997</v>
      </c>
      <c r="Y110" s="99">
        <f>'Passenger Energy Data'!Z161</f>
        <v>5.7</v>
      </c>
      <c r="Z110" s="99">
        <f>'Passenger Energy Data'!AA161</f>
        <v>5.6</v>
      </c>
      <c r="AA110" s="99">
        <f>'Passenger Energy Data'!AB161</f>
        <v>5.7</v>
      </c>
      <c r="AB110" s="99">
        <f>'Passenger Energy Data'!AC161</f>
        <v>5.8</v>
      </c>
      <c r="AC110" s="99">
        <f>'Passenger Energy Data'!AD161</f>
        <v>5.6</v>
      </c>
      <c r="AD110" s="99">
        <f>'Passenger Energy Data'!AE161</f>
        <v>5.8</v>
      </c>
    </row>
    <row r="112" spans="1:30">
      <c r="A112" t="s">
        <v>306</v>
      </c>
    </row>
    <row r="113" spans="1:30">
      <c r="A113" s="74" t="s">
        <v>303</v>
      </c>
      <c r="B113" s="41">
        <f>CONVERT('Passenger Fleet Data'!C22,"km","mi")</f>
        <v>2963.7618147518492</v>
      </c>
      <c r="C113" s="41">
        <f>CONVERT('Passenger Fleet Data'!D22,"km","mi")</f>
        <v>2812.2164571403005</v>
      </c>
      <c r="D113" s="41">
        <f>CONVERT('Passenger Fleet Data'!E22,"km","mi")</f>
        <v>2823.4532902847372</v>
      </c>
      <c r="E113" s="41">
        <f>CONVERT('Passenger Fleet Data'!F22,"km","mi")</f>
        <v>2835.1395500278372</v>
      </c>
      <c r="F113" s="41">
        <f>CONVERT('Passenger Fleet Data'!G22,"km","mi")</f>
        <v>2875.2844817515711</v>
      </c>
      <c r="G113" s="41">
        <f>CONVERT('Passenger Fleet Data'!H22,"km","mi")</f>
        <v>2875.94093991092</v>
      </c>
      <c r="H113" s="41">
        <f>CONVERT('Passenger Fleet Data'!I22,"km","mi")</f>
        <v>2917.4270951393864</v>
      </c>
      <c r="I113" s="41">
        <f>CONVERT('Passenger Fleet Data'!J22,"km","mi")</f>
        <v>2946.4734388670167</v>
      </c>
      <c r="J113" s="41">
        <f>CONVERT('Passenger Fleet Data'!K22,"km","mi")</f>
        <v>2943.0777378857474</v>
      </c>
      <c r="K113" s="41">
        <f>CONVERT('Passenger Fleet Data'!L22,"km","mi")</f>
        <v>2952.3614795842286</v>
      </c>
      <c r="L113" s="41">
        <f>CONVERT('Passenger Fleet Data'!M22,"km","mi")</f>
        <v>2991.6522831663087</v>
      </c>
      <c r="M113" s="41">
        <f>CONVERT('Passenger Fleet Data'!N22,"km","mi")</f>
        <v>2965.6652437266366</v>
      </c>
      <c r="N113" s="41">
        <f>CONVERT('Passenger Fleet Data'!O22,"km","mi")</f>
        <v>3077.5914962866855</v>
      </c>
      <c r="O113" s="41">
        <f>CONVERT('Passenger Fleet Data'!P22,"km","mi")</f>
        <v>3084.4469926877036</v>
      </c>
      <c r="P113" s="41">
        <f>CONVERT('Passenger Fleet Data'!Q22,"km","mi")</f>
        <v>3059.5326828819693</v>
      </c>
      <c r="Q113" s="41">
        <f>CONVERT('Passenger Fleet Data'!R22,"km","mi")</f>
        <v>3059.6726529567327</v>
      </c>
      <c r="R113" s="41">
        <f>CONVERT('Passenger Fleet Data'!S22,"km","mi")</f>
        <v>2969.8573642428219</v>
      </c>
      <c r="S113" s="41">
        <f>CONVERT('Passenger Fleet Data'!T22,"km","mi")</f>
        <v>2994.9053415553171</v>
      </c>
      <c r="T113" s="41">
        <f>CONVERT('Passenger Fleet Data'!U22,"km","mi")</f>
        <v>2823.8250485912272</v>
      </c>
      <c r="U113" s="41">
        <f>CONVERT('Passenger Fleet Data'!V22,"km","mi")</f>
        <v>2825.130853938002</v>
      </c>
      <c r="V113" s="41">
        <f>CONVERT('Passenger Fleet Data'!W22,"km","mi")</f>
        <v>2842.6592978256976</v>
      </c>
      <c r="W113" s="41">
        <f>CONVERT('Passenger Fleet Data'!X22,"km","mi")</f>
        <v>2825.9896081881811</v>
      </c>
      <c r="X113" s="41">
        <f>CONVERT('Passenger Fleet Data'!Y22,"km","mi")</f>
        <v>2798.9445948162729</v>
      </c>
      <c r="Y113" s="41">
        <f>CONVERT('Passenger Fleet Data'!Z22,"km","mi")</f>
        <v>2749.119885493717</v>
      </c>
      <c r="Z113" s="41">
        <f>CONVERT('Passenger Fleet Data'!AA22,"km","mi")</f>
        <v>2589.6882897627856</v>
      </c>
      <c r="AA113" s="41">
        <f>CONVERT('Passenger Fleet Data'!AB22,"km","mi")</f>
        <v>2565.3746787510936</v>
      </c>
      <c r="AB113" s="41">
        <f>CONVERT('Passenger Fleet Data'!AC22,"km","mi")</f>
        <v>2585.8201248458995</v>
      </c>
      <c r="AC113" s="41">
        <f>CONVERT('Passenger Fleet Data'!AD22,"km","mi")</f>
        <v>2625.9146583949737</v>
      </c>
      <c r="AD113" s="41">
        <f>CONVERT('Passenger Fleet Data'!AE22,"km","mi")</f>
        <v>2681.2166945040963</v>
      </c>
    </row>
    <row r="115" spans="1:30">
      <c r="A115" s="5" t="s">
        <v>307</v>
      </c>
    </row>
    <row r="116" spans="1:30">
      <c r="A116" s="74" t="s">
        <v>303</v>
      </c>
      <c r="B116" s="99">
        <f>'Passenger Energy Data'!C187*10^3/('Passenger Fleet Data'!C18*'Passenger Fleet Data'!C22)</f>
        <v>1.1000315400703873</v>
      </c>
      <c r="C116" s="99">
        <f>'Passenger Energy Data'!D187*10^3/('Passenger Fleet Data'!D18*'Passenger Fleet Data'!D22)</f>
        <v>1.1000313690621673</v>
      </c>
      <c r="D116" s="99">
        <f>'Passenger Energy Data'!E187*10^3/('Passenger Fleet Data'!E18*'Passenger Fleet Data'!E22)</f>
        <v>1.1000296661859805</v>
      </c>
      <c r="E116" s="99">
        <f>'Passenger Energy Data'!F187*10^3/('Passenger Fleet Data'!F18*'Passenger Fleet Data'!F22)</f>
        <v>1.1000311919182719</v>
      </c>
      <c r="F116" s="99">
        <f>'Passenger Energy Data'!G187*10^3/('Passenger Fleet Data'!G18*'Passenger Fleet Data'!G22)</f>
        <v>1.1000003898649746</v>
      </c>
      <c r="G116" s="99">
        <f>'Passenger Energy Data'!H187*10^3/('Passenger Fleet Data'!H18*'Passenger Fleet Data'!H22)</f>
        <v>1.1000305989720083</v>
      </c>
      <c r="H116" s="99">
        <f>'Passenger Energy Data'!I187*10^3/('Passenger Fleet Data'!I18*'Passenger Fleet Data'!I22)</f>
        <v>1.1000012304872422</v>
      </c>
      <c r="I116" s="99">
        <f>'Passenger Energy Data'!J187*10^3/('Passenger Fleet Data'!J18*'Passenger Fleet Data'!J22)</f>
        <v>1.0999891999020472</v>
      </c>
      <c r="J116" s="99">
        <f>'Passenger Energy Data'!K187*10^3/('Passenger Fleet Data'!K18*'Passenger Fleet Data'!K22)</f>
        <v>1.0999715717023466</v>
      </c>
      <c r="K116" s="99">
        <f>'Passenger Energy Data'!L187*10^3/('Passenger Fleet Data'!L18*'Passenger Fleet Data'!L22)</f>
        <v>1.0999620002308557</v>
      </c>
      <c r="L116" s="99">
        <f>'Passenger Energy Data'!M187*10^3/('Passenger Fleet Data'!M18*'Passenger Fleet Data'!M22)</f>
        <v>1.1000100003373232</v>
      </c>
      <c r="M116" s="99">
        <f>'Passenger Energy Data'!N187*10^3/('Passenger Fleet Data'!N18*'Passenger Fleet Data'!N22)</f>
        <v>1.2200439999969379</v>
      </c>
      <c r="N116" s="99">
        <f>'Passenger Energy Data'!O187*10^3/('Passenger Fleet Data'!O18*'Passenger Fleet Data'!O22)</f>
        <v>1.2699960000160397</v>
      </c>
      <c r="O116" s="99">
        <f>'Passenger Energy Data'!P187*10^3/('Passenger Fleet Data'!P18*'Passenger Fleet Data'!P22)</f>
        <v>1.2700219996678104</v>
      </c>
      <c r="P116" s="99">
        <f>'Passenger Energy Data'!Q187*10^3/('Passenger Fleet Data'!Q18*'Passenger Fleet Data'!Q22)</f>
        <v>1.2700060000979927</v>
      </c>
      <c r="Q116" s="99">
        <f>'Passenger Energy Data'!R187*10^3/('Passenger Fleet Data'!R18*'Passenger Fleet Data'!R22)</f>
        <v>1.2700400001767242</v>
      </c>
      <c r="R116" s="99">
        <f>'Passenger Energy Data'!S187*10^3/('Passenger Fleet Data'!S18*'Passenger Fleet Data'!S22)</f>
        <v>1.2700640001967658</v>
      </c>
      <c r="S116" s="99">
        <f>'Passenger Energy Data'!T187*10^3/('Passenger Fleet Data'!T18*'Passenger Fleet Data'!T22)</f>
        <v>1.269950999960987</v>
      </c>
      <c r="T116" s="99">
        <f>'Passenger Energy Data'!U187*10^3/('Passenger Fleet Data'!U18*'Passenger Fleet Data'!U22)</f>
        <v>1.2700220000453266</v>
      </c>
      <c r="U116" s="99">
        <f>'Passenger Energy Data'!V187*10^3/('Passenger Fleet Data'!V18*'Passenger Fleet Data'!V22)</f>
        <v>1.0771300000542756</v>
      </c>
      <c r="V116" s="99">
        <f>'Passenger Energy Data'!W187*10^3/('Passenger Fleet Data'!W18*'Passenger Fleet Data'!W22)</f>
        <v>1.0771350000535511</v>
      </c>
      <c r="W116" s="99">
        <f>'Passenger Energy Data'!X187*10^3/('Passenger Fleet Data'!X18*'Passenger Fleet Data'!X22)</f>
        <v>1.0771219999934865</v>
      </c>
      <c r="X116" s="99">
        <f>'Passenger Energy Data'!Y187*10^3/('Passenger Fleet Data'!Y18*'Passenger Fleet Data'!Y22)</f>
        <v>1.0771099998538425</v>
      </c>
      <c r="Y116" s="99">
        <f>'Passenger Energy Data'!Z187*10^3/('Passenger Fleet Data'!Z18*'Passenger Fleet Data'!Z22)</f>
        <v>1.0924334943659093</v>
      </c>
      <c r="Z116" s="99">
        <f>'Passenger Energy Data'!AA187*10^3/('Passenger Fleet Data'!AA18*'Passenger Fleet Data'!AA22)</f>
        <v>1.1052122541051401</v>
      </c>
      <c r="AA116" s="99">
        <f>'Passenger Energy Data'!AB187*10^3/('Passenger Fleet Data'!AB18*'Passenger Fleet Data'!AB22)</f>
        <v>1.1081811767737839</v>
      </c>
      <c r="AB116" s="99">
        <f>'Passenger Energy Data'!AC187*10^3/('Passenger Fleet Data'!AC18*'Passenger Fleet Data'!AC22)</f>
        <v>1.1765637017652302</v>
      </c>
      <c r="AC116" s="99">
        <f>'Passenger Energy Data'!AD187*10^3/('Passenger Fleet Data'!AD18*'Passenger Fleet Data'!AD22)</f>
        <v>1.1598498956003815</v>
      </c>
      <c r="AD116" s="99">
        <f>'Passenger Energy Data'!AE187*10^3/('Passenger Fleet Data'!AE18*'Passenger Fleet Data'!AE22)</f>
        <v>1.1600184129906823</v>
      </c>
    </row>
    <row r="118" spans="1:30">
      <c r="A118" t="s">
        <v>308</v>
      </c>
    </row>
    <row r="119" spans="1:30">
      <c r="A119" s="74" t="s">
        <v>303</v>
      </c>
      <c r="B119" s="4">
        <f t="shared" ref="B119:AD119" si="33">(B107*B113*B116)/(B110*btu_per_pj)</f>
        <v>4.4269551408579407E-4</v>
      </c>
      <c r="C119" s="4">
        <f t="shared" si="33"/>
        <v>4.4269552713807001E-4</v>
      </c>
      <c r="D119" s="4">
        <f t="shared" si="33"/>
        <v>4.4269544732804684E-4</v>
      </c>
      <c r="E119" s="4">
        <f t="shared" si="33"/>
        <v>4.426954640837326E-4</v>
      </c>
      <c r="F119" s="4">
        <f t="shared" si="33"/>
        <v>4.4268305227251355E-4</v>
      </c>
      <c r="G119" s="4">
        <f t="shared" si="33"/>
        <v>4.4269544548619747E-4</v>
      </c>
      <c r="H119" s="4">
        <f t="shared" si="33"/>
        <v>4.4268296109543215E-4</v>
      </c>
      <c r="I119" s="4">
        <f t="shared" si="33"/>
        <v>4.4267893338379826E-4</v>
      </c>
      <c r="J119" s="4">
        <f t="shared" si="33"/>
        <v>4.3837112154177757E-4</v>
      </c>
      <c r="K119" s="4">
        <f t="shared" si="33"/>
        <v>4.38367640835581E-4</v>
      </c>
      <c r="L119" s="4">
        <f t="shared" si="33"/>
        <v>4.3838665522864155E-4</v>
      </c>
      <c r="M119" s="4">
        <f t="shared" si="33"/>
        <v>4.8622370686353194E-4</v>
      </c>
      <c r="N119" s="4">
        <f t="shared" si="33"/>
        <v>5.0613119724337815E-4</v>
      </c>
      <c r="O119" s="4">
        <f t="shared" si="33"/>
        <v>5.0614154084253644E-4</v>
      </c>
      <c r="P119" s="4">
        <f t="shared" si="33"/>
        <v>5.0613517206919711E-4</v>
      </c>
      <c r="Q119" s="4">
        <f t="shared" si="33"/>
        <v>5.5323232564778442E-4</v>
      </c>
      <c r="R119" s="4">
        <f t="shared" si="33"/>
        <v>5.5324271174307714E-4</v>
      </c>
      <c r="S119" s="4">
        <f t="shared" si="33"/>
        <v>5.6636483031727335E-4</v>
      </c>
      <c r="T119" s="4">
        <f t="shared" si="33"/>
        <v>5.6639641423577713E-4</v>
      </c>
      <c r="U119" s="4">
        <f t="shared" si="33"/>
        <v>3.7362245067329105E-4</v>
      </c>
      <c r="V119" s="4">
        <f t="shared" si="33"/>
        <v>3.7362415766694772E-4</v>
      </c>
      <c r="W119" s="4">
        <f t="shared" si="33"/>
        <v>3.7361968669060992E-4</v>
      </c>
      <c r="X119" s="4">
        <f t="shared" si="33"/>
        <v>3.7361547531535261E-4</v>
      </c>
      <c r="Y119" s="4">
        <f t="shared" si="33"/>
        <v>3.7379641013523347E-4</v>
      </c>
      <c r="Z119" s="4">
        <f t="shared" si="33"/>
        <v>3.7110589751283152E-4</v>
      </c>
      <c r="AA119" s="4">
        <f t="shared" si="33"/>
        <v>3.732213387350254E-4</v>
      </c>
      <c r="AB119" s="4">
        <f t="shared" si="33"/>
        <v>3.9640068217306645E-4</v>
      </c>
      <c r="AC119" s="4">
        <f t="shared" si="33"/>
        <v>4.137186882682481E-4</v>
      </c>
      <c r="AD119" s="4">
        <f t="shared" si="33"/>
        <v>4.1301627962942258E-4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1B401-2D77-44F1-B588-B1A91B9037DF}">
  <dimension ref="A1:AJ115"/>
  <sheetViews>
    <sheetView topLeftCell="A58" workbookViewId="0">
      <selection activeCell="B2" sqref="B2"/>
    </sheetView>
  </sheetViews>
  <sheetFormatPr defaultRowHeight="15"/>
  <cols>
    <col min="2" max="32" width="11" bestFit="1" customWidth="1"/>
  </cols>
  <sheetData>
    <row r="1" spans="1:35">
      <c r="A1" t="s">
        <v>315</v>
      </c>
    </row>
    <row r="2" spans="1:35">
      <c r="A2" s="1" t="s">
        <v>316</v>
      </c>
      <c r="B2">
        <v>2020</v>
      </c>
      <c r="C2">
        <v>2021</v>
      </c>
      <c r="D2">
        <v>2022</v>
      </c>
      <c r="E2">
        <v>2023</v>
      </c>
      <c r="F2">
        <v>2024</v>
      </c>
      <c r="G2">
        <v>2025</v>
      </c>
      <c r="H2">
        <v>2026</v>
      </c>
      <c r="I2">
        <v>2027</v>
      </c>
      <c r="J2">
        <v>2028</v>
      </c>
      <c r="K2">
        <v>2029</v>
      </c>
      <c r="L2">
        <v>2030</v>
      </c>
      <c r="M2">
        <v>2031</v>
      </c>
      <c r="N2">
        <v>2032</v>
      </c>
      <c r="O2">
        <v>2033</v>
      </c>
      <c r="P2">
        <v>2034</v>
      </c>
      <c r="Q2">
        <v>2035</v>
      </c>
      <c r="R2">
        <v>2036</v>
      </c>
      <c r="S2">
        <v>2037</v>
      </c>
      <c r="T2">
        <v>2038</v>
      </c>
      <c r="U2">
        <v>2039</v>
      </c>
      <c r="V2">
        <v>2040</v>
      </c>
      <c r="W2">
        <v>2041</v>
      </c>
      <c r="X2">
        <v>2042</v>
      </c>
      <c r="Y2">
        <v>2043</v>
      </c>
      <c r="Z2">
        <v>2044</v>
      </c>
      <c r="AA2">
        <v>2045</v>
      </c>
      <c r="AB2">
        <v>2046</v>
      </c>
      <c r="AC2">
        <v>2047</v>
      </c>
      <c r="AD2">
        <v>2048</v>
      </c>
      <c r="AE2">
        <v>2049</v>
      </c>
      <c r="AF2">
        <v>2050</v>
      </c>
    </row>
    <row r="3" spans="1:35">
      <c r="A3" t="s">
        <v>317</v>
      </c>
      <c r="B3" s="4">
        <v>1.3016014821008825E-3</v>
      </c>
      <c r="C3" s="4">
        <v>1.2926576980307788E-3</v>
      </c>
      <c r="D3" s="4">
        <v>1.2869318658566659E-3</v>
      </c>
      <c r="E3" s="4">
        <v>1.2796983920849219E-3</v>
      </c>
      <c r="F3" s="4">
        <v>1.2723109001949813E-3</v>
      </c>
      <c r="G3" s="4">
        <v>1.2688722771223024E-3</v>
      </c>
      <c r="H3" s="4">
        <v>1.265614096179496E-3</v>
      </c>
      <c r="I3" s="4">
        <v>1.2602292006612041E-3</v>
      </c>
      <c r="J3" s="4">
        <v>1.2562225179555552E-3</v>
      </c>
      <c r="K3" s="4">
        <v>1.252664288663584E-3</v>
      </c>
      <c r="L3" s="4">
        <v>1.2501277882015535E-3</v>
      </c>
      <c r="M3" s="4">
        <v>1.2487082688849278E-3</v>
      </c>
      <c r="N3" s="4">
        <v>1.2467654435390108E-3</v>
      </c>
      <c r="O3" s="4">
        <v>1.2459379766549955E-3</v>
      </c>
      <c r="P3" s="4">
        <v>1.2454911060033728E-3</v>
      </c>
      <c r="Q3" s="4">
        <v>1.2451425075326549E-3</v>
      </c>
      <c r="R3" s="4">
        <v>1.2441678168462235E-3</v>
      </c>
      <c r="S3" s="4">
        <v>1.2437110831363233E-3</v>
      </c>
      <c r="T3" s="4">
        <v>1.2434472289246487E-3</v>
      </c>
      <c r="U3" s="4">
        <v>1.2431449346539255E-3</v>
      </c>
      <c r="V3" s="4">
        <v>1.242749474488683E-3</v>
      </c>
      <c r="W3" s="4">
        <v>1.2426414751633898E-3</v>
      </c>
      <c r="X3" s="4">
        <v>1.2425270452057901E-3</v>
      </c>
      <c r="Y3" s="4">
        <v>1.2423665768196443E-3</v>
      </c>
      <c r="Z3" s="4">
        <v>1.2423661582493899E-3</v>
      </c>
      <c r="AA3" s="4">
        <v>1.2424552878090294E-3</v>
      </c>
      <c r="AB3" s="4">
        <v>1.2425304264301077E-3</v>
      </c>
      <c r="AC3" s="4">
        <v>1.2424094170501326E-3</v>
      </c>
      <c r="AD3" s="4">
        <v>1.2423079259541866E-3</v>
      </c>
      <c r="AE3" s="4">
        <v>1.2421595174498235E-3</v>
      </c>
      <c r="AF3" s="4">
        <v>1.242184730573649E-3</v>
      </c>
      <c r="AG3" s="4"/>
      <c r="AH3" s="4"/>
      <c r="AI3" s="4"/>
    </row>
    <row r="4" spans="1:35">
      <c r="A4" t="s">
        <v>318</v>
      </c>
      <c r="B4" s="4">
        <v>3.8029529805498928E-4</v>
      </c>
      <c r="C4" s="4">
        <v>3.9476635103339935E-4</v>
      </c>
      <c r="D4" s="4">
        <v>4.0317709826518853E-4</v>
      </c>
      <c r="E4" s="4">
        <v>4.0861194678683542E-4</v>
      </c>
      <c r="F4" s="4">
        <v>4.1215478728194431E-4</v>
      </c>
      <c r="G4" s="4">
        <v>4.161380472574127E-4</v>
      </c>
      <c r="H4" s="4">
        <v>4.1864713672164384E-4</v>
      </c>
      <c r="I4" s="4">
        <v>4.1871977044755321E-4</v>
      </c>
      <c r="J4" s="4">
        <v>4.1845993448607482E-4</v>
      </c>
      <c r="K4" s="4">
        <v>4.1824574080425933E-4</v>
      </c>
      <c r="L4" s="4">
        <v>4.1892239620751885E-4</v>
      </c>
      <c r="M4" s="4">
        <v>4.1874050147763098E-4</v>
      </c>
      <c r="N4" s="4">
        <v>4.1850498686080801E-4</v>
      </c>
      <c r="O4" s="4">
        <v>4.1826480772119918E-4</v>
      </c>
      <c r="P4" s="4">
        <v>4.1829175912415644E-4</v>
      </c>
      <c r="Q4" s="4">
        <v>4.1761857347733379E-4</v>
      </c>
      <c r="R4" s="4">
        <v>4.1687945245925354E-4</v>
      </c>
      <c r="S4" s="4">
        <v>4.164113300533476E-4</v>
      </c>
      <c r="T4" s="4">
        <v>4.1613449901969674E-4</v>
      </c>
      <c r="U4" s="4">
        <v>4.1551323434343832E-4</v>
      </c>
      <c r="V4" s="4">
        <v>4.1503634236097445E-4</v>
      </c>
      <c r="W4" s="4">
        <v>4.1461933319641856E-4</v>
      </c>
      <c r="X4" s="4">
        <v>4.1413077690561246E-4</v>
      </c>
      <c r="Y4" s="4">
        <v>4.1366186353318095E-4</v>
      </c>
      <c r="Z4" s="4">
        <v>4.1331258589589651E-4</v>
      </c>
      <c r="AA4" s="4">
        <v>4.1306480490411649E-4</v>
      </c>
      <c r="AB4" s="4">
        <v>4.1264228513673742E-4</v>
      </c>
      <c r="AC4" s="4">
        <v>4.1222664654626295E-4</v>
      </c>
      <c r="AD4" s="4">
        <v>4.1170488758498282E-4</v>
      </c>
      <c r="AE4" s="4">
        <v>4.1134544874802168E-4</v>
      </c>
      <c r="AF4" s="4">
        <v>4.1101089728435994E-4</v>
      </c>
      <c r="AG4" s="4"/>
      <c r="AH4" s="4"/>
      <c r="AI4" s="4"/>
    </row>
    <row r="5" spans="1:35">
      <c r="A5" t="s">
        <v>319</v>
      </c>
      <c r="B5" s="4">
        <v>4.010435677007162E-4</v>
      </c>
      <c r="C5" s="4">
        <v>4.1543936179917892E-4</v>
      </c>
      <c r="D5" s="4">
        <v>4.232456921304615E-4</v>
      </c>
      <c r="E5" s="4">
        <v>4.284224989356039E-4</v>
      </c>
      <c r="F5" s="4">
        <v>4.3223887309206766E-4</v>
      </c>
      <c r="G5" s="4">
        <v>4.3661930301858122E-4</v>
      </c>
      <c r="H5" s="4">
        <v>4.4073837767711228E-4</v>
      </c>
      <c r="I5" s="4">
        <v>4.4130433819121803E-4</v>
      </c>
      <c r="J5" s="4">
        <v>4.4139330713525239E-4</v>
      </c>
      <c r="K5" s="4">
        <v>4.4143859386227608E-4</v>
      </c>
      <c r="L5" s="4">
        <v>4.4252278985937798E-4</v>
      </c>
      <c r="M5" s="4">
        <v>4.4258101673758966E-4</v>
      </c>
      <c r="N5" s="4">
        <v>4.4262644410952699E-4</v>
      </c>
      <c r="O5" s="4">
        <v>4.4263525674443374E-4</v>
      </c>
      <c r="P5" s="4">
        <v>4.428907913418545E-4</v>
      </c>
      <c r="Q5" s="4">
        <v>4.4235185104972023E-4</v>
      </c>
      <c r="R5" s="4">
        <v>4.4180682000362565E-4</v>
      </c>
      <c r="S5" s="4">
        <v>4.415169210975881E-4</v>
      </c>
      <c r="T5" s="4">
        <v>4.4141525513386555E-4</v>
      </c>
      <c r="U5" s="4">
        <v>4.4094858868260617E-4</v>
      </c>
      <c r="V5" s="4">
        <v>4.406528424788466E-4</v>
      </c>
      <c r="W5" s="4">
        <v>4.4046477188487546E-4</v>
      </c>
      <c r="X5" s="4">
        <v>4.4016736396697124E-4</v>
      </c>
      <c r="Y5" s="4">
        <v>4.3991921468742256E-4</v>
      </c>
      <c r="Z5" s="4">
        <v>4.3980677282836695E-4</v>
      </c>
      <c r="AA5" s="4">
        <v>4.3981133028276362E-4</v>
      </c>
      <c r="AB5" s="4">
        <v>4.3960459654073496E-4</v>
      </c>
      <c r="AC5" s="4">
        <v>4.3945697770705547E-4</v>
      </c>
      <c r="AD5" s="4">
        <v>4.3919624527100954E-4</v>
      </c>
      <c r="AE5" s="4">
        <v>4.3913823303573507E-4</v>
      </c>
      <c r="AF5" s="4">
        <v>4.3909651675542918E-4</v>
      </c>
      <c r="AG5" s="4"/>
      <c r="AH5" s="4"/>
      <c r="AI5" s="4"/>
    </row>
    <row r="6" spans="1:35">
      <c r="A6" t="s">
        <v>320</v>
      </c>
      <c r="B6" s="4">
        <v>4.2164836790723349E-4</v>
      </c>
      <c r="C6" s="4">
        <v>4.3038372468941308E-4</v>
      </c>
      <c r="D6" s="4">
        <v>4.3420465633630295E-4</v>
      </c>
      <c r="E6" s="4">
        <v>4.3755646869858035E-4</v>
      </c>
      <c r="F6" s="4">
        <v>4.3967943886681334E-4</v>
      </c>
      <c r="G6" s="4">
        <v>4.4460624002269991E-4</v>
      </c>
      <c r="H6" s="4">
        <v>4.4496012049244393E-4</v>
      </c>
      <c r="I6" s="4">
        <v>4.4386794465270786E-4</v>
      </c>
      <c r="J6" s="4">
        <v>4.4337540076502162E-4</v>
      </c>
      <c r="K6" s="4">
        <v>4.4271108702653624E-4</v>
      </c>
      <c r="L6" s="4">
        <v>4.4204868011526002E-4</v>
      </c>
      <c r="M6" s="4">
        <v>4.4134700384785902E-4</v>
      </c>
      <c r="N6" s="4">
        <v>4.4074150219218516E-4</v>
      </c>
      <c r="O6" s="4">
        <v>4.4004989920049426E-4</v>
      </c>
      <c r="P6" s="4">
        <v>4.3959873902550526E-4</v>
      </c>
      <c r="Q6" s="4">
        <v>4.3896791873294087E-4</v>
      </c>
      <c r="R6" s="4">
        <v>4.3853822206515422E-4</v>
      </c>
      <c r="S6" s="4">
        <v>4.380679289602619E-4</v>
      </c>
      <c r="T6" s="4">
        <v>4.3761382373608021E-4</v>
      </c>
      <c r="U6" s="4">
        <v>4.3728428606956427E-4</v>
      </c>
      <c r="V6" s="4">
        <v>4.3676208341619235E-4</v>
      </c>
      <c r="W6" s="4">
        <v>4.3641079058356913E-4</v>
      </c>
      <c r="X6" s="4">
        <v>4.3601813064876686E-4</v>
      </c>
      <c r="Y6" s="4">
        <v>4.3568341275915397E-4</v>
      </c>
      <c r="Z6" s="4">
        <v>4.3535955435881782E-4</v>
      </c>
      <c r="AA6" s="4">
        <v>4.3509879831850481E-4</v>
      </c>
      <c r="AB6" s="4">
        <v>4.3470212020737582E-4</v>
      </c>
      <c r="AC6" s="4">
        <v>4.3438066023618842E-4</v>
      </c>
      <c r="AD6" s="4">
        <v>4.3404466716966903E-4</v>
      </c>
      <c r="AE6" s="4">
        <v>4.3370047683290603E-4</v>
      </c>
      <c r="AF6" s="4">
        <v>4.3334687418764364E-4</v>
      </c>
      <c r="AG6" s="4"/>
      <c r="AH6" s="4"/>
      <c r="AI6" s="4"/>
    </row>
    <row r="7" spans="1:35">
      <c r="A7" t="s">
        <v>321</v>
      </c>
      <c r="B7" s="4">
        <v>6.5738318568648571E-4</v>
      </c>
      <c r="C7" s="4">
        <v>6.7868209237387732E-4</v>
      </c>
      <c r="D7" s="4">
        <v>6.8605104499600824E-4</v>
      </c>
      <c r="E7" s="4">
        <v>6.8995200477364748E-4</v>
      </c>
      <c r="F7" s="4">
        <v>7.0255070116778152E-4</v>
      </c>
      <c r="G7" s="4">
        <v>7.3075494105914415E-4</v>
      </c>
      <c r="H7" s="4">
        <v>7.6511494750975708E-4</v>
      </c>
      <c r="I7" s="4">
        <v>7.6729530817545215E-4</v>
      </c>
      <c r="J7" s="4">
        <v>7.6615763729175437E-4</v>
      </c>
      <c r="K7" s="4">
        <v>7.6497534983816374E-4</v>
      </c>
      <c r="L7" s="4">
        <v>7.6434508106930723E-4</v>
      </c>
      <c r="M7" s="4">
        <v>7.6297468642330408E-4</v>
      </c>
      <c r="N7" s="4">
        <v>7.6220701719009081E-4</v>
      </c>
      <c r="O7" s="4">
        <v>7.6135115263870209E-4</v>
      </c>
      <c r="P7" s="4">
        <v>7.6059039236971756E-4</v>
      </c>
      <c r="Q7" s="4">
        <v>7.5941521982376113E-4</v>
      </c>
      <c r="R7" s="4">
        <v>7.5865921051893645E-4</v>
      </c>
      <c r="S7" s="4">
        <v>7.5779553890121924E-4</v>
      </c>
      <c r="T7" s="4">
        <v>7.5675471415846706E-4</v>
      </c>
      <c r="U7" s="4">
        <v>7.5542246426100047E-4</v>
      </c>
      <c r="V7" s="4">
        <v>7.5410270573479155E-4</v>
      </c>
      <c r="W7" s="4">
        <v>7.5263393803100167E-4</v>
      </c>
      <c r="X7" s="4">
        <v>7.5087688624492623E-4</v>
      </c>
      <c r="Y7" s="4">
        <v>7.4906248631128583E-4</v>
      </c>
      <c r="Z7" s="4">
        <v>7.470071968170176E-4</v>
      </c>
      <c r="AA7" s="4">
        <v>7.4466971736164859E-4</v>
      </c>
      <c r="AB7" s="4">
        <v>7.4187742730834057E-4</v>
      </c>
      <c r="AC7" s="4">
        <v>7.3887113076972523E-4</v>
      </c>
      <c r="AD7" s="4">
        <v>7.3528955607294266E-4</v>
      </c>
      <c r="AE7" s="4">
        <v>7.3158063579575828E-4</v>
      </c>
      <c r="AF7" s="4">
        <v>7.2734242308217191E-4</v>
      </c>
      <c r="AG7" s="4"/>
      <c r="AH7" s="4"/>
      <c r="AI7" s="4"/>
    </row>
    <row r="8" spans="1:35">
      <c r="A8" t="s">
        <v>322</v>
      </c>
      <c r="B8" s="4">
        <v>3.6368321172053488E-4</v>
      </c>
      <c r="C8" s="4">
        <v>3.7519786349243767E-4</v>
      </c>
      <c r="D8" s="4">
        <v>3.8292342231539014E-4</v>
      </c>
      <c r="E8" s="4">
        <v>3.8737442480929154E-4</v>
      </c>
      <c r="F8" s="4">
        <v>3.9018162646122461E-4</v>
      </c>
      <c r="G8" s="4">
        <v>3.9393486543226201E-4</v>
      </c>
      <c r="H8" s="4">
        <v>3.958081254319439E-4</v>
      </c>
      <c r="I8" s="4">
        <v>3.958068662698271E-4</v>
      </c>
      <c r="J8" s="4">
        <v>3.9568870081904033E-4</v>
      </c>
      <c r="K8" s="4">
        <v>3.9552372368166668E-4</v>
      </c>
      <c r="L8" s="4">
        <v>3.9593709557582721E-4</v>
      </c>
      <c r="M8" s="4">
        <v>3.9597127514076109E-4</v>
      </c>
      <c r="N8" s="4">
        <v>3.9568311316840501E-4</v>
      </c>
      <c r="O8" s="4">
        <v>3.9545023752148126E-4</v>
      </c>
      <c r="P8" s="4">
        <v>3.9533735885442279E-4</v>
      </c>
      <c r="Q8" s="4">
        <v>3.9487850361981201E-4</v>
      </c>
      <c r="R8" s="4">
        <v>3.9428117062173101E-4</v>
      </c>
      <c r="S8" s="4">
        <v>3.9378231845382995E-4</v>
      </c>
      <c r="T8" s="4">
        <v>3.9349649872249946E-4</v>
      </c>
      <c r="U8" s="4">
        <v>3.9297415036491852E-4</v>
      </c>
      <c r="V8" s="4">
        <v>3.9250688719174123E-4</v>
      </c>
      <c r="W8" s="4">
        <v>3.9211185181415524E-4</v>
      </c>
      <c r="X8" s="4">
        <v>3.9168760952964436E-4</v>
      </c>
      <c r="Y8" s="4">
        <v>3.9122731880395569E-4</v>
      </c>
      <c r="Z8" s="4">
        <v>3.9085142797907205E-4</v>
      </c>
      <c r="AA8" s="4">
        <v>3.9051216876031034E-4</v>
      </c>
      <c r="AB8" s="4">
        <v>3.9011492927727893E-4</v>
      </c>
      <c r="AC8" s="4">
        <v>3.8968023550283847E-4</v>
      </c>
      <c r="AD8" s="4">
        <v>3.8920742031412479E-4</v>
      </c>
      <c r="AE8" s="4">
        <v>3.8876188063600889E-4</v>
      </c>
      <c r="AF8" s="4">
        <v>3.883715712735463E-4</v>
      </c>
      <c r="AG8" s="4"/>
      <c r="AH8" s="4"/>
      <c r="AI8" s="4"/>
    </row>
    <row r="9" spans="1:35">
      <c r="A9" t="s">
        <v>323</v>
      </c>
      <c r="B9" s="4">
        <v>5.8794415231938754E-4</v>
      </c>
      <c r="C9" s="4">
        <v>5.859697075889746E-4</v>
      </c>
      <c r="D9" s="4">
        <v>5.8487716230241557E-4</v>
      </c>
      <c r="E9" s="4">
        <v>5.8450715864569842E-4</v>
      </c>
      <c r="F9" s="4">
        <v>5.8509864619692446E-4</v>
      </c>
      <c r="G9" s="4">
        <v>5.8547838832553585E-4</v>
      </c>
      <c r="H9" s="4">
        <v>5.8677369900367977E-4</v>
      </c>
      <c r="I9" s="4">
        <v>5.8555189724455374E-4</v>
      </c>
      <c r="J9" s="4">
        <v>5.848624993596127E-4</v>
      </c>
      <c r="K9" s="4">
        <v>5.8392369578135807E-4</v>
      </c>
      <c r="L9" s="4">
        <v>5.8323582222320433E-4</v>
      </c>
      <c r="M9" s="4">
        <v>5.8232846507614633E-4</v>
      </c>
      <c r="N9" s="4">
        <v>5.8140476063791701E-4</v>
      </c>
      <c r="O9" s="4">
        <v>5.8053415348023238E-4</v>
      </c>
      <c r="P9" s="4">
        <v>5.7985999357189376E-4</v>
      </c>
      <c r="Q9" s="4">
        <v>5.790672010289583E-4</v>
      </c>
      <c r="R9" s="4">
        <v>5.783038784646057E-4</v>
      </c>
      <c r="S9" s="4">
        <v>5.7772941074558763E-4</v>
      </c>
      <c r="T9" s="4">
        <v>5.7728789584792482E-4</v>
      </c>
      <c r="U9" s="4">
        <v>5.7687866477931793E-4</v>
      </c>
      <c r="V9" s="4">
        <v>5.7657581365796442E-4</v>
      </c>
      <c r="W9" s="4">
        <v>5.7638685408458411E-4</v>
      </c>
      <c r="X9" s="4">
        <v>5.7622519119671751E-4</v>
      </c>
      <c r="Y9" s="4">
        <v>5.7612076801724784E-4</v>
      </c>
      <c r="Z9" s="4">
        <v>5.7610601336530144E-4</v>
      </c>
      <c r="AA9" s="4">
        <v>5.7616718513728532E-4</v>
      </c>
      <c r="AB9" s="4">
        <v>5.7619221096857649E-4</v>
      </c>
      <c r="AC9" s="4">
        <v>5.7620061572155568E-4</v>
      </c>
      <c r="AD9" s="4">
        <v>5.7622282038993897E-4</v>
      </c>
      <c r="AE9" s="4">
        <v>5.7625953419671364E-4</v>
      </c>
      <c r="AF9" s="4">
        <v>5.7635527402379559E-4</v>
      </c>
      <c r="AG9" s="4"/>
      <c r="AH9" s="4"/>
      <c r="AI9" s="4"/>
    </row>
    <row r="11" spans="1:35">
      <c r="A11" t="s">
        <v>324</v>
      </c>
    </row>
    <row r="12" spans="1:35">
      <c r="A12" s="1"/>
      <c r="B12">
        <v>2020</v>
      </c>
      <c r="C12">
        <v>2021</v>
      </c>
      <c r="D12">
        <v>2022</v>
      </c>
      <c r="E12">
        <v>2023</v>
      </c>
      <c r="F12">
        <v>2024</v>
      </c>
      <c r="G12">
        <v>2025</v>
      </c>
      <c r="H12">
        <v>2026</v>
      </c>
      <c r="I12">
        <v>2027</v>
      </c>
      <c r="J12">
        <v>2028</v>
      </c>
      <c r="K12">
        <v>2029</v>
      </c>
      <c r="L12">
        <v>2030</v>
      </c>
      <c r="M12">
        <v>2031</v>
      </c>
      <c r="N12">
        <v>2032</v>
      </c>
      <c r="O12">
        <v>2033</v>
      </c>
      <c r="P12">
        <v>2034</v>
      </c>
      <c r="Q12">
        <v>2035</v>
      </c>
      <c r="R12">
        <v>2036</v>
      </c>
      <c r="S12">
        <v>2037</v>
      </c>
      <c r="T12">
        <v>2038</v>
      </c>
      <c r="U12">
        <v>2039</v>
      </c>
      <c r="V12">
        <v>2040</v>
      </c>
      <c r="W12">
        <v>2041</v>
      </c>
      <c r="X12">
        <v>2042</v>
      </c>
      <c r="Y12">
        <v>2043</v>
      </c>
      <c r="Z12">
        <v>2044</v>
      </c>
      <c r="AA12">
        <v>2045</v>
      </c>
      <c r="AB12">
        <v>2046</v>
      </c>
      <c r="AC12">
        <v>2047</v>
      </c>
      <c r="AD12">
        <v>2048</v>
      </c>
      <c r="AE12">
        <v>2049</v>
      </c>
      <c r="AF12">
        <v>2050</v>
      </c>
    </row>
    <row r="13" spans="1:35">
      <c r="A13" t="s">
        <v>317</v>
      </c>
      <c r="B13" s="4">
        <v>1.3418728199415992E-4</v>
      </c>
      <c r="C13" s="4">
        <v>1.3640834056772384E-4</v>
      </c>
      <c r="D13" s="4">
        <v>1.3862939914128773E-4</v>
      </c>
      <c r="E13" s="4">
        <v>1.4085045771485165E-4</v>
      </c>
      <c r="F13" s="4">
        <v>1.4307151628841557E-4</v>
      </c>
      <c r="G13" s="4">
        <v>1.4529257486197946E-4</v>
      </c>
      <c r="H13" s="4">
        <v>1.4751363343554338E-4</v>
      </c>
      <c r="I13" s="4">
        <v>1.497346920091073E-4</v>
      </c>
      <c r="J13" s="4">
        <v>1.5195575058267119E-4</v>
      </c>
      <c r="K13" s="4">
        <v>1.5417680915623511E-4</v>
      </c>
      <c r="L13" s="4">
        <v>1.56397867729799E-4</v>
      </c>
      <c r="M13" s="4">
        <v>1.5861892630336292E-4</v>
      </c>
      <c r="N13" s="4">
        <v>1.6083998487692684E-4</v>
      </c>
      <c r="O13" s="4">
        <v>1.6306104345049073E-4</v>
      </c>
      <c r="P13" s="4">
        <v>1.6528210202405464E-4</v>
      </c>
      <c r="Q13" s="4">
        <v>1.6750316059761856E-4</v>
      </c>
      <c r="R13" s="4">
        <v>1.6972421917118245E-4</v>
      </c>
      <c r="S13" s="4">
        <v>1.7194527774474637E-4</v>
      </c>
      <c r="T13" s="4">
        <v>1.7416633631831029E-4</v>
      </c>
      <c r="U13" s="4">
        <v>1.7638739489187418E-4</v>
      </c>
      <c r="V13" s="4">
        <v>1.786084534654381E-4</v>
      </c>
      <c r="W13" s="4">
        <v>1.8082951203900199E-4</v>
      </c>
      <c r="X13" s="4">
        <v>1.8305057061256591E-4</v>
      </c>
      <c r="Y13" s="4">
        <v>1.8527162918612983E-4</v>
      </c>
      <c r="Z13" s="4">
        <v>1.8749268775969375E-4</v>
      </c>
      <c r="AA13" s="4">
        <v>1.8971374633325764E-4</v>
      </c>
      <c r="AB13" s="4">
        <v>1.9193480490682156E-4</v>
      </c>
      <c r="AC13" s="4">
        <v>1.9415586348038545E-4</v>
      </c>
      <c r="AD13" s="4">
        <v>1.9637692205394937E-4</v>
      </c>
      <c r="AE13" s="4">
        <v>1.9859798062751328E-4</v>
      </c>
      <c r="AF13" s="4">
        <v>2.008190392010772E-4</v>
      </c>
      <c r="AG13" s="4"/>
      <c r="AH13" s="4"/>
      <c r="AI13" s="4"/>
    </row>
    <row r="14" spans="1:35">
      <c r="A14" t="s">
        <v>318</v>
      </c>
      <c r="B14" s="4">
        <v>7.6006288669010344E-5</v>
      </c>
      <c r="C14" s="4">
        <v>7.6080376741914172E-5</v>
      </c>
      <c r="D14" s="4">
        <v>7.5743043666375457E-5</v>
      </c>
      <c r="E14" s="4">
        <v>7.5724277835314714E-5</v>
      </c>
      <c r="F14" s="4">
        <v>7.5855615749214229E-5</v>
      </c>
      <c r="G14" s="4">
        <v>7.6274191346832132E-5</v>
      </c>
      <c r="H14" s="4">
        <v>7.664460235057268E-5</v>
      </c>
      <c r="I14" s="4">
        <v>7.6861170255864997E-5</v>
      </c>
      <c r="J14" s="4">
        <v>7.6261937953287745E-5</v>
      </c>
      <c r="K14" s="4">
        <v>7.6089615966585825E-5</v>
      </c>
      <c r="L14" s="4">
        <v>7.5843506963502549E-5</v>
      </c>
      <c r="M14" s="4">
        <v>7.5469291426432186E-5</v>
      </c>
      <c r="N14" s="4">
        <v>7.4950369589322721E-5</v>
      </c>
      <c r="O14" s="4">
        <v>7.4315905351409709E-5</v>
      </c>
      <c r="P14" s="4">
        <v>7.3756483653024548E-5</v>
      </c>
      <c r="Q14" s="4">
        <v>7.3125173956256506E-5</v>
      </c>
      <c r="R14" s="4">
        <v>7.2690935039744075E-5</v>
      </c>
      <c r="S14" s="4">
        <v>7.2177151906125642E-5</v>
      </c>
      <c r="T14" s="4">
        <v>7.1871648297494589E-5</v>
      </c>
      <c r="U14" s="4">
        <v>7.1640208537458242E-5</v>
      </c>
      <c r="V14" s="4">
        <v>7.1448077325544755E-5</v>
      </c>
      <c r="W14" s="4">
        <v>7.1284562722858101E-5</v>
      </c>
      <c r="X14" s="4">
        <v>7.1121073609261765E-5</v>
      </c>
      <c r="Y14" s="4">
        <v>7.0997642281631361E-5</v>
      </c>
      <c r="Z14" s="4">
        <v>7.0894291213070466E-5</v>
      </c>
      <c r="AA14" s="4">
        <v>7.0792139726689904E-5</v>
      </c>
      <c r="AB14" s="4">
        <v>7.0714033031888464E-5</v>
      </c>
      <c r="AC14" s="4">
        <v>7.0561603706842998E-5</v>
      </c>
      <c r="AD14" s="4">
        <v>7.0407765905464056E-5</v>
      </c>
      <c r="AE14" s="4">
        <v>7.0265570249012377E-5</v>
      </c>
      <c r="AF14" s="4">
        <v>7.0125408470328278E-5</v>
      </c>
      <c r="AG14" s="4"/>
      <c r="AH14" s="4"/>
      <c r="AI14" s="4"/>
    </row>
    <row r="15" spans="1:35">
      <c r="A15" t="s">
        <v>319</v>
      </c>
      <c r="B15" s="4">
        <v>1.157863591831631E-4</v>
      </c>
      <c r="C15" s="4">
        <v>1.1589922337335911E-4</v>
      </c>
      <c r="D15" s="4">
        <v>1.1538533736033749E-4</v>
      </c>
      <c r="E15" s="4">
        <v>1.1535674989351573E-4</v>
      </c>
      <c r="F15" s="4">
        <v>1.1555682727052541E-4</v>
      </c>
      <c r="G15" s="4">
        <v>1.1619447640903485E-4</v>
      </c>
      <c r="H15" s="4">
        <v>1.1675875263243092E-4</v>
      </c>
      <c r="I15" s="4">
        <v>1.170886675606406E-4</v>
      </c>
      <c r="J15" s="4">
        <v>1.1617580985063572E-4</v>
      </c>
      <c r="K15" s="4">
        <v>1.1591329821118029E-4</v>
      </c>
      <c r="L15" s="4">
        <v>1.1553838100461461E-4</v>
      </c>
      <c r="M15" s="4">
        <v>1.1496830903628264E-4</v>
      </c>
      <c r="N15" s="4">
        <v>1.1417779457660161E-4</v>
      </c>
      <c r="O15" s="4">
        <v>1.1321126528769265E-4</v>
      </c>
      <c r="P15" s="4">
        <v>1.1235905420307894E-4</v>
      </c>
      <c r="Q15" s="4">
        <v>1.113973304748738E-4</v>
      </c>
      <c r="R15" s="4">
        <v>1.1073582017040977E-4</v>
      </c>
      <c r="S15" s="4">
        <v>1.099531339020346E-4</v>
      </c>
      <c r="T15" s="4">
        <v>1.0948773622007766E-4</v>
      </c>
      <c r="U15" s="4">
        <v>1.0913516582552083E-4</v>
      </c>
      <c r="V15" s="4">
        <v>1.0884247723484658E-4</v>
      </c>
      <c r="W15" s="4">
        <v>1.085933825763662E-4</v>
      </c>
      <c r="X15" s="4">
        <v>1.083443267474224E-4</v>
      </c>
      <c r="Y15" s="4">
        <v>1.0815629409531245E-4</v>
      </c>
      <c r="Z15" s="4">
        <v>1.0799885128162017E-4</v>
      </c>
      <c r="AA15" s="4">
        <v>1.078432358858381E-4</v>
      </c>
      <c r="AB15" s="4">
        <v>1.0772424981274788E-4</v>
      </c>
      <c r="AC15" s="4">
        <v>1.0749204222981193E-4</v>
      </c>
      <c r="AD15" s="4">
        <v>1.0725768900406794E-4</v>
      </c>
      <c r="AE15" s="4">
        <v>1.0704107117361582E-4</v>
      </c>
      <c r="AF15" s="4">
        <v>1.0682755170917861E-4</v>
      </c>
      <c r="AG15" s="4"/>
      <c r="AH15" s="4"/>
      <c r="AI15" s="4"/>
    </row>
    <row r="16" spans="1:35">
      <c r="A16" t="s">
        <v>320</v>
      </c>
      <c r="B16" s="4">
        <v>8.201551487503343E-5</v>
      </c>
      <c r="C16" s="4">
        <v>8.2095460515739128E-5</v>
      </c>
      <c r="D16" s="4">
        <v>8.1731457137082305E-5</v>
      </c>
      <c r="E16" s="4">
        <v>8.171120763768617E-5</v>
      </c>
      <c r="F16" s="4">
        <v>8.1852929419129673E-5</v>
      </c>
      <c r="G16" s="4">
        <v>8.2304598534329538E-5</v>
      </c>
      <c r="H16" s="4">
        <v>8.2704295055751004E-5</v>
      </c>
      <c r="I16" s="4">
        <v>8.2937985301242487E-5</v>
      </c>
      <c r="J16" s="4">
        <v>8.2291376360242263E-5</v>
      </c>
      <c r="K16" s="4">
        <v>8.2105430214059649E-5</v>
      </c>
      <c r="L16" s="4">
        <v>8.1839863285891951E-5</v>
      </c>
      <c r="M16" s="4">
        <v>8.1436061436275037E-5</v>
      </c>
      <c r="N16" s="4">
        <v>8.0876112484738039E-5</v>
      </c>
      <c r="O16" s="4">
        <v>8.0191486093245156E-5</v>
      </c>
      <c r="P16" s="4">
        <v>7.9587835271335844E-5</v>
      </c>
      <c r="Q16" s="4">
        <v>7.8906612826025961E-5</v>
      </c>
      <c r="R16" s="4">
        <v>7.8438042015107454E-5</v>
      </c>
      <c r="S16" s="4">
        <v>7.7883638044387005E-5</v>
      </c>
      <c r="T16" s="4">
        <v>7.7553980641074374E-5</v>
      </c>
      <c r="U16" s="4">
        <v>7.7304242738930563E-5</v>
      </c>
      <c r="V16" s="4">
        <v>7.7096921206139103E-5</v>
      </c>
      <c r="W16" s="4">
        <v>7.6920478775337981E-5</v>
      </c>
      <c r="X16" s="4">
        <v>7.6744063848851346E-5</v>
      </c>
      <c r="Y16" s="4">
        <v>7.6610873765970154E-5</v>
      </c>
      <c r="Z16" s="4">
        <v>7.6499351532095263E-5</v>
      </c>
      <c r="AA16" s="4">
        <v>7.638912372203555E-5</v>
      </c>
      <c r="AB16" s="4">
        <v>7.6304841738248364E-5</v>
      </c>
      <c r="AC16" s="4">
        <v>7.6140361011790326E-5</v>
      </c>
      <c r="AD16" s="4">
        <v>7.5974360451727698E-5</v>
      </c>
      <c r="AE16" s="4">
        <v>7.5820922490460257E-5</v>
      </c>
      <c r="AF16" s="4">
        <v>7.5669679209859657E-5</v>
      </c>
      <c r="AG16" s="4"/>
      <c r="AH16" s="4"/>
      <c r="AI16" s="4"/>
    </row>
    <row r="17" spans="1:35">
      <c r="A17" t="s">
        <v>321</v>
      </c>
      <c r="B17" s="4">
        <v>1.2590686672921136E-4</v>
      </c>
      <c r="C17" s="4">
        <v>1.2717923783025971E-4</v>
      </c>
      <c r="D17" s="4">
        <v>1.2816957133986013E-4</v>
      </c>
      <c r="E17" s="4">
        <v>1.2937828919525049E-4</v>
      </c>
      <c r="F17" s="4">
        <v>1.30689906230365E-4</v>
      </c>
      <c r="G17" s="4">
        <v>1.3219843055815438E-4</v>
      </c>
      <c r="H17" s="4">
        <v>1.3367393707414276E-4</v>
      </c>
      <c r="I17" s="4">
        <v>1.3504398100729726E-4</v>
      </c>
      <c r="J17" s="4">
        <v>1.3585477725325522E-4</v>
      </c>
      <c r="K17" s="4">
        <v>1.3695822923096045E-4</v>
      </c>
      <c r="L17" s="4">
        <v>1.3801109870346603E-4</v>
      </c>
      <c r="M17" s="4">
        <v>1.389761485331768E-4</v>
      </c>
      <c r="N17" s="4">
        <v>1.3984199924178047E-4</v>
      </c>
      <c r="O17" s="4">
        <v>1.4062864327723159E-4</v>
      </c>
      <c r="P17" s="4">
        <v>1.414667305046156E-4</v>
      </c>
      <c r="Q17" s="4">
        <v>1.4225553704238342E-4</v>
      </c>
      <c r="R17" s="4">
        <v>1.4317943962083475E-4</v>
      </c>
      <c r="S17" s="4">
        <v>1.4404881301552608E-4</v>
      </c>
      <c r="T17" s="4">
        <v>1.4506096627410562E-4</v>
      </c>
      <c r="U17" s="4">
        <v>1.4612389181201517E-4</v>
      </c>
      <c r="V17" s="4">
        <v>1.4721376416167192E-4</v>
      </c>
      <c r="W17" s="4">
        <v>1.483232537808159E-4</v>
      </c>
      <c r="X17" s="4">
        <v>1.4943276087325133E-4</v>
      </c>
      <c r="Y17" s="4">
        <v>1.5056972839526199E-4</v>
      </c>
      <c r="Z17" s="4">
        <v>1.5172046134456063E-4</v>
      </c>
      <c r="AA17" s="4">
        <v>1.5287201663191885E-4</v>
      </c>
      <c r="AB17" s="4">
        <v>1.5404005511448842E-4</v>
      </c>
      <c r="AC17" s="4">
        <v>1.5515714391762736E-4</v>
      </c>
      <c r="AD17" s="4">
        <v>1.5627326718150274E-4</v>
      </c>
      <c r="AE17" s="4">
        <v>1.5739737137325944E-4</v>
      </c>
      <c r="AF17" s="4">
        <v>1.5852286982972284E-4</v>
      </c>
      <c r="AG17" s="4"/>
      <c r="AH17" s="4"/>
      <c r="AI17" s="4"/>
    </row>
    <row r="18" spans="1:35">
      <c r="A18" t="s">
        <v>322</v>
      </c>
      <c r="B18" s="4">
        <v>4.4583709051118848E-5</v>
      </c>
      <c r="C18" s="4">
        <v>4.4627167574674539E-5</v>
      </c>
      <c r="D18" s="4">
        <v>4.4429295004437204E-5</v>
      </c>
      <c r="E18" s="4">
        <v>4.4418287358007338E-5</v>
      </c>
      <c r="F18" s="4">
        <v>4.4495327448284301E-5</v>
      </c>
      <c r="G18" s="4">
        <v>4.4740855193249741E-5</v>
      </c>
      <c r="H18" s="4">
        <v>4.4958130588605744E-5</v>
      </c>
      <c r="I18" s="4">
        <v>4.508516482022584E-5</v>
      </c>
      <c r="J18" s="4">
        <v>4.4733667607298132E-5</v>
      </c>
      <c r="K18" s="4">
        <v>4.4632587111818528E-5</v>
      </c>
      <c r="L18" s="4">
        <v>4.4488224686281508E-5</v>
      </c>
      <c r="M18" s="4">
        <v>4.4268717630756032E-5</v>
      </c>
      <c r="N18" s="4">
        <v>4.3964328867522117E-5</v>
      </c>
      <c r="O18" s="4">
        <v>4.3592165333664591E-5</v>
      </c>
      <c r="P18" s="4">
        <v>4.3264020193644674E-5</v>
      </c>
      <c r="Q18" s="4">
        <v>4.2893707048051865E-5</v>
      </c>
      <c r="R18" s="4">
        <v>4.2638991525803811E-5</v>
      </c>
      <c r="S18" s="4">
        <v>4.2337617019223595E-5</v>
      </c>
      <c r="T18" s="4">
        <v>4.2158414952660556E-5</v>
      </c>
      <c r="U18" s="4">
        <v>4.2022657200176995E-5</v>
      </c>
      <c r="V18" s="4">
        <v>4.1909957024946854E-5</v>
      </c>
      <c r="W18" s="4">
        <v>4.1814042757858543E-5</v>
      </c>
      <c r="X18" s="4">
        <v>4.1718143442140791E-5</v>
      </c>
      <c r="Y18" s="4">
        <v>4.1645741191021392E-5</v>
      </c>
      <c r="Z18" s="4">
        <v>4.158511760247982E-5</v>
      </c>
      <c r="AA18" s="4">
        <v>4.1525197663910494E-5</v>
      </c>
      <c r="AB18" s="4">
        <v>4.1479381900281561E-5</v>
      </c>
      <c r="AC18" s="4">
        <v>4.1389970026636733E-5</v>
      </c>
      <c r="AD18" s="4">
        <v>4.1299731970051566E-5</v>
      </c>
      <c r="AE18" s="4">
        <v>4.121632295368475E-5</v>
      </c>
      <c r="AF18" s="4">
        <v>4.1134106967739804E-5</v>
      </c>
      <c r="AG18" s="4"/>
      <c r="AH18" s="4"/>
      <c r="AI18" s="4"/>
    </row>
    <row r="19" spans="1:35">
      <c r="A19" t="s">
        <v>323</v>
      </c>
      <c r="B19" s="4">
        <v>2.4604654462510026E-4</v>
      </c>
      <c r="C19" s="4">
        <v>2.462863815472174E-4</v>
      </c>
      <c r="D19" s="4">
        <v>2.4519437141124688E-4</v>
      </c>
      <c r="E19" s="4">
        <v>2.4513362291305851E-4</v>
      </c>
      <c r="F19" s="4">
        <v>2.4555878825738899E-4</v>
      </c>
      <c r="G19" s="4">
        <v>2.4691379560298857E-4</v>
      </c>
      <c r="H19" s="4">
        <v>2.4811288516725301E-4</v>
      </c>
      <c r="I19" s="4">
        <v>2.4881395590372739E-4</v>
      </c>
      <c r="J19" s="4">
        <v>2.4687412908072675E-4</v>
      </c>
      <c r="K19" s="4">
        <v>2.4631629064217889E-4</v>
      </c>
      <c r="L19" s="4">
        <v>2.4551958985767581E-4</v>
      </c>
      <c r="M19" s="4">
        <v>2.4430818430882508E-4</v>
      </c>
      <c r="N19" s="4">
        <v>2.4262833745421412E-4</v>
      </c>
      <c r="O19" s="4">
        <v>2.4057445827973541E-4</v>
      </c>
      <c r="P19" s="4">
        <v>2.3876350581400748E-4</v>
      </c>
      <c r="Q19" s="4">
        <v>2.3671983847807786E-4</v>
      </c>
      <c r="R19" s="4">
        <v>2.3531412604532232E-4</v>
      </c>
      <c r="S19" s="4">
        <v>2.33650914133161E-4</v>
      </c>
      <c r="T19" s="4">
        <v>2.3266194192322309E-4</v>
      </c>
      <c r="U19" s="4">
        <v>2.3191272821679169E-4</v>
      </c>
      <c r="V19" s="4">
        <v>2.3129076361841732E-4</v>
      </c>
      <c r="W19" s="4">
        <v>2.3076143632601393E-4</v>
      </c>
      <c r="X19" s="4">
        <v>2.3023219154655404E-4</v>
      </c>
      <c r="Y19" s="4">
        <v>2.2983262129791046E-4</v>
      </c>
      <c r="Z19" s="4">
        <v>2.2949805459628579E-4</v>
      </c>
      <c r="AA19" s="4">
        <v>2.2916737116610668E-4</v>
      </c>
      <c r="AB19" s="4">
        <v>2.2891452521474505E-4</v>
      </c>
      <c r="AC19" s="4">
        <v>2.2842108303537095E-4</v>
      </c>
      <c r="AD19" s="4">
        <v>2.2792308135518305E-4</v>
      </c>
      <c r="AE19" s="4">
        <v>2.2746276747138072E-4</v>
      </c>
      <c r="AF19" s="4">
        <v>2.2700903762957897E-4</v>
      </c>
      <c r="AG19" s="4"/>
      <c r="AH19" s="4"/>
      <c r="AI19" s="4"/>
    </row>
    <row r="21" spans="1:35">
      <c r="A21" t="s">
        <v>325</v>
      </c>
    </row>
    <row r="22" spans="1:35">
      <c r="A22" s="1" t="s">
        <v>316</v>
      </c>
      <c r="B22">
        <v>2020</v>
      </c>
      <c r="C22">
        <v>2021</v>
      </c>
      <c r="D22">
        <v>2022</v>
      </c>
      <c r="E22">
        <v>2023</v>
      </c>
      <c r="F22">
        <v>2024</v>
      </c>
      <c r="G22">
        <v>2025</v>
      </c>
      <c r="H22">
        <v>2026</v>
      </c>
      <c r="I22">
        <v>2027</v>
      </c>
      <c r="J22">
        <v>2028</v>
      </c>
      <c r="K22">
        <v>2029</v>
      </c>
      <c r="L22">
        <v>2030</v>
      </c>
      <c r="M22">
        <v>2031</v>
      </c>
      <c r="N22">
        <v>2032</v>
      </c>
      <c r="O22">
        <v>2033</v>
      </c>
      <c r="P22">
        <v>2034</v>
      </c>
      <c r="Q22">
        <v>2035</v>
      </c>
      <c r="R22">
        <v>2036</v>
      </c>
      <c r="S22">
        <v>2037</v>
      </c>
      <c r="T22">
        <v>2038</v>
      </c>
      <c r="U22">
        <v>2039</v>
      </c>
      <c r="V22">
        <v>2040</v>
      </c>
      <c r="W22">
        <v>2041</v>
      </c>
      <c r="X22">
        <v>2042</v>
      </c>
      <c r="Y22">
        <v>2043</v>
      </c>
      <c r="Z22">
        <v>2044</v>
      </c>
      <c r="AA22">
        <v>2045</v>
      </c>
      <c r="AB22">
        <v>2046</v>
      </c>
      <c r="AC22">
        <v>2047</v>
      </c>
      <c r="AD22">
        <v>2048</v>
      </c>
      <c r="AE22">
        <v>2049</v>
      </c>
      <c r="AF22">
        <v>2050</v>
      </c>
    </row>
    <row r="23" spans="1:35">
      <c r="A23" t="s">
        <v>317</v>
      </c>
      <c r="B23" s="4">
        <v>3.1663477151009402E-3</v>
      </c>
      <c r="C23" s="4">
        <v>4.4079595093891597E-3</v>
      </c>
      <c r="D23" s="4">
        <v>4.4499552617472604E-3</v>
      </c>
      <c r="E23" s="4">
        <v>4.5052438778823926E-3</v>
      </c>
      <c r="F23" s="4">
        <v>4.5727808524734324E-3</v>
      </c>
      <c r="G23" s="4">
        <v>4.6568996641535541E-3</v>
      </c>
      <c r="H23" s="4">
        <v>4.7577561904264291E-3</v>
      </c>
      <c r="I23" s="4">
        <v>4.8608689490301296E-3</v>
      </c>
      <c r="J23" s="4">
        <v>4.9072532203259349E-3</v>
      </c>
      <c r="K23" s="4">
        <v>4.9900615685721924E-3</v>
      </c>
      <c r="L23" s="4">
        <v>5.0684759358657905E-3</v>
      </c>
      <c r="M23" s="4">
        <v>5.1401510170166632E-3</v>
      </c>
      <c r="N23" s="4">
        <v>5.1812984764369732E-3</v>
      </c>
      <c r="O23" s="4">
        <v>5.1861210154859894E-3</v>
      </c>
      <c r="P23" s="4">
        <v>5.1896536786959673E-3</v>
      </c>
      <c r="Q23" s="4">
        <v>5.1900028274979998E-3</v>
      </c>
      <c r="R23" s="4">
        <v>5.189671325205817E-3</v>
      </c>
      <c r="S23" s="4">
        <v>5.1889402555120303E-3</v>
      </c>
      <c r="T23" s="4">
        <v>5.1880016292500074E-3</v>
      </c>
      <c r="U23" s="4">
        <v>5.1869966184985477E-3</v>
      </c>
      <c r="V23" s="4">
        <v>5.1859319457375963E-3</v>
      </c>
      <c r="W23" s="4">
        <v>5.1847290419828199E-3</v>
      </c>
      <c r="X23" s="4">
        <v>5.1833484126645527E-3</v>
      </c>
      <c r="Y23" s="4">
        <v>5.1820211430308322E-3</v>
      </c>
      <c r="Z23" s="4">
        <v>5.1808115167961116E-3</v>
      </c>
      <c r="AA23" s="4">
        <v>5.1796770983057539E-3</v>
      </c>
      <c r="AB23" s="4">
        <v>5.1786166270947646E-3</v>
      </c>
      <c r="AC23" s="4">
        <v>5.1776036333983739E-3</v>
      </c>
      <c r="AD23" s="4">
        <v>5.1766360164415964E-3</v>
      </c>
      <c r="AE23" s="4">
        <v>5.1757179777743995E-3</v>
      </c>
      <c r="AF23" s="4">
        <v>5.1748444755368222E-3</v>
      </c>
      <c r="AG23" s="4"/>
      <c r="AH23" s="4"/>
      <c r="AI23" s="4"/>
    </row>
    <row r="24" spans="1:35">
      <c r="A24" t="s">
        <v>318</v>
      </c>
      <c r="B24" s="4">
        <v>8.4430740727243017E-4</v>
      </c>
      <c r="C24" s="4">
        <v>8.5584739574332729E-4</v>
      </c>
      <c r="D24" s="4">
        <v>8.6929128531010823E-4</v>
      </c>
      <c r="E24" s="4">
        <v>8.8589111695567169E-4</v>
      </c>
      <c r="F24" s="4">
        <v>9.0644258910400281E-4</v>
      </c>
      <c r="G24" s="4">
        <v>9.3018481598049565E-4</v>
      </c>
      <c r="H24" s="4">
        <v>9.5583701592660115E-4</v>
      </c>
      <c r="I24" s="4">
        <v>9.8234846762172072E-4</v>
      </c>
      <c r="J24" s="4">
        <v>9.9585483105153446E-4</v>
      </c>
      <c r="K24" s="4">
        <v>1.0155987306939222E-3</v>
      </c>
      <c r="L24" s="4">
        <v>1.0323399718609944E-3</v>
      </c>
      <c r="M24" s="4">
        <v>1.0472122595143114E-3</v>
      </c>
      <c r="N24" s="4">
        <v>1.0560436079711214E-3</v>
      </c>
      <c r="O24" s="4">
        <v>1.0571414208213061E-3</v>
      </c>
      <c r="P24" s="4">
        <v>1.0579798929268925E-3</v>
      </c>
      <c r="Q24" s="4">
        <v>1.0580681389450858E-3</v>
      </c>
      <c r="R24" s="4">
        <v>1.0584918277786134E-3</v>
      </c>
      <c r="S24" s="4">
        <v>1.058841978263647E-3</v>
      </c>
      <c r="T24" s="4">
        <v>1.058932518138582E-3</v>
      </c>
      <c r="U24" s="4">
        <v>1.0588075704125162E-3</v>
      </c>
      <c r="V24" s="4">
        <v>1.0588006888422902E-3</v>
      </c>
      <c r="W24" s="4">
        <v>1.0588079752107647E-3</v>
      </c>
      <c r="X24" s="4">
        <v>1.0588168807722338E-3</v>
      </c>
      <c r="Y24" s="4">
        <v>1.0587534623799542E-3</v>
      </c>
      <c r="Z24" s="4">
        <v>1.0588186348979779E-3</v>
      </c>
      <c r="AA24" s="4">
        <v>1.0589867611038935E-3</v>
      </c>
      <c r="AB24" s="4">
        <v>1.0589770459459274E-3</v>
      </c>
      <c r="AC24" s="4">
        <v>1.0592625636439352E-3</v>
      </c>
      <c r="AD24" s="4">
        <v>1.0597098657086307E-3</v>
      </c>
      <c r="AE24" s="4">
        <v>1.0602143792591274E-3</v>
      </c>
      <c r="AF24" s="4">
        <v>1.0607856845206423E-3</v>
      </c>
      <c r="AG24" s="4"/>
      <c r="AH24" s="4"/>
      <c r="AI24" s="4"/>
    </row>
    <row r="25" spans="1:35">
      <c r="A25" t="s">
        <v>319</v>
      </c>
      <c r="B25" s="4">
        <v>9.8510865378970158E-4</v>
      </c>
      <c r="C25" s="4">
        <v>9.9857311283553583E-4</v>
      </c>
      <c r="D25" s="4">
        <v>1.0142589777690357E-3</v>
      </c>
      <c r="E25" s="4">
        <v>1.0336270866647336E-3</v>
      </c>
      <c r="F25" s="4">
        <v>1.0576058328975104E-3</v>
      </c>
      <c r="G25" s="4">
        <v>1.0853074412866034E-3</v>
      </c>
      <c r="H25" s="4">
        <v>1.1152375401321042E-3</v>
      </c>
      <c r="I25" s="4">
        <v>1.1461701841719817E-3</v>
      </c>
      <c r="J25" s="4">
        <v>1.1619289414460904E-3</v>
      </c>
      <c r="K25" s="4">
        <v>1.1849654400362248E-3</v>
      </c>
      <c r="L25" s="4">
        <v>1.2044985406661731E-3</v>
      </c>
      <c r="M25" s="4">
        <v>1.2218510110374359E-3</v>
      </c>
      <c r="N25" s="4">
        <v>1.2321551226850418E-3</v>
      </c>
      <c r="O25" s="4">
        <v>1.2334360127135354E-3</v>
      </c>
      <c r="P25" s="4">
        <v>1.2344143129393297E-3</v>
      </c>
      <c r="Q25" s="4">
        <v>1.2345172753383752E-3</v>
      </c>
      <c r="R25" s="4">
        <v>1.2350116208016829E-3</v>
      </c>
      <c r="S25" s="4">
        <v>1.235420164265786E-3</v>
      </c>
      <c r="T25" s="4">
        <v>1.235525803057467E-3</v>
      </c>
      <c r="U25" s="4">
        <v>1.2353800183762496E-3</v>
      </c>
      <c r="V25" s="4">
        <v>1.2353719891983425E-3</v>
      </c>
      <c r="W25" s="4">
        <v>1.2353804906808325E-3</v>
      </c>
      <c r="X25" s="4">
        <v>1.2353908813816535E-3</v>
      </c>
      <c r="Y25" s="4">
        <v>1.2353168869970183E-3</v>
      </c>
      <c r="Z25" s="4">
        <v>1.2353929280348455E-3</v>
      </c>
      <c r="AA25" s="4">
        <v>1.2355890918715595E-3</v>
      </c>
      <c r="AB25" s="4">
        <v>1.2355777565615728E-3</v>
      </c>
      <c r="AC25" s="4">
        <v>1.2359108887272918E-3</v>
      </c>
      <c r="AD25" s="4">
        <v>1.2364327852912617E-3</v>
      </c>
      <c r="AE25" s="4">
        <v>1.2370214342362642E-3</v>
      </c>
      <c r="AF25" s="4">
        <v>1.237688013437425E-3</v>
      </c>
      <c r="AG25" s="4"/>
      <c r="AH25" s="4"/>
      <c r="AI25" s="4"/>
    </row>
    <row r="26" spans="1:35">
      <c r="A26" t="s">
        <v>320</v>
      </c>
      <c r="B26" s="4">
        <v>9.8533458931645266E-4</v>
      </c>
      <c r="C26" s="4">
        <v>9.988021364476826E-4</v>
      </c>
      <c r="D26" s="4">
        <v>1.0144915989479513E-3</v>
      </c>
      <c r="E26" s="4">
        <v>1.0338641499362739E-3</v>
      </c>
      <c r="F26" s="4">
        <v>1.0578483957153595E-3</v>
      </c>
      <c r="G26" s="4">
        <v>1.0855563574924357E-3</v>
      </c>
      <c r="H26" s="4">
        <v>1.1154933208321449E-3</v>
      </c>
      <c r="I26" s="4">
        <v>1.146433059300843E-3</v>
      </c>
      <c r="J26" s="4">
        <v>1.162195430859642E-3</v>
      </c>
      <c r="K26" s="4">
        <v>1.1852372128907688E-3</v>
      </c>
      <c r="L26" s="4">
        <v>1.2047747934543398E-3</v>
      </c>
      <c r="M26" s="4">
        <v>1.2221312436297778E-3</v>
      </c>
      <c r="N26" s="4">
        <v>1.2324377185343545E-3</v>
      </c>
      <c r="O26" s="4">
        <v>1.2337189023360906E-3</v>
      </c>
      <c r="P26" s="4">
        <v>1.2346974269358923E-3</v>
      </c>
      <c r="Q26" s="4">
        <v>1.2348004129494538E-3</v>
      </c>
      <c r="R26" s="4">
        <v>1.2352948717913239E-3</v>
      </c>
      <c r="S26" s="4">
        <v>1.2357035089552255E-3</v>
      </c>
      <c r="T26" s="4">
        <v>1.2358091719752555E-3</v>
      </c>
      <c r="U26" s="4">
        <v>1.2356633538581946E-3</v>
      </c>
      <c r="V26" s="4">
        <v>1.2356553228387885E-3</v>
      </c>
      <c r="W26" s="4">
        <v>1.2356638262711007E-3</v>
      </c>
      <c r="X26" s="4">
        <v>1.2356742193550382E-3</v>
      </c>
      <c r="Y26" s="4">
        <v>1.2356002079997265E-3</v>
      </c>
      <c r="Z26" s="4">
        <v>1.2356762664776318E-3</v>
      </c>
      <c r="AA26" s="4">
        <v>1.2358724753046924E-3</v>
      </c>
      <c r="AB26" s="4">
        <v>1.2358611373949426E-3</v>
      </c>
      <c r="AC26" s="4">
        <v>1.236194345964814E-3</v>
      </c>
      <c r="AD26" s="4">
        <v>1.2367163622262144E-3</v>
      </c>
      <c r="AE26" s="4">
        <v>1.2373051461783645E-3</v>
      </c>
      <c r="AF26" s="4">
        <v>1.2379718782600448E-3</v>
      </c>
      <c r="AG26" s="4"/>
      <c r="AH26" s="4"/>
      <c r="AI26" s="4"/>
    </row>
    <row r="27" spans="1:35">
      <c r="A27" t="s">
        <v>321</v>
      </c>
      <c r="B27" s="4">
        <v>2.184891808497921E-3</v>
      </c>
      <c r="C27" s="4">
        <v>2.2147548963531811E-3</v>
      </c>
      <c r="D27" s="4">
        <v>2.2495448839048742E-3</v>
      </c>
      <c r="E27" s="4">
        <v>2.2925017925763316E-3</v>
      </c>
      <c r="F27" s="4">
        <v>2.3456847242463524E-3</v>
      </c>
      <c r="G27" s="4">
        <v>2.4071246649256953E-3</v>
      </c>
      <c r="H27" s="4">
        <v>2.4735072183054651E-3</v>
      </c>
      <c r="I27" s="4">
        <v>2.5421133363391591E-3</v>
      </c>
      <c r="J27" s="4">
        <v>2.577064993243046E-3</v>
      </c>
      <c r="K27" s="4">
        <v>2.6281580953820141E-3</v>
      </c>
      <c r="L27" s="4">
        <v>2.671480942457572E-3</v>
      </c>
      <c r="M27" s="4">
        <v>2.7099673269041225E-3</v>
      </c>
      <c r="N27" s="4">
        <v>2.7328210182670939E-3</v>
      </c>
      <c r="O27" s="4">
        <v>2.7356619293890062E-3</v>
      </c>
      <c r="P27" s="4">
        <v>2.7378317206514886E-3</v>
      </c>
      <c r="Q27" s="4">
        <v>2.7380600829761854E-3</v>
      </c>
      <c r="R27" s="4">
        <v>2.7391565014770218E-3</v>
      </c>
      <c r="S27" s="4">
        <v>2.740062618040611E-3</v>
      </c>
      <c r="T27" s="4">
        <v>2.7402969163890381E-3</v>
      </c>
      <c r="U27" s="4">
        <v>2.7399735776846507E-3</v>
      </c>
      <c r="V27" s="4">
        <v>2.7399557696134594E-3</v>
      </c>
      <c r="W27" s="4">
        <v>2.7399746252182505E-3</v>
      </c>
      <c r="X27" s="4">
        <v>2.7399976709574399E-3</v>
      </c>
      <c r="Y27" s="4">
        <v>2.7398335573601816E-3</v>
      </c>
      <c r="Z27" s="4">
        <v>2.7400022102697045E-3</v>
      </c>
      <c r="AA27" s="4">
        <v>2.740437285891374E-3</v>
      </c>
      <c r="AB27" s="4">
        <v>2.7404121450849859E-3</v>
      </c>
      <c r="AC27" s="4">
        <v>2.741151005450517E-3</v>
      </c>
      <c r="AD27" s="4">
        <v>2.7423085300779925E-3</v>
      </c>
      <c r="AE27" s="4">
        <v>2.7436141061208679E-3</v>
      </c>
      <c r="AF27" s="4">
        <v>2.7450925252076636E-3</v>
      </c>
      <c r="AG27" s="4"/>
      <c r="AH27" s="4"/>
      <c r="AI27" s="4"/>
    </row>
    <row r="28" spans="1:35">
      <c r="A28" t="s">
        <v>322</v>
      </c>
      <c r="B28" s="4">
        <v>9.8533458931645266E-4</v>
      </c>
      <c r="C28" s="4">
        <v>9.988021364476826E-4</v>
      </c>
      <c r="D28" s="4">
        <v>1.0144915989479511E-3</v>
      </c>
      <c r="E28" s="4">
        <v>1.0338641499362737E-3</v>
      </c>
      <c r="F28" s="4">
        <v>1.0578483957153595E-3</v>
      </c>
      <c r="G28" s="4">
        <v>1.0855563574924359E-3</v>
      </c>
      <c r="H28" s="4">
        <v>1.1154933208321449E-3</v>
      </c>
      <c r="I28" s="4">
        <v>1.146433059300843E-3</v>
      </c>
      <c r="J28" s="4">
        <v>1.162195430859642E-3</v>
      </c>
      <c r="K28" s="4">
        <v>1.185237212890769E-3</v>
      </c>
      <c r="L28" s="4">
        <v>1.2047747934543398E-3</v>
      </c>
      <c r="M28" s="4">
        <v>1.222131243629778E-3</v>
      </c>
      <c r="N28" s="4">
        <v>1.2324377185343543E-3</v>
      </c>
      <c r="O28" s="4">
        <v>1.2337189023360906E-3</v>
      </c>
      <c r="P28" s="4">
        <v>1.2346974269358923E-3</v>
      </c>
      <c r="Q28" s="4">
        <v>1.2348004129494538E-3</v>
      </c>
      <c r="R28" s="4">
        <v>1.2352948717913237E-3</v>
      </c>
      <c r="S28" s="4">
        <v>1.2357035089552253E-3</v>
      </c>
      <c r="T28" s="4">
        <v>1.2358091719752557E-3</v>
      </c>
      <c r="U28" s="4">
        <v>1.2356633538581946E-3</v>
      </c>
      <c r="V28" s="4">
        <v>1.2356553228387885E-3</v>
      </c>
      <c r="W28" s="4">
        <v>1.2356638262711007E-3</v>
      </c>
      <c r="X28" s="4">
        <v>1.2356742193550382E-3</v>
      </c>
      <c r="Y28" s="4">
        <v>1.2356002079997265E-3</v>
      </c>
      <c r="Z28" s="4">
        <v>1.2356762664776323E-3</v>
      </c>
      <c r="AA28" s="4">
        <v>1.2358724753046926E-3</v>
      </c>
      <c r="AB28" s="4">
        <v>1.2358611373949424E-3</v>
      </c>
      <c r="AC28" s="4">
        <v>1.236194345964814E-3</v>
      </c>
      <c r="AD28" s="4">
        <v>1.2367163622262144E-3</v>
      </c>
      <c r="AE28" s="4">
        <v>1.2373051461783645E-3</v>
      </c>
      <c r="AF28" s="4">
        <v>1.2379718782600448E-3</v>
      </c>
      <c r="AG28" s="4"/>
      <c r="AH28" s="4"/>
      <c r="AI28" s="4"/>
    </row>
    <row r="29" spans="1:35">
      <c r="A29" t="s">
        <v>323</v>
      </c>
      <c r="B29" s="4">
        <v>2.9560037679493573E-3</v>
      </c>
      <c r="C29" s="4">
        <v>2.9964064093430461E-3</v>
      </c>
      <c r="D29" s="4">
        <v>3.0434747968438526E-3</v>
      </c>
      <c r="E29" s="4">
        <v>3.1015924498088211E-3</v>
      </c>
      <c r="F29" s="4">
        <v>3.1735451871460771E-3</v>
      </c>
      <c r="G29" s="4">
        <v>3.2566690724773069E-3</v>
      </c>
      <c r="H29" s="4">
        <v>3.3464799624964331E-3</v>
      </c>
      <c r="I29" s="4">
        <v>3.439299177902528E-3</v>
      </c>
      <c r="J29" s="4">
        <v>3.4865862925789249E-3</v>
      </c>
      <c r="K29" s="4">
        <v>3.5557116386723056E-3</v>
      </c>
      <c r="L29" s="4">
        <v>3.6143243803630188E-3</v>
      </c>
      <c r="M29" s="4">
        <v>3.6663937308893326E-3</v>
      </c>
      <c r="N29" s="4">
        <v>3.6973131556030628E-3</v>
      </c>
      <c r="O29" s="4">
        <v>3.7011567070082707E-3</v>
      </c>
      <c r="P29" s="4">
        <v>3.704092280807677E-3</v>
      </c>
      <c r="Q29" s="4">
        <v>3.7044012388483608E-3</v>
      </c>
      <c r="R29" s="4">
        <v>3.7058846153739697E-3</v>
      </c>
      <c r="S29" s="4">
        <v>3.7071105268656757E-3</v>
      </c>
      <c r="T29" s="4">
        <v>3.7074275159257658E-3</v>
      </c>
      <c r="U29" s="4">
        <v>3.706990061574583E-3</v>
      </c>
      <c r="V29" s="4">
        <v>3.7069659685163648E-3</v>
      </c>
      <c r="W29" s="4">
        <v>3.7069914788133013E-3</v>
      </c>
      <c r="X29" s="4">
        <v>3.707022658065114E-3</v>
      </c>
      <c r="Y29" s="4">
        <v>3.7068006239991788E-3</v>
      </c>
      <c r="Z29" s="4">
        <v>3.7070287994328951E-3</v>
      </c>
      <c r="AA29" s="4">
        <v>3.7076174259140764E-3</v>
      </c>
      <c r="AB29" s="4">
        <v>3.7075834121848266E-3</v>
      </c>
      <c r="AC29" s="4">
        <v>3.7085830378944407E-3</v>
      </c>
      <c r="AD29" s="4">
        <v>3.7101490866786424E-3</v>
      </c>
      <c r="AE29" s="4">
        <v>3.7119154385350924E-3</v>
      </c>
      <c r="AF29" s="4">
        <v>3.7139156347801338E-3</v>
      </c>
      <c r="AG29" s="4"/>
      <c r="AH29" s="4"/>
      <c r="AI29" s="4"/>
    </row>
    <row r="31" spans="1:35">
      <c r="A31" t="s">
        <v>326</v>
      </c>
    </row>
    <row r="32" spans="1:35">
      <c r="A32" s="1" t="s">
        <v>316</v>
      </c>
      <c r="B32">
        <v>2020</v>
      </c>
      <c r="C32">
        <v>2021</v>
      </c>
      <c r="D32">
        <v>2022</v>
      </c>
      <c r="E32">
        <v>2023</v>
      </c>
      <c r="F32">
        <v>2024</v>
      </c>
      <c r="G32">
        <v>2025</v>
      </c>
      <c r="H32">
        <v>2026</v>
      </c>
      <c r="I32">
        <v>2027</v>
      </c>
      <c r="J32">
        <v>2028</v>
      </c>
      <c r="K32">
        <v>2029</v>
      </c>
      <c r="L32">
        <v>2030</v>
      </c>
      <c r="M32">
        <v>2031</v>
      </c>
      <c r="N32">
        <v>2032</v>
      </c>
      <c r="O32">
        <v>2033</v>
      </c>
      <c r="P32">
        <v>2034</v>
      </c>
      <c r="Q32">
        <v>2035</v>
      </c>
      <c r="R32">
        <v>2036</v>
      </c>
      <c r="S32">
        <v>2037</v>
      </c>
      <c r="T32">
        <v>2038</v>
      </c>
      <c r="U32">
        <v>2039</v>
      </c>
      <c r="V32">
        <v>2040</v>
      </c>
      <c r="W32">
        <v>2041</v>
      </c>
      <c r="X32">
        <v>2042</v>
      </c>
      <c r="Y32">
        <v>2043</v>
      </c>
      <c r="Z32">
        <v>2044</v>
      </c>
      <c r="AA32">
        <v>2045</v>
      </c>
      <c r="AB32">
        <v>2046</v>
      </c>
      <c r="AC32">
        <v>2047</v>
      </c>
      <c r="AD32">
        <v>2048</v>
      </c>
      <c r="AE32">
        <v>2049</v>
      </c>
      <c r="AF32">
        <v>2050</v>
      </c>
    </row>
    <row r="33" spans="1:35">
      <c r="A33" t="s">
        <v>317</v>
      </c>
      <c r="B33" s="4">
        <v>1.0008488993658489E-3</v>
      </c>
      <c r="C33" s="4">
        <v>1.3933092068129753E-3</v>
      </c>
      <c r="D33" s="4">
        <v>1.406583618314021E-3</v>
      </c>
      <c r="E33" s="4">
        <v>1.4240597629403366E-3</v>
      </c>
      <c r="F33" s="4">
        <v>1.4454074836481954E-3</v>
      </c>
      <c r="G33" s="4">
        <v>1.4719965470301141E-3</v>
      </c>
      <c r="H33" s="4">
        <v>1.5038762243102361E-3</v>
      </c>
      <c r="I33" s="4">
        <v>1.5364690726783758E-3</v>
      </c>
      <c r="J33" s="4">
        <v>1.5511306484279027E-3</v>
      </c>
      <c r="K33" s="4">
        <v>1.5773054882300208E-3</v>
      </c>
      <c r="L33" s="4">
        <v>1.602091437298715E-3</v>
      </c>
      <c r="M33" s="4">
        <v>1.6247471695607424E-3</v>
      </c>
      <c r="N33" s="4">
        <v>1.6377534446694777E-3</v>
      </c>
      <c r="O33" s="4">
        <v>1.6392777980676649E-3</v>
      </c>
      <c r="P33" s="4">
        <v>1.640394435406222E-3</v>
      </c>
      <c r="Q33" s="4">
        <v>1.6405047976360437E-3</v>
      </c>
      <c r="R33" s="4">
        <v>1.6404000132806532E-3</v>
      </c>
      <c r="S33" s="4">
        <v>1.6401689299113515E-3</v>
      </c>
      <c r="T33" s="4">
        <v>1.6398722401142136E-3</v>
      </c>
      <c r="U33" s="4">
        <v>1.6395545668846905E-3</v>
      </c>
      <c r="V33" s="4">
        <v>1.6392180351273284E-3</v>
      </c>
      <c r="W33" s="4">
        <v>1.6388378100202531E-3</v>
      </c>
      <c r="X33" s="4">
        <v>1.6384014077492613E-3</v>
      </c>
      <c r="Y33" s="4">
        <v>1.6379818719080977E-3</v>
      </c>
      <c r="Z33" s="4">
        <v>1.6375995218964772E-3</v>
      </c>
      <c r="AA33" s="4">
        <v>1.6372409442544575E-3</v>
      </c>
      <c r="AB33" s="4">
        <v>1.6369057405624355E-3</v>
      </c>
      <c r="AC33" s="4">
        <v>1.6365855440087652E-3</v>
      </c>
      <c r="AD33" s="4">
        <v>1.6362796905607755E-3</v>
      </c>
      <c r="AE33" s="4">
        <v>1.6359895082838076E-3</v>
      </c>
      <c r="AF33" s="4">
        <v>1.6357134034994522E-3</v>
      </c>
      <c r="AG33" s="4"/>
      <c r="AH33" s="4"/>
      <c r="AI33" s="4"/>
    </row>
    <row r="34" spans="1:35">
      <c r="A34" t="s">
        <v>318</v>
      </c>
      <c r="B34" s="4">
        <v>4.9961543882058763E-4</v>
      </c>
      <c r="C34" s="4">
        <v>5.064441795780537E-4</v>
      </c>
      <c r="D34" s="4">
        <v>5.1439954598548774E-4</v>
      </c>
      <c r="E34" s="4">
        <v>5.2422242814962586E-4</v>
      </c>
      <c r="F34" s="4">
        <v>5.3638367734317285E-4</v>
      </c>
      <c r="G34" s="4">
        <v>5.504330425356417E-4</v>
      </c>
      <c r="H34" s="4">
        <v>5.6561262644358153E-4</v>
      </c>
      <c r="I34" s="4">
        <v>5.813006690431581E-4</v>
      </c>
      <c r="J34" s="4">
        <v>5.892930041023238E-4</v>
      </c>
      <c r="K34" s="4">
        <v>6.0097637558396034E-4</v>
      </c>
      <c r="L34" s="4">
        <v>6.1088293625137036E-4</v>
      </c>
      <c r="M34" s="4">
        <v>6.1968355135693038E-4</v>
      </c>
      <c r="N34" s="4">
        <v>6.2490946551641967E-4</v>
      </c>
      <c r="O34" s="4">
        <v>6.2555909175937769E-4</v>
      </c>
      <c r="P34" s="4">
        <v>6.2605525418240389E-4</v>
      </c>
      <c r="Q34" s="4">
        <v>6.2610747340104882E-4</v>
      </c>
      <c r="R34" s="4">
        <v>6.2635818952726414E-4</v>
      </c>
      <c r="S34" s="4">
        <v>6.2656538963794229E-4</v>
      </c>
      <c r="T34" s="4">
        <v>6.2661896623688814E-4</v>
      </c>
      <c r="U34" s="4">
        <v>6.2654502893342472E-4</v>
      </c>
      <c r="V34" s="4">
        <v>6.2654095679252116E-4</v>
      </c>
      <c r="W34" s="4">
        <v>6.2654526847112483E-4</v>
      </c>
      <c r="X34" s="4">
        <v>6.2655053830052939E-4</v>
      </c>
      <c r="Y34" s="4">
        <v>6.2651301072749711E-4</v>
      </c>
      <c r="Z34" s="4">
        <v>6.2655157629723035E-4</v>
      </c>
      <c r="AA34" s="4">
        <v>6.2665106428871572E-4</v>
      </c>
      <c r="AB34" s="4">
        <v>6.2664531538391083E-4</v>
      </c>
      <c r="AC34" s="4">
        <v>6.2681426930845602E-4</v>
      </c>
      <c r="AD34" s="4">
        <v>6.2707895846718332E-4</v>
      </c>
      <c r="AE34" s="4">
        <v>6.2737750228753983E-4</v>
      </c>
      <c r="AF34" s="4">
        <v>6.2771556982843025E-4</v>
      </c>
      <c r="AG34" s="4"/>
      <c r="AH34" s="4"/>
      <c r="AI34" s="4"/>
    </row>
    <row r="35" spans="1:35">
      <c r="A35" t="s">
        <v>319</v>
      </c>
      <c r="B35" s="4">
        <v>7.1576826677045109E-3</v>
      </c>
      <c r="C35" s="4">
        <v>7.2555138305631806E-3</v>
      </c>
      <c r="D35" s="4">
        <v>7.3694854651951049E-3</v>
      </c>
      <c r="E35" s="4">
        <v>7.5102118478287761E-3</v>
      </c>
      <c r="F35" s="4">
        <v>7.6844385746404455E-3</v>
      </c>
      <c r="G35" s="4">
        <v>7.8857151764359645E-3</v>
      </c>
      <c r="H35" s="4">
        <v>8.1031837256411547E-3</v>
      </c>
      <c r="I35" s="4">
        <v>8.3279366493503888E-3</v>
      </c>
      <c r="J35" s="4">
        <v>8.4424379110858584E-3</v>
      </c>
      <c r="K35" s="4">
        <v>8.6098183782545128E-3</v>
      </c>
      <c r="L35" s="4">
        <v>8.7517435712651075E-3</v>
      </c>
      <c r="M35" s="4">
        <v>8.8778245633875843E-3</v>
      </c>
      <c r="N35" s="4">
        <v>8.952693016793644E-3</v>
      </c>
      <c r="O35" s="4">
        <v>8.961999811857229E-3</v>
      </c>
      <c r="P35" s="4">
        <v>8.9691080252944384E-3</v>
      </c>
      <c r="Q35" s="4">
        <v>8.9698561378769824E-3</v>
      </c>
      <c r="R35" s="4">
        <v>8.9734479933956234E-3</v>
      </c>
      <c r="S35" s="4">
        <v>8.9764164217621435E-3</v>
      </c>
      <c r="T35" s="4">
        <v>8.9771839806962218E-3</v>
      </c>
      <c r="U35" s="4">
        <v>8.976124726489133E-3</v>
      </c>
      <c r="V35" s="4">
        <v>8.9760663874345302E-3</v>
      </c>
      <c r="W35" s="4">
        <v>8.9761281581982252E-3</v>
      </c>
      <c r="X35" s="4">
        <v>8.9762036557982997E-3</v>
      </c>
      <c r="Y35" s="4">
        <v>8.9756660213735351E-3</v>
      </c>
      <c r="Z35" s="4">
        <v>8.9762185265377086E-3</v>
      </c>
      <c r="AA35" s="4">
        <v>8.9776438297148511E-3</v>
      </c>
      <c r="AB35" s="4">
        <v>8.9775614686965887E-3</v>
      </c>
      <c r="AC35" s="4">
        <v>8.9799819675110606E-3</v>
      </c>
      <c r="AD35" s="4">
        <v>8.9837740060601991E-3</v>
      </c>
      <c r="AE35" s="4">
        <v>8.9880510594946578E-3</v>
      </c>
      <c r="AF35" s="4">
        <v>8.992894344929666E-3</v>
      </c>
      <c r="AG35" s="4"/>
      <c r="AH35" s="4"/>
      <c r="AI35" s="4"/>
    </row>
    <row r="36" spans="1:35">
      <c r="A36" t="s">
        <v>320</v>
      </c>
      <c r="B36" s="4">
        <v>7.2928093510090471E-4</v>
      </c>
      <c r="C36" s="4">
        <v>7.3924874245474208E-4</v>
      </c>
      <c r="D36" s="4">
        <v>7.508610678592162E-4</v>
      </c>
      <c r="E36" s="4">
        <v>7.6519937715357957E-4</v>
      </c>
      <c r="F36" s="4">
        <v>7.8295096466416878E-4</v>
      </c>
      <c r="G36" s="4">
        <v>8.0345860591986078E-4</v>
      </c>
      <c r="H36" s="4">
        <v>8.2561600996837806E-4</v>
      </c>
      <c r="I36" s="4">
        <v>8.4851560331147032E-4</v>
      </c>
      <c r="J36" s="4">
        <v>8.6018189128557194E-4</v>
      </c>
      <c r="K36" s="4">
        <v>8.7723592808510082E-4</v>
      </c>
      <c r="L36" s="4">
        <v>8.9169638159754131E-4</v>
      </c>
      <c r="M36" s="4">
        <v>9.0454250346438524E-4</v>
      </c>
      <c r="N36" s="4">
        <v>9.1217068960288046E-4</v>
      </c>
      <c r="O36" s="4">
        <v>9.1311893899054719E-4</v>
      </c>
      <c r="P36" s="4">
        <v>9.1384317961185513E-4</v>
      </c>
      <c r="Q36" s="4">
        <v>9.1391940319832696E-4</v>
      </c>
      <c r="R36" s="4">
        <v>9.1428536965325259E-4</v>
      </c>
      <c r="S36" s="4">
        <v>9.1458781645278495E-4</v>
      </c>
      <c r="T36" s="4">
        <v>9.1466602138630556E-4</v>
      </c>
      <c r="U36" s="4">
        <v>9.1455809624705047E-4</v>
      </c>
      <c r="V36" s="4">
        <v>9.145521522059036E-4</v>
      </c>
      <c r="W36" s="4">
        <v>9.1455844589652965E-4</v>
      </c>
      <c r="X36" s="4">
        <v>9.1456613818507277E-4</v>
      </c>
      <c r="Y36" s="4">
        <v>9.1451135976666027E-4</v>
      </c>
      <c r="Z36" s="4">
        <v>9.1456765333281604E-4</v>
      </c>
      <c r="AA36" s="4">
        <v>9.1471287441652219E-4</v>
      </c>
      <c r="AB36" s="4">
        <v>9.147044828290207E-4</v>
      </c>
      <c r="AC36" s="4">
        <v>9.1495110226170301E-4</v>
      </c>
      <c r="AD36" s="4">
        <v>9.153374649362501E-4</v>
      </c>
      <c r="AE36" s="4">
        <v>9.1577324473719485E-4</v>
      </c>
      <c r="AF36" s="4">
        <v>9.1626671670221223E-4</v>
      </c>
      <c r="AG36" s="4"/>
      <c r="AH36" s="4"/>
      <c r="AI36" s="4"/>
    </row>
    <row r="37" spans="1:35">
      <c r="A37" t="s">
        <v>321</v>
      </c>
      <c r="B37" s="4">
        <v>1.1466008681806548E-3</v>
      </c>
      <c r="C37" s="4">
        <v>1.1622726018235836E-3</v>
      </c>
      <c r="D37" s="4">
        <v>1.1805299039818033E-3</v>
      </c>
      <c r="E37" s="4">
        <v>1.203073092887304E-3</v>
      </c>
      <c r="F37" s="4">
        <v>1.2309827566006578E-3</v>
      </c>
      <c r="G37" s="4">
        <v>1.2632255839342154E-3</v>
      </c>
      <c r="H37" s="4">
        <v>1.2980622257492715E-3</v>
      </c>
      <c r="I37" s="4">
        <v>1.3340657634045381E-3</v>
      </c>
      <c r="J37" s="4">
        <v>1.3524079073928485E-3</v>
      </c>
      <c r="K37" s="4">
        <v>1.3792208576006023E-3</v>
      </c>
      <c r="L37" s="4">
        <v>1.4019560858968914E-3</v>
      </c>
      <c r="M37" s="4">
        <v>1.4221532057945064E-3</v>
      </c>
      <c r="N37" s="4">
        <v>1.4341465055341081E-3</v>
      </c>
      <c r="O37" s="4">
        <v>1.4356373762244275E-3</v>
      </c>
      <c r="P37" s="4">
        <v>1.4367760525358388E-3</v>
      </c>
      <c r="Q37" s="4">
        <v>1.4368958939113884E-3</v>
      </c>
      <c r="R37" s="4">
        <v>1.4374712791089795E-3</v>
      </c>
      <c r="S37" s="4">
        <v>1.4379467964936131E-3</v>
      </c>
      <c r="T37" s="4">
        <v>1.438069753011952E-3</v>
      </c>
      <c r="U37" s="4">
        <v>1.4379000693517704E-3</v>
      </c>
      <c r="V37" s="4">
        <v>1.437890723923402E-3</v>
      </c>
      <c r="W37" s="4">
        <v>1.4379006190828509E-3</v>
      </c>
      <c r="X37" s="4">
        <v>1.4379127131666219E-3</v>
      </c>
      <c r="Y37" s="4">
        <v>1.4378265886306769E-3</v>
      </c>
      <c r="Z37" s="4">
        <v>1.4379150953346374E-3</v>
      </c>
      <c r="AA37" s="4">
        <v>1.438143416976739E-3</v>
      </c>
      <c r="AB37" s="4">
        <v>1.438130223430807E-3</v>
      </c>
      <c r="AC37" s="4">
        <v>1.4385179670862538E-3</v>
      </c>
      <c r="AD37" s="4">
        <v>1.4391254199302077E-3</v>
      </c>
      <c r="AE37" s="4">
        <v>1.4398105681002059E-3</v>
      </c>
      <c r="AF37" s="4">
        <v>1.4405864218984864E-3</v>
      </c>
      <c r="AG37" s="4"/>
      <c r="AH37" s="4"/>
      <c r="AI37" s="4"/>
    </row>
    <row r="38" spans="1:35">
      <c r="A38" t="s">
        <v>322</v>
      </c>
      <c r="B38" s="4">
        <v>3.092059196585414E-3</v>
      </c>
      <c r="C38" s="4">
        <v>3.1343214427443106E-3</v>
      </c>
      <c r="D38" s="4">
        <v>3.1835562380508383E-3</v>
      </c>
      <c r="E38" s="4">
        <v>3.2443488612818134E-3</v>
      </c>
      <c r="F38" s="4">
        <v>3.319613353707512E-3</v>
      </c>
      <c r="G38" s="4">
        <v>3.4065631664517097E-3</v>
      </c>
      <c r="H38" s="4">
        <v>3.5005077653890138E-3</v>
      </c>
      <c r="I38" s="4">
        <v>3.5975991533392245E-3</v>
      </c>
      <c r="J38" s="4">
        <v>3.6470627431358558E-3</v>
      </c>
      <c r="K38" s="4">
        <v>3.719369708513462E-3</v>
      </c>
      <c r="L38" s="4">
        <v>3.780680207825707E-3</v>
      </c>
      <c r="M38" s="4">
        <v>3.8351461445409402E-3</v>
      </c>
      <c r="N38" s="4">
        <v>3.8674886917920014E-3</v>
      </c>
      <c r="O38" s="4">
        <v>3.871509149613768E-3</v>
      </c>
      <c r="P38" s="4">
        <v>3.8745798385154957E-3</v>
      </c>
      <c r="Q38" s="4">
        <v>3.8749030169097235E-3</v>
      </c>
      <c r="R38" s="4">
        <v>3.8764546685272688E-3</v>
      </c>
      <c r="S38" s="4">
        <v>3.8777370048162911E-3</v>
      </c>
      <c r="T38" s="4">
        <v>3.8780685838721426E-3</v>
      </c>
      <c r="U38" s="4">
        <v>3.8776109948919363E-3</v>
      </c>
      <c r="V38" s="4">
        <v>3.8775857929070653E-3</v>
      </c>
      <c r="W38" s="4">
        <v>3.8776124773616341E-3</v>
      </c>
      <c r="X38" s="4">
        <v>3.8776450916949974E-3</v>
      </c>
      <c r="Y38" s="4">
        <v>3.877412838108931E-3</v>
      </c>
      <c r="Z38" s="4">
        <v>3.8776515157303566E-3</v>
      </c>
      <c r="AA38" s="4">
        <v>3.8782672348117134E-3</v>
      </c>
      <c r="AB38" s="4">
        <v>3.8782316555389541E-3</v>
      </c>
      <c r="AC38" s="4">
        <v>3.8792772908328157E-3</v>
      </c>
      <c r="AD38" s="4">
        <v>3.8809154198494282E-3</v>
      </c>
      <c r="AE38" s="4">
        <v>3.8827630712500658E-3</v>
      </c>
      <c r="AF38" s="4">
        <v>3.8848553301509209E-3</v>
      </c>
      <c r="AG38" s="4"/>
      <c r="AH38" s="4"/>
      <c r="AI38" s="4"/>
    </row>
    <row r="39" spans="1:35">
      <c r="A39" t="s">
        <v>323</v>
      </c>
      <c r="B39" s="4">
        <v>2.9126393532984403E-3</v>
      </c>
      <c r="C39" s="4">
        <v>2.9524492901383042E-3</v>
      </c>
      <c r="D39" s="4">
        <v>2.9988271869521004E-3</v>
      </c>
      <c r="E39" s="4">
        <v>3.0560922571061006E-3</v>
      </c>
      <c r="F39" s="4">
        <v>3.1269894516964252E-3</v>
      </c>
      <c r="G39" s="4">
        <v>3.2088939141466754E-3</v>
      </c>
      <c r="H39" s="4">
        <v>3.2973872832894133E-3</v>
      </c>
      <c r="I39" s="4">
        <v>3.38884484584916E-3</v>
      </c>
      <c r="J39" s="4">
        <v>3.4354382611227665E-3</v>
      </c>
      <c r="K39" s="4">
        <v>3.5035495421451273E-3</v>
      </c>
      <c r="L39" s="4">
        <v>3.5613024381001678E-3</v>
      </c>
      <c r="M39" s="4">
        <v>3.6126079340836328E-3</v>
      </c>
      <c r="N39" s="4">
        <v>3.6430737725169282E-3</v>
      </c>
      <c r="O39" s="4">
        <v>3.6468609392318746E-3</v>
      </c>
      <c r="P39" s="4">
        <v>3.6497534483231585E-3</v>
      </c>
      <c r="Q39" s="4">
        <v>3.6500578739661737E-3</v>
      </c>
      <c r="R39" s="4">
        <v>3.6515194894387567E-3</v>
      </c>
      <c r="S39" s="4">
        <v>3.6527274168754935E-3</v>
      </c>
      <c r="T39" s="4">
        <v>3.6530397557232967E-3</v>
      </c>
      <c r="U39" s="4">
        <v>3.6526087188036753E-3</v>
      </c>
      <c r="V39" s="4">
        <v>3.6525849791893121E-3</v>
      </c>
      <c r="W39" s="4">
        <v>3.6526101152515788E-3</v>
      </c>
      <c r="X39" s="4">
        <v>3.6526408371054613E-3</v>
      </c>
      <c r="Y39" s="4">
        <v>3.6524220602672085E-3</v>
      </c>
      <c r="Z39" s="4">
        <v>3.6526468883797108E-3</v>
      </c>
      <c r="AA39" s="4">
        <v>3.6532268797423982E-3</v>
      </c>
      <c r="AB39" s="4">
        <v>3.6531933649927083E-3</v>
      </c>
      <c r="AC39" s="4">
        <v>3.6541783262474805E-3</v>
      </c>
      <c r="AD39" s="4">
        <v>3.655721401181115E-3</v>
      </c>
      <c r="AE39" s="4">
        <v>3.6574618407518118E-3</v>
      </c>
      <c r="AF39" s="4">
        <v>3.6594326942266261E-3</v>
      </c>
      <c r="AG39" s="4"/>
      <c r="AH39" s="4"/>
      <c r="AI39" s="4"/>
    </row>
    <row r="41" spans="1:35">
      <c r="A41" t="s">
        <v>327</v>
      </c>
    </row>
    <row r="42" spans="1:35">
      <c r="A42" t="s">
        <v>317</v>
      </c>
      <c r="B42" s="4">
        <v>1.4980235812240234E-3</v>
      </c>
      <c r="C42" s="4">
        <v>1.5231644537335698E-3</v>
      </c>
      <c r="D42" s="4">
        <v>1.5304275172800137E-3</v>
      </c>
      <c r="E42" s="4">
        <v>1.5412712423030443E-3</v>
      </c>
      <c r="F42" s="4">
        <v>1.5576490945925607E-3</v>
      </c>
      <c r="G42" s="4">
        <v>1.5699908781437811E-3</v>
      </c>
      <c r="H42" s="4">
        <v>1.5806683889015623E-3</v>
      </c>
      <c r="I42" s="4">
        <v>1.5909098534806817E-3</v>
      </c>
      <c r="J42" s="4">
        <v>1.6012077984306095E-3</v>
      </c>
      <c r="K42" s="4">
        <v>1.611298486993707E-3</v>
      </c>
      <c r="L42" s="4">
        <v>1.6219407555186202E-3</v>
      </c>
      <c r="M42" s="4">
        <v>1.6329881937237401E-3</v>
      </c>
      <c r="N42" s="4">
        <v>1.6447141978177234E-3</v>
      </c>
      <c r="O42" s="4">
        <v>1.6570786747516877E-3</v>
      </c>
      <c r="P42" s="4">
        <v>1.6697670596523698E-3</v>
      </c>
      <c r="Q42" s="4">
        <v>1.6829627766366171E-3</v>
      </c>
      <c r="R42" s="4">
        <v>1.6961396808909308E-3</v>
      </c>
      <c r="S42" s="4">
        <v>1.7093091823781967E-3</v>
      </c>
      <c r="T42" s="4">
        <v>1.722308926395473E-3</v>
      </c>
      <c r="U42" s="4">
        <v>1.7349202255025392E-3</v>
      </c>
      <c r="V42" s="4">
        <v>1.7473289503147547E-3</v>
      </c>
      <c r="W42" s="4">
        <v>1.7596425780425883E-3</v>
      </c>
      <c r="X42" s="4">
        <v>1.7719576610152265E-3</v>
      </c>
      <c r="Y42" s="4">
        <v>1.7844069217769168E-3</v>
      </c>
      <c r="Z42" s="4">
        <v>1.7964568338376173E-3</v>
      </c>
      <c r="AA42" s="4">
        <v>1.8081574027832825E-3</v>
      </c>
      <c r="AB42" s="4">
        <v>1.8196558614251941E-3</v>
      </c>
      <c r="AC42" s="4">
        <v>1.8309308450823857E-3</v>
      </c>
      <c r="AD42" s="4">
        <v>1.8426753455487357E-3</v>
      </c>
      <c r="AE42" s="4">
        <v>1.8543062314678332E-3</v>
      </c>
      <c r="AF42" s="4">
        <v>1.8658766298202847E-3</v>
      </c>
      <c r="AG42" s="4"/>
      <c r="AH42" s="4"/>
      <c r="AI42" s="4"/>
    </row>
    <row r="43" spans="1:35">
      <c r="A43" t="s">
        <v>318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5">
      <c r="A44" t="s">
        <v>319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5">
      <c r="A45" t="s">
        <v>320</v>
      </c>
      <c r="B45" s="4">
        <v>4.6616941125958422E-4</v>
      </c>
      <c r="C45" s="4">
        <v>4.7399299019600609E-4</v>
      </c>
      <c r="D45" s="4">
        <v>4.7625318028902199E-4</v>
      </c>
      <c r="E45" s="4">
        <v>4.7962763511951036E-4</v>
      </c>
      <c r="F45" s="4">
        <v>4.8472425299335046E-4</v>
      </c>
      <c r="G45" s="4">
        <v>4.8856488811023198E-4</v>
      </c>
      <c r="H45" s="4">
        <v>4.9188761878420821E-4</v>
      </c>
      <c r="I45" s="4">
        <v>4.9507465640706257E-4</v>
      </c>
      <c r="J45" s="4">
        <v>4.9827927013588579E-4</v>
      </c>
      <c r="K45" s="4">
        <v>5.0141938782536798E-4</v>
      </c>
      <c r="L45" s="4">
        <v>5.0473115148176617E-4</v>
      </c>
      <c r="M45" s="4">
        <v>5.0816899974300608E-4</v>
      </c>
      <c r="N45" s="4">
        <v>5.1181801067543291E-4</v>
      </c>
      <c r="O45" s="4">
        <v>5.1566570773780435E-4</v>
      </c>
      <c r="P45" s="4">
        <v>5.1961420160206843E-4</v>
      </c>
      <c r="Q45" s="4">
        <v>5.2372057195217224E-4</v>
      </c>
      <c r="R45" s="4">
        <v>5.2782108797571725E-4</v>
      </c>
      <c r="S45" s="4">
        <v>5.3191930033488766E-4</v>
      </c>
      <c r="T45" s="4">
        <v>5.3596468592895642E-4</v>
      </c>
      <c r="U45" s="4">
        <v>5.3988919149325191E-4</v>
      </c>
      <c r="V45" s="4">
        <v>5.4375065803669985E-4</v>
      </c>
      <c r="W45" s="4">
        <v>5.4758253135318239E-4</v>
      </c>
      <c r="X45" s="4">
        <v>5.5141485752676429E-4</v>
      </c>
      <c r="Y45" s="4">
        <v>5.5528893843752823E-4</v>
      </c>
      <c r="Z45" s="4">
        <v>5.5903874617184749E-4</v>
      </c>
      <c r="AA45" s="4">
        <v>5.6267984194975651E-4</v>
      </c>
      <c r="AB45" s="4">
        <v>5.6625804309603806E-4</v>
      </c>
      <c r="AC45" s="4">
        <v>5.6976670114342325E-4</v>
      </c>
      <c r="AD45" s="4">
        <v>5.7342146795521316E-4</v>
      </c>
      <c r="AE45" s="4">
        <v>5.770408790975283E-4</v>
      </c>
      <c r="AF45" s="4">
        <v>5.8064146713606509E-4</v>
      </c>
      <c r="AG45" s="4"/>
      <c r="AH45" s="4"/>
      <c r="AI45" s="4"/>
    </row>
    <row r="46" spans="1:35">
      <c r="A46" t="s">
        <v>321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5">
      <c r="A47" t="s">
        <v>322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5">
      <c r="A48" t="s">
        <v>323</v>
      </c>
      <c r="B48" s="4">
        <v>1.3985082337787526E-3</v>
      </c>
      <c r="C48" s="4">
        <v>1.4219789705880181E-3</v>
      </c>
      <c r="D48" s="4">
        <v>1.4287595408670657E-3</v>
      </c>
      <c r="E48" s="4">
        <v>1.4388829053585308E-3</v>
      </c>
      <c r="F48" s="4">
        <v>1.4541727589800512E-3</v>
      </c>
      <c r="G48" s="4">
        <v>1.4656946643306957E-3</v>
      </c>
      <c r="H48" s="4">
        <v>1.4756628563526244E-3</v>
      </c>
      <c r="I48" s="4">
        <v>1.4852239692211874E-3</v>
      </c>
      <c r="J48" s="4">
        <v>1.4948378104076572E-3</v>
      </c>
      <c r="K48" s="4">
        <v>1.5042581634761036E-3</v>
      </c>
      <c r="L48" s="4">
        <v>1.5141934544452983E-3</v>
      </c>
      <c r="M48" s="4">
        <v>1.524506999229018E-3</v>
      </c>
      <c r="N48" s="4">
        <v>1.5354540320262984E-3</v>
      </c>
      <c r="O48" s="4">
        <v>1.5469971232134128E-3</v>
      </c>
      <c r="P48" s="4">
        <v>1.5588426048062051E-3</v>
      </c>
      <c r="Q48" s="4">
        <v>1.5711617158565164E-3</v>
      </c>
      <c r="R48" s="4">
        <v>1.5834632639271514E-3</v>
      </c>
      <c r="S48" s="4">
        <v>1.5957579010046628E-3</v>
      </c>
      <c r="T48" s="4">
        <v>1.6078940577868689E-3</v>
      </c>
      <c r="U48" s="4">
        <v>1.6196675744797554E-3</v>
      </c>
      <c r="V48" s="4">
        <v>1.6312519741100992E-3</v>
      </c>
      <c r="W48" s="4">
        <v>1.642747594059547E-3</v>
      </c>
      <c r="X48" s="4">
        <v>1.6542445725802927E-3</v>
      </c>
      <c r="Y48" s="4">
        <v>1.6658668153125844E-3</v>
      </c>
      <c r="Z48" s="4">
        <v>1.6771162385155421E-3</v>
      </c>
      <c r="AA48" s="4">
        <v>1.6880395258492692E-3</v>
      </c>
      <c r="AB48" s="4">
        <v>1.698774129288114E-3</v>
      </c>
      <c r="AC48" s="4">
        <v>1.7093001034302695E-3</v>
      </c>
      <c r="AD48" s="4">
        <v>1.7202644038656393E-3</v>
      </c>
      <c r="AE48" s="4">
        <v>1.7311226372925847E-3</v>
      </c>
      <c r="AF48" s="4">
        <v>1.741924401408195E-3</v>
      </c>
      <c r="AG48" s="4"/>
      <c r="AH48" s="4"/>
      <c r="AI48" s="4"/>
    </row>
    <row r="50" spans="1:35">
      <c r="A50" t="s">
        <v>328</v>
      </c>
    </row>
    <row r="51" spans="1:35">
      <c r="A51" t="s">
        <v>317</v>
      </c>
      <c r="B51" s="4">
        <v>3.8569771061435794E-4</v>
      </c>
      <c r="C51" s="4">
        <v>3.9217075756189419E-4</v>
      </c>
      <c r="D51" s="4">
        <v>3.9404078618962861E-4</v>
      </c>
      <c r="E51" s="4">
        <v>3.9683273150232986E-4</v>
      </c>
      <c r="F51" s="4">
        <v>4.0104955439618917E-4</v>
      </c>
      <c r="G51" s="4">
        <v>4.0422720641733706E-4</v>
      </c>
      <c r="H51" s="4">
        <v>4.069763563679482E-4</v>
      </c>
      <c r="I51" s="4">
        <v>4.0961323704927693E-4</v>
      </c>
      <c r="J51" s="4">
        <v>4.1226465979121696E-4</v>
      </c>
      <c r="K51" s="4">
        <v>4.148627200127584E-4</v>
      </c>
      <c r="L51" s="4">
        <v>4.1760279610852203E-4</v>
      </c>
      <c r="M51" s="4">
        <v>4.2044719166896229E-4</v>
      </c>
      <c r="N51" s="4">
        <v>4.2346629830412516E-4</v>
      </c>
      <c r="O51" s="4">
        <v>4.2664979321445059E-4</v>
      </c>
      <c r="P51" s="4">
        <v>4.2991668505041756E-4</v>
      </c>
      <c r="Q51" s="4">
        <v>4.3331420021274928E-4</v>
      </c>
      <c r="R51" s="4">
        <v>4.3670687164167358E-4</v>
      </c>
      <c r="S51" s="4">
        <v>4.4009763707236223E-4</v>
      </c>
      <c r="T51" s="4">
        <v>4.4344469486830111E-4</v>
      </c>
      <c r="U51" s="4">
        <v>4.4669173934372511E-4</v>
      </c>
      <c r="V51" s="4">
        <v>4.498866268019081E-4</v>
      </c>
      <c r="W51" s="4">
        <v>4.5305702951352783E-4</v>
      </c>
      <c r="X51" s="4">
        <v>4.5622780690856147E-4</v>
      </c>
      <c r="Y51" s="4">
        <v>4.5943313120038717E-4</v>
      </c>
      <c r="Z51" s="4">
        <v>4.6253563476119156E-4</v>
      </c>
      <c r="AA51" s="4">
        <v>4.6554819258190429E-4</v>
      </c>
      <c r="AB51" s="4">
        <v>4.6850871284965303E-4</v>
      </c>
      <c r="AC51" s="4">
        <v>4.7141169477750731E-4</v>
      </c>
      <c r="AD51" s="4">
        <v>4.7443556369316164E-4</v>
      </c>
      <c r="AE51" s="4">
        <v>4.7743018015156688E-4</v>
      </c>
      <c r="AF51" s="4">
        <v>4.8040922281242433E-4</v>
      </c>
      <c r="AG51" s="4"/>
      <c r="AH51" s="4"/>
      <c r="AI51" s="4"/>
    </row>
    <row r="52" spans="1:35">
      <c r="A52" t="s">
        <v>318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5">
      <c r="A53" t="s">
        <v>319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5">
      <c r="A54" t="s">
        <v>320</v>
      </c>
      <c r="B54" s="4">
        <v>1.2002512973417359E-4</v>
      </c>
      <c r="C54" s="4">
        <v>1.2203947485023846E-4</v>
      </c>
      <c r="D54" s="4">
        <v>1.2262140837608938E-4</v>
      </c>
      <c r="E54" s="4">
        <v>1.2349023281851067E-4</v>
      </c>
      <c r="F54" s="4">
        <v>1.2480246439513921E-4</v>
      </c>
      <c r="G54" s="4">
        <v>1.2579131676732679E-4</v>
      </c>
      <c r="H54" s="4">
        <v>1.2664682373664536E-4</v>
      </c>
      <c r="I54" s="4">
        <v>1.2746739367304943E-4</v>
      </c>
      <c r="J54" s="4">
        <v>1.282924889479853E-4</v>
      </c>
      <c r="K54" s="4">
        <v>1.2910097835968289E-4</v>
      </c>
      <c r="L54" s="4">
        <v>1.2995366163942465E-4</v>
      </c>
      <c r="M54" s="4">
        <v>1.3083880805528838E-4</v>
      </c>
      <c r="N54" s="4">
        <v>1.3177832274670185E-4</v>
      </c>
      <c r="O54" s="4">
        <v>1.3276899336543915E-4</v>
      </c>
      <c r="P54" s="4">
        <v>1.3378561624301569E-4</v>
      </c>
      <c r="Q54" s="4">
        <v>1.3484288774582846E-4</v>
      </c>
      <c r="R54" s="4">
        <v>1.3589865192901079E-4</v>
      </c>
      <c r="S54" s="4">
        <v>1.3695382298529812E-4</v>
      </c>
      <c r="T54" s="4">
        <v>1.3799539267868687E-4</v>
      </c>
      <c r="U54" s="4">
        <v>1.3900583926338301E-4</v>
      </c>
      <c r="V54" s="4">
        <v>1.4000005512492829E-4</v>
      </c>
      <c r="W54" s="4">
        <v>1.409866515871308E-4</v>
      </c>
      <c r="X54" s="4">
        <v>1.4197336464692809E-4</v>
      </c>
      <c r="Y54" s="4">
        <v>1.4297082834292379E-4</v>
      </c>
      <c r="Z54" s="4">
        <v>1.4393629529317647E-4</v>
      </c>
      <c r="AA54" s="4">
        <v>1.4487377206141239E-4</v>
      </c>
      <c r="AB54" s="4">
        <v>1.4579505528254221E-4</v>
      </c>
      <c r="AC54" s="4">
        <v>1.4669843316868957E-4</v>
      </c>
      <c r="AD54" s="4">
        <v>1.4763942983243028E-4</v>
      </c>
      <c r="AE54" s="4">
        <v>1.4857132343468077E-4</v>
      </c>
      <c r="AF54" s="4">
        <v>1.494983706325589E-4</v>
      </c>
      <c r="AG54" s="4"/>
      <c r="AH54" s="4"/>
      <c r="AI54" s="4"/>
    </row>
    <row r="55" spans="1:35">
      <c r="A55" t="s">
        <v>321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5">
      <c r="A56" t="s">
        <v>322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5">
      <c r="A57" t="s">
        <v>323</v>
      </c>
      <c r="B57" s="4">
        <v>3.600753892025207E-4</v>
      </c>
      <c r="C57" s="4">
        <v>3.6611842455071535E-4</v>
      </c>
      <c r="D57" s="4">
        <v>3.6786422512826805E-4</v>
      </c>
      <c r="E57" s="4">
        <v>3.7047069845553193E-4</v>
      </c>
      <c r="F57" s="4">
        <v>3.7440739318541754E-4</v>
      </c>
      <c r="G57" s="4">
        <v>3.773739503019803E-4</v>
      </c>
      <c r="H57" s="4">
        <v>3.7994047120993603E-4</v>
      </c>
      <c r="I57" s="4">
        <v>3.8240218101914824E-4</v>
      </c>
      <c r="J57" s="4">
        <v>3.8487746684395585E-4</v>
      </c>
      <c r="K57" s="4">
        <v>3.873029350790486E-4</v>
      </c>
      <c r="L57" s="4">
        <v>3.898609849182739E-4</v>
      </c>
      <c r="M57" s="4">
        <v>3.9251642416586506E-4</v>
      </c>
      <c r="N57" s="4">
        <v>3.953349682401055E-4</v>
      </c>
      <c r="O57" s="4">
        <v>3.9830698009631738E-4</v>
      </c>
      <c r="P57" s="4">
        <v>4.0135684872904701E-4</v>
      </c>
      <c r="Q57" s="4">
        <v>4.045286632374853E-4</v>
      </c>
      <c r="R57" s="4">
        <v>4.0769595578703233E-4</v>
      </c>
      <c r="S57" s="4">
        <v>4.1086146895589429E-4</v>
      </c>
      <c r="T57" s="4">
        <v>4.1398617803606053E-4</v>
      </c>
      <c r="U57" s="4">
        <v>4.1701751779014897E-4</v>
      </c>
      <c r="V57" s="4">
        <v>4.2000016537478479E-4</v>
      </c>
      <c r="W57" s="4">
        <v>4.2295995476139233E-4</v>
      </c>
      <c r="X57" s="4">
        <v>4.2592009394078423E-4</v>
      </c>
      <c r="Y57" s="4">
        <v>4.2891248502877131E-4</v>
      </c>
      <c r="Z57" s="4">
        <v>4.3180888587952934E-4</v>
      </c>
      <c r="AA57" s="4">
        <v>4.346213161842371E-4</v>
      </c>
      <c r="AB57" s="4">
        <v>4.3738516584762658E-4</v>
      </c>
      <c r="AC57" s="4">
        <v>4.4009529950606865E-4</v>
      </c>
      <c r="AD57" s="4">
        <v>4.4291828949729077E-4</v>
      </c>
      <c r="AE57" s="4">
        <v>4.4571397030404223E-4</v>
      </c>
      <c r="AF57" s="4">
        <v>4.4849511189767665E-4</v>
      </c>
      <c r="AG57" s="4"/>
      <c r="AH57" s="4"/>
      <c r="AI57" s="4"/>
    </row>
    <row r="59" spans="1:35">
      <c r="A59" t="s">
        <v>329</v>
      </c>
    </row>
    <row r="60" spans="1:35">
      <c r="A60" t="s">
        <v>317</v>
      </c>
      <c r="B60" s="4">
        <v>1.2490429545241593E-3</v>
      </c>
      <c r="C60" s="4">
        <v>1.2479838852561889E-3</v>
      </c>
      <c r="D60" s="4">
        <v>1.2471665685815224E-3</v>
      </c>
      <c r="E60" s="4">
        <v>1.2466464519590526E-3</v>
      </c>
      <c r="F60" s="4">
        <v>1.2461776274382624E-3</v>
      </c>
      <c r="G60" s="4">
        <v>1.2458210503215087E-3</v>
      </c>
      <c r="H60" s="4">
        <v>1.2454261907779705E-3</v>
      </c>
      <c r="I60" s="4">
        <v>1.2450097660041024E-3</v>
      </c>
      <c r="J60" s="4">
        <v>1.2449523012062393E-3</v>
      </c>
      <c r="K60" s="4">
        <v>1.2448581170389291E-3</v>
      </c>
      <c r="L60" s="4">
        <v>1.244492708563932E-3</v>
      </c>
      <c r="M60" s="4">
        <v>1.2445150475500222E-3</v>
      </c>
      <c r="N60" s="4">
        <v>1.244362963786191E-3</v>
      </c>
      <c r="O60" s="4">
        <v>1.2442462668418766E-3</v>
      </c>
      <c r="P60" s="4">
        <v>1.2440271982043711E-3</v>
      </c>
      <c r="Q60" s="4">
        <v>1.2439416368347936E-3</v>
      </c>
      <c r="R60" s="4">
        <v>1.2436776543099449E-3</v>
      </c>
      <c r="S60" s="4">
        <v>1.2434044966707469E-3</v>
      </c>
      <c r="T60" s="4">
        <v>1.2431106233009778E-3</v>
      </c>
      <c r="U60" s="4">
        <v>1.242818522097998E-3</v>
      </c>
      <c r="V60" s="4">
        <v>1.2424141228640053E-3</v>
      </c>
      <c r="W60" s="4">
        <v>1.2420321636298346E-3</v>
      </c>
      <c r="X60" s="4">
        <v>1.241620319407161E-3</v>
      </c>
      <c r="Y60" s="4">
        <v>1.2411620718582406E-3</v>
      </c>
      <c r="Z60" s="4">
        <v>1.240669038843074E-3</v>
      </c>
      <c r="AA60" s="4">
        <v>1.2401023941352315E-3</v>
      </c>
      <c r="AB60" s="4">
        <v>1.2395514545691941E-3</v>
      </c>
      <c r="AC60" s="4">
        <v>1.2389760811407262E-3</v>
      </c>
      <c r="AD60" s="4">
        <v>1.2383487405617649E-3</v>
      </c>
      <c r="AE60" s="4">
        <v>1.2375986561341948E-3</v>
      </c>
      <c r="AF60" s="4">
        <v>1.236792153822779E-3</v>
      </c>
      <c r="AG60" s="4"/>
      <c r="AH60" s="4"/>
      <c r="AI60" s="4"/>
    </row>
    <row r="61" spans="1:35">
      <c r="A61" t="s">
        <v>318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row r="62" spans="1:35">
      <c r="A62" t="s">
        <v>319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row>
    <row r="63" spans="1:35" s="111" customFormat="1">
      <c r="A63" s="111" t="s">
        <v>320</v>
      </c>
      <c r="B63" s="112">
        <v>3.8868922094850749E-4</v>
      </c>
      <c r="C63" s="112">
        <v>3.8835964956971156E-4</v>
      </c>
      <c r="D63" s="112">
        <v>3.8810530909215343E-4</v>
      </c>
      <c r="E63" s="112">
        <v>3.8794345419032003E-4</v>
      </c>
      <c r="F63" s="112">
        <v>3.8779756085887974E-4</v>
      </c>
      <c r="G63" s="112">
        <v>3.8768659775611613E-4</v>
      </c>
      <c r="H63" s="112">
        <v>3.8756372155893972E-4</v>
      </c>
      <c r="I63" s="112">
        <v>3.8743413448561116E-4</v>
      </c>
      <c r="J63" s="112">
        <v>3.8741625203614658E-4</v>
      </c>
      <c r="K63" s="112">
        <v>3.8738694289951122E-4</v>
      </c>
      <c r="L63" s="112">
        <v>3.8727323156960051E-4</v>
      </c>
      <c r="M63" s="112">
        <v>3.872801832305252E-4</v>
      </c>
      <c r="N63" s="112">
        <v>3.8723285633958973E-4</v>
      </c>
      <c r="O63" s="112">
        <v>3.8719654146009873E-4</v>
      </c>
      <c r="P63" s="112">
        <v>3.8712836957078314E-4</v>
      </c>
      <c r="Q63" s="112">
        <v>3.8710174375942578E-4</v>
      </c>
      <c r="R63" s="112">
        <v>3.8701959513390749E-4</v>
      </c>
      <c r="S63" s="112">
        <v>3.8693459130790495E-4</v>
      </c>
      <c r="T63" s="112">
        <v>3.8684314096127021E-4</v>
      </c>
      <c r="U63" s="112">
        <v>3.8675224209457141E-4</v>
      </c>
      <c r="V63" s="112">
        <v>3.8662639724460569E-4</v>
      </c>
      <c r="W63" s="112">
        <v>3.8650753548999096E-4</v>
      </c>
      <c r="X63" s="112">
        <v>3.8637937383671609E-4</v>
      </c>
      <c r="Y63" s="112">
        <v>3.8623677194928995E-4</v>
      </c>
      <c r="Z63" s="112">
        <v>3.8608334518532407E-4</v>
      </c>
      <c r="AA63" s="112">
        <v>3.8590701122559256E-4</v>
      </c>
      <c r="AB63" s="112">
        <v>3.8573556454320505E-4</v>
      </c>
      <c r="AC63" s="112">
        <v>3.8555651429608934E-4</v>
      </c>
      <c r="AD63" s="112">
        <v>3.8536129241038667E-4</v>
      </c>
      <c r="AE63" s="112">
        <v>3.8512787391125356E-4</v>
      </c>
      <c r="AF63" s="112">
        <v>3.8487689875144672E-4</v>
      </c>
      <c r="AG63" s="112"/>
      <c r="AH63" s="112"/>
      <c r="AI63" s="112"/>
    </row>
    <row r="64" spans="1:35">
      <c r="A64" t="s">
        <v>321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row>
    <row r="65" spans="1:35">
      <c r="A65" t="s">
        <v>322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row>
    <row r="66" spans="1:35">
      <c r="A66" t="s">
        <v>323</v>
      </c>
      <c r="B66" s="4">
        <v>1.1660676628455222E-3</v>
      </c>
      <c r="C66" s="4">
        <v>1.1650789487091344E-3</v>
      </c>
      <c r="D66" s="4">
        <v>1.16431592727646E-3</v>
      </c>
      <c r="E66" s="4">
        <v>1.1638303625709598E-3</v>
      </c>
      <c r="F66" s="4">
        <v>1.1633926825766389E-3</v>
      </c>
      <c r="G66" s="4">
        <v>1.1630597932683483E-3</v>
      </c>
      <c r="H66" s="4">
        <v>1.162691164676819E-3</v>
      </c>
      <c r="I66" s="4">
        <v>1.1623024034568333E-3</v>
      </c>
      <c r="J66" s="4">
        <v>1.1622487561084396E-3</v>
      </c>
      <c r="K66" s="4">
        <v>1.1621608286985334E-3</v>
      </c>
      <c r="L66" s="4">
        <v>1.1618196947088013E-3</v>
      </c>
      <c r="M66" s="4">
        <v>1.1618405496915754E-3</v>
      </c>
      <c r="N66" s="4">
        <v>1.161698569018769E-3</v>
      </c>
      <c r="O66" s="4">
        <v>1.1615896243802959E-3</v>
      </c>
      <c r="P66" s="4">
        <v>1.1613851087123493E-3</v>
      </c>
      <c r="Q66" s="4">
        <v>1.1613052312782772E-3</v>
      </c>
      <c r="R66" s="4">
        <v>1.1610587854017224E-3</v>
      </c>
      <c r="S66" s="4">
        <v>1.1608037739237146E-3</v>
      </c>
      <c r="T66" s="4">
        <v>1.1605294228838104E-3</v>
      </c>
      <c r="U66" s="4">
        <v>1.1602567262837141E-3</v>
      </c>
      <c r="V66" s="4">
        <v>1.1598791917338169E-3</v>
      </c>
      <c r="W66" s="4">
        <v>1.1595226064699726E-3</v>
      </c>
      <c r="X66" s="4">
        <v>1.1591381215101482E-3</v>
      </c>
      <c r="Y66" s="4">
        <v>1.1587103158478696E-3</v>
      </c>
      <c r="Z66" s="4">
        <v>1.158250035555972E-3</v>
      </c>
      <c r="AA66" s="4">
        <v>1.1577210336767775E-3</v>
      </c>
      <c r="AB66" s="4">
        <v>1.1572066936296149E-3</v>
      </c>
      <c r="AC66" s="4">
        <v>1.1566695428882679E-3</v>
      </c>
      <c r="AD66" s="4">
        <v>1.1560838772311599E-3</v>
      </c>
      <c r="AE66" s="4">
        <v>1.1553836217337605E-3</v>
      </c>
      <c r="AF66" s="4">
        <v>1.15463069625434E-3</v>
      </c>
      <c r="AG66" s="4"/>
      <c r="AH66" s="4"/>
      <c r="AI66" s="4"/>
    </row>
    <row r="68" spans="1:35">
      <c r="A68" t="s">
        <v>330</v>
      </c>
    </row>
    <row r="69" spans="1:35">
      <c r="A69" s="1" t="s">
        <v>316</v>
      </c>
      <c r="B69">
        <v>2020</v>
      </c>
      <c r="C69">
        <v>2021</v>
      </c>
      <c r="D69">
        <v>2022</v>
      </c>
      <c r="E69">
        <v>2023</v>
      </c>
      <c r="F69">
        <v>2024</v>
      </c>
      <c r="G69">
        <v>2025</v>
      </c>
      <c r="H69">
        <v>2026</v>
      </c>
      <c r="I69">
        <v>2027</v>
      </c>
      <c r="J69">
        <v>2028</v>
      </c>
      <c r="K69">
        <v>2029</v>
      </c>
      <c r="L69">
        <v>2030</v>
      </c>
      <c r="M69">
        <v>2031</v>
      </c>
      <c r="N69">
        <v>2032</v>
      </c>
      <c r="O69">
        <v>2033</v>
      </c>
      <c r="P69">
        <v>2034</v>
      </c>
      <c r="Q69">
        <v>2035</v>
      </c>
      <c r="R69">
        <v>2036</v>
      </c>
      <c r="S69">
        <v>2037</v>
      </c>
      <c r="T69">
        <v>2038</v>
      </c>
      <c r="U69">
        <v>2039</v>
      </c>
      <c r="V69">
        <v>2040</v>
      </c>
      <c r="W69">
        <v>2041</v>
      </c>
      <c r="X69">
        <v>2042</v>
      </c>
      <c r="Y69">
        <v>2043</v>
      </c>
      <c r="Z69">
        <v>2044</v>
      </c>
      <c r="AA69">
        <v>2045</v>
      </c>
      <c r="AB69">
        <v>2046</v>
      </c>
      <c r="AC69">
        <v>2047</v>
      </c>
      <c r="AD69">
        <v>2048</v>
      </c>
      <c r="AE69">
        <v>2049</v>
      </c>
      <c r="AF69">
        <v>2050</v>
      </c>
    </row>
    <row r="70" spans="1:35">
      <c r="A70" t="s">
        <v>317</v>
      </c>
      <c r="B70" s="4">
        <v>1.1213005219530657E-2</v>
      </c>
      <c r="C70" s="4">
        <v>1.1285732577592732E-2</v>
      </c>
      <c r="D70" s="4">
        <v>1.1358932316426948E-2</v>
      </c>
      <c r="E70" s="4">
        <v>1.1432610862982587E-2</v>
      </c>
      <c r="F70" s="4">
        <v>1.150676179031037E-2</v>
      </c>
      <c r="G70" s="4">
        <v>1.1581394738834218E-2</v>
      </c>
      <c r="H70" s="4">
        <v>1.1656512922028765E-2</v>
      </c>
      <c r="I70" s="4">
        <v>1.1732119553368661E-2</v>
      </c>
      <c r="J70" s="4">
        <v>1.1808214632853897E-2</v>
      </c>
      <c r="K70" s="4">
        <v>1.188480458743376E-2</v>
      </c>
      <c r="L70" s="4">
        <v>1.1961889417108251E-2</v>
      </c>
      <c r="M70" s="4">
        <v>1.2039475548826646E-2</v>
      </c>
      <c r="N70" s="4">
        <v>1.2117562982588948E-2</v>
      </c>
      <c r="O70" s="4">
        <v>1.2196158145344435E-2</v>
      </c>
      <c r="P70" s="4">
        <v>1.2275264250567752E-2</v>
      </c>
      <c r="Q70" s="4">
        <v>1.2354884511733534E-2</v>
      </c>
      <c r="R70" s="4">
        <v>1.2435018928841786E-2</v>
      </c>
      <c r="S70" s="4">
        <v>1.2515673928841786E-2</v>
      </c>
      <c r="T70" s="4">
        <v>1.2596849511733533E-2</v>
      </c>
      <c r="U70" s="4">
        <v>1.2678555317940952E-2</v>
      </c>
      <c r="V70" s="4">
        <v>1.2760788133989403E-2</v>
      </c>
      <c r="W70" s="4">
        <v>1.2843557600302801E-2</v>
      </c>
      <c r="X70" s="4">
        <v>1.2926860503406511E-2</v>
      </c>
      <c r="Y70" s="4">
        <v>1.3010706483724453E-2</v>
      </c>
      <c r="Z70" s="4">
        <v>1.3095095541256624E-2</v>
      </c>
      <c r="AA70" s="4">
        <v>1.3180030889477667E-2</v>
      </c>
      <c r="AB70" s="4">
        <v>1.3265515741862226E-2</v>
      </c>
      <c r="AC70" s="4">
        <v>1.3351556525359576E-2</v>
      </c>
      <c r="AD70" s="4">
        <v>1.343815645344436E-2</v>
      </c>
      <c r="AE70" s="4">
        <v>1.3525318739591218E-2</v>
      </c>
      <c r="AF70" s="4">
        <v>1.361304338380015E-2</v>
      </c>
      <c r="AG70" s="4"/>
      <c r="AH70" s="4"/>
      <c r="AI70" s="4"/>
    </row>
    <row r="71" spans="1:35">
      <c r="A71" t="s">
        <v>318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row>
    <row r="72" spans="1:35">
      <c r="A72" t="s">
        <v>319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row>
    <row r="73" spans="1:35" s="111" customFormat="1">
      <c r="A73" s="111" t="s">
        <v>320</v>
      </c>
      <c r="B73" s="112">
        <v>3.4893709999999998E-3</v>
      </c>
      <c r="C73" s="112">
        <v>3.5120030000000001E-3</v>
      </c>
      <c r="D73" s="112">
        <v>3.5347819999999998E-3</v>
      </c>
      <c r="E73" s="112">
        <v>3.55771E-3</v>
      </c>
      <c r="F73" s="112">
        <v>3.580785E-3</v>
      </c>
      <c r="G73" s="112">
        <v>3.6040100000000004E-3</v>
      </c>
      <c r="H73" s="112">
        <v>3.6273859999999998E-3</v>
      </c>
      <c r="I73" s="112">
        <v>3.6509140000000003E-3</v>
      </c>
      <c r="J73" s="112">
        <v>3.6745939999999998E-3</v>
      </c>
      <c r="K73" s="112">
        <v>3.6984279999999997E-3</v>
      </c>
      <c r="L73" s="112">
        <v>3.7224160000000001E-3</v>
      </c>
      <c r="M73" s="112">
        <v>3.7465599999999999E-3</v>
      </c>
      <c r="N73" s="112">
        <v>3.77086E-3</v>
      </c>
      <c r="O73" s="112">
        <v>3.7953179999999998E-3</v>
      </c>
      <c r="P73" s="112">
        <v>3.819935E-3</v>
      </c>
      <c r="Q73" s="112">
        <v>3.8447119999999997E-3</v>
      </c>
      <c r="R73" s="112">
        <v>3.8696489999999997E-3</v>
      </c>
      <c r="S73" s="112">
        <v>3.894748E-3</v>
      </c>
      <c r="T73" s="112">
        <v>3.9200089999999995E-3</v>
      </c>
      <c r="U73" s="112">
        <v>3.9454349999999997E-3</v>
      </c>
      <c r="V73" s="112">
        <v>3.9710250000000004E-3</v>
      </c>
      <c r="W73" s="112">
        <v>3.9967819999999999E-3</v>
      </c>
      <c r="X73" s="112">
        <v>4.0227050000000006E-3</v>
      </c>
      <c r="Y73" s="112">
        <v>4.0487970000000007E-3</v>
      </c>
      <c r="Z73" s="112">
        <v>4.0750580000000003E-3</v>
      </c>
      <c r="AA73" s="112">
        <v>4.1014889999999998E-3</v>
      </c>
      <c r="AB73" s="112">
        <v>4.1280910000000004E-3</v>
      </c>
      <c r="AC73" s="112">
        <v>4.1548660000000001E-3</v>
      </c>
      <c r="AD73" s="112">
        <v>4.1818150000000002E-3</v>
      </c>
      <c r="AE73" s="112">
        <v>4.2089390000000001E-3</v>
      </c>
      <c r="AF73" s="112">
        <v>4.2362379999999998E-3</v>
      </c>
      <c r="AG73" s="112"/>
      <c r="AH73" s="112"/>
      <c r="AI73" s="112"/>
    </row>
    <row r="74" spans="1:35">
      <c r="A74" t="s">
        <v>321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row>
    <row r="75" spans="1:35">
      <c r="A75" t="s">
        <v>322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row>
    <row r="76" spans="1:35">
      <c r="A76" t="s">
        <v>323</v>
      </c>
      <c r="B76" s="4">
        <v>1.0468112999999998E-2</v>
      </c>
      <c r="C76" s="4">
        <v>1.0536008999999999E-2</v>
      </c>
      <c r="D76" s="4">
        <v>1.0604345999999997E-2</v>
      </c>
      <c r="E76" s="4">
        <v>1.0673129999999998E-2</v>
      </c>
      <c r="F76" s="4">
        <v>1.0742354999999999E-2</v>
      </c>
      <c r="G76" s="4">
        <v>1.081203E-2</v>
      </c>
      <c r="H76" s="4">
        <v>1.0882157999999998E-2</v>
      </c>
      <c r="I76" s="4">
        <v>1.0952742E-2</v>
      </c>
      <c r="J76" s="4">
        <v>1.1023781999999998E-2</v>
      </c>
      <c r="K76" s="4">
        <v>1.1095283999999997E-2</v>
      </c>
      <c r="L76" s="4">
        <v>1.1167247999999999E-2</v>
      </c>
      <c r="M76" s="4">
        <v>1.1239679999999998E-2</v>
      </c>
      <c r="N76" s="4">
        <v>1.1312579999999999E-2</v>
      </c>
      <c r="O76" s="4">
        <v>1.1385953999999998E-2</v>
      </c>
      <c r="P76" s="4">
        <v>1.1459804999999998E-2</v>
      </c>
      <c r="Q76" s="4">
        <v>1.1534135999999997E-2</v>
      </c>
      <c r="R76" s="4">
        <v>1.1608946999999998E-2</v>
      </c>
      <c r="S76" s="4">
        <v>1.1684243999999998E-2</v>
      </c>
      <c r="T76" s="4">
        <v>1.1760026999999996E-2</v>
      </c>
      <c r="U76" s="4">
        <v>1.1836304999999997E-2</v>
      </c>
      <c r="V76" s="4">
        <v>1.1913074999999999E-2</v>
      </c>
      <c r="W76" s="4">
        <v>1.1990345999999997E-2</v>
      </c>
      <c r="X76" s="4">
        <v>1.2068114999999999E-2</v>
      </c>
      <c r="Y76" s="4">
        <v>1.2146390999999999E-2</v>
      </c>
      <c r="Z76" s="4">
        <v>1.2225173999999998E-2</v>
      </c>
      <c r="AA76" s="4">
        <v>1.2304466999999998E-2</v>
      </c>
      <c r="AB76" s="4">
        <v>1.2384272999999999E-2</v>
      </c>
      <c r="AC76" s="4">
        <v>1.2464597999999999E-2</v>
      </c>
      <c r="AD76" s="4">
        <v>1.2545444999999999E-2</v>
      </c>
      <c r="AE76" s="4">
        <v>1.2626816999999999E-2</v>
      </c>
      <c r="AF76" s="4">
        <v>1.2708713999999998E-2</v>
      </c>
      <c r="AG76" s="4"/>
      <c r="AH76" s="4"/>
      <c r="AI76" s="4"/>
    </row>
    <row r="78" spans="1:35">
      <c r="A78" t="s">
        <v>331</v>
      </c>
    </row>
    <row r="79" spans="1:35">
      <c r="A79" s="1" t="s">
        <v>316</v>
      </c>
      <c r="B79">
        <v>2020</v>
      </c>
      <c r="C79">
        <v>2021</v>
      </c>
      <c r="D79">
        <v>2022</v>
      </c>
      <c r="E79">
        <v>2023</v>
      </c>
      <c r="F79">
        <v>2024</v>
      </c>
      <c r="G79">
        <v>2025</v>
      </c>
      <c r="H79">
        <v>2026</v>
      </c>
      <c r="I79">
        <v>2027</v>
      </c>
      <c r="J79">
        <v>2028</v>
      </c>
      <c r="K79">
        <v>2029</v>
      </c>
      <c r="L79">
        <v>2030</v>
      </c>
      <c r="M79">
        <v>2031</v>
      </c>
      <c r="N79">
        <v>2032</v>
      </c>
      <c r="O79">
        <v>2033</v>
      </c>
      <c r="P79">
        <v>2034</v>
      </c>
      <c r="Q79">
        <v>2035</v>
      </c>
      <c r="R79">
        <v>2036</v>
      </c>
      <c r="S79">
        <v>2037</v>
      </c>
      <c r="T79">
        <v>2038</v>
      </c>
      <c r="U79">
        <v>2039</v>
      </c>
      <c r="V79">
        <v>2040</v>
      </c>
      <c r="W79">
        <v>2041</v>
      </c>
      <c r="X79">
        <v>2042</v>
      </c>
      <c r="Y79">
        <v>2043</v>
      </c>
      <c r="Z79">
        <v>2044</v>
      </c>
      <c r="AA79">
        <v>2045</v>
      </c>
      <c r="AB79">
        <v>2046</v>
      </c>
      <c r="AC79">
        <v>2047</v>
      </c>
      <c r="AD79">
        <v>2048</v>
      </c>
      <c r="AE79">
        <v>2049</v>
      </c>
      <c r="AF79">
        <v>2050</v>
      </c>
    </row>
    <row r="80" spans="1:35">
      <c r="A80" t="s">
        <v>317</v>
      </c>
      <c r="B80" s="4">
        <v>3.2293482418666772E-5</v>
      </c>
      <c r="C80" s="4">
        <v>3.2293482418666772E-5</v>
      </c>
      <c r="D80" s="4">
        <v>3.2293482418666772E-5</v>
      </c>
      <c r="E80" s="4">
        <v>3.2293482418666772E-5</v>
      </c>
      <c r="F80" s="4">
        <v>3.2293482418666772E-5</v>
      </c>
      <c r="G80" s="4">
        <v>3.2293482418666772E-5</v>
      </c>
      <c r="H80" s="4">
        <v>3.2293482418666772E-5</v>
      </c>
      <c r="I80" s="4">
        <v>3.2293482418666772E-5</v>
      </c>
      <c r="J80" s="4">
        <v>3.2293482418666772E-5</v>
      </c>
      <c r="K80" s="4">
        <v>3.2293482418666772E-5</v>
      </c>
      <c r="L80" s="4">
        <v>3.2293482418666772E-5</v>
      </c>
      <c r="M80" s="4">
        <v>3.2293482418666772E-5</v>
      </c>
      <c r="N80" s="4">
        <v>3.2293482418666772E-5</v>
      </c>
      <c r="O80" s="4">
        <v>3.2293482418666772E-5</v>
      </c>
      <c r="P80" s="4">
        <v>3.2293482418666772E-5</v>
      </c>
      <c r="Q80" s="4">
        <v>3.2293482418666772E-5</v>
      </c>
      <c r="R80" s="4">
        <v>3.2293482418666772E-5</v>
      </c>
      <c r="S80" s="4">
        <v>3.2293482418666772E-5</v>
      </c>
      <c r="T80" s="4">
        <v>3.2293482418666772E-5</v>
      </c>
      <c r="U80" s="4">
        <v>3.2293482418666772E-5</v>
      </c>
      <c r="V80" s="4">
        <v>3.2293482418666772E-5</v>
      </c>
      <c r="W80" s="4">
        <v>3.2293482418666772E-5</v>
      </c>
      <c r="X80" s="4">
        <v>3.2293482418666772E-5</v>
      </c>
      <c r="Y80" s="4">
        <v>3.2293482418666772E-5</v>
      </c>
      <c r="Z80" s="4">
        <v>3.2293482418666772E-5</v>
      </c>
      <c r="AA80" s="4">
        <v>3.2293482418666772E-5</v>
      </c>
      <c r="AB80" s="4">
        <v>3.2293482418666772E-5</v>
      </c>
      <c r="AC80" s="4">
        <v>3.2293482418666772E-5</v>
      </c>
      <c r="AD80" s="4">
        <v>3.2293482418666772E-5</v>
      </c>
      <c r="AE80" s="4">
        <v>3.2293482418666772E-5</v>
      </c>
      <c r="AF80" s="4">
        <v>3.2293482418666772E-5</v>
      </c>
      <c r="AG80" s="4"/>
      <c r="AH80" s="4"/>
      <c r="AI80" s="4"/>
    </row>
    <row r="81" spans="1:35">
      <c r="A81" t="s">
        <v>318</v>
      </c>
      <c r="B81">
        <v>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row>
    <row r="82" spans="1:35">
      <c r="A82" t="s">
        <v>319</v>
      </c>
      <c r="B82" s="4">
        <v>1.0049397002369564E-5</v>
      </c>
      <c r="C82" s="4">
        <v>1.0049397002369564E-5</v>
      </c>
      <c r="D82" s="4">
        <v>1.0049397002369564E-5</v>
      </c>
      <c r="E82" s="4">
        <v>1.0049397002369564E-5</v>
      </c>
      <c r="F82" s="4">
        <v>1.0049397002369564E-5</v>
      </c>
      <c r="G82" s="4">
        <v>1.0049397002369564E-5</v>
      </c>
      <c r="H82" s="4">
        <v>1.0049397002369564E-5</v>
      </c>
      <c r="I82" s="4">
        <v>1.0049397002369564E-5</v>
      </c>
      <c r="J82" s="4">
        <v>1.0049397002369564E-5</v>
      </c>
      <c r="K82" s="4">
        <v>1.0049397002369564E-5</v>
      </c>
      <c r="L82" s="4">
        <v>1.0049397002369564E-5</v>
      </c>
      <c r="M82" s="4">
        <v>1.0049397002369564E-5</v>
      </c>
      <c r="N82" s="4">
        <v>1.0049397002369564E-5</v>
      </c>
      <c r="O82" s="4">
        <v>1.0049397002369564E-5</v>
      </c>
      <c r="P82" s="4">
        <v>1.0049397002369564E-5</v>
      </c>
      <c r="Q82" s="4">
        <v>1.0049397002369564E-5</v>
      </c>
      <c r="R82" s="4">
        <v>1.0049397002369564E-5</v>
      </c>
      <c r="S82" s="4">
        <v>1.0049397002369564E-5</v>
      </c>
      <c r="T82" s="4">
        <v>1.0049397002369564E-5</v>
      </c>
      <c r="U82" s="4">
        <v>1.0049397002369564E-5</v>
      </c>
      <c r="V82" s="4">
        <v>1.0049397002369564E-5</v>
      </c>
      <c r="W82" s="4">
        <v>1.0049397002369564E-5</v>
      </c>
      <c r="X82" s="4">
        <v>1.0049397002369564E-5</v>
      </c>
      <c r="Y82" s="4">
        <v>1.0049397002369564E-5</v>
      </c>
      <c r="Z82" s="4">
        <v>1.0049397002369564E-5</v>
      </c>
      <c r="AA82" s="4">
        <v>1.0049397002369564E-5</v>
      </c>
      <c r="AB82" s="4">
        <v>1.0049397002369564E-5</v>
      </c>
      <c r="AC82" s="4">
        <v>1.0049397002369564E-5</v>
      </c>
      <c r="AD82" s="4">
        <v>1.0049397002369564E-5</v>
      </c>
      <c r="AE82" s="4">
        <v>1.0049397002369564E-5</v>
      </c>
      <c r="AF82" s="4">
        <v>1.0049397002369564E-5</v>
      </c>
    </row>
    <row r="83" spans="1:35">
      <c r="A83" t="s">
        <v>320</v>
      </c>
      <c r="B83" s="4">
        <v>1.0049397002369565E-5</v>
      </c>
      <c r="C83" s="4">
        <v>1.0049397002369565E-5</v>
      </c>
      <c r="D83" s="4">
        <v>1.0049397002369565E-5</v>
      </c>
      <c r="E83" s="4">
        <v>1.0049397002369565E-5</v>
      </c>
      <c r="F83" s="4">
        <v>1.0049397002369565E-5</v>
      </c>
      <c r="G83" s="4">
        <v>1.0049397002369565E-5</v>
      </c>
      <c r="H83" s="4">
        <v>1.0049397002369565E-5</v>
      </c>
      <c r="I83" s="4">
        <v>1.0049397002369565E-5</v>
      </c>
      <c r="J83" s="4">
        <v>1.0049397002369565E-5</v>
      </c>
      <c r="K83" s="4">
        <v>1.0049397002369565E-5</v>
      </c>
      <c r="L83" s="4">
        <v>1.0049397002369565E-5</v>
      </c>
      <c r="M83" s="4">
        <v>1.0049397002369565E-5</v>
      </c>
      <c r="N83" s="4">
        <v>1.0049397002369565E-5</v>
      </c>
      <c r="O83" s="4">
        <v>1.0049397002369565E-5</v>
      </c>
      <c r="P83" s="4">
        <v>1.0049397002369565E-5</v>
      </c>
      <c r="Q83" s="4">
        <v>1.0049397002369565E-5</v>
      </c>
      <c r="R83" s="4">
        <v>1.0049397002369565E-5</v>
      </c>
      <c r="S83" s="4">
        <v>1.0049397002369565E-5</v>
      </c>
      <c r="T83" s="4">
        <v>1.0049397002369565E-5</v>
      </c>
      <c r="U83" s="4">
        <v>1.0049397002369565E-5</v>
      </c>
      <c r="V83" s="4">
        <v>1.0049397002369565E-5</v>
      </c>
      <c r="W83" s="4">
        <v>1.0049397002369565E-5</v>
      </c>
      <c r="X83" s="4">
        <v>1.0049397002369565E-5</v>
      </c>
      <c r="Y83" s="4">
        <v>1.0049397002369565E-5</v>
      </c>
      <c r="Z83" s="4">
        <v>1.0049397002369565E-5</v>
      </c>
      <c r="AA83" s="4">
        <v>1.0049397002369565E-5</v>
      </c>
      <c r="AB83" s="4">
        <v>1.0049397002369565E-5</v>
      </c>
      <c r="AC83" s="4">
        <v>1.0049397002369565E-5</v>
      </c>
      <c r="AD83" s="4">
        <v>1.0049397002369565E-5</v>
      </c>
      <c r="AE83" s="4">
        <v>1.0049397002369565E-5</v>
      </c>
      <c r="AF83" s="4">
        <v>1.0049397002369565E-5</v>
      </c>
      <c r="AG83" s="4"/>
      <c r="AH83" s="4"/>
      <c r="AI83" s="4"/>
    </row>
    <row r="84" spans="1:35">
      <c r="A84" t="s">
        <v>321</v>
      </c>
      <c r="B84">
        <v>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row>
    <row r="85" spans="1:35">
      <c r="A85" t="s">
        <v>322</v>
      </c>
      <c r="B85">
        <v>0</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row>
    <row r="86" spans="1:35">
      <c r="A86" t="s">
        <v>323</v>
      </c>
      <c r="B86" s="4">
        <v>3.0148191007108693E-5</v>
      </c>
      <c r="C86" s="4">
        <v>3.0148191007108693E-5</v>
      </c>
      <c r="D86" s="4">
        <v>3.0148191007108693E-5</v>
      </c>
      <c r="E86" s="4">
        <v>3.0148191007108693E-5</v>
      </c>
      <c r="F86" s="4">
        <v>3.0148191007108693E-5</v>
      </c>
      <c r="G86" s="4">
        <v>3.0148191007108693E-5</v>
      </c>
      <c r="H86" s="4">
        <v>3.0148191007108693E-5</v>
      </c>
      <c r="I86" s="4">
        <v>3.0148191007108693E-5</v>
      </c>
      <c r="J86" s="4">
        <v>3.0148191007108693E-5</v>
      </c>
      <c r="K86" s="4">
        <v>3.0148191007108693E-5</v>
      </c>
      <c r="L86" s="4">
        <v>3.0148191007108693E-5</v>
      </c>
      <c r="M86" s="4">
        <v>3.0148191007108693E-5</v>
      </c>
      <c r="N86" s="4">
        <v>3.0148191007108693E-5</v>
      </c>
      <c r="O86" s="4">
        <v>3.0148191007108693E-5</v>
      </c>
      <c r="P86" s="4">
        <v>3.0148191007108693E-5</v>
      </c>
      <c r="Q86" s="4">
        <v>3.0148191007108693E-5</v>
      </c>
      <c r="R86" s="4">
        <v>3.0148191007108693E-5</v>
      </c>
      <c r="S86" s="4">
        <v>3.0148191007108693E-5</v>
      </c>
      <c r="T86" s="4">
        <v>3.0148191007108693E-5</v>
      </c>
      <c r="U86" s="4">
        <v>3.0148191007108693E-5</v>
      </c>
      <c r="V86" s="4">
        <v>3.0148191007108693E-5</v>
      </c>
      <c r="W86" s="4">
        <v>3.0148191007108693E-5</v>
      </c>
      <c r="X86" s="4">
        <v>3.0148191007108693E-5</v>
      </c>
      <c r="Y86" s="4">
        <v>3.0148191007108693E-5</v>
      </c>
      <c r="Z86" s="4">
        <v>3.0148191007108693E-5</v>
      </c>
      <c r="AA86" s="4">
        <v>3.0148191007108693E-5</v>
      </c>
      <c r="AB86" s="4">
        <v>3.0148191007108693E-5</v>
      </c>
      <c r="AC86" s="4">
        <v>3.0148191007108693E-5</v>
      </c>
      <c r="AD86" s="4">
        <v>3.0148191007108693E-5</v>
      </c>
      <c r="AE86" s="4">
        <v>3.0148191007108693E-5</v>
      </c>
      <c r="AF86" s="4">
        <v>3.0148191007108693E-5</v>
      </c>
      <c r="AG86" s="4"/>
      <c r="AH86" s="4"/>
      <c r="AI86" s="4"/>
    </row>
    <row r="88" spans="1:35">
      <c r="A88" t="s">
        <v>332</v>
      </c>
    </row>
    <row r="89" spans="1:35">
      <c r="A89" s="1" t="s">
        <v>316</v>
      </c>
      <c r="B89">
        <v>2020</v>
      </c>
      <c r="C89">
        <v>2021</v>
      </c>
      <c r="D89">
        <v>2022</v>
      </c>
      <c r="E89">
        <v>2023</v>
      </c>
      <c r="F89">
        <v>2024</v>
      </c>
      <c r="G89">
        <v>2025</v>
      </c>
      <c r="H89">
        <v>2026</v>
      </c>
      <c r="I89">
        <v>2027</v>
      </c>
      <c r="J89">
        <v>2028</v>
      </c>
      <c r="K89">
        <v>2029</v>
      </c>
      <c r="L89">
        <v>2030</v>
      </c>
      <c r="M89">
        <v>2031</v>
      </c>
      <c r="N89">
        <v>2032</v>
      </c>
      <c r="O89">
        <v>2033</v>
      </c>
      <c r="P89">
        <v>2034</v>
      </c>
      <c r="Q89">
        <v>2035</v>
      </c>
      <c r="R89">
        <v>2036</v>
      </c>
      <c r="S89">
        <v>2037</v>
      </c>
      <c r="T89">
        <v>2038</v>
      </c>
      <c r="U89">
        <v>2039</v>
      </c>
      <c r="V89">
        <v>2040</v>
      </c>
      <c r="W89">
        <v>2041</v>
      </c>
      <c r="X89">
        <v>2042</v>
      </c>
      <c r="Y89">
        <v>2043</v>
      </c>
      <c r="Z89">
        <v>2044</v>
      </c>
      <c r="AA89">
        <v>2045</v>
      </c>
      <c r="AB89">
        <v>2046</v>
      </c>
      <c r="AC89">
        <v>2047</v>
      </c>
      <c r="AD89">
        <v>2048</v>
      </c>
      <c r="AE89">
        <v>2049</v>
      </c>
      <c r="AF89">
        <v>2050</v>
      </c>
    </row>
    <row r="90" spans="1:35">
      <c r="A90" t="s">
        <v>317</v>
      </c>
      <c r="B90" s="4">
        <v>1.5975871779246573E-2</v>
      </c>
      <c r="C90" s="4">
        <v>1.5975871779246573E-2</v>
      </c>
      <c r="D90" s="4">
        <v>1.5975871779246573E-2</v>
      </c>
      <c r="E90" s="4">
        <v>1.5975871779246573E-2</v>
      </c>
      <c r="F90" s="4">
        <v>1.5975871779246573E-2</v>
      </c>
      <c r="G90" s="4">
        <v>1.5975871779246573E-2</v>
      </c>
      <c r="H90" s="4">
        <v>1.5975871779246573E-2</v>
      </c>
      <c r="I90" s="4">
        <v>1.5975871779246573E-2</v>
      </c>
      <c r="J90" s="4">
        <v>1.5975871779246573E-2</v>
      </c>
      <c r="K90" s="4">
        <v>1.5975871779246573E-2</v>
      </c>
      <c r="L90" s="4">
        <v>1.5975871779246573E-2</v>
      </c>
      <c r="M90" s="4">
        <v>1.5975871779246573E-2</v>
      </c>
      <c r="N90" s="4">
        <v>1.5975871779246573E-2</v>
      </c>
      <c r="O90" s="4">
        <v>1.5975871779246573E-2</v>
      </c>
      <c r="P90" s="4">
        <v>1.5975871779246573E-2</v>
      </c>
      <c r="Q90" s="4">
        <v>1.5975871779246573E-2</v>
      </c>
      <c r="R90" s="4">
        <v>1.5975871779246573E-2</v>
      </c>
      <c r="S90" s="4">
        <v>1.5975871779246573E-2</v>
      </c>
      <c r="T90" s="4">
        <v>1.5975871779246573E-2</v>
      </c>
      <c r="U90" s="4">
        <v>1.5975871779246573E-2</v>
      </c>
      <c r="V90" s="4">
        <v>1.5975871779246573E-2</v>
      </c>
      <c r="W90" s="4">
        <v>1.5975871779246573E-2</v>
      </c>
      <c r="X90" s="4">
        <v>1.5975871779246573E-2</v>
      </c>
      <c r="Y90" s="4">
        <v>1.5975871779246573E-2</v>
      </c>
      <c r="Z90" s="4">
        <v>1.5975871779246573E-2</v>
      </c>
      <c r="AA90" s="4">
        <v>1.5975871779246573E-2</v>
      </c>
      <c r="AB90" s="4">
        <v>1.5975871779246573E-2</v>
      </c>
      <c r="AC90" s="4">
        <v>1.5975871779246573E-2</v>
      </c>
      <c r="AD90" s="4">
        <v>1.5975871779246573E-2</v>
      </c>
      <c r="AE90" s="4">
        <v>1.5975871779246573E-2</v>
      </c>
      <c r="AF90" s="4">
        <v>1.5975871779246573E-2</v>
      </c>
      <c r="AG90" s="4"/>
      <c r="AH90" s="4"/>
      <c r="AI90" s="4"/>
    </row>
    <row r="91" spans="1:35">
      <c r="A91" t="s">
        <v>318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row>
    <row r="92" spans="1:35">
      <c r="A92" t="s">
        <v>319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row>
    <row r="93" spans="1:35">
      <c r="A93" t="s">
        <v>320</v>
      </c>
      <c r="B93" s="4">
        <v>4.9715257056265547E-3</v>
      </c>
      <c r="C93" s="4">
        <v>4.9715257056265547E-3</v>
      </c>
      <c r="D93" s="4">
        <v>4.9715257056265547E-3</v>
      </c>
      <c r="E93" s="4">
        <v>4.9715257056265547E-3</v>
      </c>
      <c r="F93" s="4">
        <v>4.9715257056265547E-3</v>
      </c>
      <c r="G93" s="4">
        <v>4.9715257056265547E-3</v>
      </c>
      <c r="H93" s="4">
        <v>4.9715257056265547E-3</v>
      </c>
      <c r="I93" s="4">
        <v>4.9715257056265547E-3</v>
      </c>
      <c r="J93" s="4">
        <v>4.9715257056265547E-3</v>
      </c>
      <c r="K93" s="4">
        <v>4.9715257056265547E-3</v>
      </c>
      <c r="L93" s="4">
        <v>4.9715257056265547E-3</v>
      </c>
      <c r="M93" s="4">
        <v>4.9715257056265547E-3</v>
      </c>
      <c r="N93" s="4">
        <v>4.9715257056265547E-3</v>
      </c>
      <c r="O93" s="4">
        <v>4.9715257056265547E-3</v>
      </c>
      <c r="P93" s="4">
        <v>4.9715257056265547E-3</v>
      </c>
      <c r="Q93" s="4">
        <v>4.9715257056265547E-3</v>
      </c>
      <c r="R93" s="4">
        <v>4.9715257056265547E-3</v>
      </c>
      <c r="S93" s="4">
        <v>4.9715257056265547E-3</v>
      </c>
      <c r="T93" s="4">
        <v>4.9715257056265547E-3</v>
      </c>
      <c r="U93" s="4">
        <v>4.9715257056265547E-3</v>
      </c>
      <c r="V93" s="4">
        <v>4.9715257056265547E-3</v>
      </c>
      <c r="W93" s="4">
        <v>4.9715257056265547E-3</v>
      </c>
      <c r="X93" s="4">
        <v>4.9715257056265547E-3</v>
      </c>
      <c r="Y93" s="4">
        <v>4.9715257056265547E-3</v>
      </c>
      <c r="Z93" s="4">
        <v>4.9715257056265547E-3</v>
      </c>
      <c r="AA93" s="4">
        <v>4.9715257056265547E-3</v>
      </c>
      <c r="AB93" s="4">
        <v>4.9715257056265547E-3</v>
      </c>
      <c r="AC93" s="4">
        <v>4.9715257056265547E-3</v>
      </c>
      <c r="AD93" s="4">
        <v>4.9715257056265547E-3</v>
      </c>
      <c r="AE93" s="4">
        <v>4.9715257056265547E-3</v>
      </c>
      <c r="AF93" s="4">
        <v>4.9715257056265547E-3</v>
      </c>
      <c r="AG93" s="4"/>
      <c r="AH93" s="4"/>
      <c r="AI93" s="4"/>
    </row>
    <row r="94" spans="1:35">
      <c r="A94" t="s">
        <v>321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row>
    <row r="95" spans="1:35">
      <c r="A95" t="s">
        <v>322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row>
    <row r="96" spans="1:35">
      <c r="A96" t="s">
        <v>323</v>
      </c>
      <c r="B96" s="4">
        <v>1.4914577116879662E-2</v>
      </c>
      <c r="C96" s="4">
        <v>1.4914577116879662E-2</v>
      </c>
      <c r="D96" s="4">
        <v>1.4914577116879662E-2</v>
      </c>
      <c r="E96" s="4">
        <v>1.4914577116879662E-2</v>
      </c>
      <c r="F96" s="4">
        <v>1.4914577116879662E-2</v>
      </c>
      <c r="G96" s="4">
        <v>1.4914577116879662E-2</v>
      </c>
      <c r="H96" s="4">
        <v>1.4914577116879662E-2</v>
      </c>
      <c r="I96" s="4">
        <v>1.4914577116879662E-2</v>
      </c>
      <c r="J96" s="4">
        <v>1.4914577116879662E-2</v>
      </c>
      <c r="K96" s="4">
        <v>1.4914577116879662E-2</v>
      </c>
      <c r="L96" s="4">
        <v>1.4914577116879662E-2</v>
      </c>
      <c r="M96" s="4">
        <v>1.4914577116879662E-2</v>
      </c>
      <c r="N96" s="4">
        <v>1.4914577116879662E-2</v>
      </c>
      <c r="O96" s="4">
        <v>1.4914577116879662E-2</v>
      </c>
      <c r="P96" s="4">
        <v>1.4914577116879662E-2</v>
      </c>
      <c r="Q96" s="4">
        <v>1.4914577116879662E-2</v>
      </c>
      <c r="R96" s="4">
        <v>1.4914577116879662E-2</v>
      </c>
      <c r="S96" s="4">
        <v>1.4914577116879662E-2</v>
      </c>
      <c r="T96" s="4">
        <v>1.4914577116879662E-2</v>
      </c>
      <c r="U96" s="4">
        <v>1.4914577116879662E-2</v>
      </c>
      <c r="V96" s="4">
        <v>1.4914577116879662E-2</v>
      </c>
      <c r="W96" s="4">
        <v>1.4914577116879662E-2</v>
      </c>
      <c r="X96" s="4">
        <v>1.4914577116879662E-2</v>
      </c>
      <c r="Y96" s="4">
        <v>1.4914577116879662E-2</v>
      </c>
      <c r="Z96" s="4">
        <v>1.4914577116879662E-2</v>
      </c>
      <c r="AA96" s="4">
        <v>1.4914577116879662E-2</v>
      </c>
      <c r="AB96" s="4">
        <v>1.4914577116879662E-2</v>
      </c>
      <c r="AC96" s="4">
        <v>1.4914577116879662E-2</v>
      </c>
      <c r="AD96" s="4">
        <v>1.4914577116879662E-2</v>
      </c>
      <c r="AE96" s="4">
        <v>1.4914577116879662E-2</v>
      </c>
      <c r="AF96" s="4">
        <v>1.4914577116879662E-2</v>
      </c>
      <c r="AG96" s="4"/>
      <c r="AH96" s="4"/>
      <c r="AI96" s="4"/>
    </row>
    <row r="98" spans="1:36">
      <c r="A98" t="s">
        <v>333</v>
      </c>
    </row>
    <row r="99" spans="1:36">
      <c r="A99" s="1" t="s">
        <v>316</v>
      </c>
      <c r="B99">
        <v>2020</v>
      </c>
      <c r="C99">
        <v>2021</v>
      </c>
      <c r="D99">
        <v>2022</v>
      </c>
      <c r="E99">
        <v>2023</v>
      </c>
      <c r="F99">
        <v>2024</v>
      </c>
      <c r="G99">
        <v>2025</v>
      </c>
      <c r="H99">
        <v>2026</v>
      </c>
      <c r="I99">
        <v>2027</v>
      </c>
      <c r="J99">
        <v>2028</v>
      </c>
      <c r="K99">
        <v>2029</v>
      </c>
      <c r="L99">
        <v>2030</v>
      </c>
      <c r="M99">
        <v>2031</v>
      </c>
      <c r="N99">
        <v>2032</v>
      </c>
      <c r="O99">
        <v>2033</v>
      </c>
      <c r="P99">
        <v>2034</v>
      </c>
      <c r="Q99">
        <v>2035</v>
      </c>
      <c r="R99">
        <v>2036</v>
      </c>
      <c r="S99">
        <v>2037</v>
      </c>
      <c r="T99">
        <v>2038</v>
      </c>
      <c r="U99">
        <v>2039</v>
      </c>
      <c r="V99">
        <v>2040</v>
      </c>
      <c r="W99">
        <v>2041</v>
      </c>
      <c r="X99">
        <v>2042</v>
      </c>
      <c r="Y99">
        <v>2043</v>
      </c>
      <c r="Z99">
        <v>2044</v>
      </c>
      <c r="AA99">
        <v>2045</v>
      </c>
      <c r="AB99">
        <v>2046</v>
      </c>
      <c r="AC99">
        <v>2047</v>
      </c>
      <c r="AD99">
        <v>2048</v>
      </c>
      <c r="AE99">
        <v>2049</v>
      </c>
      <c r="AF99">
        <v>2050</v>
      </c>
    </row>
    <row r="100" spans="1:36">
      <c r="A100" t="s">
        <v>317</v>
      </c>
      <c r="B100" s="4">
        <v>3.5367364645723983E-3</v>
      </c>
      <c r="C100" s="4">
        <v>3.5367364645723983E-3</v>
      </c>
      <c r="D100" s="4">
        <v>3.5367364645723983E-3</v>
      </c>
      <c r="E100" s="4">
        <v>3.5367364645723983E-3</v>
      </c>
      <c r="F100" s="4">
        <v>3.5367364645723983E-3</v>
      </c>
      <c r="G100" s="4">
        <v>3.5367364645723983E-3</v>
      </c>
      <c r="H100" s="4">
        <v>3.5367364645723983E-3</v>
      </c>
      <c r="I100" s="4">
        <v>3.5367364645723983E-3</v>
      </c>
      <c r="J100" s="4">
        <v>3.5367364645723983E-3</v>
      </c>
      <c r="K100" s="4">
        <v>3.5367364645723983E-3</v>
      </c>
      <c r="L100" s="4">
        <v>3.5367364645723983E-3</v>
      </c>
      <c r="M100" s="4">
        <v>3.5367364645723983E-3</v>
      </c>
      <c r="N100" s="4">
        <v>3.5367364645723983E-3</v>
      </c>
      <c r="O100" s="4">
        <v>3.5367364645723983E-3</v>
      </c>
      <c r="P100" s="4">
        <v>3.5367364645723983E-3</v>
      </c>
      <c r="Q100" s="4">
        <v>3.5367364645723983E-3</v>
      </c>
      <c r="R100" s="4">
        <v>3.5367364645723983E-3</v>
      </c>
      <c r="S100" s="4">
        <v>3.5367364645723983E-3</v>
      </c>
      <c r="T100" s="4">
        <v>3.5367364645723983E-3</v>
      </c>
      <c r="U100" s="4">
        <v>3.5367364645723983E-3</v>
      </c>
      <c r="V100" s="4">
        <v>3.5367364645723983E-3</v>
      </c>
      <c r="W100" s="4">
        <v>3.5367364645723983E-3</v>
      </c>
      <c r="X100" s="4">
        <v>3.5367364645723983E-3</v>
      </c>
      <c r="Y100" s="4">
        <v>3.5367364645723983E-3</v>
      </c>
      <c r="Z100" s="4">
        <v>3.5367364645723983E-3</v>
      </c>
      <c r="AA100" s="4">
        <v>3.5367364645723983E-3</v>
      </c>
      <c r="AB100" s="4">
        <v>3.5367364645723983E-3</v>
      </c>
      <c r="AC100" s="4">
        <v>3.5367364645723983E-3</v>
      </c>
      <c r="AD100" s="4">
        <v>3.5367364645723983E-3</v>
      </c>
      <c r="AE100" s="4">
        <v>3.5367364645723983E-3</v>
      </c>
      <c r="AF100" s="4">
        <v>3.5367364645723983E-3</v>
      </c>
      <c r="AG100" s="4"/>
      <c r="AH100" s="4"/>
      <c r="AI100" s="4"/>
      <c r="AJ100" s="4"/>
    </row>
    <row r="101" spans="1:36">
      <c r="A101" t="s">
        <v>318</v>
      </c>
      <c r="B101" s="4">
        <v>1.110710625237613E-3</v>
      </c>
      <c r="C101" s="4">
        <v>1.110710625237613E-3</v>
      </c>
      <c r="D101" s="4">
        <v>1.110710625237613E-3</v>
      </c>
      <c r="E101" s="4">
        <v>1.110710625237613E-3</v>
      </c>
      <c r="F101" s="4">
        <v>1.110710625237613E-3</v>
      </c>
      <c r="G101" s="4">
        <v>1.110710625237613E-3</v>
      </c>
      <c r="H101" s="4">
        <v>1.110710625237613E-3</v>
      </c>
      <c r="I101" s="4">
        <v>1.110710625237613E-3</v>
      </c>
      <c r="J101" s="4">
        <v>1.110710625237613E-3</v>
      </c>
      <c r="K101" s="4">
        <v>1.110710625237613E-3</v>
      </c>
      <c r="L101" s="4">
        <v>1.110710625237613E-3</v>
      </c>
      <c r="M101" s="4">
        <v>1.110710625237613E-3</v>
      </c>
      <c r="N101" s="4">
        <v>1.110710625237613E-3</v>
      </c>
      <c r="O101" s="4">
        <v>1.110710625237613E-3</v>
      </c>
      <c r="P101" s="4">
        <v>1.110710625237613E-3</v>
      </c>
      <c r="Q101" s="4">
        <v>1.110710625237613E-3</v>
      </c>
      <c r="R101" s="4">
        <v>1.110710625237613E-3</v>
      </c>
      <c r="S101" s="4">
        <v>1.110710625237613E-3</v>
      </c>
      <c r="T101" s="4">
        <v>1.110710625237613E-3</v>
      </c>
      <c r="U101" s="4">
        <v>1.110710625237613E-3</v>
      </c>
      <c r="V101" s="4">
        <v>1.110710625237613E-3</v>
      </c>
      <c r="W101" s="4">
        <v>1.110710625237613E-3</v>
      </c>
      <c r="X101" s="4">
        <v>1.110710625237613E-3</v>
      </c>
      <c r="Y101" s="4">
        <v>1.110710625237613E-3</v>
      </c>
      <c r="Z101" s="4">
        <v>1.110710625237613E-3</v>
      </c>
      <c r="AA101" s="4">
        <v>1.110710625237613E-3</v>
      </c>
      <c r="AB101" s="4">
        <v>1.110710625237613E-3</v>
      </c>
      <c r="AC101" s="4">
        <v>1.110710625237613E-3</v>
      </c>
      <c r="AD101" s="4">
        <v>1.110710625237613E-3</v>
      </c>
      <c r="AE101" s="4">
        <v>1.110710625237613E-3</v>
      </c>
      <c r="AF101" s="4">
        <v>1.110710625237613E-3</v>
      </c>
      <c r="AG101" s="4"/>
      <c r="AH101" s="4"/>
      <c r="AI101" s="4"/>
      <c r="AJ101" s="4"/>
    </row>
    <row r="102" spans="1:36">
      <c r="A102" t="s">
        <v>319</v>
      </c>
      <c r="B102" s="112">
        <v>1.110710625237613E-3</v>
      </c>
      <c r="C102" s="112">
        <v>1.110710625237613E-3</v>
      </c>
      <c r="D102" s="112">
        <v>1.110710625237613E-3</v>
      </c>
      <c r="E102" s="112">
        <v>1.110710625237613E-3</v>
      </c>
      <c r="F102" s="112">
        <v>1.110710625237613E-3</v>
      </c>
      <c r="G102" s="112">
        <v>1.110710625237613E-3</v>
      </c>
      <c r="H102" s="112">
        <v>1.110710625237613E-3</v>
      </c>
      <c r="I102" s="112">
        <v>1.110710625237613E-3</v>
      </c>
      <c r="J102" s="112">
        <v>1.110710625237613E-3</v>
      </c>
      <c r="K102" s="112">
        <v>1.110710625237613E-3</v>
      </c>
      <c r="L102" s="112">
        <v>1.110710625237613E-3</v>
      </c>
      <c r="M102" s="112">
        <v>1.110710625237613E-3</v>
      </c>
      <c r="N102" s="112">
        <v>1.110710625237613E-3</v>
      </c>
      <c r="O102" s="112">
        <v>1.110710625237613E-3</v>
      </c>
      <c r="P102" s="112">
        <v>1.110710625237613E-3</v>
      </c>
      <c r="Q102" s="112">
        <v>1.110710625237613E-3</v>
      </c>
      <c r="R102" s="112">
        <v>1.110710625237613E-3</v>
      </c>
      <c r="S102" s="112">
        <v>1.110710625237613E-3</v>
      </c>
      <c r="T102" s="112">
        <v>1.110710625237613E-3</v>
      </c>
      <c r="U102" s="112">
        <v>1.110710625237613E-3</v>
      </c>
      <c r="V102" s="112">
        <v>1.110710625237613E-3</v>
      </c>
      <c r="W102" s="112">
        <v>1.110710625237613E-3</v>
      </c>
      <c r="X102" s="112">
        <v>1.110710625237613E-3</v>
      </c>
      <c r="Y102" s="112">
        <v>1.110710625237613E-3</v>
      </c>
      <c r="Z102" s="112">
        <v>1.110710625237613E-3</v>
      </c>
      <c r="AA102" s="112">
        <v>1.110710625237613E-3</v>
      </c>
      <c r="AB102" s="112">
        <v>1.110710625237613E-3</v>
      </c>
      <c r="AC102" s="112">
        <v>1.110710625237613E-3</v>
      </c>
      <c r="AD102" s="112">
        <v>1.110710625237613E-3</v>
      </c>
      <c r="AE102" s="112">
        <v>1.110710625237613E-3</v>
      </c>
      <c r="AF102" s="112">
        <v>1.110710625237613E-3</v>
      </c>
      <c r="AG102" s="4"/>
      <c r="AH102" s="4"/>
      <c r="AI102" s="4"/>
      <c r="AJ102" s="4"/>
    </row>
    <row r="103" spans="1:36">
      <c r="A103" t="s">
        <v>320</v>
      </c>
      <c r="B103" s="4">
        <v>1.110710625237613E-3</v>
      </c>
      <c r="C103" s="4">
        <v>1.110710625237613E-3</v>
      </c>
      <c r="D103" s="4">
        <v>1.110710625237613E-3</v>
      </c>
      <c r="E103" s="4">
        <v>1.110710625237613E-3</v>
      </c>
      <c r="F103" s="4">
        <v>1.110710625237613E-3</v>
      </c>
      <c r="G103" s="4">
        <v>1.110710625237613E-3</v>
      </c>
      <c r="H103" s="4">
        <v>1.110710625237613E-3</v>
      </c>
      <c r="I103" s="4">
        <v>1.110710625237613E-3</v>
      </c>
      <c r="J103" s="4">
        <v>1.110710625237613E-3</v>
      </c>
      <c r="K103" s="4">
        <v>1.110710625237613E-3</v>
      </c>
      <c r="L103" s="4">
        <v>1.110710625237613E-3</v>
      </c>
      <c r="M103" s="4">
        <v>1.110710625237613E-3</v>
      </c>
      <c r="N103" s="4">
        <v>1.110710625237613E-3</v>
      </c>
      <c r="O103" s="4">
        <v>1.110710625237613E-3</v>
      </c>
      <c r="P103" s="4">
        <v>1.110710625237613E-3</v>
      </c>
      <c r="Q103" s="4">
        <v>1.110710625237613E-3</v>
      </c>
      <c r="R103" s="4">
        <v>1.110710625237613E-3</v>
      </c>
      <c r="S103" s="4">
        <v>1.110710625237613E-3</v>
      </c>
      <c r="T103" s="4">
        <v>1.110710625237613E-3</v>
      </c>
      <c r="U103" s="4">
        <v>1.110710625237613E-3</v>
      </c>
      <c r="V103" s="4">
        <v>1.110710625237613E-3</v>
      </c>
      <c r="W103" s="4">
        <v>1.110710625237613E-3</v>
      </c>
      <c r="X103" s="4">
        <v>1.110710625237613E-3</v>
      </c>
      <c r="Y103" s="4">
        <v>1.110710625237613E-3</v>
      </c>
      <c r="Z103" s="4">
        <v>1.110710625237613E-3</v>
      </c>
      <c r="AA103" s="4">
        <v>1.110710625237613E-3</v>
      </c>
      <c r="AB103" s="4">
        <v>1.110710625237613E-3</v>
      </c>
      <c r="AC103" s="4">
        <v>1.110710625237613E-3</v>
      </c>
      <c r="AD103" s="4">
        <v>1.110710625237613E-3</v>
      </c>
      <c r="AE103" s="4">
        <v>1.110710625237613E-3</v>
      </c>
      <c r="AF103" s="4">
        <v>1.110710625237613E-3</v>
      </c>
      <c r="AG103" s="4"/>
      <c r="AH103" s="4"/>
      <c r="AI103" s="4"/>
      <c r="AJ103" s="4"/>
    </row>
    <row r="104" spans="1:36">
      <c r="A104" t="s">
        <v>321</v>
      </c>
      <c r="B104" s="4">
        <v>2.4450248368717451E-3</v>
      </c>
      <c r="C104" s="4">
        <v>2.4450248368717451E-3</v>
      </c>
      <c r="D104" s="4">
        <v>2.4450248368717451E-3</v>
      </c>
      <c r="E104" s="4">
        <v>2.4450248368717451E-3</v>
      </c>
      <c r="F104" s="4">
        <v>2.4450248368717451E-3</v>
      </c>
      <c r="G104" s="4">
        <v>2.4450248368717451E-3</v>
      </c>
      <c r="H104" s="4">
        <v>2.4450248368717451E-3</v>
      </c>
      <c r="I104" s="4">
        <v>2.4450248368717451E-3</v>
      </c>
      <c r="J104" s="4">
        <v>2.4450248368717451E-3</v>
      </c>
      <c r="K104" s="4">
        <v>2.4450248368717451E-3</v>
      </c>
      <c r="L104" s="4">
        <v>2.4450248368717451E-3</v>
      </c>
      <c r="M104" s="4">
        <v>2.4450248368717451E-3</v>
      </c>
      <c r="N104" s="4">
        <v>2.4450248368717451E-3</v>
      </c>
      <c r="O104" s="4">
        <v>2.4450248368717451E-3</v>
      </c>
      <c r="P104" s="4">
        <v>2.4450248368717451E-3</v>
      </c>
      <c r="Q104" s="4">
        <v>2.4450248368717451E-3</v>
      </c>
      <c r="R104" s="4">
        <v>2.4450248368717451E-3</v>
      </c>
      <c r="S104" s="4">
        <v>2.4450248368717451E-3</v>
      </c>
      <c r="T104" s="4">
        <v>2.4450248368717451E-3</v>
      </c>
      <c r="U104" s="4">
        <v>2.4450248368717451E-3</v>
      </c>
      <c r="V104" s="4">
        <v>2.4450248368717451E-3</v>
      </c>
      <c r="W104" s="4">
        <v>2.4450248368717451E-3</v>
      </c>
      <c r="X104" s="4">
        <v>2.4450248368717451E-3</v>
      </c>
      <c r="Y104" s="4">
        <v>2.4450248368717451E-3</v>
      </c>
      <c r="Z104" s="4">
        <v>2.4450248368717451E-3</v>
      </c>
      <c r="AA104" s="4">
        <v>2.4450248368717451E-3</v>
      </c>
      <c r="AB104" s="4">
        <v>2.4450248368717451E-3</v>
      </c>
      <c r="AC104" s="4">
        <v>2.4450248368717451E-3</v>
      </c>
      <c r="AD104" s="4">
        <v>2.4450248368717451E-3</v>
      </c>
      <c r="AE104" s="4">
        <v>2.4450248368717451E-3</v>
      </c>
      <c r="AF104" s="4">
        <v>2.4450248368717451E-3</v>
      </c>
      <c r="AG104" s="4"/>
      <c r="AH104" s="4"/>
      <c r="AI104" s="4"/>
      <c r="AJ104" s="4"/>
    </row>
    <row r="105" spans="1:36">
      <c r="A105" t="s">
        <v>322</v>
      </c>
      <c r="B105" s="4">
        <v>8.6080073455915005E-4</v>
      </c>
      <c r="C105" s="4">
        <v>8.6080073455915005E-4</v>
      </c>
      <c r="D105" s="4">
        <v>8.6080073455915005E-4</v>
      </c>
      <c r="E105" s="4">
        <v>8.6080073455915005E-4</v>
      </c>
      <c r="F105" s="4">
        <v>8.6080073455915005E-4</v>
      </c>
      <c r="G105" s="4">
        <v>8.6080073455915005E-4</v>
      </c>
      <c r="H105" s="4">
        <v>8.6080073455915005E-4</v>
      </c>
      <c r="I105" s="4">
        <v>8.6080073455915005E-4</v>
      </c>
      <c r="J105" s="4">
        <v>8.6080073455915005E-4</v>
      </c>
      <c r="K105" s="4">
        <v>8.6080073455915005E-4</v>
      </c>
      <c r="L105" s="4">
        <v>8.6080073455915005E-4</v>
      </c>
      <c r="M105" s="4">
        <v>8.6080073455915005E-4</v>
      </c>
      <c r="N105" s="4">
        <v>8.6080073455915005E-4</v>
      </c>
      <c r="O105" s="4">
        <v>8.6080073455915005E-4</v>
      </c>
      <c r="P105" s="4">
        <v>8.6080073455915005E-4</v>
      </c>
      <c r="Q105" s="4">
        <v>8.6080073455915005E-4</v>
      </c>
      <c r="R105" s="4">
        <v>8.6080073455915005E-4</v>
      </c>
      <c r="S105" s="4">
        <v>8.6080073455915005E-4</v>
      </c>
      <c r="T105" s="4">
        <v>8.6080073455915005E-4</v>
      </c>
      <c r="U105" s="4">
        <v>8.6080073455915005E-4</v>
      </c>
      <c r="V105" s="4">
        <v>8.6080073455915005E-4</v>
      </c>
      <c r="W105" s="4">
        <v>8.6080073455915005E-4</v>
      </c>
      <c r="X105" s="4">
        <v>8.6080073455915005E-4</v>
      </c>
      <c r="Y105" s="4">
        <v>8.6080073455915005E-4</v>
      </c>
      <c r="Z105" s="4">
        <v>8.6080073455915005E-4</v>
      </c>
      <c r="AA105" s="4">
        <v>8.6080073455915005E-4</v>
      </c>
      <c r="AB105" s="4">
        <v>8.6080073455915005E-4</v>
      </c>
      <c r="AC105" s="4">
        <v>8.6080073455915005E-4</v>
      </c>
      <c r="AD105" s="4">
        <v>8.6080073455915005E-4</v>
      </c>
      <c r="AE105" s="4">
        <v>8.6080073455915005E-4</v>
      </c>
      <c r="AF105" s="4">
        <v>8.6080073455915005E-4</v>
      </c>
      <c r="AG105" s="4"/>
      <c r="AH105" s="4"/>
      <c r="AI105" s="4"/>
    </row>
    <row r="106" spans="1:36">
      <c r="A106" t="s">
        <v>323</v>
      </c>
      <c r="B106" s="4">
        <v>3.3321318757128385E-3</v>
      </c>
      <c r="C106" s="4">
        <v>3.3321318757128385E-3</v>
      </c>
      <c r="D106" s="4">
        <v>3.3321318757128385E-3</v>
      </c>
      <c r="E106" s="4">
        <v>3.3321318757128385E-3</v>
      </c>
      <c r="F106" s="4">
        <v>3.3321318757128385E-3</v>
      </c>
      <c r="G106" s="4">
        <v>3.3321318757128385E-3</v>
      </c>
      <c r="H106" s="4">
        <v>3.3321318757128385E-3</v>
      </c>
      <c r="I106" s="4">
        <v>3.3321318757128385E-3</v>
      </c>
      <c r="J106" s="4">
        <v>3.3321318757128385E-3</v>
      </c>
      <c r="K106" s="4">
        <v>3.3321318757128385E-3</v>
      </c>
      <c r="L106" s="4">
        <v>3.3321318757128385E-3</v>
      </c>
      <c r="M106" s="4">
        <v>3.3321318757128385E-3</v>
      </c>
      <c r="N106" s="4">
        <v>3.3321318757128385E-3</v>
      </c>
      <c r="O106" s="4">
        <v>3.3321318757128385E-3</v>
      </c>
      <c r="P106" s="4">
        <v>3.3321318757128385E-3</v>
      </c>
      <c r="Q106" s="4">
        <v>3.3321318757128385E-3</v>
      </c>
      <c r="R106" s="4">
        <v>3.3321318757128385E-3</v>
      </c>
      <c r="S106" s="4">
        <v>3.3321318757128385E-3</v>
      </c>
      <c r="T106" s="4">
        <v>3.3321318757128385E-3</v>
      </c>
      <c r="U106" s="4">
        <v>3.3321318757128385E-3</v>
      </c>
      <c r="V106" s="4">
        <v>3.3321318757128385E-3</v>
      </c>
      <c r="W106" s="4">
        <v>3.3321318757128385E-3</v>
      </c>
      <c r="X106" s="4">
        <v>3.3321318757128385E-3</v>
      </c>
      <c r="Y106" s="4">
        <v>3.3321318757128385E-3</v>
      </c>
      <c r="Z106" s="4">
        <v>3.3321318757128385E-3</v>
      </c>
      <c r="AA106" s="4">
        <v>3.3321318757128385E-3</v>
      </c>
      <c r="AB106" s="4">
        <v>3.3321318757128385E-3</v>
      </c>
      <c r="AC106" s="4">
        <v>3.3321318757128385E-3</v>
      </c>
      <c r="AD106" s="4">
        <v>3.3321318757128385E-3</v>
      </c>
      <c r="AE106" s="4">
        <v>3.3321318757128385E-3</v>
      </c>
      <c r="AF106" s="4">
        <v>3.3321318757128385E-3</v>
      </c>
      <c r="AG106" s="4"/>
      <c r="AH106" s="4"/>
      <c r="AI106" s="4"/>
    </row>
    <row r="108" spans="1:36">
      <c r="A108" t="s">
        <v>334</v>
      </c>
    </row>
    <row r="109" spans="1:36">
      <c r="A109" t="s">
        <v>317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row>
    <row r="110" spans="1:36">
      <c r="A110" t="s">
        <v>318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row>
    <row r="111" spans="1:36">
      <c r="A111" t="s">
        <v>319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row>
    <row r="112" spans="1:36">
      <c r="A112" t="s">
        <v>320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row>
    <row r="113" spans="1:36">
      <c r="A113" t="s">
        <v>321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row>
    <row r="114" spans="1:36">
      <c r="A114" t="s">
        <v>322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row>
    <row r="115" spans="1:36">
      <c r="A115" t="s">
        <v>323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sheetPr>
  <dimension ref="A1:AM154"/>
  <sheetViews>
    <sheetView topLeftCell="A83" workbookViewId="0">
      <pane xSplit="1" topLeftCell="B131" activePane="topRight" state="frozen"/>
      <selection pane="topRight" activeCell="A146" sqref="A146"/>
      <selection activeCell="B38" sqref="B38"/>
    </sheetView>
  </sheetViews>
  <sheetFormatPr defaultRowHeight="14.25"/>
  <cols>
    <col min="1" max="1" width="32" customWidth="1"/>
    <col min="2" max="2" width="15.5703125" customWidth="1"/>
    <col min="3" max="3" width="28.28515625" customWidth="1"/>
    <col min="4" max="4" width="14.5703125" customWidth="1"/>
    <col min="5" max="5" width="13.5703125" customWidth="1"/>
    <col min="6" max="6" width="11.85546875" bestFit="1" customWidth="1"/>
    <col min="7" max="8" width="10.7109375" bestFit="1" customWidth="1"/>
    <col min="28" max="29" width="9.28515625" bestFit="1" customWidth="1"/>
  </cols>
  <sheetData>
    <row r="1" spans="1:30" s="2" customFormat="1">
      <c r="A1" s="2" t="s">
        <v>14</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335</v>
      </c>
      <c r="B3" s="4">
        <f>'Onroad Calcs'!B73</f>
        <v>2.7527643908638154E-4</v>
      </c>
      <c r="C3" s="4">
        <f>'Onroad Calcs'!C73</f>
        <v>2.820157419811048E-4</v>
      </c>
      <c r="D3" s="4">
        <f>'Onroad Calcs'!D73</f>
        <v>2.8912551920229525E-4</v>
      </c>
      <c r="E3" s="4">
        <f>'Onroad Calcs'!E73</f>
        <v>2.9170052190636035E-4</v>
      </c>
      <c r="F3" s="4">
        <f>'Onroad Calcs'!F73</f>
        <v>2.9343217827030747E-4</v>
      </c>
      <c r="G3" s="4">
        <f>'Onroad Calcs'!G73</f>
        <v>2.9661626584336488E-4</v>
      </c>
      <c r="H3" s="4">
        <f>'Onroad Calcs'!H73</f>
        <v>2.9698992986022999E-4</v>
      </c>
      <c r="I3" s="4">
        <f>'Onroad Calcs'!I73</f>
        <v>2.9921203388023356E-4</v>
      </c>
      <c r="J3" s="4">
        <f>'Onroad Calcs'!J73</f>
        <v>2.9767318094970236E-4</v>
      </c>
      <c r="K3" s="4">
        <f>'Onroad Calcs'!K73</f>
        <v>2.9931235317480752E-4</v>
      </c>
      <c r="L3" s="4">
        <f>'Onroad Calcs'!L73</f>
        <v>3.0214636984708898E-4</v>
      </c>
      <c r="M3" s="4">
        <f>'Onroad Calcs'!M73</f>
        <v>3.0469788546057898E-4</v>
      </c>
      <c r="N3" s="4">
        <f>'Onroad Calcs'!N73</f>
        <v>3.0682291052257818E-4</v>
      </c>
      <c r="O3" s="4">
        <f>'Onroad Calcs'!O73</f>
        <v>3.0910144312805193E-4</v>
      </c>
      <c r="P3" s="4">
        <f>'Onroad Calcs'!P73</f>
        <v>3.1024637498548664E-4</v>
      </c>
      <c r="Q3" s="4">
        <f>'Onroad Calcs'!Q73</f>
        <v>3.119554071052185E-4</v>
      </c>
      <c r="R3" s="4">
        <f>'Onroad Calcs'!R73</f>
        <v>3.1362953168904777E-4</v>
      </c>
      <c r="S3" s="4">
        <f>'Onroad Calcs'!S73</f>
        <v>3.1552501867726756E-4</v>
      </c>
      <c r="T3" s="4">
        <f>'Onroad Calcs'!T73</f>
        <v>3.1833173976247392E-4</v>
      </c>
      <c r="U3" s="4">
        <f>'Onroad Calcs'!U73</f>
        <v>3.2058132922549882E-4</v>
      </c>
      <c r="V3" s="4">
        <f>'Onroad Calcs'!V73</f>
        <v>3.2228543971476894E-4</v>
      </c>
      <c r="W3" s="4">
        <f>'Onroad Calcs'!W73</f>
        <v>3.2423294618431881E-4</v>
      </c>
      <c r="X3" s="4">
        <f>'Onroad Calcs'!X73</f>
        <v>3.2580431801473744E-4</v>
      </c>
      <c r="Y3" s="4">
        <f>'Onroad Calcs'!Y73</f>
        <v>3.2774790557167351E-4</v>
      </c>
      <c r="Z3" s="4">
        <f>'Onroad Calcs'!Z73</f>
        <v>3.286914227669151E-4</v>
      </c>
      <c r="AA3" s="4">
        <f>'Onroad Calcs'!AA73</f>
        <v>3.308697155302689E-4</v>
      </c>
      <c r="AB3" s="4">
        <f>'Onroad Calcs'!AB73</f>
        <v>3.3227411653212875E-4</v>
      </c>
      <c r="AC3" s="4">
        <f>'Onroad Calcs'!AC73</f>
        <v>3.3338412996270406E-4</v>
      </c>
      <c r="AD3" s="4">
        <f>'Onroad Calcs'!AD73</f>
        <v>3.35340482291799E-4</v>
      </c>
    </row>
    <row r="5" spans="1:30">
      <c r="A5" t="s">
        <v>336</v>
      </c>
      <c r="B5" s="81">
        <f>'Passenger Fleet Data'!C12+'Passenger Fleet Data'!C13</f>
        <v>1153.7180000000001</v>
      </c>
      <c r="C5" s="81">
        <f>'Passenger Fleet Data'!D12+'Passenger Fleet Data'!D13</f>
        <v>1129.575</v>
      </c>
      <c r="D5" s="81">
        <f>'Passenger Fleet Data'!E12+'Passenger Fleet Data'!E13</f>
        <v>1066.1970000000001</v>
      </c>
      <c r="E5" s="81">
        <f>'Passenger Fleet Data'!F12+'Passenger Fleet Data'!F13</f>
        <v>1034.45</v>
      </c>
      <c r="F5" s="81">
        <f>'Passenger Fleet Data'!G12+'Passenger Fleet Data'!G13</f>
        <v>1071.4880000000001</v>
      </c>
      <c r="G5" s="81">
        <f>'Passenger Fleet Data'!H12+'Passenger Fleet Data'!H13</f>
        <v>971.56</v>
      </c>
      <c r="H5" s="81">
        <f>'Passenger Fleet Data'!I12+'Passenger Fleet Data'!I13</f>
        <v>1023.3430000000001</v>
      </c>
      <c r="I5" s="81">
        <f>'Passenger Fleet Data'!J12+'Passenger Fleet Data'!J13</f>
        <v>1189.7440000000001</v>
      </c>
      <c r="J5" s="81">
        <f>'Passenger Fleet Data'!K12+'Passenger Fleet Data'!K13</f>
        <v>1228.682</v>
      </c>
      <c r="K5" s="81">
        <f>'Passenger Fleet Data'!L12+'Passenger Fleet Data'!L13</f>
        <v>1269.5360000000001</v>
      </c>
      <c r="L5" s="81">
        <f>'Passenger Fleet Data'!M12+'Passenger Fleet Data'!M13</f>
        <v>1321.739</v>
      </c>
      <c r="M5" s="81">
        <f>'Passenger Fleet Data'!N12+'Passenger Fleet Data'!N13</f>
        <v>1337.816</v>
      </c>
      <c r="N5" s="81">
        <f>'Passenger Fleet Data'!O12+'Passenger Fleet Data'!O13</f>
        <v>1434.921</v>
      </c>
      <c r="O5" s="81">
        <f>'Passenger Fleet Data'!P12+'Passenger Fleet Data'!P13</f>
        <v>1363.0909999999999</v>
      </c>
      <c r="P5" s="81">
        <f>'Passenger Fleet Data'!Q12+'Passenger Fleet Data'!Q13</f>
        <v>1308.6079999999999</v>
      </c>
      <c r="Q5" s="81">
        <f>'Passenger Fleet Data'!R12+'Passenger Fleet Data'!R13</f>
        <v>1338.944</v>
      </c>
      <c r="R5" s="81">
        <f>'Passenger Fleet Data'!S12+'Passenger Fleet Data'!S13</f>
        <v>1364.8890000000001</v>
      </c>
      <c r="S5" s="81">
        <f>'Passenger Fleet Data'!T12+'Passenger Fleet Data'!T13</f>
        <v>1423.2829999999999</v>
      </c>
      <c r="T5" s="81">
        <f>'Passenger Fleet Data'!U12+'Passenger Fleet Data'!U13</f>
        <v>1438.0550000000001</v>
      </c>
      <c r="U5" s="81">
        <f>'Passenger Fleet Data'!V12+'Passenger Fleet Data'!V13</f>
        <v>1244.1790000000001</v>
      </c>
      <c r="V5" s="81">
        <f>'Passenger Fleet Data'!W12+'Passenger Fleet Data'!W13</f>
        <v>1290.94</v>
      </c>
      <c r="W5" s="81">
        <f>'Passenger Fleet Data'!X12+'Passenger Fleet Data'!X13</f>
        <v>1300.761</v>
      </c>
      <c r="X5" s="81">
        <f>'Passenger Fleet Data'!Y12+'Passenger Fleet Data'!Y13</f>
        <v>1355.912</v>
      </c>
      <c r="Y5" s="81">
        <f>'Passenger Fleet Data'!Z12+'Passenger Fleet Data'!Z13</f>
        <v>1418.1010000000001</v>
      </c>
      <c r="Z5" s="81">
        <f>'Passenger Fleet Data'!AA12+'Passenger Fleet Data'!AA13</f>
        <v>1479.085</v>
      </c>
      <c r="AA5" s="81">
        <f>'Passenger Fleet Data'!AB12+'Passenger Fleet Data'!AB13</f>
        <v>1515.086</v>
      </c>
      <c r="AB5" s="81">
        <f>'Passenger Fleet Data'!AC12+'Passenger Fleet Data'!AC13</f>
        <v>1518.146</v>
      </c>
      <c r="AC5" s="81">
        <f>'Passenger Fleet Data'!AD12+'Passenger Fleet Data'!AD13</f>
        <v>1591</v>
      </c>
      <c r="AD5" s="81">
        <f>'Passenger Fleet Data'!AE12+'Passenger Fleet Data'!AE13</f>
        <v>1547</v>
      </c>
    </row>
    <row r="6" spans="1:30">
      <c r="A6" t="s">
        <v>337</v>
      </c>
      <c r="B6" s="81">
        <f>'Passenger Fleet Data'!C17+'Passenger Fleet Data'!C16</f>
        <v>13860.743999999999</v>
      </c>
      <c r="C6" s="81">
        <f>'Passenger Fleet Data'!D17+'Passenger Fleet Data'!D16</f>
        <v>14022.307999999999</v>
      </c>
      <c r="D6" s="81">
        <f>'Passenger Fleet Data'!E17+'Passenger Fleet Data'!E16</f>
        <v>14007.521000000001</v>
      </c>
      <c r="E6" s="81">
        <f>'Passenger Fleet Data'!F17+'Passenger Fleet Data'!F16</f>
        <v>14152.513999999999</v>
      </c>
      <c r="F6" s="81">
        <f>'Passenger Fleet Data'!G17+'Passenger Fleet Data'!G16</f>
        <v>14288.662</v>
      </c>
      <c r="G6" s="81">
        <f>'Passenger Fleet Data'!H17+'Passenger Fleet Data'!H16</f>
        <v>14307.754000000001</v>
      </c>
      <c r="H6" s="81">
        <f>'Passenger Fleet Data'!I17+'Passenger Fleet Data'!I16</f>
        <v>14301.722</v>
      </c>
      <c r="I6" s="81">
        <f>'Passenger Fleet Data'!J17+'Passenger Fleet Data'!J16</f>
        <v>14563.225</v>
      </c>
      <c r="J6" s="81">
        <f>'Passenger Fleet Data'!K17+'Passenger Fleet Data'!K16</f>
        <v>14886.559000000001</v>
      </c>
      <c r="K6" s="81">
        <f>'Passenger Fleet Data'!L17+'Passenger Fleet Data'!L16</f>
        <v>15169.92</v>
      </c>
      <c r="L6" s="81">
        <f>'Passenger Fleet Data'!M17+'Passenger Fleet Data'!M16</f>
        <v>15197.904</v>
      </c>
      <c r="M6" s="81">
        <f>'Passenger Fleet Data'!N17+'Passenger Fleet Data'!N16</f>
        <v>15699.225</v>
      </c>
      <c r="N6" s="81">
        <f>'Passenger Fleet Data'!O17+'Passenger Fleet Data'!O16</f>
        <v>15881.84</v>
      </c>
      <c r="O6" s="81">
        <f>'Passenger Fleet Data'!P17+'Passenger Fleet Data'!P16</f>
        <v>16099.035</v>
      </c>
      <c r="P6" s="81">
        <f>'Passenger Fleet Data'!Q17+'Passenger Fleet Data'!Q16</f>
        <v>16480.222000000002</v>
      </c>
      <c r="Q6" s="81">
        <f>'Passenger Fleet Data'!R17+'Passenger Fleet Data'!R16</f>
        <v>16582.451000000001</v>
      </c>
      <c r="R6" s="81">
        <f>'Passenger Fleet Data'!S17+'Passenger Fleet Data'!S16</f>
        <v>16787.707000000002</v>
      </c>
      <c r="S6" s="81">
        <f>'Passenger Fleet Data'!T17+'Passenger Fleet Data'!T16</f>
        <v>17479.292999999998</v>
      </c>
      <c r="T6" s="81">
        <f>'Passenger Fleet Data'!U17+'Passenger Fleet Data'!U16</f>
        <v>18243.462</v>
      </c>
      <c r="U6" s="81">
        <f>'Passenger Fleet Data'!V17+'Passenger Fleet Data'!V16</f>
        <v>18599.148000000001</v>
      </c>
      <c r="V6" s="81">
        <f>'Passenger Fleet Data'!W17+'Passenger Fleet Data'!W16</f>
        <v>18819.169999999998</v>
      </c>
      <c r="W6" s="81">
        <f>'Passenger Fleet Data'!X17+'Passenger Fleet Data'!X16</f>
        <v>18916.659</v>
      </c>
      <c r="X6" s="81">
        <f>'Passenger Fleet Data'!Y17+'Passenger Fleet Data'!Y16</f>
        <v>19088.688999999998</v>
      </c>
      <c r="Y6" s="81">
        <f>'Passenger Fleet Data'!Z17+'Passenger Fleet Data'!Z16</f>
        <v>19652</v>
      </c>
      <c r="Z6" s="81">
        <f>'Passenger Fleet Data'!AA17+'Passenger Fleet Data'!AA16</f>
        <v>20273</v>
      </c>
      <c r="AA6" s="81">
        <f>'Passenger Fleet Data'!AB17+'Passenger Fleet Data'!AB16</f>
        <v>21018</v>
      </c>
      <c r="AB6" s="81">
        <f>'Passenger Fleet Data'!AC17+'Passenger Fleet Data'!AC16</f>
        <v>21691</v>
      </c>
      <c r="AC6" s="81">
        <f>'Passenger Fleet Data'!AD17+'Passenger Fleet Data'!AD16</f>
        <v>22241</v>
      </c>
      <c r="AD6" s="81">
        <f>'Passenger Fleet Data'!AE17+'Passenger Fleet Data'!AE16</f>
        <v>22785</v>
      </c>
    </row>
    <row r="7" spans="1:30">
      <c r="A7" t="s">
        <v>338</v>
      </c>
      <c r="C7" s="81">
        <f t="shared" ref="C7:AB7" si="0">C5-(C6-B6)</f>
        <v>968.01099999999974</v>
      </c>
      <c r="D7" s="81">
        <f t="shared" si="0"/>
        <v>1080.9839999999986</v>
      </c>
      <c r="E7" s="81">
        <f t="shared" si="0"/>
        <v>889.45700000000147</v>
      </c>
      <c r="F7" s="81">
        <f t="shared" si="0"/>
        <v>935.33999999999901</v>
      </c>
      <c r="G7" s="81">
        <f t="shared" si="0"/>
        <v>952.46799999999939</v>
      </c>
      <c r="H7" s="81">
        <f t="shared" si="0"/>
        <v>1029.3750000000011</v>
      </c>
      <c r="I7" s="81">
        <f t="shared" si="0"/>
        <v>928.24099999999953</v>
      </c>
      <c r="J7" s="81">
        <f t="shared" si="0"/>
        <v>905.34799999999927</v>
      </c>
      <c r="K7" s="81">
        <f t="shared" si="0"/>
        <v>986.17500000000109</v>
      </c>
      <c r="L7" s="81">
        <f t="shared" si="0"/>
        <v>1293.7549999999997</v>
      </c>
      <c r="M7" s="81">
        <f t="shared" si="0"/>
        <v>836.49500000000012</v>
      </c>
      <c r="N7" s="81">
        <f t="shared" si="0"/>
        <v>1252.3060000000003</v>
      </c>
      <c r="O7" s="81">
        <f t="shared" si="0"/>
        <v>1145.8960000000002</v>
      </c>
      <c r="P7" s="81">
        <f t="shared" si="0"/>
        <v>927.42099999999823</v>
      </c>
      <c r="Q7" s="81">
        <f t="shared" si="0"/>
        <v>1236.7150000000006</v>
      </c>
      <c r="R7" s="81">
        <f t="shared" si="0"/>
        <v>1159.6329999999989</v>
      </c>
      <c r="S7" s="81">
        <f t="shared" si="0"/>
        <v>731.69700000000421</v>
      </c>
      <c r="T7" s="81">
        <f t="shared" si="0"/>
        <v>673.88599999999838</v>
      </c>
      <c r="U7" s="81">
        <f t="shared" si="0"/>
        <v>888.49299999999857</v>
      </c>
      <c r="V7" s="81">
        <f t="shared" si="0"/>
        <v>1070.9180000000028</v>
      </c>
      <c r="W7" s="81">
        <f t="shared" si="0"/>
        <v>1203.2719999999986</v>
      </c>
      <c r="X7" s="81">
        <f t="shared" si="0"/>
        <v>1183.8820000000012</v>
      </c>
      <c r="Y7" s="81">
        <f t="shared" si="0"/>
        <v>854.7899999999986</v>
      </c>
      <c r="Z7" s="81">
        <f t="shared" si="0"/>
        <v>858.08500000000004</v>
      </c>
      <c r="AA7" s="81">
        <f t="shared" si="0"/>
        <v>770.08600000000001</v>
      </c>
      <c r="AB7" s="81">
        <f t="shared" si="0"/>
        <v>845.14599999999996</v>
      </c>
      <c r="AC7" s="81">
        <f t="shared" ref="AC7" si="1">AC5-(AC6-AB6)</f>
        <v>1041</v>
      </c>
      <c r="AD7" s="81">
        <f t="shared" ref="AD7" si="2">AD5-(AD6-AC6)</f>
        <v>1003</v>
      </c>
    </row>
    <row r="8" spans="1:30">
      <c r="A8" t="s">
        <v>339</v>
      </c>
      <c r="C8" s="4">
        <f t="shared" ref="C8:AD8" si="3">C6*C3</f>
        <v>3.9545115949075815</v>
      </c>
      <c r="D8" s="4">
        <f t="shared" si="3"/>
        <v>4.0499317818620542</v>
      </c>
      <c r="E8" s="4">
        <f t="shared" si="3"/>
        <v>4.1282957200870714</v>
      </c>
      <c r="F8" s="4">
        <f t="shared" si="3"/>
        <v>4.1927532152281684</v>
      </c>
      <c r="G8" s="4">
        <f t="shared" si="3"/>
        <v>4.2439125640854671</v>
      </c>
      <c r="H8" s="4">
        <f t="shared" si="3"/>
        <v>4.247467413660508</v>
      </c>
      <c r="I8" s="4">
        <f t="shared" si="3"/>
        <v>4.3574921721054647</v>
      </c>
      <c r="J8" s="4">
        <f t="shared" si="3"/>
        <v>4.4313293709254209</v>
      </c>
      <c r="K8" s="4">
        <f t="shared" si="3"/>
        <v>4.5405444526735765</v>
      </c>
      <c r="L8" s="4">
        <f t="shared" si="3"/>
        <v>4.5919915228845527</v>
      </c>
      <c r="M8" s="4">
        <f t="shared" si="3"/>
        <v>4.7835206608698577</v>
      </c>
      <c r="N8" s="4">
        <f t="shared" si="3"/>
        <v>4.8729123732539028</v>
      </c>
      <c r="O8" s="4">
        <f t="shared" si="3"/>
        <v>4.9762349514690172</v>
      </c>
      <c r="P8" s="4">
        <f t="shared" si="3"/>
        <v>5.112929134456067</v>
      </c>
      <c r="Q8" s="4">
        <f t="shared" si="3"/>
        <v>5.1729852525073383</v>
      </c>
      <c r="R8" s="4">
        <f t="shared" si="3"/>
        <v>5.2651206845429499</v>
      </c>
      <c r="S8" s="4">
        <f t="shared" si="3"/>
        <v>5.5151542502904318</v>
      </c>
      <c r="T8" s="4">
        <f t="shared" si="3"/>
        <v>5.8074729977505815</v>
      </c>
      <c r="U8" s="4">
        <f t="shared" si="3"/>
        <v>5.9625395883017784</v>
      </c>
      <c r="V8" s="4">
        <f t="shared" si="3"/>
        <v>6.0651444785169879</v>
      </c>
      <c r="W8" s="4">
        <f t="shared" si="3"/>
        <v>6.1334040795341096</v>
      </c>
      <c r="X8" s="4">
        <f t="shared" si="3"/>
        <v>6.2191773014404204</v>
      </c>
      <c r="Y8" s="4">
        <f t="shared" si="3"/>
        <v>6.4409018402945275</v>
      </c>
      <c r="Z8" s="4">
        <f t="shared" si="3"/>
        <v>6.6635612137536695</v>
      </c>
      <c r="AA8" s="4">
        <f t="shared" si="3"/>
        <v>6.9542196810151919</v>
      </c>
      <c r="AB8" s="4">
        <f t="shared" si="3"/>
        <v>7.2073578616984051</v>
      </c>
      <c r="AC8" s="4">
        <f t="shared" si="3"/>
        <v>7.4147964345005013</v>
      </c>
      <c r="AD8" s="4">
        <f t="shared" si="3"/>
        <v>7.6407328890186399</v>
      </c>
    </row>
    <row r="9" spans="1:30">
      <c r="A9" t="s">
        <v>340</v>
      </c>
      <c r="C9">
        <f t="shared" ref="C9:AB9" si="4">(C8-(B6-C7)*B3)/C5</f>
        <v>3.5893673689316868E-4</v>
      </c>
      <c r="D9">
        <f t="shared" si="4"/>
        <v>3.7542282691113818E-4</v>
      </c>
      <c r="E9">
        <f t="shared" si="4"/>
        <v>3.2435463788306251E-4</v>
      </c>
      <c r="F9">
        <f t="shared" si="4"/>
        <v>3.1479275670935332E-4</v>
      </c>
      <c r="G9">
        <f t="shared" si="4"/>
        <v>3.4032289187498641E-4</v>
      </c>
      <c r="H9">
        <f t="shared" si="4"/>
        <v>3.0183840435470279E-4</v>
      </c>
      <c r="I9">
        <f t="shared" si="4"/>
        <v>3.241898996156706E-4</v>
      </c>
      <c r="J9">
        <f t="shared" si="4"/>
        <v>2.8056748228537392E-4</v>
      </c>
      <c r="K9">
        <f t="shared" si="4"/>
        <v>3.1725995243240732E-4</v>
      </c>
      <c r="L9">
        <f t="shared" si="4"/>
        <v>3.3189905396802973E-4</v>
      </c>
      <c r="M9">
        <f t="shared" si="4"/>
        <v>3.3208831829679519E-4</v>
      </c>
      <c r="N9">
        <f t="shared" si="4"/>
        <v>3.2821786184301493E-4</v>
      </c>
      <c r="O9">
        <f t="shared" si="4"/>
        <v>3.3373393565895034E-4</v>
      </c>
      <c r="P9">
        <f t="shared" si="4"/>
        <v>3.2352037621221182E-4</v>
      </c>
      <c r="Q9">
        <f t="shared" si="4"/>
        <v>3.3141226495764372E-4</v>
      </c>
      <c r="R9">
        <f t="shared" si="4"/>
        <v>3.325466148846223E-4</v>
      </c>
      <c r="S9">
        <f t="shared" si="4"/>
        <v>3.3690794676516502E-4</v>
      </c>
      <c r="T9">
        <f t="shared" si="4"/>
        <v>3.5113166060859899E-4</v>
      </c>
      <c r="U9">
        <f t="shared" si="4"/>
        <v>3.5196070099879169E-4</v>
      </c>
      <c r="V9">
        <f t="shared" si="4"/>
        <v>3.454236495474019E-4</v>
      </c>
      <c r="W9">
        <f t="shared" si="4"/>
        <v>3.5060756482827395E-4</v>
      </c>
      <c r="X9">
        <f t="shared" si="4"/>
        <v>3.4635490407998085E-4</v>
      </c>
      <c r="Y9">
        <f t="shared" si="4"/>
        <v>3.5273849454300112E-4</v>
      </c>
      <c r="Z9">
        <f t="shared" si="4"/>
        <v>3.4068017389914107E-4</v>
      </c>
      <c r="AA9">
        <f t="shared" si="4"/>
        <v>3.5890974522529041E-4</v>
      </c>
      <c r="AB9">
        <f t="shared" si="4"/>
        <v>3.5093554722981737E-4</v>
      </c>
      <c r="AC9">
        <f t="shared" ref="AC9" si="5">(AC8-(AB6-AC7)*AB3)/AC5</f>
        <v>3.4779128102579694E-4</v>
      </c>
      <c r="AD9">
        <f t="shared" ref="AD9" si="6">(AD8-(AC6-AD7)*AC3)/AD5</f>
        <v>3.621982785201884E-4</v>
      </c>
    </row>
    <row r="10" spans="1:30" ht="14.25" hidden="1" customHeight="1">
      <c r="C10">
        <v>1991</v>
      </c>
      <c r="D10">
        <v>2016</v>
      </c>
    </row>
    <row r="11" spans="1:30" ht="14.25" hidden="1" customHeight="1">
      <c r="A11" t="s">
        <v>340</v>
      </c>
      <c r="C11">
        <f>C9</f>
        <v>3.5893673689316868E-4</v>
      </c>
      <c r="D11">
        <f>AB9</f>
        <v>3.5093554722981737E-4</v>
      </c>
    </row>
    <row r="12" spans="1:30">
      <c r="A12" t="s">
        <v>341</v>
      </c>
      <c r="C12">
        <f t="shared" ref="C12:AD12" si="7">TREND($C$11:$D$11,$C$10:$D$10,C2)</f>
        <v>3.5893673689316868E-4</v>
      </c>
      <c r="D12">
        <f t="shared" si="7"/>
        <v>3.5861668930663464E-4</v>
      </c>
      <c r="E12">
        <f t="shared" si="7"/>
        <v>3.5829664172010059E-4</v>
      </c>
      <c r="F12">
        <f t="shared" si="7"/>
        <v>3.5797659413356654E-4</v>
      </c>
      <c r="G12">
        <f t="shared" si="7"/>
        <v>3.5765654654703249E-4</v>
      </c>
      <c r="H12">
        <f t="shared" si="7"/>
        <v>3.5733649896049844E-4</v>
      </c>
      <c r="I12">
        <f t="shared" si="7"/>
        <v>3.5701645137396439E-4</v>
      </c>
      <c r="J12">
        <f t="shared" si="7"/>
        <v>3.5669640378743035E-4</v>
      </c>
      <c r="K12">
        <f t="shared" si="7"/>
        <v>3.563763562008963E-4</v>
      </c>
      <c r="L12">
        <f t="shared" si="7"/>
        <v>3.5605630861436225E-4</v>
      </c>
      <c r="M12">
        <f t="shared" si="7"/>
        <v>3.557362610278282E-4</v>
      </c>
      <c r="N12">
        <f t="shared" si="7"/>
        <v>3.5541621344129415E-4</v>
      </c>
      <c r="O12">
        <f t="shared" si="7"/>
        <v>3.550961658547601E-4</v>
      </c>
      <c r="P12">
        <f t="shared" si="7"/>
        <v>3.5477611826822606E-4</v>
      </c>
      <c r="Q12">
        <f t="shared" si="7"/>
        <v>3.5445607068169201E-4</v>
      </c>
      <c r="R12">
        <f t="shared" si="7"/>
        <v>3.5413602309515796E-4</v>
      </c>
      <c r="S12">
        <f t="shared" si="7"/>
        <v>3.5381597550862391E-4</v>
      </c>
      <c r="T12">
        <f t="shared" si="7"/>
        <v>3.5349592792208986E-4</v>
      </c>
      <c r="U12">
        <f t="shared" si="7"/>
        <v>3.5317588033555582E-4</v>
      </c>
      <c r="V12">
        <f t="shared" si="7"/>
        <v>3.5285583274902177E-4</v>
      </c>
      <c r="W12">
        <f t="shared" si="7"/>
        <v>3.5253578516248761E-4</v>
      </c>
      <c r="X12">
        <f t="shared" si="7"/>
        <v>3.5221573757595356E-4</v>
      </c>
      <c r="Y12">
        <f t="shared" si="7"/>
        <v>3.5189568998941951E-4</v>
      </c>
      <c r="Z12">
        <f t="shared" si="7"/>
        <v>3.5157564240288547E-4</v>
      </c>
      <c r="AA12">
        <f t="shared" si="7"/>
        <v>3.5125559481635142E-4</v>
      </c>
      <c r="AB12">
        <f t="shared" si="7"/>
        <v>3.5093554722981737E-4</v>
      </c>
      <c r="AC12">
        <f t="shared" si="7"/>
        <v>3.5061549964328332E-4</v>
      </c>
      <c r="AD12">
        <f t="shared" si="7"/>
        <v>3.5029545205674927E-4</v>
      </c>
    </row>
    <row r="32" spans="1:1" s="2" customFormat="1">
      <c r="A32" s="2" t="s">
        <v>312</v>
      </c>
    </row>
    <row r="33" spans="1:30" s="1" customFormat="1">
      <c r="A33" s="1" t="s">
        <v>342</v>
      </c>
    </row>
    <row r="34" spans="1:30">
      <c r="B34">
        <v>1990</v>
      </c>
      <c r="C34">
        <v>1991</v>
      </c>
      <c r="D34">
        <v>1992</v>
      </c>
      <c r="E34">
        <v>1993</v>
      </c>
      <c r="F34">
        <v>1994</v>
      </c>
      <c r="G34">
        <v>1995</v>
      </c>
      <c r="H34">
        <v>1996</v>
      </c>
      <c r="I34">
        <v>1997</v>
      </c>
      <c r="J34">
        <v>1998</v>
      </c>
      <c r="K34">
        <v>1999</v>
      </c>
      <c r="L34">
        <v>2000</v>
      </c>
      <c r="M34">
        <v>2001</v>
      </c>
      <c r="N34">
        <v>2002</v>
      </c>
      <c r="O34">
        <v>2003</v>
      </c>
      <c r="P34">
        <v>2004</v>
      </c>
      <c r="Q34">
        <v>2005</v>
      </c>
      <c r="R34">
        <v>2006</v>
      </c>
      <c r="S34">
        <v>2007</v>
      </c>
      <c r="T34">
        <v>2008</v>
      </c>
      <c r="U34">
        <v>2009</v>
      </c>
      <c r="V34">
        <v>2010</v>
      </c>
      <c r="W34">
        <v>2011</v>
      </c>
      <c r="X34">
        <v>2012</v>
      </c>
      <c r="Y34">
        <v>2013</v>
      </c>
      <c r="Z34">
        <v>2014</v>
      </c>
      <c r="AA34">
        <v>2015</v>
      </c>
      <c r="AB34">
        <v>2016</v>
      </c>
      <c r="AC34">
        <v>2017</v>
      </c>
      <c r="AD34">
        <v>2018</v>
      </c>
    </row>
    <row r="35" spans="1:30" ht="18.75" customHeight="1">
      <c r="A35" t="s">
        <v>335</v>
      </c>
      <c r="B35" s="4">
        <f>'Onroad Calcs'!B101</f>
        <v>5.0831929955000472E-4</v>
      </c>
      <c r="C35" s="4">
        <f>'Onroad Calcs'!C101</f>
        <v>4.851084564632815E-4</v>
      </c>
      <c r="D35" s="4">
        <f>'Onroad Calcs'!D101</f>
        <v>5.0677900909283993E-4</v>
      </c>
      <c r="E35" s="4">
        <f>'Onroad Calcs'!E101</f>
        <v>5.3197430226299062E-4</v>
      </c>
      <c r="F35" s="4">
        <f>'Onroad Calcs'!F101</f>
        <v>5.4267844671793326E-4</v>
      </c>
      <c r="G35" s="4">
        <f>'Onroad Calcs'!G101</f>
        <v>5.6898409119955152E-4</v>
      </c>
      <c r="H35" s="4">
        <f>'Onroad Calcs'!H101</f>
        <v>5.8481290842090771E-4</v>
      </c>
      <c r="I35" s="4">
        <f>'Onroad Calcs'!I101</f>
        <v>5.8847461567574863E-4</v>
      </c>
      <c r="J35" s="4">
        <f>'Onroad Calcs'!J101</f>
        <v>5.9353181693706846E-4</v>
      </c>
      <c r="K35" s="4">
        <f>'Onroad Calcs'!K101</f>
        <v>6.167604107559896E-4</v>
      </c>
      <c r="L35" s="4">
        <f>'Onroad Calcs'!L101</f>
        <v>6.1890094291940968E-4</v>
      </c>
      <c r="M35" s="4">
        <f>'Onroad Calcs'!M101</f>
        <v>6.3054148428861039E-4</v>
      </c>
      <c r="N35" s="4">
        <f>'Onroad Calcs'!N101</f>
        <v>6.3604780713599925E-4</v>
      </c>
      <c r="O35" s="4">
        <f>'Onroad Calcs'!O101</f>
        <v>6.5302189982317999E-4</v>
      </c>
      <c r="P35" s="4">
        <f>'Onroad Calcs'!P101</f>
        <v>6.4730322660601889E-4</v>
      </c>
      <c r="Q35" s="4">
        <f>'Onroad Calcs'!Q101</f>
        <v>6.7204069211801237E-4</v>
      </c>
      <c r="R35" s="4">
        <f>'Onroad Calcs'!R101</f>
        <v>7.8700936539188827E-4</v>
      </c>
      <c r="S35" s="4">
        <f>'Onroad Calcs'!S101</f>
        <v>6.5020559812201345E-4</v>
      </c>
      <c r="T35" s="4">
        <f>'Onroad Calcs'!T101</f>
        <v>6.4389030275120067E-4</v>
      </c>
      <c r="U35" s="4">
        <f>'Onroad Calcs'!U101</f>
        <v>7.2466979985844342E-4</v>
      </c>
      <c r="V35" s="4">
        <f>'Onroad Calcs'!V101</f>
        <v>7.3089237309271972E-4</v>
      </c>
      <c r="W35" s="4">
        <f>'Onroad Calcs'!W101</f>
        <v>7.4294764594324636E-4</v>
      </c>
      <c r="X35" s="4">
        <f>'Onroad Calcs'!X101</f>
        <v>7.6089423860918755E-4</v>
      </c>
      <c r="Y35" s="4">
        <f>'Onroad Calcs'!Y101</f>
        <v>7.0653153444321152E-4</v>
      </c>
      <c r="Z35" s="4">
        <f>'Onroad Calcs'!Z101</f>
        <v>6.757108140583955E-4</v>
      </c>
      <c r="AA35" s="4">
        <f>'Onroad Calcs'!AA101</f>
        <v>6.6960309033651708E-4</v>
      </c>
      <c r="AB35" s="4">
        <f>'Onroad Calcs'!AB101</f>
        <v>6.7695425193074407E-4</v>
      </c>
      <c r="AC35" s="4">
        <f>'Onroad Calcs'!AC101</f>
        <v>8.4921139999723011E-4</v>
      </c>
      <c r="AD35" s="4">
        <f>'Onroad Calcs'!AD101</f>
        <v>8.0874864462804417E-4</v>
      </c>
    </row>
    <row r="36" spans="1:30" hidden="1">
      <c r="B36" s="4"/>
      <c r="C36">
        <v>1991</v>
      </c>
      <c r="D36">
        <v>2016</v>
      </c>
      <c r="E36" s="4"/>
      <c r="F36" s="4"/>
      <c r="G36" s="4"/>
      <c r="H36" s="4"/>
      <c r="I36" s="4"/>
      <c r="J36" s="4"/>
      <c r="K36" s="4"/>
      <c r="L36" s="4"/>
      <c r="M36" s="4"/>
      <c r="N36" s="4"/>
      <c r="O36" s="4"/>
      <c r="P36" s="4"/>
      <c r="Q36" s="4"/>
      <c r="R36" s="4"/>
      <c r="S36" s="4"/>
      <c r="T36" s="4"/>
      <c r="U36" s="4"/>
      <c r="V36" s="4"/>
      <c r="W36" s="4"/>
      <c r="X36" s="4"/>
      <c r="Y36" s="4"/>
      <c r="Z36" s="4"/>
      <c r="AA36" s="4"/>
      <c r="AB36" s="4"/>
    </row>
    <row r="37" spans="1:30" hidden="1">
      <c r="A37" t="s">
        <v>340</v>
      </c>
      <c r="B37" s="4"/>
      <c r="C37" s="4">
        <f>(C64*C35)/C55</f>
        <v>4.8245990742172643E-4</v>
      </c>
      <c r="D37" s="4">
        <f>(AB64*AB35)/AB55</f>
        <v>1.6199664652297569E-3</v>
      </c>
      <c r="E37" s="4"/>
      <c r="F37" s="4"/>
      <c r="G37" s="4"/>
      <c r="H37" s="4"/>
      <c r="I37" s="4"/>
      <c r="J37" s="4"/>
      <c r="K37" s="4"/>
      <c r="L37" s="4"/>
      <c r="M37" s="4"/>
      <c r="N37" s="4"/>
      <c r="O37" s="4"/>
      <c r="P37" s="4"/>
      <c r="Q37" s="4"/>
      <c r="R37" s="4"/>
      <c r="S37" s="4"/>
      <c r="T37" s="4"/>
      <c r="U37" s="4"/>
      <c r="V37" s="4"/>
      <c r="W37" s="4"/>
      <c r="X37" s="4"/>
      <c r="Y37" s="4"/>
      <c r="Z37" s="4"/>
      <c r="AA37" s="4"/>
      <c r="AB37" s="4"/>
    </row>
    <row r="38" spans="1:30">
      <c r="A38" t="s">
        <v>341</v>
      </c>
      <c r="C38" s="4">
        <f t="shared" ref="C38:AD38" si="8">TREND($C$37:$D$37,$C$36:$D$36,C34)</f>
        <v>4.8245990742172562E-4</v>
      </c>
      <c r="D38" s="4">
        <f t="shared" si="8"/>
        <v>5.2796016973404025E-4</v>
      </c>
      <c r="E38" s="4">
        <f t="shared" si="8"/>
        <v>5.7346043204636876E-4</v>
      </c>
      <c r="F38" s="4">
        <f t="shared" si="8"/>
        <v>6.1896069435868339E-4</v>
      </c>
      <c r="G38" s="4">
        <f t="shared" si="8"/>
        <v>6.644609566710119E-4</v>
      </c>
      <c r="H38" s="4">
        <f>TREND($C$37:$D$37,$C$36:$D$36,H34)</f>
        <v>7.0996121898332654E-4</v>
      </c>
      <c r="I38" s="4">
        <f t="shared" si="8"/>
        <v>7.5546148129565505E-4</v>
      </c>
      <c r="J38" s="4">
        <f t="shared" si="8"/>
        <v>8.0096174360796968E-4</v>
      </c>
      <c r="K38" s="4">
        <f t="shared" si="8"/>
        <v>8.4646200592029819E-4</v>
      </c>
      <c r="L38" s="4">
        <f t="shared" si="8"/>
        <v>8.9196226823261282E-4</v>
      </c>
      <c r="M38" s="4">
        <f t="shared" si="8"/>
        <v>9.3746253054494133E-4</v>
      </c>
      <c r="N38" s="4">
        <f t="shared" si="8"/>
        <v>9.8296279285725596E-4</v>
      </c>
      <c r="O38" s="4">
        <f t="shared" si="8"/>
        <v>1.0284630551695845E-3</v>
      </c>
      <c r="P38" s="4">
        <f t="shared" si="8"/>
        <v>1.0739633174818991E-3</v>
      </c>
      <c r="Q38" s="4">
        <f t="shared" si="8"/>
        <v>1.1194635797942276E-3</v>
      </c>
      <c r="R38" s="4">
        <f t="shared" si="8"/>
        <v>1.1649638421065422E-3</v>
      </c>
      <c r="S38" s="4">
        <f t="shared" si="8"/>
        <v>1.2104641044188708E-3</v>
      </c>
      <c r="T38" s="4">
        <f t="shared" si="8"/>
        <v>1.2559643667311854E-3</v>
      </c>
      <c r="U38" s="4">
        <f t="shared" si="8"/>
        <v>1.3014646290435E-3</v>
      </c>
      <c r="V38" s="4">
        <f t="shared" si="8"/>
        <v>1.3469648913558285E-3</v>
      </c>
      <c r="W38" s="4">
        <f t="shared" si="8"/>
        <v>1.3924651536681432E-3</v>
      </c>
      <c r="X38" s="4">
        <f t="shared" si="8"/>
        <v>1.4379654159804717E-3</v>
      </c>
      <c r="Y38" s="4">
        <f t="shared" si="8"/>
        <v>1.4834656782927863E-3</v>
      </c>
      <c r="Z38" s="4">
        <f t="shared" si="8"/>
        <v>1.5289659406051148E-3</v>
      </c>
      <c r="AA38" s="4">
        <f t="shared" si="8"/>
        <v>1.5744662029174294E-3</v>
      </c>
      <c r="AB38" s="4">
        <f t="shared" si="8"/>
        <v>1.619966465229758E-3</v>
      </c>
      <c r="AC38" s="4">
        <f t="shared" si="8"/>
        <v>1.6654667275420726E-3</v>
      </c>
      <c r="AD38" s="4">
        <f t="shared" si="8"/>
        <v>1.7109669898544011E-3</v>
      </c>
    </row>
    <row r="40" spans="1:30" s="2" customFormat="1">
      <c r="A40" s="2" t="s">
        <v>309</v>
      </c>
    </row>
    <row r="41" spans="1:30">
      <c r="B41">
        <v>1990</v>
      </c>
      <c r="C41">
        <v>1991</v>
      </c>
      <c r="D41">
        <v>1992</v>
      </c>
      <c r="E41">
        <v>1993</v>
      </c>
      <c r="F41">
        <v>1994</v>
      </c>
      <c r="G41">
        <v>1995</v>
      </c>
      <c r="H41">
        <v>1996</v>
      </c>
      <c r="I41">
        <v>1997</v>
      </c>
      <c r="J41">
        <v>1998</v>
      </c>
      <c r="K41">
        <v>1999</v>
      </c>
      <c r="L41">
        <v>2000</v>
      </c>
      <c r="M41">
        <v>2001</v>
      </c>
      <c r="N41">
        <v>2002</v>
      </c>
      <c r="O41">
        <v>2003</v>
      </c>
      <c r="P41">
        <v>2004</v>
      </c>
      <c r="Q41">
        <v>2005</v>
      </c>
      <c r="R41">
        <v>2006</v>
      </c>
      <c r="S41">
        <v>2007</v>
      </c>
      <c r="T41">
        <v>2008</v>
      </c>
      <c r="U41">
        <v>2009</v>
      </c>
      <c r="V41">
        <v>2010</v>
      </c>
      <c r="W41">
        <v>2011</v>
      </c>
      <c r="X41">
        <v>2012</v>
      </c>
      <c r="Y41">
        <v>2013</v>
      </c>
      <c r="Z41">
        <v>2014</v>
      </c>
      <c r="AA41">
        <v>2015</v>
      </c>
      <c r="AB41">
        <v>2016</v>
      </c>
      <c r="AC41">
        <v>2017</v>
      </c>
      <c r="AD41">
        <v>2018</v>
      </c>
    </row>
    <row r="42" spans="1:30">
      <c r="A42" t="s">
        <v>335</v>
      </c>
      <c r="B42" s="4">
        <f>'Onroad Calcs'!B46</f>
        <v>7.0608518547725889E-5</v>
      </c>
      <c r="C42" s="4">
        <f>'Onroad Calcs'!C46</f>
        <v>7.2076454268043191E-5</v>
      </c>
      <c r="D42" s="4">
        <f>'Onroad Calcs'!D46</f>
        <v>7.3164989791903786E-5</v>
      </c>
      <c r="E42" s="4">
        <f>'Onroad Calcs'!E46</f>
        <v>7.4754876386310984E-5</v>
      </c>
      <c r="F42" s="4">
        <f>'Onroad Calcs'!F46</f>
        <v>7.4883122661627581E-5</v>
      </c>
      <c r="G42" s="4">
        <f>'Onroad Calcs'!G46</f>
        <v>7.5561196553474807E-5</v>
      </c>
      <c r="H42" s="4">
        <f>'Onroad Calcs'!H46</f>
        <v>7.6223388918028525E-5</v>
      </c>
      <c r="I42" s="4">
        <f>'Onroad Calcs'!I46</f>
        <v>7.6928064448715102E-5</v>
      </c>
      <c r="J42" s="4">
        <f>'Onroad Calcs'!J46</f>
        <v>7.7092854589204496E-5</v>
      </c>
      <c r="K42" s="4">
        <f>'Onroad Calcs'!K46</f>
        <v>7.7823643220485084E-5</v>
      </c>
      <c r="L42" s="4">
        <f>'Onroad Calcs'!L46</f>
        <v>7.8855699848167784E-5</v>
      </c>
      <c r="M42" s="4">
        <f>'Onroad Calcs'!M46</f>
        <v>8.0152598560167943E-5</v>
      </c>
      <c r="N42" s="4">
        <f>'Onroad Calcs'!N46</f>
        <v>8.1154740820671954E-5</v>
      </c>
      <c r="O42" s="4">
        <f>'Onroad Calcs'!O46</f>
        <v>8.2259837004786701E-5</v>
      </c>
      <c r="P42" s="4">
        <f>'Onroad Calcs'!P46</f>
        <v>8.3289168644724523E-5</v>
      </c>
      <c r="Q42" s="4">
        <f>'Onroad Calcs'!Q46</f>
        <v>8.4583069573087281E-5</v>
      </c>
      <c r="R42" s="4">
        <f>'Onroad Calcs'!R46</f>
        <v>8.5537784081733356E-5</v>
      </c>
      <c r="S42" s="4">
        <f>'Onroad Calcs'!S46</f>
        <v>8.6628544191589833E-5</v>
      </c>
      <c r="T42" s="4">
        <f>'Onroad Calcs'!T46</f>
        <v>8.7480115470957566E-5</v>
      </c>
      <c r="U42" s="4">
        <f>'Onroad Calcs'!U46</f>
        <v>8.8483149965319202E-5</v>
      </c>
      <c r="V42" s="4">
        <f>'Onroad Calcs'!V46</f>
        <v>8.9425808411645506E-5</v>
      </c>
      <c r="W42" s="4">
        <f>'Onroad Calcs'!W46</f>
        <v>9.0431661608636571E-5</v>
      </c>
      <c r="X42" s="4">
        <f>'Onroad Calcs'!X46</f>
        <v>9.0839272845711182E-5</v>
      </c>
      <c r="Y42" s="4">
        <f>'Onroad Calcs'!Y46</f>
        <v>9.1678386552380219E-5</v>
      </c>
      <c r="Z42" s="4">
        <f>'Onroad Calcs'!Z46</f>
        <v>9.2243165572010357E-5</v>
      </c>
      <c r="AA42" s="4">
        <f>'Onroad Calcs'!AA46</f>
        <v>9.3243362127563411E-5</v>
      </c>
      <c r="AB42" s="4">
        <f>'Onroad Calcs'!AB46</f>
        <v>9.4077064779085986E-5</v>
      </c>
      <c r="AC42" s="4">
        <f>'Onroad Calcs'!AC46</f>
        <v>9.4980717356026457E-5</v>
      </c>
      <c r="AD42" s="4">
        <f>'Onroad Calcs'!AD46</f>
        <v>9.6024622514218167E-5</v>
      </c>
    </row>
    <row r="44" spans="1:30">
      <c r="A44" t="s">
        <v>336</v>
      </c>
      <c r="B44" s="81">
        <f>'Freight Fleet Data'!C12</f>
        <v>101.545</v>
      </c>
      <c r="C44" s="81">
        <f>'Freight Fleet Data'!D12</f>
        <v>96.816999999999993</v>
      </c>
      <c r="D44" s="81">
        <f>'Freight Fleet Data'!E12</f>
        <v>99.340999999999994</v>
      </c>
      <c r="E44" s="81">
        <f>'Freight Fleet Data'!F12</f>
        <v>106.964</v>
      </c>
      <c r="F44" s="81">
        <f>'Freight Fleet Data'!G12</f>
        <v>119.801</v>
      </c>
      <c r="G44" s="81">
        <f>'Freight Fleet Data'!H12</f>
        <v>114.33</v>
      </c>
      <c r="H44" s="81">
        <f>'Freight Fleet Data'!I12</f>
        <v>126.94799999999999</v>
      </c>
      <c r="I44" s="81">
        <f>'Freight Fleet Data'!J12</f>
        <v>159.20099999999999</v>
      </c>
      <c r="J44" s="81">
        <f>'Freight Fleet Data'!K12</f>
        <v>165.33500000000001</v>
      </c>
      <c r="K44" s="81">
        <f>'Freight Fleet Data'!L12</f>
        <v>161.739</v>
      </c>
      <c r="L44" s="81">
        <f>'Freight Fleet Data'!M12</f>
        <v>159.26300000000001</v>
      </c>
      <c r="M44" s="81">
        <f>'Freight Fleet Data'!N12</f>
        <v>158.79300000000001</v>
      </c>
      <c r="N44" s="81">
        <f>'Freight Fleet Data'!O12</f>
        <v>172.86500000000001</v>
      </c>
      <c r="O44" s="81">
        <f>'Freight Fleet Data'!P12</f>
        <v>165.23699999999999</v>
      </c>
      <c r="P44" s="81">
        <f>'Freight Fleet Data'!Q12</f>
        <v>160.196</v>
      </c>
      <c r="Q44" s="81">
        <f>'Freight Fleet Data'!R12</f>
        <v>163.45599999999999</v>
      </c>
      <c r="R44" s="81">
        <f>'Freight Fleet Data'!S12</f>
        <v>164.666</v>
      </c>
      <c r="S44" s="81">
        <f>'Freight Fleet Data'!T12</f>
        <v>179.43700000000001</v>
      </c>
      <c r="T44" s="81">
        <f>'Freight Fleet Data'!U12</f>
        <v>174.89500000000001</v>
      </c>
      <c r="U44" s="81">
        <f>'Freight Fleet Data'!V12</f>
        <v>161.97499999999999</v>
      </c>
      <c r="V44" s="81">
        <f>'Freight Fleet Data'!W12</f>
        <v>196.12899999999999</v>
      </c>
      <c r="W44" s="81">
        <f>'Freight Fleet Data'!X12</f>
        <v>200.905</v>
      </c>
      <c r="X44" s="81">
        <f>'Freight Fleet Data'!Y12</f>
        <v>202.63</v>
      </c>
      <c r="Y44" s="81">
        <f>'Freight Fleet Data'!Z12</f>
        <v>218</v>
      </c>
      <c r="Z44" s="81">
        <f>'Freight Fleet Data'!AA12</f>
        <v>241</v>
      </c>
      <c r="AA44" s="81">
        <f>'Freight Fleet Data'!AB12</f>
        <v>265</v>
      </c>
      <c r="AB44" s="81">
        <f>'Freight Fleet Data'!AC12</f>
        <v>286</v>
      </c>
      <c r="AC44" s="81">
        <f>'Freight Fleet Data'!AD12</f>
        <v>308</v>
      </c>
      <c r="AD44" s="81">
        <f>'Freight Fleet Data'!AE12</f>
        <v>305</v>
      </c>
    </row>
    <row r="45" spans="1:30">
      <c r="A45" t="s">
        <v>337</v>
      </c>
      <c r="B45" s="81">
        <f>'Freight Fleet Data'!C16</f>
        <v>994.80700000000002</v>
      </c>
      <c r="C45" s="81">
        <f>'Freight Fleet Data'!D16</f>
        <v>1004.502</v>
      </c>
      <c r="D45" s="81">
        <f>'Freight Fleet Data'!E16</f>
        <v>1030.269</v>
      </c>
      <c r="E45" s="81">
        <f>'Freight Fleet Data'!F16</f>
        <v>1066.174</v>
      </c>
      <c r="F45" s="81">
        <f>'Freight Fleet Data'!G16</f>
        <v>1141.896</v>
      </c>
      <c r="G45" s="81">
        <f>'Freight Fleet Data'!H16</f>
        <v>1164.501</v>
      </c>
      <c r="H45" s="81">
        <f>'Freight Fleet Data'!I16</f>
        <v>1218.6220000000001</v>
      </c>
      <c r="I45" s="81">
        <f>'Freight Fleet Data'!J16</f>
        <v>1306.6130000000001</v>
      </c>
      <c r="J45" s="81">
        <f>'Freight Fleet Data'!K16</f>
        <v>1397.9549999999999</v>
      </c>
      <c r="K45" s="81">
        <f>'Freight Fleet Data'!L16</f>
        <v>1463.356</v>
      </c>
      <c r="L45" s="81">
        <f>'Freight Fleet Data'!M16</f>
        <v>1518.462</v>
      </c>
      <c r="M45" s="81">
        <f>'Freight Fleet Data'!N16</f>
        <v>1590.145</v>
      </c>
      <c r="N45" s="81">
        <f>'Freight Fleet Data'!O16</f>
        <v>1631.9670000000001</v>
      </c>
      <c r="O45" s="81">
        <f>'Freight Fleet Data'!P16</f>
        <v>1680.8230000000001</v>
      </c>
      <c r="P45" s="81">
        <f>'Freight Fleet Data'!Q16</f>
        <v>1755.874</v>
      </c>
      <c r="Q45" s="81">
        <f>'Freight Fleet Data'!R16</f>
        <v>1807.9179999999999</v>
      </c>
      <c r="R45" s="81">
        <f>'Freight Fleet Data'!S16</f>
        <v>1822.9269999999999</v>
      </c>
      <c r="S45" s="81">
        <f>'Freight Fleet Data'!T16</f>
        <v>1944.22</v>
      </c>
      <c r="T45" s="81">
        <f>'Freight Fleet Data'!U16</f>
        <v>2083.893</v>
      </c>
      <c r="U45" s="81">
        <f>'Freight Fleet Data'!V16</f>
        <v>2174.4490000000001</v>
      </c>
      <c r="V45" s="81">
        <f>'Freight Fleet Data'!W16</f>
        <v>2257.7040000000002</v>
      </c>
      <c r="W45" s="81">
        <f>'Freight Fleet Data'!X16</f>
        <v>2337.8429999999998</v>
      </c>
      <c r="X45" s="81">
        <f>'Freight Fleet Data'!Y16</f>
        <v>2387.3850000000002</v>
      </c>
      <c r="Y45" s="81">
        <f>'Freight Fleet Data'!Z16</f>
        <v>2525</v>
      </c>
      <c r="Z45" s="81">
        <f>'Freight Fleet Data'!AA16</f>
        <v>2684</v>
      </c>
      <c r="AA45" s="81">
        <f>'Freight Fleet Data'!AB16</f>
        <v>2859</v>
      </c>
      <c r="AB45" s="81">
        <f>'Freight Fleet Data'!AC16</f>
        <v>3052</v>
      </c>
      <c r="AC45" s="81">
        <f>'Freight Fleet Data'!AD16</f>
        <v>3223</v>
      </c>
      <c r="AD45" s="81">
        <f>'Freight Fleet Data'!AE16</f>
        <v>3397</v>
      </c>
    </row>
    <row r="46" spans="1:30">
      <c r="A46" t="s">
        <v>338</v>
      </c>
      <c r="C46" s="81">
        <f t="shared" ref="C46:AB46" si="9">C44-(C45-B45)</f>
        <v>87.122000000000057</v>
      </c>
      <c r="D46" s="81">
        <f t="shared" si="9"/>
        <v>73.573999999999941</v>
      </c>
      <c r="E46" s="81">
        <f t="shared" si="9"/>
        <v>71.059000000000026</v>
      </c>
      <c r="F46" s="81">
        <f t="shared" si="9"/>
        <v>44.079000000000022</v>
      </c>
      <c r="G46" s="81">
        <f t="shared" si="9"/>
        <v>91.72499999999998</v>
      </c>
      <c r="H46" s="81">
        <f t="shared" si="9"/>
        <v>72.826999999999899</v>
      </c>
      <c r="I46" s="81">
        <f t="shared" si="9"/>
        <v>71.210000000000008</v>
      </c>
      <c r="J46" s="81">
        <f t="shared" si="9"/>
        <v>73.993000000000137</v>
      </c>
      <c r="K46" s="81">
        <f t="shared" si="9"/>
        <v>96.337999999999937</v>
      </c>
      <c r="L46" s="81">
        <f t="shared" si="9"/>
        <v>104.15700000000001</v>
      </c>
      <c r="M46" s="81">
        <f t="shared" si="9"/>
        <v>87.110000000000014</v>
      </c>
      <c r="N46" s="81">
        <f t="shared" si="9"/>
        <v>131.04299999999989</v>
      </c>
      <c r="O46" s="81">
        <f t="shared" si="9"/>
        <v>116.381</v>
      </c>
      <c r="P46" s="81">
        <f t="shared" si="9"/>
        <v>85.145000000000067</v>
      </c>
      <c r="Q46" s="81">
        <f t="shared" si="9"/>
        <v>111.41200000000012</v>
      </c>
      <c r="R46" s="81">
        <f t="shared" si="9"/>
        <v>149.65699999999998</v>
      </c>
      <c r="S46" s="81">
        <f t="shared" si="9"/>
        <v>58.143999999999892</v>
      </c>
      <c r="T46" s="81">
        <f t="shared" si="9"/>
        <v>35.222000000000008</v>
      </c>
      <c r="U46" s="81">
        <f t="shared" si="9"/>
        <v>71.418999999999954</v>
      </c>
      <c r="V46" s="81">
        <f t="shared" si="9"/>
        <v>112.87399999999988</v>
      </c>
      <c r="W46" s="81">
        <f t="shared" si="9"/>
        <v>120.76600000000033</v>
      </c>
      <c r="X46" s="81">
        <f t="shared" si="9"/>
        <v>153.08799999999962</v>
      </c>
      <c r="Y46" s="81">
        <f t="shared" si="9"/>
        <v>80.385000000000218</v>
      </c>
      <c r="Z46" s="81">
        <f t="shared" si="9"/>
        <v>82</v>
      </c>
      <c r="AA46" s="81">
        <f t="shared" si="9"/>
        <v>90</v>
      </c>
      <c r="AB46" s="81">
        <f t="shared" si="9"/>
        <v>93</v>
      </c>
      <c r="AC46" s="81">
        <f t="shared" ref="AC46" si="10">AC44-(AC45-AB45)</f>
        <v>137</v>
      </c>
      <c r="AD46" s="81">
        <f t="shared" ref="AD46" si="11">AD44-(AD45-AC45)</f>
        <v>131</v>
      </c>
    </row>
    <row r="47" spans="1:30">
      <c r="A47" t="s">
        <v>339</v>
      </c>
      <c r="C47" s="4">
        <f t="shared" ref="C47:AD47" si="12">C45*C42</f>
        <v>7.2400942465157922E-2</v>
      </c>
      <c r="D47" s="4">
        <f t="shared" si="12"/>
        <v>7.5379620867914929E-2</v>
      </c>
      <c r="E47" s="4">
        <f t="shared" si="12"/>
        <v>7.9701705576298729E-2</v>
      </c>
      <c r="F47" s="4">
        <f t="shared" si="12"/>
        <v>8.5508738234821885E-2</v>
      </c>
      <c r="G47" s="4">
        <f t="shared" si="12"/>
        <v>8.7991088947717969E-2</v>
      </c>
      <c r="H47" s="4">
        <f t="shared" si="12"/>
        <v>9.2887498650065764E-2</v>
      </c>
      <c r="I47" s="4">
        <f t="shared" si="12"/>
        <v>0.100515209073529</v>
      </c>
      <c r="J47" s="4">
        <f t="shared" si="12"/>
        <v>0.10777234153725136</v>
      </c>
      <c r="K47" s="4">
        <f t="shared" si="12"/>
        <v>0.11388369524855617</v>
      </c>
      <c r="L47" s="4">
        <f t="shared" si="12"/>
        <v>0.11973938370284855</v>
      </c>
      <c r="M47" s="4">
        <f t="shared" si="12"/>
        <v>0.12745425383745826</v>
      </c>
      <c r="N47" s="4">
        <f t="shared" si="12"/>
        <v>0.13244185891288957</v>
      </c>
      <c r="O47" s="4">
        <f t="shared" si="12"/>
        <v>0.1382642260138966</v>
      </c>
      <c r="P47" s="4">
        <f t="shared" si="12"/>
        <v>0.14624528570488704</v>
      </c>
      <c r="Q47" s="4">
        <f t="shared" si="12"/>
        <v>0.1529192539764368</v>
      </c>
      <c r="R47" s="4">
        <f t="shared" si="12"/>
        <v>0.15592913612276194</v>
      </c>
      <c r="S47" s="4">
        <f t="shared" si="12"/>
        <v>0.16842494818817277</v>
      </c>
      <c r="T47" s="4">
        <f t="shared" si="12"/>
        <v>0.18229920026912017</v>
      </c>
      <c r="U47" s="4">
        <f t="shared" si="12"/>
        <v>0.19240209695893837</v>
      </c>
      <c r="V47" s="4">
        <f t="shared" si="12"/>
        <v>0.20189700535420571</v>
      </c>
      <c r="W47" s="4">
        <f t="shared" si="12"/>
        <v>0.21141502707011972</v>
      </c>
      <c r="X47" s="4">
        <f t="shared" si="12"/>
        <v>0.21686831740275822</v>
      </c>
      <c r="Y47" s="4">
        <f t="shared" si="12"/>
        <v>0.23148792604476004</v>
      </c>
      <c r="Z47" s="4">
        <f t="shared" si="12"/>
        <v>0.24758065639527579</v>
      </c>
      <c r="AA47" s="4">
        <f t="shared" si="12"/>
        <v>0.26658277232270378</v>
      </c>
      <c r="AB47" s="4">
        <f t="shared" si="12"/>
        <v>0.28712320170577044</v>
      </c>
      <c r="AC47" s="4">
        <f t="shared" si="12"/>
        <v>0.30612285203847328</v>
      </c>
      <c r="AD47" s="4">
        <f t="shared" si="12"/>
        <v>0.32619564268079909</v>
      </c>
    </row>
    <row r="48" spans="1:30">
      <c r="A48" t="s">
        <v>340</v>
      </c>
      <c r="C48">
        <f t="shared" ref="C48:AB48" si="13">(C47-(B45-C46)*B42)/C44</f>
        <v>8.5838740171306205E-5</v>
      </c>
      <c r="D48">
        <f t="shared" si="13"/>
        <v>8.3365694416947812E-5</v>
      </c>
      <c r="E48">
        <f t="shared" si="13"/>
        <v>8.9012337964237428E-5</v>
      </c>
      <c r="F48">
        <f t="shared" si="13"/>
        <v>7.597726942809631E-5</v>
      </c>
      <c r="G48">
        <f t="shared" si="13"/>
        <v>8.1789601495966613E-5</v>
      </c>
      <c r="H48">
        <f t="shared" si="13"/>
        <v>8.1917832212777717E-5</v>
      </c>
      <c r="I48">
        <f t="shared" si="13"/>
        <v>8.2006884054221078E-5</v>
      </c>
      <c r="J48">
        <f t="shared" si="13"/>
        <v>7.8321412504770045E-5</v>
      </c>
      <c r="K48">
        <f t="shared" si="13"/>
        <v>8.3704765929797908E-5</v>
      </c>
      <c r="L48">
        <f t="shared" si="13"/>
        <v>8.7663585774526599E-5</v>
      </c>
      <c r="M48">
        <f t="shared" si="13"/>
        <v>9.1842777379252326E-5</v>
      </c>
      <c r="N48">
        <f t="shared" si="13"/>
        <v>8.9613525285924821E-5</v>
      </c>
      <c r="O48">
        <f t="shared" si="13"/>
        <v>9.2395994798124368E-5</v>
      </c>
      <c r="P48">
        <f t="shared" si="13"/>
        <v>9.3542120357330933E-5</v>
      </c>
      <c r="Q48">
        <f t="shared" si="13"/>
        <v>9.7600462072948183E-5</v>
      </c>
      <c r="R48">
        <f t="shared" si="13"/>
        <v>9.5152190430475371E-5</v>
      </c>
      <c r="S48">
        <f t="shared" si="13"/>
        <v>9.7356292086131304E-5</v>
      </c>
      <c r="T48">
        <f t="shared" si="13"/>
        <v>9.6775108862251971E-5</v>
      </c>
      <c r="U48">
        <f t="shared" si="13"/>
        <v>1.0094544872133662E-4</v>
      </c>
      <c r="V48">
        <f t="shared" si="13"/>
        <v>9.9334394528360225E-5</v>
      </c>
      <c r="W48">
        <f t="shared" si="13"/>
        <v>1.0113047905505004E-4</v>
      </c>
      <c r="X48">
        <f t="shared" si="13"/>
        <v>9.5234133864587753E-5</v>
      </c>
      <c r="Y48">
        <f t="shared" si="13"/>
        <v>1.005583650903869E-4</v>
      </c>
      <c r="Z48">
        <f t="shared" si="13"/>
        <v>9.796829065481709E-5</v>
      </c>
      <c r="AA48">
        <f t="shared" si="13"/>
        <v>1.030339653921091E-4</v>
      </c>
      <c r="AB48">
        <f t="shared" si="13"/>
        <v>1.0214007713611895E-4</v>
      </c>
      <c r="AC48">
        <f t="shared" ref="AC48" si="14">(AC47-(AB45-AC46)*AB42)/AC44</f>
        <v>1.0353314353064173E-4</v>
      </c>
      <c r="AD48">
        <f t="shared" ref="AD48" si="15">(AD47-(AC45-AD46)*AC42)/AD44</f>
        <v>1.0660742497037793E-4</v>
      </c>
    </row>
    <row r="49" spans="1:30">
      <c r="C49">
        <v>1991</v>
      </c>
      <c r="D49">
        <v>2016</v>
      </c>
    </row>
    <row r="50" spans="1:30">
      <c r="A50" t="s">
        <v>340</v>
      </c>
      <c r="C50">
        <f>C48</f>
        <v>8.5838740171306205E-5</v>
      </c>
      <c r="D50">
        <f>AB48</f>
        <v>1.0214007713611895E-4</v>
      </c>
    </row>
    <row r="51" spans="1:30">
      <c r="A51" t="s">
        <v>341</v>
      </c>
      <c r="C51">
        <f t="shared" ref="C51:AA51" si="16">TREND($C$50:$D$50,$C$49:$D$49,C41)</f>
        <v>8.5838740171306164E-5</v>
      </c>
      <c r="D51">
        <f t="shared" si="16"/>
        <v>8.6490793649898669E-5</v>
      </c>
      <c r="E51">
        <f t="shared" si="16"/>
        <v>8.7142847128491175E-5</v>
      </c>
      <c r="F51">
        <f t="shared" si="16"/>
        <v>8.7794900607083681E-5</v>
      </c>
      <c r="G51">
        <f t="shared" si="16"/>
        <v>8.8446954085676186E-5</v>
      </c>
      <c r="H51">
        <f t="shared" si="16"/>
        <v>8.9099007564268692E-5</v>
      </c>
      <c r="I51">
        <f t="shared" si="16"/>
        <v>8.9751061042861197E-5</v>
      </c>
      <c r="J51">
        <f t="shared" si="16"/>
        <v>9.0403114521453703E-5</v>
      </c>
      <c r="K51">
        <f t="shared" si="16"/>
        <v>9.1055168000046208E-5</v>
      </c>
      <c r="L51">
        <f t="shared" si="16"/>
        <v>9.1707221478638714E-5</v>
      </c>
      <c r="M51">
        <f t="shared" si="16"/>
        <v>9.235927495723122E-5</v>
      </c>
      <c r="N51">
        <f t="shared" si="16"/>
        <v>9.3011328435823725E-5</v>
      </c>
      <c r="O51">
        <f t="shared" si="16"/>
        <v>9.3663381914416231E-5</v>
      </c>
      <c r="P51">
        <f t="shared" si="16"/>
        <v>9.4315435393008736E-5</v>
      </c>
      <c r="Q51">
        <f t="shared" si="16"/>
        <v>9.4967488871601242E-5</v>
      </c>
      <c r="R51">
        <f t="shared" si="16"/>
        <v>9.5619542350193747E-5</v>
      </c>
      <c r="S51">
        <f t="shared" si="16"/>
        <v>9.6271595828786253E-5</v>
      </c>
      <c r="T51">
        <f t="shared" si="16"/>
        <v>9.6923649307378758E-5</v>
      </c>
      <c r="U51">
        <f t="shared" si="16"/>
        <v>9.7575702785971264E-5</v>
      </c>
      <c r="V51">
        <f t="shared" si="16"/>
        <v>9.822775626456377E-5</v>
      </c>
      <c r="W51">
        <f t="shared" si="16"/>
        <v>9.8879809743156275E-5</v>
      </c>
      <c r="X51">
        <f t="shared" si="16"/>
        <v>9.9531863221748781E-5</v>
      </c>
      <c r="Y51">
        <f t="shared" si="16"/>
        <v>1.0018391670034129E-4</v>
      </c>
      <c r="Z51">
        <f t="shared" si="16"/>
        <v>1.0083597017893379E-4</v>
      </c>
      <c r="AA51">
        <f t="shared" si="16"/>
        <v>1.014880236575263E-4</v>
      </c>
      <c r="AB51">
        <f>TREND($C$50:$D$50,$C$49:$D$49,AB41)</f>
        <v>1.021400771361188E-4</v>
      </c>
      <c r="AC51">
        <f t="shared" ref="AC51:AD51" si="17">TREND($C$50:$D$50,$C$49:$D$49,AC41)</f>
        <v>1.0279213061471131E-4</v>
      </c>
      <c r="AD51">
        <f t="shared" si="17"/>
        <v>1.0344418409330381E-4</v>
      </c>
    </row>
    <row r="53" spans="1:30" s="2" customFormat="1">
      <c r="A53" s="2" t="s">
        <v>301</v>
      </c>
    </row>
    <row r="54" spans="1:30">
      <c r="B54">
        <v>1990</v>
      </c>
      <c r="C54">
        <v>1991</v>
      </c>
      <c r="D54">
        <v>1992</v>
      </c>
      <c r="E54">
        <v>1993</v>
      </c>
      <c r="F54">
        <v>1994</v>
      </c>
      <c r="G54">
        <v>1995</v>
      </c>
      <c r="H54">
        <v>1996</v>
      </c>
      <c r="I54">
        <v>1997</v>
      </c>
      <c r="J54">
        <v>1998</v>
      </c>
      <c r="K54">
        <v>1999</v>
      </c>
      <c r="L54">
        <v>2000</v>
      </c>
      <c r="M54">
        <v>2001</v>
      </c>
      <c r="N54">
        <v>2002</v>
      </c>
      <c r="O54">
        <v>2003</v>
      </c>
      <c r="P54">
        <v>2004</v>
      </c>
      <c r="Q54">
        <v>2005</v>
      </c>
      <c r="R54">
        <v>2006</v>
      </c>
      <c r="S54">
        <v>2007</v>
      </c>
      <c r="T54">
        <v>2008</v>
      </c>
      <c r="U54">
        <v>2009</v>
      </c>
      <c r="V54">
        <v>2010</v>
      </c>
      <c r="W54">
        <v>2011</v>
      </c>
      <c r="X54">
        <v>2012</v>
      </c>
      <c r="Y54">
        <v>2013</v>
      </c>
      <c r="Z54">
        <v>2014</v>
      </c>
      <c r="AA54">
        <v>2015</v>
      </c>
      <c r="AB54">
        <v>2016</v>
      </c>
      <c r="AC54">
        <v>2017</v>
      </c>
      <c r="AD54">
        <v>2018</v>
      </c>
    </row>
    <row r="55" spans="1:30">
      <c r="A55" t="s">
        <v>335</v>
      </c>
      <c r="B55" s="4">
        <f>'Onroad Calcs'!B21</f>
        <v>2.6137790737879691E-4</v>
      </c>
      <c r="C55" s="4">
        <f>'Onroad Calcs'!C21</f>
        <v>2.6128971037371498E-4</v>
      </c>
      <c r="D55" s="4">
        <f>'Onroad Calcs'!D21</f>
        <v>2.6471236006766834E-4</v>
      </c>
      <c r="E55" s="4">
        <f>'Onroad Calcs'!E21</f>
        <v>2.6997769037557688E-4</v>
      </c>
      <c r="F55" s="4">
        <f>'Onroad Calcs'!F21</f>
        <v>2.7616149129206343E-4</v>
      </c>
      <c r="G55" s="4">
        <f>'Onroad Calcs'!G21</f>
        <v>2.75259212048372E-4</v>
      </c>
      <c r="H55" s="4">
        <f>'Onroad Calcs'!H21</f>
        <v>2.7720492982795354E-4</v>
      </c>
      <c r="I55" s="4">
        <f>'Onroad Calcs'!I21</f>
        <v>2.7952799259527817E-4</v>
      </c>
      <c r="J55" s="4">
        <f>'Onroad Calcs'!J21</f>
        <v>2.8509110665845741E-4</v>
      </c>
      <c r="K55" s="4">
        <f>'Onroad Calcs'!K21</f>
        <v>2.8760180241763978E-4</v>
      </c>
      <c r="L55" s="4">
        <f>'Onroad Calcs'!L21</f>
        <v>2.9396079790163296E-4</v>
      </c>
      <c r="M55" s="4">
        <f>'Onroad Calcs'!M21</f>
        <v>2.9080958547026976E-4</v>
      </c>
      <c r="N55" s="4">
        <f>'Onroad Calcs'!N21</f>
        <v>2.9340199248598369E-4</v>
      </c>
      <c r="O55" s="4">
        <f>'Onroad Calcs'!O21</f>
        <v>2.9339301226589796E-4</v>
      </c>
      <c r="P55" s="4">
        <f>'Onroad Calcs'!P21</f>
        <v>2.9671029841479992E-4</v>
      </c>
      <c r="Q55" s="4">
        <f>'Onroad Calcs'!Q21</f>
        <v>2.9510503258281073E-4</v>
      </c>
      <c r="R55" s="4">
        <f>'Onroad Calcs'!R21</f>
        <v>2.8804156266338784E-4</v>
      </c>
      <c r="S55" s="4">
        <f>'Onroad Calcs'!S21</f>
        <v>2.7713563780479164E-4</v>
      </c>
      <c r="T55" s="4">
        <f>'Onroad Calcs'!T21</f>
        <v>2.7107268065250145E-4</v>
      </c>
      <c r="U55" s="4">
        <f>'Onroad Calcs'!U21</f>
        <v>2.534667938575758E-4</v>
      </c>
      <c r="V55" s="4">
        <f>'Onroad Calcs'!V21</f>
        <v>2.5649369811373116E-4</v>
      </c>
      <c r="W55" s="4">
        <f>'Onroad Calcs'!W21</f>
        <v>2.5809061647934245E-4</v>
      </c>
      <c r="X55" s="4">
        <f>'Onroad Calcs'!X21</f>
        <v>2.6966168726034198E-4</v>
      </c>
      <c r="Y55" s="4">
        <f>'Onroad Calcs'!Y21</f>
        <v>2.7619412666726143E-4</v>
      </c>
      <c r="Z55" s="4">
        <f>'Onroad Calcs'!Z21</f>
        <v>2.9450101766347541E-4</v>
      </c>
      <c r="AA55" s="4">
        <f>'Onroad Calcs'!AA21</f>
        <v>3.201746139060021E-4</v>
      </c>
      <c r="AB55" s="4">
        <f>'Onroad Calcs'!AB21</f>
        <v>3.6173057279294393E-4</v>
      </c>
      <c r="AC55" s="4">
        <f>'Onroad Calcs'!AC21</f>
        <v>3.5081680956778954E-4</v>
      </c>
      <c r="AD55" s="4">
        <f>'Onroad Calcs'!AD21</f>
        <v>3.2901026199172581E-4</v>
      </c>
    </row>
    <row r="57" spans="1:30">
      <c r="A57" t="s">
        <v>336</v>
      </c>
      <c r="B57" s="81">
        <f>'Freight Fleet Data'!C13+'Freight Fleet Data'!C14</f>
        <v>56.305999999999997</v>
      </c>
      <c r="C57" s="81">
        <f>'Freight Fleet Data'!D13+'Freight Fleet Data'!D14</f>
        <v>50.397000000000006</v>
      </c>
      <c r="D57" s="81">
        <f>'Freight Fleet Data'!E13+'Freight Fleet Data'!E14</f>
        <v>56.480999999999995</v>
      </c>
      <c r="E57" s="81">
        <f>'Freight Fleet Data'!F13+'Freight Fleet Data'!F14</f>
        <v>64.103000000000009</v>
      </c>
      <c r="F57" s="81">
        <f>'Freight Fleet Data'!G13+'Freight Fleet Data'!G14</f>
        <v>68.813000000000002</v>
      </c>
      <c r="G57" s="81">
        <f>'Freight Fleet Data'!H13+'Freight Fleet Data'!H14</f>
        <v>69.549000000000007</v>
      </c>
      <c r="H57" s="81">
        <f>'Freight Fleet Data'!I13+'Freight Fleet Data'!I14</f>
        <v>71.158999999999992</v>
      </c>
      <c r="I57" s="81">
        <f>'Freight Fleet Data'!J13+'Freight Fleet Data'!J14</f>
        <v>85.388999999999996</v>
      </c>
      <c r="J57" s="81">
        <f>'Freight Fleet Data'!K13+'Freight Fleet Data'!K14</f>
        <v>91.550000000000011</v>
      </c>
      <c r="K57" s="81">
        <f>'Freight Fleet Data'!L13+'Freight Fleet Data'!L14</f>
        <v>96.412999999999997</v>
      </c>
      <c r="L57" s="81">
        <f>'Freight Fleet Data'!M13+'Freight Fleet Data'!M14</f>
        <v>92.25</v>
      </c>
      <c r="M57" s="81">
        <f>'Freight Fleet Data'!N13+'Freight Fleet Data'!N14</f>
        <v>88.4</v>
      </c>
      <c r="N57" s="81">
        <f>'Freight Fleet Data'!O13+'Freight Fleet Data'!O14</f>
        <v>94.835999999999999</v>
      </c>
      <c r="O57" s="81">
        <f>'Freight Fleet Data'!P13+'Freight Fleet Data'!P14</f>
        <v>93.967000000000013</v>
      </c>
      <c r="P57" s="81">
        <f>'Freight Fleet Data'!Q13+'Freight Fleet Data'!Q14</f>
        <v>99.769000000000005</v>
      </c>
      <c r="Q57" s="81">
        <f>'Freight Fleet Data'!R13+'Freight Fleet Data'!R14</f>
        <v>109.744</v>
      </c>
      <c r="R57" s="81">
        <f>'Freight Fleet Data'!S13+'Freight Fleet Data'!S14</f>
        <v>147.50399999999999</v>
      </c>
      <c r="S57" s="81">
        <f>'Freight Fleet Data'!T13+'Freight Fleet Data'!T14</f>
        <v>154.69399999999999</v>
      </c>
      <c r="T57" s="81">
        <f>'Freight Fleet Data'!U13+'Freight Fleet Data'!U14</f>
        <v>140.26400000000001</v>
      </c>
      <c r="U57" s="81">
        <f>'Freight Fleet Data'!V13+'Freight Fleet Data'!V14</f>
        <v>106.357</v>
      </c>
      <c r="V57" s="81">
        <f>'Freight Fleet Data'!W13+'Freight Fleet Data'!W14</f>
        <v>129.291</v>
      </c>
      <c r="W57" s="81">
        <f>'Freight Fleet Data'!X13+'Freight Fleet Data'!X14</f>
        <v>145.74600000000001</v>
      </c>
      <c r="X57" s="81">
        <f>'Freight Fleet Data'!Y13+'Freight Fleet Data'!Y14</f>
        <v>153.917</v>
      </c>
      <c r="Y57" s="81">
        <f>'Freight Fleet Data'!Z13+'Freight Fleet Data'!Z14</f>
        <v>157</v>
      </c>
      <c r="Z57" s="81">
        <f>'Freight Fleet Data'!AA13+'Freight Fleet Data'!AA14</f>
        <v>163</v>
      </c>
      <c r="AA57" s="81">
        <f>'Freight Fleet Data'!AB13+'Freight Fleet Data'!AB14</f>
        <v>162</v>
      </c>
      <c r="AB57" s="81">
        <f>'Freight Fleet Data'!AC13+'Freight Fleet Data'!AC14</f>
        <v>159</v>
      </c>
      <c r="AC57" s="81">
        <f>'Freight Fleet Data'!AD13+'Freight Fleet Data'!AD14</f>
        <v>177</v>
      </c>
      <c r="AD57" s="81">
        <f>'Freight Fleet Data'!AE13+'Freight Fleet Data'!AE14</f>
        <v>180</v>
      </c>
    </row>
    <row r="58" spans="1:30">
      <c r="A58" t="s">
        <v>337</v>
      </c>
      <c r="B58" s="81">
        <f>'Freight Fleet Data'!C17+'Freight Fleet Data'!C18</f>
        <v>869.101</v>
      </c>
      <c r="C58" s="81">
        <f>'Freight Fleet Data'!D17+'Freight Fleet Data'!D18</f>
        <v>865.55600000000004</v>
      </c>
      <c r="D58" s="81">
        <f>'Freight Fleet Data'!E17+'Freight Fleet Data'!E18</f>
        <v>855.07500000000005</v>
      </c>
      <c r="E58" s="81">
        <f>'Freight Fleet Data'!F17+'Freight Fleet Data'!F18</f>
        <v>858.57999999999993</v>
      </c>
      <c r="F58" s="81">
        <f>'Freight Fleet Data'!G17+'Freight Fleet Data'!G18</f>
        <v>901.47499999999991</v>
      </c>
      <c r="G58" s="81">
        <f>'Freight Fleet Data'!H17+'Freight Fleet Data'!H18</f>
        <v>873.70600000000002</v>
      </c>
      <c r="H58" s="81">
        <f>'Freight Fleet Data'!I17+'Freight Fleet Data'!I18</f>
        <v>903.90900000000011</v>
      </c>
      <c r="I58" s="81">
        <f>'Freight Fleet Data'!J17+'Freight Fleet Data'!J18</f>
        <v>927.21199999999999</v>
      </c>
      <c r="J58" s="81">
        <f>'Freight Fleet Data'!K17+'Freight Fleet Data'!K18</f>
        <v>990.80500000000006</v>
      </c>
      <c r="K58" s="81">
        <f>'Freight Fleet Data'!L17+'Freight Fleet Data'!L18</f>
        <v>976.97</v>
      </c>
      <c r="L58" s="81">
        <f>'Freight Fleet Data'!M17+'Freight Fleet Data'!M18</f>
        <v>973.26700000000005</v>
      </c>
      <c r="M58" s="81">
        <f>'Freight Fleet Data'!N17+'Freight Fleet Data'!N18</f>
        <v>1039.019</v>
      </c>
      <c r="N58" s="81">
        <f>'Freight Fleet Data'!O17+'Freight Fleet Data'!O18</f>
        <v>1074.6369999999999</v>
      </c>
      <c r="O58" s="81">
        <f>'Freight Fleet Data'!P17+'Freight Fleet Data'!P18</f>
        <v>1138.771</v>
      </c>
      <c r="P58" s="81">
        <f>'Freight Fleet Data'!Q17+'Freight Fleet Data'!Q18</f>
        <v>1197.778</v>
      </c>
      <c r="Q58" s="81">
        <f>'Freight Fleet Data'!R17+'Freight Fleet Data'!R18</f>
        <v>1245.922</v>
      </c>
      <c r="R58" s="81">
        <f>'Freight Fleet Data'!S17+'Freight Fleet Data'!S18</f>
        <v>1376.932</v>
      </c>
      <c r="S58" s="81">
        <f>'Freight Fleet Data'!T17+'Freight Fleet Data'!T18</f>
        <v>1501.25</v>
      </c>
      <c r="T58" s="81">
        <f>'Freight Fleet Data'!U17+'Freight Fleet Data'!U18</f>
        <v>1623.8579999999999</v>
      </c>
      <c r="U58" s="81">
        <f>'Freight Fleet Data'!V17+'Freight Fleet Data'!V18</f>
        <v>1705.8809999999999</v>
      </c>
      <c r="V58" s="81">
        <f>'Freight Fleet Data'!W17+'Freight Fleet Data'!W18</f>
        <v>1801.4169999999999</v>
      </c>
      <c r="W58" s="81">
        <f>'Freight Fleet Data'!X17+'Freight Fleet Data'!X18</f>
        <v>1847.1089999999999</v>
      </c>
      <c r="X58" s="81">
        <f>'Freight Fleet Data'!Y17+'Freight Fleet Data'!Y18</f>
        <v>1881.287</v>
      </c>
      <c r="Y58" s="81">
        <f>'Freight Fleet Data'!Z17+'Freight Fleet Data'!Z18</f>
        <v>1935</v>
      </c>
      <c r="Z58" s="81">
        <f>'Freight Fleet Data'!AA17+'Freight Fleet Data'!AA18</f>
        <v>2006</v>
      </c>
      <c r="AA58" s="81">
        <f>'Freight Fleet Data'!AB17+'Freight Fleet Data'!AB18</f>
        <v>2061</v>
      </c>
      <c r="AB58" s="81">
        <f>'Freight Fleet Data'!AC17+'Freight Fleet Data'!AC18</f>
        <v>2087</v>
      </c>
      <c r="AC58" s="81">
        <f>'Freight Fleet Data'!AD17+'Freight Fleet Data'!AD18</f>
        <v>2134</v>
      </c>
      <c r="AD58" s="81">
        <f>'Freight Fleet Data'!AE17+'Freight Fleet Data'!AE18</f>
        <v>2175</v>
      </c>
    </row>
    <row r="59" spans="1:30">
      <c r="A59" t="s">
        <v>338</v>
      </c>
      <c r="C59" s="81">
        <f t="shared" ref="C59:AB59" si="18">C57-(C58-B58)</f>
        <v>53.941999999999965</v>
      </c>
      <c r="D59" s="81">
        <f t="shared" si="18"/>
        <v>66.961999999999989</v>
      </c>
      <c r="E59" s="81">
        <f t="shared" si="18"/>
        <v>60.598000000000127</v>
      </c>
      <c r="F59" s="81">
        <f t="shared" si="18"/>
        <v>25.918000000000021</v>
      </c>
      <c r="G59" s="81">
        <f t="shared" si="18"/>
        <v>97.317999999999898</v>
      </c>
      <c r="H59" s="81">
        <f t="shared" si="18"/>
        <v>40.955999999999904</v>
      </c>
      <c r="I59" s="81">
        <f t="shared" si="18"/>
        <v>62.086000000000112</v>
      </c>
      <c r="J59" s="81">
        <f t="shared" si="18"/>
        <v>27.956999999999937</v>
      </c>
      <c r="K59" s="81">
        <f t="shared" si="18"/>
        <v>110.24800000000003</v>
      </c>
      <c r="L59" s="81">
        <f t="shared" si="18"/>
        <v>95.952999999999975</v>
      </c>
      <c r="M59" s="81">
        <f t="shared" si="18"/>
        <v>22.648000000000053</v>
      </c>
      <c r="N59" s="81">
        <f t="shared" si="18"/>
        <v>59.21800000000006</v>
      </c>
      <c r="O59" s="81">
        <f t="shared" si="18"/>
        <v>29.832999999999998</v>
      </c>
      <c r="P59" s="81">
        <f t="shared" si="18"/>
        <v>40.761999999999944</v>
      </c>
      <c r="Q59" s="81">
        <f t="shared" si="18"/>
        <v>61.599999999999994</v>
      </c>
      <c r="R59" s="81">
        <f t="shared" si="18"/>
        <v>16.494</v>
      </c>
      <c r="S59" s="81">
        <f t="shared" si="18"/>
        <v>30.376000000000005</v>
      </c>
      <c r="T59" s="81">
        <f t="shared" si="18"/>
        <v>17.656000000000063</v>
      </c>
      <c r="U59" s="81">
        <f t="shared" si="18"/>
        <v>24.334000000000088</v>
      </c>
      <c r="V59" s="81">
        <f t="shared" si="18"/>
        <v>33.754999999999939</v>
      </c>
      <c r="W59" s="81">
        <f t="shared" si="18"/>
        <v>100.054</v>
      </c>
      <c r="X59" s="81">
        <f t="shared" si="18"/>
        <v>119.73899999999989</v>
      </c>
      <c r="Y59" s="81">
        <f t="shared" si="18"/>
        <v>103.28700000000003</v>
      </c>
      <c r="Z59" s="81">
        <f t="shared" si="18"/>
        <v>92</v>
      </c>
      <c r="AA59" s="81">
        <f t="shared" si="18"/>
        <v>107</v>
      </c>
      <c r="AB59" s="81">
        <f t="shared" si="18"/>
        <v>133</v>
      </c>
      <c r="AC59" s="81">
        <f t="shared" ref="AC59" si="19">AC57-(AC58-AB58)</f>
        <v>130</v>
      </c>
      <c r="AD59" s="81">
        <f t="shared" ref="AD59" si="20">AD57-(AD58-AC58)</f>
        <v>139</v>
      </c>
    </row>
    <row r="60" spans="1:30">
      <c r="A60" t="s">
        <v>339</v>
      </c>
      <c r="C60" s="4">
        <f t="shared" ref="C60:AD60" si="21">C58*C55</f>
        <v>0.22616087655223124</v>
      </c>
      <c r="D60" s="4">
        <f t="shared" si="21"/>
        <v>0.22634892128486153</v>
      </c>
      <c r="E60" s="4">
        <f t="shared" si="21"/>
        <v>0.23179744540266278</v>
      </c>
      <c r="F60" s="4">
        <f t="shared" si="21"/>
        <v>0.24895268036251286</v>
      </c>
      <c r="G60" s="4">
        <f t="shared" si="21"/>
        <v>0.24049562512193493</v>
      </c>
      <c r="H60" s="4">
        <f t="shared" si="21"/>
        <v>0.25056803091585567</v>
      </c>
      <c r="I60" s="4">
        <f t="shared" si="21"/>
        <v>0.25918170907025306</v>
      </c>
      <c r="J60" s="4">
        <f t="shared" si="21"/>
        <v>0.28246969393273291</v>
      </c>
      <c r="K60" s="4">
        <f t="shared" si="21"/>
        <v>0.28097833290796154</v>
      </c>
      <c r="L60" s="4">
        <f t="shared" si="21"/>
        <v>0.2861023438913286</v>
      </c>
      <c r="M60" s="4">
        <f t="shared" si="21"/>
        <v>0.3021566846857342</v>
      </c>
      <c r="N60" s="4">
        <f t="shared" si="21"/>
        <v>0.31530063699916006</v>
      </c>
      <c r="O60" s="4">
        <f t="shared" si="21"/>
        <v>0.33410745397104885</v>
      </c>
      <c r="P60" s="4">
        <f t="shared" si="21"/>
        <v>0.35539306781468222</v>
      </c>
      <c r="Q60" s="4">
        <f t="shared" si="21"/>
        <v>0.36767785240564071</v>
      </c>
      <c r="R60" s="4">
        <f t="shared" si="21"/>
        <v>0.39661364496122392</v>
      </c>
      <c r="S60" s="4">
        <f t="shared" si="21"/>
        <v>0.41604987625444345</v>
      </c>
      <c r="T60" s="4">
        <f t="shared" si="21"/>
        <v>0.4401835410590097</v>
      </c>
      <c r="U60" s="4">
        <f t="shared" si="21"/>
        <v>0.43238418777255522</v>
      </c>
      <c r="V60" s="4">
        <f t="shared" si="21"/>
        <v>0.46205210817494324</v>
      </c>
      <c r="W60" s="4">
        <f t="shared" si="21"/>
        <v>0.47672150051454171</v>
      </c>
      <c r="X60" s="4">
        <f t="shared" si="21"/>
        <v>0.50731102664094696</v>
      </c>
      <c r="Y60" s="4">
        <f t="shared" si="21"/>
        <v>0.53443563510115089</v>
      </c>
      <c r="Z60" s="4">
        <f t="shared" si="21"/>
        <v>0.59076904143293163</v>
      </c>
      <c r="AA60" s="4">
        <f t="shared" si="21"/>
        <v>0.65987987926027036</v>
      </c>
      <c r="AB60" s="4">
        <f t="shared" si="21"/>
        <v>0.754931705418874</v>
      </c>
      <c r="AC60" s="4">
        <f t="shared" si="21"/>
        <v>0.74864307161766286</v>
      </c>
      <c r="AD60" s="4">
        <f t="shared" si="21"/>
        <v>0.71559731983200359</v>
      </c>
    </row>
    <row r="61" spans="1:30">
      <c r="A61" t="s">
        <v>340</v>
      </c>
      <c r="C61">
        <f t="shared" ref="C61:AB61" si="22">(C60-(B58-C59)*B55)/C57</f>
        <v>2.5986314564832282E-4</v>
      </c>
      <c r="D61">
        <f t="shared" si="22"/>
        <v>3.1310575801906808E-4</v>
      </c>
      <c r="E61">
        <f t="shared" si="22"/>
        <v>3.3523491432821959E-4</v>
      </c>
      <c r="F61">
        <f t="shared" si="22"/>
        <v>3.5098770201857622E-4</v>
      </c>
      <c r="G61">
        <f t="shared" si="22"/>
        <v>2.6482665126720809E-4</v>
      </c>
      <c r="H61">
        <f t="shared" si="22"/>
        <v>2.9997501486212364E-4</v>
      </c>
      <c r="I61">
        <f t="shared" si="22"/>
        <v>3.0243032975788155E-4</v>
      </c>
      <c r="J61">
        <f t="shared" si="22"/>
        <v>3.3973510596904455E-4</v>
      </c>
      <c r="K61">
        <f t="shared" si="22"/>
        <v>3.1053243133301756E-4</v>
      </c>
      <c r="L61">
        <f t="shared" si="22"/>
        <v>3.5469123827367859E-4</v>
      </c>
      <c r="M61">
        <f t="shared" si="22"/>
        <v>2.5692268037649058E-4</v>
      </c>
      <c r="N61">
        <f t="shared" si="22"/>
        <v>3.2018552391290542E-4</v>
      </c>
      <c r="O61">
        <f t="shared" si="22"/>
        <v>2.9329316263925804E-4</v>
      </c>
      <c r="P61">
        <f t="shared" si="22"/>
        <v>3.3321873337024391E-4</v>
      </c>
      <c r="Q61">
        <f t="shared" si="22"/>
        <v>2.7848573929609014E-4</v>
      </c>
      <c r="R61">
        <f t="shared" si="22"/>
        <v>2.2916839518253112E-4</v>
      </c>
      <c r="S61">
        <f t="shared" si="22"/>
        <v>1.822034584449468E-4</v>
      </c>
      <c r="T61">
        <f t="shared" si="22"/>
        <v>2.0694384607345897E-4</v>
      </c>
      <c r="U61">
        <f t="shared" si="22"/>
        <v>-1.1311626648518638E-5</v>
      </c>
      <c r="V61">
        <f t="shared" si="22"/>
        <v>2.9564077955194454E-4</v>
      </c>
      <c r="W61">
        <f t="shared" si="22"/>
        <v>2.7673221090575208E-4</v>
      </c>
      <c r="X61">
        <f t="shared" si="22"/>
        <v>3.995207706297886E-4</v>
      </c>
      <c r="Y61">
        <f t="shared" si="22"/>
        <v>3.5017296275326632E-4</v>
      </c>
      <c r="Z61">
        <f t="shared" si="22"/>
        <v>5.0149242935686373E-4</v>
      </c>
      <c r="AA61">
        <f t="shared" si="22"/>
        <v>6.2112621430450963E-4</v>
      </c>
      <c r="AB61">
        <f t="shared" si="22"/>
        <v>8.6562924407611276E-4</v>
      </c>
      <c r="AC61">
        <f t="shared" ref="AC61" si="23">(AC60-(AB58-AC59)*AB55)/AC57</f>
        <v>2.3014881729870956E-4</v>
      </c>
      <c r="AD61">
        <f t="shared" ref="AD61" si="24">(AD60-(AC58-AD59)*AC55)/AD57</f>
        <v>8.732102635701912E-5</v>
      </c>
    </row>
    <row r="62" spans="1:30" hidden="1">
      <c r="C62">
        <v>1991</v>
      </c>
      <c r="D62">
        <v>2016</v>
      </c>
    </row>
    <row r="63" spans="1:30" hidden="1">
      <c r="A63" t="s">
        <v>340</v>
      </c>
      <c r="C63">
        <f>C61</f>
        <v>2.5986314564832282E-4</v>
      </c>
      <c r="D63">
        <f>AB61</f>
        <v>8.6562924407611276E-4</v>
      </c>
    </row>
    <row r="64" spans="1:30">
      <c r="A64" t="s">
        <v>341</v>
      </c>
      <c r="C64">
        <f t="shared" ref="C64:AD64" si="25">TREND($C$63:$D$63,$C$62:$D$62,C54)</f>
        <v>2.598631456483258E-4</v>
      </c>
      <c r="D64">
        <f t="shared" si="25"/>
        <v>2.8409378958543785E-4</v>
      </c>
      <c r="E64">
        <f t="shared" si="25"/>
        <v>3.083244335225499E-4</v>
      </c>
      <c r="F64">
        <f t="shared" si="25"/>
        <v>3.3255507745966195E-4</v>
      </c>
      <c r="G64">
        <f t="shared" si="25"/>
        <v>3.5678572139676706E-4</v>
      </c>
      <c r="H64">
        <f t="shared" si="25"/>
        <v>3.8101636533387911E-4</v>
      </c>
      <c r="I64">
        <f t="shared" si="25"/>
        <v>4.0524700927099117E-4</v>
      </c>
      <c r="J64">
        <f t="shared" si="25"/>
        <v>4.2947765320810322E-4</v>
      </c>
      <c r="K64">
        <f t="shared" si="25"/>
        <v>4.5370829714521527E-4</v>
      </c>
      <c r="L64">
        <f t="shared" si="25"/>
        <v>4.7793894108232732E-4</v>
      </c>
      <c r="M64">
        <f t="shared" si="25"/>
        <v>5.0216958501943937E-4</v>
      </c>
      <c r="N64">
        <f t="shared" si="25"/>
        <v>5.2640022895655142E-4</v>
      </c>
      <c r="O64">
        <f t="shared" si="25"/>
        <v>5.5063087289366347E-4</v>
      </c>
      <c r="P64">
        <f t="shared" si="25"/>
        <v>5.7486151683077552E-4</v>
      </c>
      <c r="Q64">
        <f t="shared" si="25"/>
        <v>5.9909216076788757E-4</v>
      </c>
      <c r="R64">
        <f t="shared" si="25"/>
        <v>6.2332280470499962E-4</v>
      </c>
      <c r="S64">
        <f t="shared" si="25"/>
        <v>6.4755344864211167E-4</v>
      </c>
      <c r="T64">
        <f t="shared" si="25"/>
        <v>6.7178409257922372E-4</v>
      </c>
      <c r="U64">
        <f t="shared" si="25"/>
        <v>6.9601473651633577E-4</v>
      </c>
      <c r="V64">
        <f t="shared" si="25"/>
        <v>7.2024538045344089E-4</v>
      </c>
      <c r="W64">
        <f t="shared" si="25"/>
        <v>7.4447602439055294E-4</v>
      </c>
      <c r="X64">
        <f t="shared" si="25"/>
        <v>7.6870666832766499E-4</v>
      </c>
      <c r="Y64">
        <f t="shared" si="25"/>
        <v>7.9293731226477704E-4</v>
      </c>
      <c r="Z64">
        <f t="shared" si="25"/>
        <v>8.1716795620188909E-4</v>
      </c>
      <c r="AA64">
        <f t="shared" si="25"/>
        <v>8.4139860013900114E-4</v>
      </c>
      <c r="AB64">
        <f t="shared" si="25"/>
        <v>8.6562924407611319E-4</v>
      </c>
      <c r="AC64">
        <f t="shared" si="25"/>
        <v>8.8985988801322524E-4</v>
      </c>
      <c r="AD64">
        <f t="shared" si="25"/>
        <v>9.1409053195033729E-4</v>
      </c>
    </row>
    <row r="65" spans="1:32">
      <c r="A65" s="1"/>
    </row>
    <row r="66" spans="1:32" s="3" customFormat="1">
      <c r="A66" s="2" t="s">
        <v>343</v>
      </c>
    </row>
    <row r="67" spans="1:32" s="1" customFormat="1">
      <c r="A67" s="1" t="s">
        <v>344</v>
      </c>
      <c r="B67" s="1" t="s">
        <v>345</v>
      </c>
      <c r="C67" s="1" t="s">
        <v>346</v>
      </c>
      <c r="D67" s="1">
        <v>1990</v>
      </c>
      <c r="E67" s="1">
        <v>1991</v>
      </c>
      <c r="F67" s="1">
        <v>1992</v>
      </c>
      <c r="G67" s="1">
        <v>1993</v>
      </c>
      <c r="H67" s="1">
        <v>1994</v>
      </c>
      <c r="I67" s="1">
        <v>1995</v>
      </c>
      <c r="J67" s="1">
        <v>1996</v>
      </c>
      <c r="K67" s="1">
        <v>1997</v>
      </c>
      <c r="L67" s="1">
        <v>1998</v>
      </c>
      <c r="M67" s="1">
        <v>1999</v>
      </c>
      <c r="N67" s="1">
        <v>2000</v>
      </c>
      <c r="O67" s="1">
        <v>2001</v>
      </c>
      <c r="P67" s="1">
        <v>2002</v>
      </c>
      <c r="Q67" s="1">
        <v>2003</v>
      </c>
      <c r="R67" s="1">
        <v>2004</v>
      </c>
      <c r="S67" s="1">
        <v>2005</v>
      </c>
      <c r="T67" s="1">
        <v>2006</v>
      </c>
      <c r="U67" s="1">
        <v>2007</v>
      </c>
      <c r="V67" s="1">
        <v>2008</v>
      </c>
      <c r="W67" s="1">
        <v>2009</v>
      </c>
      <c r="X67" s="1">
        <v>2010</v>
      </c>
      <c r="Y67" s="1">
        <v>2011</v>
      </c>
      <c r="Z67" s="1">
        <v>2012</v>
      </c>
      <c r="AA67" s="1">
        <v>2013</v>
      </c>
      <c r="AB67" s="1">
        <v>2014</v>
      </c>
      <c r="AC67" s="1">
        <v>2015</v>
      </c>
      <c r="AD67" s="1">
        <v>2016</v>
      </c>
      <c r="AE67" s="1">
        <v>2017</v>
      </c>
      <c r="AF67" s="1">
        <v>2018</v>
      </c>
    </row>
    <row r="68" spans="1:32">
      <c r="A68" t="s">
        <v>177</v>
      </c>
      <c r="B68" t="s">
        <v>347</v>
      </c>
      <c r="C68" t="s">
        <v>348</v>
      </c>
      <c r="D68" s="41">
        <f>'EUDH T4'!C40/'EUDH T4'!C28</f>
        <v>369.09580917315253</v>
      </c>
      <c r="E68" s="41">
        <f>'EUDH T4'!D40/'EUDH T4'!D28</f>
        <v>359.60245364614633</v>
      </c>
      <c r="F68" s="41">
        <f>'EUDH T4'!E40/'EUDH T4'!E28</f>
        <v>372.47992429940723</v>
      </c>
      <c r="G68" s="41">
        <f>'EUDH T4'!F40/'EUDH T4'!F28</f>
        <v>383.98651573694656</v>
      </c>
      <c r="H68" s="41">
        <f>'EUDH T4'!G40/'EUDH T4'!G28</f>
        <v>391.1561471300916</v>
      </c>
      <c r="I68" s="41">
        <f>'EUDH T4'!H40/'EUDH T4'!H28</f>
        <v>406.46041319322609</v>
      </c>
      <c r="J68" s="41">
        <f>'EUDH T4'!I40/'EUDH T4'!I28</f>
        <v>400.89549808834772</v>
      </c>
      <c r="K68" s="41">
        <f>'EUDH T4'!J40/'EUDH T4'!J28</f>
        <v>438.9511955033804</v>
      </c>
      <c r="L68" s="41">
        <f>'EUDH T4'!K40/'EUDH T4'!K28</f>
        <v>442.18995335676624</v>
      </c>
      <c r="M68" s="41">
        <f>'EUDH T4'!L40/'EUDH T4'!L28</f>
        <v>436.37598172957524</v>
      </c>
      <c r="N68" s="41">
        <f>'EUDH T4'!M40/'EUDH T4'!M28</f>
        <v>452.07758620689657</v>
      </c>
      <c r="O68" s="41">
        <f>'EUDH T4'!N40/'EUDH T4'!N28</f>
        <v>483.88390750353938</v>
      </c>
      <c r="P68" s="41">
        <f>'EUDH T4'!O40/'EUDH T4'!O28</f>
        <v>446.87030075187965</v>
      </c>
      <c r="Q68" s="41">
        <f>'EUDH T4'!P40/'EUDH T4'!P28</f>
        <v>427.88252013263855</v>
      </c>
      <c r="R68" s="41">
        <f>'EUDH T4'!Q40/'EUDH T4'!Q28</f>
        <v>432.78862478777592</v>
      </c>
      <c r="S68" s="41">
        <f>'EUDH T4'!R40/'EUDH T4'!R28</f>
        <v>439.54836131095124</v>
      </c>
      <c r="T68" s="41">
        <f>'EUDH T4'!S40/'EUDH T4'!S28</f>
        <v>476.44060995184594</v>
      </c>
      <c r="U68" s="41">
        <f>'EUDH T4'!T40/'EUDH T4'!T28</f>
        <v>497.57384797164235</v>
      </c>
      <c r="V68" s="41">
        <f>'EUDH T4'!U40/'EUDH T4'!U28</f>
        <v>541.35338345864659</v>
      </c>
      <c r="W68" s="41">
        <f>'EUDH T4'!V40/'EUDH T4'!V28</f>
        <v>566.92698706099816</v>
      </c>
      <c r="X68" s="41">
        <f>'EUDH T4'!W40/'EUDH T4'!W28</f>
        <v>609.23558337058569</v>
      </c>
      <c r="Y68" s="41">
        <f>'EUDH T4'!X40/'EUDH T4'!X28</f>
        <v>648.90604322893694</v>
      </c>
      <c r="Z68" s="41">
        <f>'EUDH T4'!Y40/'EUDH T4'!Y28</f>
        <v>603.80417956656356</v>
      </c>
      <c r="AA68" s="41">
        <f>'EUDH T4'!Z40/'EUDH T4'!Z28</f>
        <v>579.65427509293681</v>
      </c>
      <c r="AB68" s="41">
        <f>'EUDH T4'!AA40/'EUDH T4'!AA28</f>
        <v>632.41274658573593</v>
      </c>
      <c r="AC68" s="41">
        <f>'EUDH T4'!AB40/'EUDH T4'!AB28</f>
        <v>651.06375092661233</v>
      </c>
      <c r="AD68" s="41">
        <f>'EUDH T4'!AC40/'EUDH T4'!AC28</f>
        <v>695.31937928545642</v>
      </c>
      <c r="AE68" s="41">
        <f>'EUDH T4'!AD40/'EUDH T4'!AD28</f>
        <v>707.55630252100843</v>
      </c>
      <c r="AF68" s="41">
        <f>'EUDH T4'!AE40/'EUDH T4'!AE28</f>
        <v>693.03168799512491</v>
      </c>
    </row>
    <row r="69" spans="1:32">
      <c r="A69" t="s">
        <v>178</v>
      </c>
      <c r="B69" t="s">
        <v>347</v>
      </c>
      <c r="C69" t="s">
        <v>348</v>
      </c>
      <c r="D69" s="41">
        <f>SUM('EUDH T4'!C41,'EUDH T4'!C38/2)/SUM('EUDH T4'!C29,'EUDH T4'!C26/2)</f>
        <v>509.8737406317365</v>
      </c>
      <c r="E69" s="41">
        <f>SUM('EUDH T4'!D41,'EUDH T4'!D38/2)/SUM('EUDH T4'!D29,'EUDH T4'!D26/2)</f>
        <v>485.45611423424754</v>
      </c>
      <c r="F69" s="41">
        <f>SUM('EUDH T4'!E41,'EUDH T4'!E38/2)/SUM('EUDH T4'!E29,'EUDH T4'!E26/2)</f>
        <v>466.48987086524232</v>
      </c>
      <c r="G69" s="41">
        <f>SUM('EUDH T4'!F41,'EUDH T4'!F38/2)/SUM('EUDH T4'!F29,'EUDH T4'!F26/2)</f>
        <v>491.78321176891063</v>
      </c>
      <c r="H69" s="41">
        <f>SUM('EUDH T4'!G41,'EUDH T4'!G38/2)/SUM('EUDH T4'!G29,'EUDH T4'!G26/2)</f>
        <v>510.88287909279848</v>
      </c>
      <c r="I69" s="41">
        <f>SUM('EUDH T4'!H41,'EUDH T4'!H38/2)/SUM('EUDH T4'!H29,'EUDH T4'!H26/2)</f>
        <v>509.29417365968908</v>
      </c>
      <c r="J69" s="41">
        <f>SUM('EUDH T4'!I41,'EUDH T4'!I38/2)/SUM('EUDH T4'!I29,'EUDH T4'!I26/2)</f>
        <v>518.82246857415066</v>
      </c>
      <c r="K69" s="41">
        <f>SUM('EUDH T4'!J41,'EUDH T4'!J38/2)/SUM('EUDH T4'!J29,'EUDH T4'!J26/2)</f>
        <v>548.0750632213759</v>
      </c>
      <c r="L69" s="41">
        <f>SUM('EUDH T4'!K41,'EUDH T4'!K38/2)/SUM('EUDH T4'!K29,'EUDH T4'!K26/2)</f>
        <v>517.42708521646398</v>
      </c>
      <c r="M69" s="41">
        <f>SUM('EUDH T4'!L41,'EUDH T4'!L38/2)/SUM('EUDH T4'!L29,'EUDH T4'!L26/2)</f>
        <v>534.19691688624289</v>
      </c>
      <c r="N69" s="41">
        <f>SUM('EUDH T4'!M41,'EUDH T4'!M38/2)/SUM('EUDH T4'!M29,'EUDH T4'!M26/2)</f>
        <v>512.75362318840575</v>
      </c>
      <c r="O69" s="41">
        <f>SUM('EUDH T4'!N41,'EUDH T4'!N38/2)/SUM('EUDH T4'!N29,'EUDH T4'!N26/2)</f>
        <v>556.25730994152048</v>
      </c>
      <c r="P69" s="41">
        <f>SUM('EUDH T4'!O41,'EUDH T4'!O38/2)/SUM('EUDH T4'!O29,'EUDH T4'!O26/2)</f>
        <v>559.76923076923072</v>
      </c>
      <c r="Q69" s="41">
        <f>SUM('EUDH T4'!P41,'EUDH T4'!P38/2)/SUM('EUDH T4'!P29,'EUDH T4'!P26/2)</f>
        <v>558.96464646464642</v>
      </c>
      <c r="R69" s="41">
        <f>SUM('EUDH T4'!Q41,'EUDH T4'!Q38/2)/SUM('EUDH T4'!Q29,'EUDH T4'!Q26/2)</f>
        <v>572.39473684210532</v>
      </c>
      <c r="S69" s="41">
        <f>SUM('EUDH T4'!R41,'EUDH T4'!R38/2)/SUM('EUDH T4'!R29,'EUDH T4'!R26/2)</f>
        <v>580.61425061425064</v>
      </c>
      <c r="T69" s="41">
        <f>SUM('EUDH T4'!S41,'EUDH T4'!S38/2)/SUM('EUDH T4'!S29,'EUDH T4'!S26/2)</f>
        <v>670.86834733893556</v>
      </c>
      <c r="U69" s="41">
        <f>SUM('EUDH T4'!T41,'EUDH T4'!T38/2)/SUM('EUDH T4'!T29,'EUDH T4'!T26/2)</f>
        <v>542.75949367088606</v>
      </c>
      <c r="V69" s="41">
        <f>SUM('EUDH T4'!U41,'EUDH T4'!U38/2)/SUM('EUDH T4'!U29,'EUDH T4'!U26/2)</f>
        <v>547.82816229116952</v>
      </c>
      <c r="W69" s="41">
        <f>SUM('EUDH T4'!V41,'EUDH T4'!V38/2)/SUM('EUDH T4'!V29,'EUDH T4'!V26/2)</f>
        <v>576.6824644549763</v>
      </c>
      <c r="X69" s="41">
        <f>SUM('EUDH T4'!W41,'EUDH T4'!W38/2)/SUM('EUDH T4'!W29,'EUDH T4'!W26/2)</f>
        <v>596.71201814058952</v>
      </c>
      <c r="Y69" s="41">
        <f>SUM('EUDH T4'!X41,'EUDH T4'!X38/2)/SUM('EUDH T4'!X29,'EUDH T4'!X26/2)</f>
        <v>632.70967741935488</v>
      </c>
      <c r="Z69" s="41">
        <f>SUM('EUDH T4'!Y41,'EUDH T4'!Y38/2)/SUM('EUDH T4'!Y29,'EUDH T4'!Y26/2)</f>
        <v>657.17647058823525</v>
      </c>
      <c r="AA69" s="41">
        <f>SUM('EUDH T4'!Z41,'EUDH T4'!Z38/2)/SUM('EUDH T4'!Z29,'EUDH T4'!Z26/2)</f>
        <v>604.00871459694986</v>
      </c>
      <c r="AB69" s="41">
        <f>SUM('EUDH T4'!AA41,'EUDH T4'!AA38/2)/SUM('EUDH T4'!AA29,'EUDH T4'!AA26/2)</f>
        <v>604.27272727272725</v>
      </c>
      <c r="AC69" s="41">
        <f>SUM('EUDH T4'!AB41,'EUDH T4'!AB38/2)/SUM('EUDH T4'!AB29,'EUDH T4'!AB26/2)</f>
        <v>604.70720720720726</v>
      </c>
      <c r="AD69" s="41">
        <f>SUM('EUDH T4'!AC41,'EUDH T4'!AC38/2)/SUM('EUDH T4'!AC29,'EUDH T4'!AC26/2)</f>
        <v>556.04999999999995</v>
      </c>
      <c r="AE69" s="41">
        <f>SUM('EUDH T4'!AD41,'EUDH T4'!AD38/2)/SUM('EUDH T4'!AD29,'EUDH T4'!AD26/2)</f>
        <v>620.92682926829264</v>
      </c>
      <c r="AF69" s="41">
        <f>SUM('EUDH T4'!AE41,'EUDH T4'!AE38/2)/SUM('EUDH T4'!AE29,'EUDH T4'!AE26/2)</f>
        <v>605.93023255813955</v>
      </c>
    </row>
    <row r="70" spans="1:32">
      <c r="A70" t="s">
        <v>179</v>
      </c>
      <c r="B70" t="s">
        <v>347</v>
      </c>
      <c r="C70" t="s">
        <v>348</v>
      </c>
      <c r="D70" s="41">
        <f t="shared" ref="D70:AC70" si="26">D69*(D74/D73)</f>
        <v>313.65400431193939</v>
      </c>
      <c r="E70" s="41">
        <f t="shared" ref="E70" si="27">E69*(E74/E73)</f>
        <v>235.72135834833708</v>
      </c>
      <c r="F70" s="41">
        <f t="shared" ref="F70" si="28">F69*(F74/F73)</f>
        <v>228.96928603999385</v>
      </c>
      <c r="G70" s="41">
        <f t="shared" ref="G70" si="29">G69*(G74/G73)</f>
        <v>269.86205296966318</v>
      </c>
      <c r="H70" s="41">
        <f t="shared" ref="H70" si="30">H69*(H74/H73)</f>
        <v>254.82637112547869</v>
      </c>
      <c r="I70" s="41">
        <f t="shared" ref="I70" si="31">I69*(I74/I73)</f>
        <v>264.91033587579682</v>
      </c>
      <c r="J70" s="41">
        <f t="shared" ref="J70" si="32">J69*(J74/J73)</f>
        <v>270.15877232759692</v>
      </c>
      <c r="K70" s="41">
        <f t="shared" ref="K70" si="33">K69*(K74/K73)</f>
        <v>273.01783846943732</v>
      </c>
      <c r="L70" s="41">
        <f t="shared" ref="L70" si="34">L69*(L74/L73)</f>
        <v>230.32152547755098</v>
      </c>
      <c r="M70" s="41">
        <f t="shared" ref="M70" si="35">M69*(M74/M73)</f>
        <v>275.18717025140927</v>
      </c>
      <c r="N70" s="41">
        <f t="shared" ref="N70" si="36">N69*(N74/N73)</f>
        <v>252.08359918309344</v>
      </c>
      <c r="O70" s="41">
        <f t="shared" ref="O70" si="37">O69*(O74/O73)</f>
        <v>239.44703331852969</v>
      </c>
      <c r="P70" s="41">
        <f t="shared" ref="P70" si="38">P69*(P74/P73)</f>
        <v>267.54476524788504</v>
      </c>
      <c r="Q70" s="41">
        <f t="shared" ref="Q70" si="39">Q69*(Q74/Q73)</f>
        <v>282.08293995681288</v>
      </c>
      <c r="R70" s="41">
        <f t="shared" ref="R70" si="40">R69*(R74/R73)</f>
        <v>248.75967225887567</v>
      </c>
      <c r="S70" s="41">
        <f t="shared" ref="S70" si="41">S69*(S74/S73)</f>
        <v>272.47989323173056</v>
      </c>
      <c r="T70" s="41">
        <f t="shared" ref="T70" si="42">T69*(T74/T73)</f>
        <v>374.3462093813327</v>
      </c>
      <c r="U70" s="41">
        <f t="shared" ref="U70" si="43">U69*(U74/U73)</f>
        <v>277.97015251784939</v>
      </c>
      <c r="V70" s="41">
        <f t="shared" ref="V70" si="44">V69*(V74/V73)</f>
        <v>309.55493892433202</v>
      </c>
      <c r="W70" s="41">
        <f t="shared" ref="W70" si="45">W69*(W74/W73)</f>
        <v>284.27112122557946</v>
      </c>
      <c r="X70" s="41">
        <f t="shared" ref="X70" si="46">X69*(X74/X73)</f>
        <v>249.67433209415992</v>
      </c>
      <c r="Y70" s="41">
        <f t="shared" ref="Y70" si="47">Y69*(Y74/Y73)</f>
        <v>326.9972789948398</v>
      </c>
      <c r="Z70" s="41">
        <f t="shared" ref="Z70" si="48">Z69*(Z74/Z73)</f>
        <v>352.35625061303148</v>
      </c>
      <c r="AA70" s="41">
        <f t="shared" ref="AA70" si="49">AA69*(AA74/AA73)</f>
        <v>321.25519790525027</v>
      </c>
      <c r="AB70" s="41">
        <f t="shared" ref="AB70" si="50">AB69*(AB74/AB73)</f>
        <v>339.08210716883906</v>
      </c>
      <c r="AC70" s="41">
        <f t="shared" ref="AC70:AF70" si="51">AC69*(AC74/AC73)</f>
        <v>360.8790128396264</v>
      </c>
      <c r="AD70" s="41">
        <f>AD69*(AD74/AD73)</f>
        <v>361.08115595337881</v>
      </c>
      <c r="AE70" s="41">
        <f t="shared" si="51"/>
        <v>402.21745547723339</v>
      </c>
      <c r="AF70" s="41">
        <f t="shared" si="51"/>
        <v>378.15490811865016</v>
      </c>
    </row>
    <row r="71" spans="1:32">
      <c r="A71" t="s">
        <v>180</v>
      </c>
      <c r="B71" t="s">
        <v>347</v>
      </c>
      <c r="C71" t="s">
        <v>348</v>
      </c>
      <c r="D71" s="41">
        <f>'EUDH T4'!C36/'EUDH T4'!C24</f>
        <v>675.2716239763979</v>
      </c>
      <c r="E71" s="41">
        <f>'EUDH T4'!D36/'EUDH T4'!D24</f>
        <v>675.27164388586448</v>
      </c>
      <c r="F71" s="41">
        <f>'EUDH T4'!E36/'EUDH T4'!E24</f>
        <v>675.27152214656019</v>
      </c>
      <c r="G71" s="41">
        <f>'EUDH T4'!F36/'EUDH T4'!F24</f>
        <v>675.27154770507343</v>
      </c>
      <c r="H71" s="41">
        <f>'EUDH T4'!G36/'EUDH T4'!G24</f>
        <v>675.25261518000434</v>
      </c>
      <c r="I71" s="41">
        <f>'EUDH T4'!H36/'EUDH T4'!H24</f>
        <v>675.27152416723186</v>
      </c>
      <c r="J71" s="41">
        <f>'EUDH T4'!I36/'EUDH T4'!I24</f>
        <v>675.25247610180304</v>
      </c>
      <c r="K71" s="41">
        <f>'EUDH T4'!J36/'EUDH T4'!J24</f>
        <v>675.24633237707724</v>
      </c>
      <c r="L71" s="41">
        <f>'EUDH T4'!K36/'EUDH T4'!K24</f>
        <v>668.67535298878738</v>
      </c>
      <c r="M71" s="41">
        <f>'EUDH T4'!L36/'EUDH T4'!L24</f>
        <v>668.67004364624574</v>
      </c>
      <c r="N71" s="41">
        <f>'EUDH T4'!M36/'EUDH T4'!M24</f>
        <v>659.6</v>
      </c>
      <c r="O71" s="41">
        <f>'EUDH T4'!N36/'EUDH T4'!N24</f>
        <v>741.6</v>
      </c>
      <c r="P71" s="41">
        <f>'EUDH T4'!O36/'EUDH T4'!O24</f>
        <v>759.31034482758628</v>
      </c>
      <c r="Q71" s="41">
        <f>'EUDH T4'!P36/'EUDH T4'!P24</f>
        <v>784.66666666666663</v>
      </c>
      <c r="R71" s="41">
        <f>'EUDH T4'!Q36/'EUDH T4'!Q24</f>
        <v>774.54545454545462</v>
      </c>
      <c r="S71" s="41">
        <f>'EUDH T4'!R36/'EUDH T4'!R24</f>
        <v>840.90909090909099</v>
      </c>
      <c r="T71" s="41">
        <f>'EUDH T4'!S36/'EUDH T4'!S24</f>
        <v>841.14285714285711</v>
      </c>
      <c r="U71" s="41">
        <f>'EUDH T4'!T36/'EUDH T4'!T24</f>
        <v>864.32432432432427</v>
      </c>
      <c r="V71" s="41">
        <f>'EUDH T4'!U36/'EUDH T4'!U24</f>
        <v>861.0526315789474</v>
      </c>
      <c r="W71" s="41">
        <f>'EUDH T4'!V36/'EUDH T4'!V24</f>
        <v>571.17647058823536</v>
      </c>
      <c r="X71" s="41">
        <f>'EUDH T4'!W36/'EUDH T4'!W24</f>
        <v>572.83018867924534</v>
      </c>
      <c r="Y71" s="41">
        <f>'EUDH T4'!X36/'EUDH T4'!X24</f>
        <v>572.59259259259261</v>
      </c>
      <c r="Z71" s="41">
        <f>'EUDH T4'!Y36/'EUDH T4'!Y24</f>
        <v>573.03571428571433</v>
      </c>
      <c r="AA71" s="41">
        <f>'EUDH T4'!Z36/'EUDH T4'!Z24</f>
        <v>570.17543859649118</v>
      </c>
      <c r="AB71" s="41">
        <f>'EUDH T4'!AA36/'EUDH T4'!AA24</f>
        <v>566.07142857142856</v>
      </c>
      <c r="AC71" s="41">
        <f>'EUDH T4'!AB36/'EUDH T4'!AB24</f>
        <v>569.29824561403507</v>
      </c>
      <c r="AD71" s="41">
        <f>'EUDH T4'!AC36/'EUDH T4'!AC24</f>
        <v>604.65517241379314</v>
      </c>
      <c r="AE71" s="41">
        <f>'EUDH T4'!AD36/'EUDH T4'!AD24</f>
        <v>631.07142857142856</v>
      </c>
      <c r="AF71" s="41">
        <f>'EUDH T4'!AE36/'EUDH T4'!AE24</f>
        <v>630</v>
      </c>
    </row>
    <row r="72" spans="1:32">
      <c r="A72" t="s">
        <v>177</v>
      </c>
      <c r="B72" t="s">
        <v>349</v>
      </c>
      <c r="C72" t="s">
        <v>350</v>
      </c>
      <c r="D72" s="41">
        <f>'EUDH T8'!C36/'EUDH T8'!C26</f>
        <v>269.03219275156914</v>
      </c>
      <c r="E72" s="41">
        <f>'EUDH T8'!D36/'EUDH T8'!D26</f>
        <v>255.28456577396031</v>
      </c>
      <c r="F72" s="41">
        <f>'EUDH T8'!E36/'EUDH T8'!E26</f>
        <v>256.3898974802579</v>
      </c>
      <c r="G72" s="41">
        <f>'EUDH T8'!F36/'EUDH T8'!F26</f>
        <v>262.16085363911452</v>
      </c>
      <c r="H72" s="41">
        <f>'EUDH T8'!G36/'EUDH T8'!G26</f>
        <v>267.92046036156114</v>
      </c>
      <c r="I72" s="41">
        <f>'EUDH T8'!H36/'EUDH T8'!H26</f>
        <v>280.58419745335055</v>
      </c>
      <c r="J72" s="41">
        <f>'EUDH T8'!I36/'EUDH T8'!I26</f>
        <v>264.77569867184434</v>
      </c>
      <c r="K72" s="41">
        <f>'EUDH T8'!J36/'EUDH T8'!J26</f>
        <v>287.29762556814245</v>
      </c>
      <c r="L72" s="41">
        <f>'EUDH T8'!K36/'EUDH T8'!K26</f>
        <v>291.99653298341275</v>
      </c>
      <c r="M72" s="41">
        <f>'EUDH T8'!L36/'EUDH T8'!L26</f>
        <v>282.41398332202999</v>
      </c>
      <c r="N72" s="41">
        <f>'EUDH T8'!M36/'EUDH T8'!M26</f>
        <v>287.28395061728395</v>
      </c>
      <c r="O72" s="41">
        <f>'EUDH T8'!N36/'EUDH T8'!N26</f>
        <v>314.78260869565213</v>
      </c>
      <c r="P72" s="41">
        <f>'EUDH T8'!O36/'EUDH T8'!O26</f>
        <v>294.65753424657532</v>
      </c>
      <c r="Q72" s="41">
        <f>'EUDH T8'!P36/'EUDH T8'!P26</f>
        <v>272.79411764705884</v>
      </c>
      <c r="R72" s="41">
        <f>'EUDH T8'!Q36/'EUDH T8'!Q26</f>
        <v>279.58333333333331</v>
      </c>
      <c r="S72" s="41">
        <f>'EUDH T8'!R36/'EUDH T8'!R26</f>
        <v>283.03797468354429</v>
      </c>
      <c r="T72" s="41">
        <f>'EUDH T8'!S36/'EUDH T8'!S26</f>
        <v>309.30555555555554</v>
      </c>
      <c r="U72" s="41">
        <f>'EUDH T8'!T36/'EUDH T8'!T26</f>
        <v>338.47457627118644</v>
      </c>
      <c r="V72" s="41">
        <f>'EUDH T8'!U36/'EUDH T8'!U26</f>
        <v>369.18367346938771</v>
      </c>
      <c r="W72" s="41">
        <f>'EUDH T8'!V36/'EUDH T8'!V26</f>
        <v>361.77777777777777</v>
      </c>
      <c r="X72" s="41">
        <f>'EUDH T8'!W36/'EUDH T8'!W26</f>
        <v>393.39622641509436</v>
      </c>
      <c r="Y72" s="41">
        <f>'EUDH T8'!X36/'EUDH T8'!X26</f>
        <v>402.18181818181819</v>
      </c>
      <c r="Z72" s="41">
        <f>'EUDH T8'!Y36/'EUDH T8'!Y26</f>
        <v>374.26229508196724</v>
      </c>
      <c r="AA72" s="41">
        <f>'EUDH T8'!Z36/'EUDH T8'!Z26</f>
        <v>360.79365079365078</v>
      </c>
      <c r="AB72" s="41">
        <f>'EUDH T8'!AA36/'EUDH T8'!AA26</f>
        <v>383.22580645161287</v>
      </c>
      <c r="AC72" s="41">
        <f>'EUDH T8'!AB36/'EUDH T8'!AB26</f>
        <v>407.85714285714289</v>
      </c>
      <c r="AD72" s="41">
        <f>'EUDH T8'!AC36/'EUDH T8'!AC26</f>
        <v>424.5</v>
      </c>
      <c r="AE72" s="41">
        <f>'EUDH T8'!AD36/'EUDH T8'!AD26</f>
        <v>434.92957746478874</v>
      </c>
      <c r="AF72" s="41">
        <f>'EUDH T8'!AE36/'EUDH T8'!AE26</f>
        <v>430.38461538461542</v>
      </c>
    </row>
    <row r="73" spans="1:32">
      <c r="A73" t="s">
        <v>178</v>
      </c>
      <c r="B73" t="s">
        <v>349</v>
      </c>
      <c r="C73" t="s">
        <v>350</v>
      </c>
      <c r="D73" s="41">
        <f>'EUDH T8'!C37/'EUDH T8'!C27</f>
        <v>2897.4935866114301</v>
      </c>
      <c r="E73" s="41">
        <f>'EUDH T8'!D37/'EUDH T8'!D27</f>
        <v>3268.850459001279</v>
      </c>
      <c r="F73" s="41">
        <f>'EUDH T8'!E37/'EUDH T8'!E27</f>
        <v>2996.9474695905487</v>
      </c>
      <c r="G73" s="41">
        <f>'EUDH T8'!F37/'EUDH T8'!F27</f>
        <v>3082.2032168226247</v>
      </c>
      <c r="H73" s="41">
        <f>'EUDH T8'!G37/'EUDH T8'!G27</f>
        <v>3325.2258422938107</v>
      </c>
      <c r="I73" s="41">
        <f>'EUDH T8'!H37/'EUDH T8'!H27</f>
        <v>3569.4029259643344</v>
      </c>
      <c r="J73" s="41">
        <f>'EUDH T8'!I37/'EUDH T8'!I27</f>
        <v>3695.2161195270041</v>
      </c>
      <c r="K73" s="41">
        <f>'EUDH T8'!J37/'EUDH T8'!J27</f>
        <v>3930.8479431981382</v>
      </c>
      <c r="L73" s="41">
        <f>'EUDH T8'!K37/'EUDH T8'!K27</f>
        <v>3980.395061919075</v>
      </c>
      <c r="M73" s="41">
        <f>'EUDH T8'!L37/'EUDH T8'!L27</f>
        <v>3795.6199653404028</v>
      </c>
      <c r="N73" s="41">
        <f>'EUDH T8'!M37/'EUDH T8'!M27</f>
        <v>3957.1901840490796</v>
      </c>
      <c r="O73" s="41">
        <f>'EUDH T8'!N37/'EUDH T8'!N27</f>
        <v>4005.0929368029738</v>
      </c>
      <c r="P73" s="41">
        <f>'EUDH T8'!O37/'EUDH T8'!O27</f>
        <v>4323.9047619047615</v>
      </c>
      <c r="Q73" s="41">
        <f>'EUDH T8'!P37/'EUDH T8'!P27</f>
        <v>4277.7284946236559</v>
      </c>
      <c r="R73" s="41">
        <f>'EUDH T8'!Q37/'EUDH T8'!Q27</f>
        <v>4424.2558746736295</v>
      </c>
      <c r="S73" s="41">
        <f>'EUDH T8'!R37/'EUDH T8'!R27</f>
        <v>4310.1591187270496</v>
      </c>
      <c r="T73" s="41">
        <f>'EUDH T8'!S37/'EUDH T8'!S27</f>
        <v>4117.7219626168226</v>
      </c>
      <c r="U73" s="41">
        <f>'EUDH T8'!T37/'EUDH T8'!T27</f>
        <v>3908.8453159041396</v>
      </c>
      <c r="V73" s="41">
        <f>'EUDH T8'!U37/'EUDH T8'!U27</f>
        <v>3516.9803516028956</v>
      </c>
      <c r="W73" s="41">
        <f>'EUDH T8'!V37/'EUDH T8'!V27</f>
        <v>3638.7014563106795</v>
      </c>
      <c r="X73" s="41">
        <f>'EUDH T8'!W37/'EUDH T8'!W27</f>
        <v>4198.3394833948341</v>
      </c>
      <c r="Y73" s="41">
        <f>'EUDH T8'!X37/'EUDH T8'!X27</f>
        <v>3843.788209606987</v>
      </c>
      <c r="Z73" s="41">
        <f>'EUDH T8'!Y37/'EUDH T8'!Y27</f>
        <v>3939.2144373673036</v>
      </c>
      <c r="AA73" s="41">
        <f>'EUDH T8'!Z37/'EUDH T8'!Z27</f>
        <v>4247.8767876787679</v>
      </c>
      <c r="AB73" s="41">
        <f>'EUDH T8'!AA37/'EUDH T8'!AA27</f>
        <v>4448.2012847965734</v>
      </c>
      <c r="AC73" s="41">
        <f>'EUDH T8'!AB37/'EUDH T8'!AB27</f>
        <v>4632.3172103487059</v>
      </c>
      <c r="AD73" s="41">
        <f>'EUDH T8'!AC37/'EUDH T8'!AC27</f>
        <v>4857.5337423312885</v>
      </c>
      <c r="AE73" s="41">
        <f>'EUDH T8'!AD37/'EUDH T8'!AD27</f>
        <v>4545.7510729613732</v>
      </c>
      <c r="AF73" s="41">
        <f>'EUDH T8'!AE37/'EUDH T8'!AE27</f>
        <v>4704.2917103882473</v>
      </c>
    </row>
    <row r="74" spans="1:32">
      <c r="A74" t="s">
        <v>179</v>
      </c>
      <c r="B74" t="s">
        <v>349</v>
      </c>
      <c r="C74" t="s">
        <v>350</v>
      </c>
      <c r="D74" s="41">
        <f>'EUDH T8'!C38/'EUDH T8'!C28</f>
        <v>1782.4225754062504</v>
      </c>
      <c r="E74" s="41">
        <f>'EUDH T8'!D38/'EUDH T8'!D28</f>
        <v>1587.245165608437</v>
      </c>
      <c r="F74" s="41">
        <f>'EUDH T8'!E38/'EUDH T8'!E28</f>
        <v>1471.0049783905026</v>
      </c>
      <c r="G74" s="41">
        <f>'EUDH T8'!F38/'EUDH T8'!F28</f>
        <v>1691.334042838987</v>
      </c>
      <c r="H74" s="41">
        <f>'EUDH T8'!G38/'EUDH T8'!G28</f>
        <v>1658.6095742121722</v>
      </c>
      <c r="I74" s="41">
        <f>'EUDH T8'!H38/'EUDH T8'!H28</f>
        <v>1856.6317403526707</v>
      </c>
      <c r="J74" s="41">
        <f>'EUDH T8'!I38/'EUDH T8'!I28</f>
        <v>1924.1553918821553</v>
      </c>
      <c r="K74" s="41">
        <f>'EUDH T8'!J38/'EUDH T8'!J28</f>
        <v>1958.1106326862944</v>
      </c>
      <c r="L74" s="41">
        <f>'EUDH T8'!K38/'EUDH T8'!K28</f>
        <v>1771.7871538962524</v>
      </c>
      <c r="M74" s="41">
        <f>'EUDH T8'!L38/'EUDH T8'!L28</f>
        <v>1955.2825645270525</v>
      </c>
      <c r="N74" s="41">
        <f>'EUDH T8'!M38/'EUDH T8'!M28</f>
        <v>1945.4621072088723</v>
      </c>
      <c r="O74" s="41">
        <f>'EUDH T8'!N38/'EUDH T8'!N28</f>
        <v>1724.0359897172236</v>
      </c>
      <c r="P74" s="41">
        <f>'EUDH T8'!O38/'EUDH T8'!O28</f>
        <v>2066.6339285714284</v>
      </c>
      <c r="Q74" s="41">
        <f>'EUDH T8'!P38/'EUDH T8'!P28</f>
        <v>2158.7666370896186</v>
      </c>
      <c r="R74" s="41">
        <f>'EUDH T8'!Q38/'EUDH T8'!Q28</f>
        <v>1922.757793764988</v>
      </c>
      <c r="S74" s="41">
        <f>'EUDH T8'!R38/'EUDH T8'!R28</f>
        <v>2022.7400468384076</v>
      </c>
      <c r="T74" s="41">
        <f>'EUDH T8'!S38/'EUDH T8'!S28</f>
        <v>2297.6991150442477</v>
      </c>
      <c r="U74" s="41">
        <f>'EUDH T8'!T38/'EUDH T8'!T28</f>
        <v>2001.8854415274463</v>
      </c>
      <c r="V74" s="41">
        <f>'EUDH T8'!U38/'EUDH T8'!U28</f>
        <v>1987.2995090016366</v>
      </c>
      <c r="W74" s="41">
        <f>'EUDH T8'!V38/'EUDH T8'!V28</f>
        <v>1793.6694915254238</v>
      </c>
      <c r="X74" s="41">
        <f>'EUDH T8'!W38/'EUDH T8'!W28</f>
        <v>1756.6557645134915</v>
      </c>
      <c r="Y74" s="41">
        <f>'EUDH T8'!X38/'EUDH T8'!X28</f>
        <v>1986.5482233502539</v>
      </c>
      <c r="Z74" s="41">
        <f>'EUDH T8'!Y38/'EUDH T8'!Y28</f>
        <v>2112.0762711864404</v>
      </c>
      <c r="AA74" s="41">
        <f>'EUDH T8'!Z38/'EUDH T8'!Z28</f>
        <v>2259.325842696629</v>
      </c>
      <c r="AB74" s="41">
        <f>'EUDH T8'!AA38/'EUDH T8'!AA28</f>
        <v>2496.0674157303374</v>
      </c>
      <c r="AC74" s="41">
        <f>'EUDH T8'!AB38/'EUDH T8'!AB28</f>
        <v>2764.4884038199184</v>
      </c>
      <c r="AD74" s="41">
        <f>'EUDH T8'!AC38/'EUDH T8'!AC28</f>
        <v>3154.3276661514683</v>
      </c>
      <c r="AE74" s="41">
        <f>'EUDH T8'!AD38/'EUDH T8'!AD28</f>
        <v>2944.598853868195</v>
      </c>
      <c r="AF74" s="41">
        <f>'EUDH T8'!AE38/'EUDH T8'!AE28</f>
        <v>2935.9007092198581</v>
      </c>
    </row>
    <row r="76" spans="1:32">
      <c r="A76" t="s">
        <v>351</v>
      </c>
    </row>
    <row r="78" spans="1:32" s="1" customFormat="1">
      <c r="A78" s="1" t="s">
        <v>344</v>
      </c>
      <c r="B78" s="1" t="s">
        <v>345</v>
      </c>
      <c r="C78" s="1" t="s">
        <v>346</v>
      </c>
      <c r="D78" s="1">
        <v>1990</v>
      </c>
      <c r="E78" s="1">
        <v>1991</v>
      </c>
      <c r="F78" s="1">
        <v>1992</v>
      </c>
      <c r="G78" s="1">
        <v>1993</v>
      </c>
      <c r="H78" s="1">
        <v>1994</v>
      </c>
      <c r="I78" s="1">
        <v>1995</v>
      </c>
      <c r="J78" s="1">
        <v>1996</v>
      </c>
      <c r="K78" s="1">
        <v>1997</v>
      </c>
      <c r="L78" s="1">
        <v>1998</v>
      </c>
      <c r="M78" s="1">
        <v>1999</v>
      </c>
      <c r="N78" s="1">
        <v>2000</v>
      </c>
      <c r="O78" s="1">
        <v>2001</v>
      </c>
      <c r="P78" s="1">
        <v>2002</v>
      </c>
      <c r="Q78" s="1">
        <v>2003</v>
      </c>
      <c r="R78" s="1">
        <v>2004</v>
      </c>
      <c r="S78" s="1">
        <v>2005</v>
      </c>
      <c r="T78" s="1">
        <v>2006</v>
      </c>
      <c r="U78" s="1">
        <v>2007</v>
      </c>
      <c r="V78" s="1">
        <v>2008</v>
      </c>
      <c r="W78" s="1">
        <v>2009</v>
      </c>
      <c r="X78" s="1">
        <v>2010</v>
      </c>
      <c r="Y78" s="1">
        <v>2011</v>
      </c>
      <c r="Z78" s="1">
        <v>2012</v>
      </c>
      <c r="AA78" s="1">
        <v>2013</v>
      </c>
      <c r="AB78" s="1">
        <v>2014</v>
      </c>
      <c r="AC78" s="1">
        <v>2015</v>
      </c>
      <c r="AD78" s="1">
        <v>2016</v>
      </c>
      <c r="AE78" s="1">
        <v>2017</v>
      </c>
      <c r="AF78" s="1">
        <v>2018</v>
      </c>
    </row>
    <row r="79" spans="1:32">
      <c r="A79" t="s">
        <v>177</v>
      </c>
      <c r="B79" t="s">
        <v>347</v>
      </c>
      <c r="C79" t="s">
        <v>352</v>
      </c>
      <c r="D79" s="4">
        <f>(D68/About!$A$37/About!$A$38)*1000000</f>
        <v>2.4197294734310172E-4</v>
      </c>
      <c r="E79" s="4">
        <f>(E68/About!$A$37/About!$A$38)*1000000</f>
        <v>2.357492646028624E-4</v>
      </c>
      <c r="F79" s="4">
        <f>(F68/About!$A$37/About!$A$38)*1000000</f>
        <v>2.4419151577681719E-4</v>
      </c>
      <c r="G79" s="4">
        <f>(G68/About!$A$37/About!$A$38)*1000000</f>
        <v>2.5173504180668903E-4</v>
      </c>
      <c r="H79" s="4">
        <f>(H68/About!$A$37/About!$A$38)*1000000</f>
        <v>2.5643533044840877E-4</v>
      </c>
      <c r="I79" s="4">
        <f>(I68/About!$A$37/About!$A$38)*1000000</f>
        <v>2.6646854749987195E-4</v>
      </c>
      <c r="J79" s="4">
        <f>(J68/About!$A$37/About!$A$38)*1000000</f>
        <v>2.6282028361777009E-4</v>
      </c>
      <c r="K79" s="4">
        <f>(K68/About!$A$37/About!$A$38)*1000000</f>
        <v>2.8776895287343428E-4</v>
      </c>
      <c r="L79" s="4">
        <f>(L68/About!$A$37/About!$A$38)*1000000</f>
        <v>2.8989222754639799E-4</v>
      </c>
      <c r="M79" s="4">
        <f>(M68/About!$A$37/About!$A$38)*1000000</f>
        <v>2.8608068643583333E-4</v>
      </c>
      <c r="N79" s="4">
        <f>(N68/About!$A$37/About!$A$38)*1000000</f>
        <v>2.963743918070875E-4</v>
      </c>
      <c r="O79" s="4">
        <f>(O68/About!$A$37/About!$A$38)*1000000</f>
        <v>3.1722607615845274E-4</v>
      </c>
      <c r="P79" s="4">
        <f>(P68/About!$A$37/About!$A$38)*1000000</f>
        <v>2.929605838529143E-4</v>
      </c>
      <c r="Q79" s="4">
        <f>(Q68/About!$A$37/About!$A$38)*1000000</f>
        <v>2.8051251718362688E-4</v>
      </c>
      <c r="R79" s="4">
        <f>(R68/About!$A$37/About!$A$38)*1000000</f>
        <v>2.8372887611773865E-4</v>
      </c>
      <c r="S79" s="4">
        <f>(S68/About!$A$37/About!$A$38)*1000000</f>
        <v>2.8816044464039344E-4</v>
      </c>
      <c r="T79" s="4">
        <f>(T68/About!$A$37/About!$A$38)*1000000</f>
        <v>3.1234637662848591E-4</v>
      </c>
      <c r="U79" s="4">
        <f>(U68/About!$A$37/About!$A$38)*1000000</f>
        <v>3.2620096875189442E-4</v>
      </c>
      <c r="V79" s="4">
        <f>(V68/About!$A$37/About!$A$38)*1000000</f>
        <v>3.5490208908927723E-4</v>
      </c>
      <c r="W79" s="4">
        <f>(W68/About!$A$37/About!$A$38)*1000000</f>
        <v>3.7166770951641719E-4</v>
      </c>
      <c r="X79" s="4">
        <f>(X68/About!$A$37/About!$A$38)*1000000</f>
        <v>3.9940450709727965E-4</v>
      </c>
      <c r="Y79" s="4">
        <f>(Y68/About!$A$37/About!$A$38)*1000000</f>
        <v>4.2541178720128712E-4</v>
      </c>
      <c r="Z79" s="4">
        <f>(Z68/About!$A$37/About!$A$38)*1000000</f>
        <v>3.9584377095775548E-4</v>
      </c>
      <c r="AA79" s="4">
        <f>(AA68/About!$A$37/About!$A$38)*1000000</f>
        <v>3.800115035130812E-4</v>
      </c>
      <c r="AB79" s="4">
        <f>(AB68/About!$A$37/About!$A$38)*1000000</f>
        <v>4.1459906188451935E-4</v>
      </c>
      <c r="AC79" s="4">
        <f>(AC68/About!$A$37/About!$A$38)*1000000</f>
        <v>4.2682634374225959E-4</v>
      </c>
      <c r="AD79" s="4">
        <f>(AD68/About!$A$37/About!$A$38)*1000000</f>
        <v>4.5583958248506727E-4</v>
      </c>
      <c r="AE79" s="4">
        <f>(AE68/About!$A$37/About!$A$38)*1000000</f>
        <v>4.6386190164482969E-4</v>
      </c>
      <c r="AF79" s="4">
        <f>(AF68/About!$A$37/About!$A$38)*1000000</f>
        <v>4.5433981090713273E-4</v>
      </c>
    </row>
    <row r="80" spans="1:32">
      <c r="A80" t="s">
        <v>178</v>
      </c>
      <c r="B80" t="s">
        <v>347</v>
      </c>
      <c r="C80" t="s">
        <v>352</v>
      </c>
      <c r="D80" s="4">
        <f>(D69/About!$A$37/About!$A$38)*1000000</f>
        <v>3.3426456959752341E-4</v>
      </c>
      <c r="E80" s="4">
        <f>(E69/About!$A$37/About!$A$38)*1000000</f>
        <v>3.1825678820396303E-4</v>
      </c>
      <c r="F80" s="4">
        <f>(F69/About!$A$37/About!$A$38)*1000000</f>
        <v>3.0582284099035003E-4</v>
      </c>
      <c r="G80" s="4">
        <f>(G69/About!$A$37/About!$A$38)*1000000</f>
        <v>3.2240472594950232E-4</v>
      </c>
      <c r="H80" s="4">
        <f>(H69/About!$A$37/About!$A$38)*1000000</f>
        <v>3.349261436431553E-4</v>
      </c>
      <c r="I80" s="4">
        <f>(I69/About!$A$37/About!$A$38)*1000000</f>
        <v>3.3388461532840509E-4</v>
      </c>
      <c r="J80" s="4">
        <f>(J69/About!$A$37/About!$A$38)*1000000</f>
        <v>3.4013120373798772E-4</v>
      </c>
      <c r="K80" s="4">
        <f>(K69/About!$A$37/About!$A$38)*1000000</f>
        <v>3.593087082457713E-4</v>
      </c>
      <c r="L80" s="4">
        <f>(L69/About!$A$37/About!$A$38)*1000000</f>
        <v>3.3921641409437369E-4</v>
      </c>
      <c r="M80" s="4">
        <f>(M69/About!$A$37/About!$A$38)*1000000</f>
        <v>3.5021043108057157E-4</v>
      </c>
      <c r="N80" s="4">
        <f>(N69/About!$A$37/About!$A$38)*1000000</f>
        <v>3.3615257171762424E-4</v>
      </c>
      <c r="O80" s="4">
        <f>(O69/About!$A$37/About!$A$38)*1000000</f>
        <v>3.6467285030741407E-4</v>
      </c>
      <c r="P80" s="4">
        <f>(P69/About!$A$37/About!$A$38)*1000000</f>
        <v>3.6697520598958885E-4</v>
      </c>
      <c r="Q80" s="4">
        <f>(Q69/About!$A$37/About!$A$38)*1000000</f>
        <v>3.6644773417677574E-4</v>
      </c>
      <c r="R80" s="4">
        <f>(R69/About!$A$37/About!$A$38)*1000000</f>
        <v>3.7525227346157008E-4</v>
      </c>
      <c r="S80" s="4">
        <f>(S69/About!$A$37/About!$A$38)*1000000</f>
        <v>3.8064084716992169E-4</v>
      </c>
      <c r="T80" s="4">
        <f>(T69/About!$A$37/About!$A$38)*1000000</f>
        <v>4.3980990098059806E-4</v>
      </c>
      <c r="U80" s="4">
        <f>(U69/About!$A$37/About!$A$38)*1000000</f>
        <v>3.5582391107665505E-4</v>
      </c>
      <c r="V80" s="4">
        <f>(V69/About!$A$37/About!$A$38)*1000000</f>
        <v>3.5914684418690362E-4</v>
      </c>
      <c r="W80" s="4">
        <f>(W69/About!$A$37/About!$A$38)*1000000</f>
        <v>3.7806323490330258E-4</v>
      </c>
      <c r="X80" s="4">
        <f>(X69/About!$A$37/About!$A$38)*1000000</f>
        <v>3.911942703115129E-4</v>
      </c>
      <c r="Y80" s="4">
        <f>(Y69/About!$A$37/About!$A$38)*1000000</f>
        <v>4.1479372469884059E-4</v>
      </c>
      <c r="Z80" s="4">
        <f>(Z69/About!$A$37/About!$A$38)*1000000</f>
        <v>4.3083373899315268E-4</v>
      </c>
      <c r="AA80" s="4">
        <f>(AA69/About!$A$37/About!$A$38)*1000000</f>
        <v>3.9597786065183343E-4</v>
      </c>
      <c r="AB80" s="4">
        <f>(AB69/About!$A$37/About!$A$38)*1000000</f>
        <v>3.9615094288063713E-4</v>
      </c>
      <c r="AC80" s="4">
        <f>(AC69/About!$A$37/About!$A$38)*1000000</f>
        <v>3.9643578055068024E-4</v>
      </c>
      <c r="AD80" s="4">
        <f>(AD69/About!$A$37/About!$A$38)*1000000</f>
        <v>3.6453694142869883E-4</v>
      </c>
      <c r="AE80" s="4">
        <f>(AE69/About!$A$37/About!$A$38)*1000000</f>
        <v>4.070690894568533E-4</v>
      </c>
      <c r="AF80" s="4">
        <f>(AF69/About!$A$37/About!$A$38)*1000000</f>
        <v>3.9723757521072637E-4</v>
      </c>
    </row>
    <row r="81" spans="1:32">
      <c r="A81" t="s">
        <v>179</v>
      </c>
      <c r="B81" t="s">
        <v>347</v>
      </c>
      <c r="C81" t="s">
        <v>352</v>
      </c>
      <c r="D81" s="4">
        <f>(D70/About!$A$37/About!$A$38)*1000000</f>
        <v>2.0562624116309379E-4</v>
      </c>
      <c r="E81" s="4">
        <f>(E70/About!$A$37/About!$A$38)*1000000</f>
        <v>1.5453492132312037E-4</v>
      </c>
      <c r="F81" s="4">
        <f>(F70/About!$A$37/About!$A$38)*1000000</f>
        <v>1.5010837732961464E-4</v>
      </c>
      <c r="G81" s="4">
        <f>(G70/About!$A$37/About!$A$38)*1000000</f>
        <v>1.7691698120174539E-4</v>
      </c>
      <c r="H81" s="4">
        <f>(H70/About!$A$37/About!$A$38)*1000000</f>
        <v>1.6705984340519107E-4</v>
      </c>
      <c r="I81" s="4">
        <f>(I70/About!$A$37/About!$A$38)*1000000</f>
        <v>1.7367071952704302E-4</v>
      </c>
      <c r="J81" s="4">
        <f>(J70/About!$A$37/About!$A$38)*1000000</f>
        <v>1.7711150537619709E-4</v>
      </c>
      <c r="K81" s="4">
        <f>(K70/About!$A$37/About!$A$38)*1000000</f>
        <v>1.7898586060808062E-4</v>
      </c>
      <c r="L81" s="4">
        <f>(L70/About!$A$37/About!$A$38)*1000000</f>
        <v>1.5099488255153055E-4</v>
      </c>
      <c r="M81" s="4">
        <f>(M70/About!$A$37/About!$A$38)*1000000</f>
        <v>1.8040803770140698E-4</v>
      </c>
      <c r="N81" s="4">
        <f>(N70/About!$A$37/About!$A$38)*1000000</f>
        <v>1.6526172867645524E-4</v>
      </c>
      <c r="O81" s="4">
        <f>(O70/About!$A$37/About!$A$38)*1000000</f>
        <v>1.5697741059277502E-4</v>
      </c>
      <c r="P81" s="4">
        <f>(P70/About!$A$37/About!$A$38)*1000000</f>
        <v>1.7539780670573375E-4</v>
      </c>
      <c r="Q81" s="4">
        <f>(Q70/About!$A$37/About!$A$38)*1000000</f>
        <v>1.8492878726925974E-4</v>
      </c>
      <c r="R81" s="4">
        <f>(R70/About!$A$37/About!$A$38)*1000000</f>
        <v>1.6308261860634133E-4</v>
      </c>
      <c r="S81" s="4">
        <f>(S70/About!$A$37/About!$A$38)*1000000</f>
        <v>1.7863319284149533E-4</v>
      </c>
      <c r="T81" s="4">
        <f>(T70/About!$A$37/About!$A$38)*1000000</f>
        <v>2.4541502059760508E-4</v>
      </c>
      <c r="U81" s="4">
        <f>(U70/About!$A$37/About!$A$38)*1000000</f>
        <v>1.8223251363605025E-4</v>
      </c>
      <c r="V81" s="4">
        <f>(V70/About!$A$37/About!$A$38)*1000000</f>
        <v>2.0293896347383091E-4</v>
      </c>
      <c r="W81" s="4">
        <f>(W70/About!$A$37/About!$A$38)*1000000</f>
        <v>1.863633217661714E-4</v>
      </c>
      <c r="X81" s="4">
        <f>(X70/About!$A$37/About!$A$38)*1000000</f>
        <v>1.6368225406862381E-4</v>
      </c>
      <c r="Y81" s="4">
        <f>(Y70/About!$A$37/About!$A$38)*1000000</f>
        <v>2.1437386555217303E-4</v>
      </c>
      <c r="Z81" s="4">
        <f>(Z70/About!$A$37/About!$A$38)*1000000</f>
        <v>2.3099877689373004E-4</v>
      </c>
      <c r="AA81" s="4">
        <f>(AA70/About!$A$37/About!$A$38)*1000000</f>
        <v>2.1060945465776687E-4</v>
      </c>
      <c r="AB81" s="4">
        <f>(AB70/About!$A$37/About!$A$38)*1000000</f>
        <v>2.2229647377129192E-4</v>
      </c>
      <c r="AC81" s="4">
        <f>(AC70/About!$A$37/About!$A$38)*1000000</f>
        <v>2.3658615514138216E-4</v>
      </c>
      <c r="AD81" s="4">
        <f>(AD70/About!$A$37/About!$A$38)*1000000</f>
        <v>2.3671867673551609E-4</v>
      </c>
      <c r="AE81" s="4">
        <f>(AE70/About!$A$37/About!$A$38)*1000000</f>
        <v>2.6368693644259421E-4</v>
      </c>
      <c r="AF81" s="4">
        <f>(AF70/About!$A$37/About!$A$38)*1000000</f>
        <v>2.479119388397147E-4</v>
      </c>
    </row>
    <row r="82" spans="1:32">
      <c r="A82" t="s">
        <v>180</v>
      </c>
      <c r="B82" t="s">
        <v>347</v>
      </c>
      <c r="C82" t="s">
        <v>352</v>
      </c>
      <c r="D82" s="4">
        <f>(D71/About!$A$37/About!$A$38)*1000000</f>
        <v>4.4269661440148641E-4</v>
      </c>
      <c r="E82" s="4">
        <f>(E71/About!$A$37/About!$A$38)*1000000</f>
        <v>4.4269662745379472E-4</v>
      </c>
      <c r="F82" s="4">
        <f>(F71/About!$A$37/About!$A$38)*1000000</f>
        <v>4.426965476435733E-4</v>
      </c>
      <c r="G82" s="4">
        <f>(G71/About!$A$37/About!$A$38)*1000000</f>
        <v>4.426965643993007E-4</v>
      </c>
      <c r="H82" s="4">
        <f>(H71/About!$A$37/About!$A$38)*1000000</f>
        <v>4.4268415255723219E-4</v>
      </c>
      <c r="I82" s="4">
        <f>(I71/About!$A$37/About!$A$38)*1000000</f>
        <v>4.4269654896829131E-4</v>
      </c>
      <c r="J82" s="4">
        <f>(J71/About!$A$37/About!$A$38)*1000000</f>
        <v>4.4268406137992419E-4</v>
      </c>
      <c r="K82" s="4">
        <f>(K71/About!$A$37/About!$A$38)*1000000</f>
        <v>4.4268003365827943E-4</v>
      </c>
      <c r="L82" s="4">
        <f>(L71/About!$A$37/About!$A$38)*1000000</f>
        <v>4.3837221110923136E-4</v>
      </c>
      <c r="M82" s="4">
        <f>(M71/About!$A$37/About!$A$38)*1000000</f>
        <v>4.3836873039438355E-4</v>
      </c>
      <c r="N82" s="4">
        <f>(N71/About!$A$37/About!$A$38)*1000000</f>
        <v>4.3242256373773901E-4</v>
      </c>
      <c r="O82" s="4">
        <f>(O71/About!$A$37/About!$A$38)*1000000</f>
        <v>4.8618037184340092E-4</v>
      </c>
      <c r="P82" s="4">
        <f>(P71/About!$A$37/About!$A$38)*1000000</f>
        <v>4.9779097329128482E-4</v>
      </c>
      <c r="Q82" s="4">
        <f>(Q71/About!$A$37/About!$A$38)*1000000</f>
        <v>5.1441414748263465E-4</v>
      </c>
      <c r="R82" s="4">
        <f>(R71/About!$A$37/About!$A$38)*1000000</f>
        <v>5.0777885261667351E-4</v>
      </c>
      <c r="S82" s="4">
        <f>(S71/About!$A$37/About!$A$38)*1000000</f>
        <v>5.5128572613899419E-4</v>
      </c>
      <c r="T82" s="4">
        <f>(T71/About!$A$37/About!$A$38)*1000000</f>
        <v>5.5143897931382818E-4</v>
      </c>
      <c r="U82" s="4">
        <f>(U71/About!$A$37/About!$A$38)*1000000</f>
        <v>5.6663635570832816E-4</v>
      </c>
      <c r="V82" s="4">
        <f>(V71/About!$A$37/About!$A$38)*1000000</f>
        <v>5.6449148947922275E-4</v>
      </c>
      <c r="W82" s="4">
        <f>(W71/About!$A$37/About!$A$38)*1000000</f>
        <v>3.7445359878477558E-4</v>
      </c>
      <c r="X82" s="4">
        <f>(X71/About!$A$37/About!$A$38)*1000000</f>
        <v>3.7553774829449967E-4</v>
      </c>
      <c r="Y82" s="4">
        <f>(Y71/About!$A$37/About!$A$38)*1000000</f>
        <v>3.7538198433312249E-4</v>
      </c>
      <c r="Z82" s="4">
        <f>(Z71/About!$A$37/About!$A$38)*1000000</f>
        <v>3.7567248739344311E-4</v>
      </c>
      <c r="AA82" s="4">
        <f>(AA71/About!$A$37/About!$A$38)*1000000</f>
        <v>3.7379733920282667E-4</v>
      </c>
      <c r="AB82" s="4">
        <f>(AB71/About!$A$37/About!$A$38)*1000000</f>
        <v>3.7110681989317999E-4</v>
      </c>
      <c r="AC82" s="4">
        <f>(AC71/About!$A$37/About!$A$38)*1000000</f>
        <v>3.7322226637328388E-4</v>
      </c>
      <c r="AD82" s="4">
        <f>(AD71/About!$A$37/About!$A$38)*1000000</f>
        <v>3.9640166742337324E-4</v>
      </c>
      <c r="AE82" s="4">
        <f>(AE71/About!$A$37/About!$A$38)*1000000</f>
        <v>4.1371971656230223E-4</v>
      </c>
      <c r="AF82" s="4">
        <f>(AF71/About!$A$37/About!$A$38)*1000000</f>
        <v>4.1301730617764639E-4</v>
      </c>
    </row>
    <row r="83" spans="1:32">
      <c r="A83" t="s">
        <v>177</v>
      </c>
      <c r="B83" t="s">
        <v>349</v>
      </c>
      <c r="C83" t="s">
        <v>353</v>
      </c>
      <c r="D83" s="4">
        <f>(D72/About!$A$37/About!$A$38)*1000000</f>
        <v>1.7637293892907685E-4</v>
      </c>
      <c r="E83" s="4">
        <f>(E72/About!$A$37/About!$A$38)*1000000</f>
        <v>1.6736022803919248E-4</v>
      </c>
      <c r="F83" s="4">
        <f>(F72/About!$A$37/About!$A$38)*1000000</f>
        <v>1.6808486474358578E-4</v>
      </c>
      <c r="G83" s="4">
        <f>(G72/About!$A$37/About!$A$38)*1000000</f>
        <v>1.7186820564326873E-4</v>
      </c>
      <c r="H83" s="4">
        <f>(H72/About!$A$37/About!$A$38)*1000000</f>
        <v>1.7564410604509027E-4</v>
      </c>
      <c r="I83" s="4">
        <f>(I72/About!$A$37/About!$A$38)*1000000</f>
        <v>1.8394623712412645E-4</v>
      </c>
      <c r="J83" s="4">
        <f>(J72/About!$A$37/About!$A$38)*1000000</f>
        <v>1.7358245366150694E-4</v>
      </c>
      <c r="K83" s="4">
        <f>(K72/About!$A$37/About!$A$38)*1000000</f>
        <v>1.8834744664029889E-4</v>
      </c>
      <c r="L83" s="4">
        <f>(L72/About!$A$37/About!$A$38)*1000000</f>
        <v>1.9142797058098633E-4</v>
      </c>
      <c r="M83" s="4">
        <f>(M72/About!$A$37/About!$A$38)*1000000</f>
        <v>1.8514581368025965E-4</v>
      </c>
      <c r="N83" s="4">
        <f>(N72/About!$A$37/About!$A$38)*1000000</f>
        <v>1.8833848157463905E-4</v>
      </c>
      <c r="O83" s="4">
        <f>(O72/About!$A$37/About!$A$38)*1000000</f>
        <v>2.0636613503976256E-4</v>
      </c>
      <c r="P83" s="4">
        <f>(P72/About!$A$37/About!$A$38)*1000000</f>
        <v>1.9317247784042559E-4</v>
      </c>
      <c r="Q83" s="4">
        <f>(Q72/About!$A$37/About!$A$38)*1000000</f>
        <v>1.788391930344384E-4</v>
      </c>
      <c r="R83" s="4">
        <f>(R72/About!$A$37/About!$A$38)*1000000</f>
        <v>1.832900875960322E-4</v>
      </c>
      <c r="S83" s="4">
        <f>(S72/About!$A$37/About!$A$38)*1000000</f>
        <v>1.8555489182503862E-4</v>
      </c>
      <c r="T83" s="4">
        <f>(T72/About!$A$37/About!$A$38)*1000000</f>
        <v>2.0277547197037444E-4</v>
      </c>
      <c r="U83" s="4">
        <f>(U72/About!$A$37/About!$A$38)*1000000</f>
        <v>2.2189818682721542E-4</v>
      </c>
      <c r="V83" s="4">
        <f>(V72/About!$A$37/About!$A$38)*1000000</f>
        <v>2.4203054968427671E-4</v>
      </c>
      <c r="W83" s="4">
        <f>(W72/About!$A$37/About!$A$38)*1000000</f>
        <v>2.3717537017890945E-4</v>
      </c>
      <c r="X83" s="4">
        <f>(X72/About!$A$37/About!$A$38)*1000000</f>
        <v>2.5790388840383132E-4</v>
      </c>
      <c r="Y83" s="4">
        <f>(Y72/About!$A$37/About!$A$38)*1000000</f>
        <v>2.636635732366389E-4</v>
      </c>
      <c r="Z83" s="4">
        <f>(Z72/About!$A$37/About!$A$38)*1000000</f>
        <v>2.453600078073294E-4</v>
      </c>
      <c r="AA83" s="4">
        <f>(AA72/About!$A$37/About!$A$38)*1000000</f>
        <v>2.3653019323300334E-4</v>
      </c>
      <c r="AB83" s="4">
        <f>(AB72/About!$A$37/About!$A$38)*1000000</f>
        <v>2.5123633371174802E-4</v>
      </c>
      <c r="AC83" s="4">
        <f>(AC72/About!$A$37/About!$A$38)*1000000</f>
        <v>2.673842197589978E-4</v>
      </c>
      <c r="AD83" s="4">
        <f>(AD72/About!$A$37/About!$A$38)*1000000</f>
        <v>2.7829499440065221E-4</v>
      </c>
      <c r="AE83" s="4">
        <f>(AE72/About!$A$37/About!$A$38)*1000000</f>
        <v>2.8513244835156985E-4</v>
      </c>
      <c r="AF83" s="4">
        <f>(AF72/About!$A$37/About!$A$38)*1000000</f>
        <v>2.8215284835945444E-4</v>
      </c>
    </row>
    <row r="84" spans="1:32">
      <c r="A84" t="s">
        <v>178</v>
      </c>
      <c r="B84" t="s">
        <v>349</v>
      </c>
      <c r="C84" t="s">
        <v>353</v>
      </c>
      <c r="D84" s="4">
        <f>(D73/About!$A$37/About!$A$38)*1000000</f>
        <v>1.8995476123956504E-3</v>
      </c>
      <c r="E84" s="4">
        <f>(E73/About!$A$37/About!$A$38)*1000000</f>
        <v>2.1430028744036053E-3</v>
      </c>
      <c r="F84" s="4">
        <f>(F73/About!$A$37/About!$A$38)*1000000</f>
        <v>1.9647478899146066E-3</v>
      </c>
      <c r="G84" s="4">
        <f>(G73/About!$A$37/About!$A$38)*1000000</f>
        <v>2.0206401106415183E-3</v>
      </c>
      <c r="H84" s="4">
        <f>(H73/About!$A$37/About!$A$38)*1000000</f>
        <v>2.1799616187563255E-3</v>
      </c>
      <c r="I84" s="4">
        <f>(I73/About!$A$37/About!$A$38)*1000000</f>
        <v>2.3400399700704735E-3</v>
      </c>
      <c r="J84" s="4">
        <f>(J73/About!$A$37/About!$A$38)*1000000</f>
        <v>2.4225209641766019E-3</v>
      </c>
      <c r="K84" s="4">
        <f>(K73/About!$A$37/About!$A$38)*1000000</f>
        <v>2.5769971880851379E-3</v>
      </c>
      <c r="L84" s="4">
        <f>(L73/About!$A$37/About!$A$38)*1000000</f>
        <v>2.6094794380898769E-3</v>
      </c>
      <c r="M84" s="4">
        <f>(M73/About!$A$37/About!$A$38)*1000000</f>
        <v>2.4883440212047376E-3</v>
      </c>
      <c r="N84" s="4">
        <f>(N73/About!$A$37/About!$A$38)*1000000</f>
        <v>2.594266714045358E-3</v>
      </c>
      <c r="O84" s="4">
        <f>(O73/About!$A$37/About!$A$38)*1000000</f>
        <v>2.6256709456340998E-3</v>
      </c>
      <c r="P84" s="4">
        <f>(P73/About!$A$37/About!$A$38)*1000000</f>
        <v>2.8346785665565111E-3</v>
      </c>
      <c r="Q84" s="4">
        <f>(Q73/About!$A$37/About!$A$38)*1000000</f>
        <v>2.804406189537811E-3</v>
      </c>
      <c r="R84" s="4">
        <f>(R73/About!$A$37/About!$A$38)*1000000</f>
        <v>2.9004670526957604E-3</v>
      </c>
      <c r="S84" s="4">
        <f>(S73/About!$A$37/About!$A$38)*1000000</f>
        <v>2.8256671562121661E-3</v>
      </c>
      <c r="T84" s="4">
        <f>(T73/About!$A$37/About!$A$38)*1000000</f>
        <v>2.6995086231563986E-3</v>
      </c>
      <c r="U84" s="4">
        <f>(U73/About!$A$37/About!$A$38)*1000000</f>
        <v>2.5625726391108553E-3</v>
      </c>
      <c r="V84" s="4">
        <f>(V73/About!$A$37/About!$A$38)*1000000</f>
        <v>2.3056726201567297E-3</v>
      </c>
      <c r="W84" s="4">
        <f>(W73/About!$A$37/About!$A$38)*1000000</f>
        <v>2.3854709102700249E-3</v>
      </c>
      <c r="X84" s="4">
        <f>(X73/About!$A$37/About!$A$38)*1000000</f>
        <v>2.7523601013507712E-3</v>
      </c>
      <c r="Y84" s="4">
        <f>(Y73/About!$A$37/About!$A$38)*1000000</f>
        <v>2.519922304522661E-3</v>
      </c>
      <c r="Z84" s="4">
        <f>(Z73/About!$A$37/About!$A$38)*1000000</f>
        <v>2.5824821196468836E-3</v>
      </c>
      <c r="AA84" s="4">
        <f>(AA73/About!$A$37/About!$A$38)*1000000</f>
        <v>2.7848359171772042E-3</v>
      </c>
      <c r="AB84" s="4">
        <f>(AB73/About!$A$37/About!$A$38)*1000000</f>
        <v>2.9161652571152797E-3</v>
      </c>
      <c r="AC84" s="4">
        <f>(AC73/About!$A$37/About!$A$38)*1000000</f>
        <v>3.0368685326644003E-3</v>
      </c>
      <c r="AD84" s="4">
        <f>(AD73/About!$A$37/About!$A$38)*1000000</f>
        <v>3.1845166681344289E-3</v>
      </c>
      <c r="AE84" s="4">
        <f>(AE73/About!$A$37/About!$A$38)*1000000</f>
        <v>2.9801172423946859E-3</v>
      </c>
      <c r="AF84" s="4">
        <f>(AF73/About!$A$37/About!$A$38)*1000000</f>
        <v>3.0840537931720422E-3</v>
      </c>
    </row>
    <row r="85" spans="1:32">
      <c r="A85" t="s">
        <v>179</v>
      </c>
      <c r="B85" t="s">
        <v>349</v>
      </c>
      <c r="C85" t="s">
        <v>353</v>
      </c>
      <c r="D85" s="4">
        <f>(D74/About!$A$37/About!$A$38)*1000000</f>
        <v>1.1685259850230355E-3</v>
      </c>
      <c r="E85" s="4">
        <f>(E74/About!$A$37/About!$A$38)*1000000</f>
        <v>1.0405709881636332E-3</v>
      </c>
      <c r="F85" s="4">
        <f>(F74/About!$A$37/About!$A$38)*1000000</f>
        <v>9.6436589452182913E-4</v>
      </c>
      <c r="G85" s="4">
        <f>(G74/About!$A$37/About!$A$38)*1000000</f>
        <v>1.1088098892379468E-3</v>
      </c>
      <c r="H85" s="4">
        <f>(H74/About!$A$37/About!$A$38)*1000000</f>
        <v>1.0873562830818482E-3</v>
      </c>
      <c r="I85" s="4">
        <f>(I74/About!$A$37/About!$A$38)*1000000</f>
        <v>1.2171762539117071E-3</v>
      </c>
      <c r="J85" s="4">
        <f>(J74/About!$A$37/About!$A$38)*1000000</f>
        <v>1.2614436136862879E-3</v>
      </c>
      <c r="K85" s="4">
        <f>(K74/About!$A$37/About!$A$38)*1000000</f>
        <v>1.2837040931903175E-3</v>
      </c>
      <c r="L85" s="4">
        <f>(L74/About!$A$37/About!$A$38)*1000000</f>
        <v>1.1615535832101415E-3</v>
      </c>
      <c r="M85" s="4">
        <f>(M74/About!$A$37/About!$A$38)*1000000</f>
        <v>1.281850059709656E-3</v>
      </c>
      <c r="N85" s="4">
        <f>(N74/About!$A$37/About!$A$38)*1000000</f>
        <v>1.2754119345874538E-3</v>
      </c>
      <c r="O85" s="4">
        <f>(O74/About!$A$37/About!$A$38)*1000000</f>
        <v>1.1302487305179685E-3</v>
      </c>
      <c r="P85" s="4">
        <f>(P74/About!$A$37/About!$A$38)*1000000</f>
        <v>1.3548501238633299E-3</v>
      </c>
      <c r="Q85" s="4">
        <f>(Q74/About!$A$37/About!$A$38)*1000000</f>
        <v>1.4152507636776683E-3</v>
      </c>
      <c r="R85" s="4">
        <f>(R74/About!$A$37/About!$A$38)*1000000</f>
        <v>1.2605273720839522E-3</v>
      </c>
      <c r="S85" s="4">
        <f>(S74/About!$A$37/About!$A$38)*1000000</f>
        <v>1.3260740400680084E-3</v>
      </c>
      <c r="T85" s="4">
        <f>(T74/About!$A$37/About!$A$38)*1000000</f>
        <v>1.5063325379402177E-3</v>
      </c>
      <c r="U85" s="4">
        <f>(U74/About!$A$37/About!$A$38)*1000000</f>
        <v>1.3124021148189114E-3</v>
      </c>
      <c r="V85" s="4">
        <f>(V74/About!$A$37/About!$A$38)*1000000</f>
        <v>1.302839825041294E-3</v>
      </c>
      <c r="W85" s="4">
        <f>(W74/About!$A$37/About!$A$38)*1000000</f>
        <v>1.1758992723219989E-3</v>
      </c>
      <c r="X85" s="4">
        <f>(X74/About!$A$37/About!$A$38)*1000000</f>
        <v>1.1516337011758671E-3</v>
      </c>
      <c r="Y85" s="4">
        <f>(Y74/About!$A$37/About!$A$38)*1000000</f>
        <v>1.3023472949208112E-3</v>
      </c>
      <c r="Z85" s="4">
        <f>(Z74/About!$A$37/About!$A$38)*1000000</f>
        <v>1.3846413523288124E-3</v>
      </c>
      <c r="AA85" s="4">
        <f>(AA74/About!$A$37/About!$A$38)*1000000</f>
        <v>1.4811756719493689E-3</v>
      </c>
      <c r="AB85" s="4">
        <f>(AB74/About!$A$37/About!$A$38)*1000000</f>
        <v>1.6363794287027672E-3</v>
      </c>
      <c r="AC85" s="4">
        <f>(AC74/About!$A$37/About!$A$38)*1000000</f>
        <v>1.812351672230229E-3</v>
      </c>
      <c r="AD85" s="4">
        <f>(AD74/About!$A$37/About!$A$38)*1000000</f>
        <v>2.067923675357939E-3</v>
      </c>
      <c r="AE85" s="4">
        <f>(AE74/About!$A$37/About!$A$38)*1000000</f>
        <v>1.9304290260292489E-3</v>
      </c>
      <c r="AF85" s="4">
        <f>(AF74/About!$A$37/About!$A$38)*1000000</f>
        <v>1.9247266700429006E-3</v>
      </c>
    </row>
    <row r="86" spans="1:32">
      <c r="A86" t="s">
        <v>354</v>
      </c>
    </row>
    <row r="87" spans="1:32">
      <c r="A87" t="s">
        <v>355</v>
      </c>
    </row>
    <row r="88" spans="1:32">
      <c r="A88" s="48" t="s">
        <v>356</v>
      </c>
    </row>
    <row r="89" spans="1:32">
      <c r="A89" t="s">
        <v>357</v>
      </c>
    </row>
    <row r="90" spans="1:32">
      <c r="A90" t="s">
        <v>358</v>
      </c>
    </row>
    <row r="91" spans="1:32">
      <c r="A91" t="s">
        <v>359</v>
      </c>
    </row>
    <row r="93" spans="1:32">
      <c r="A93" s="1" t="s">
        <v>360</v>
      </c>
    </row>
    <row r="94" spans="1:32">
      <c r="A94" s="49">
        <v>1.090939116850125E-3</v>
      </c>
      <c r="B94" t="s">
        <v>352</v>
      </c>
    </row>
    <row r="95" spans="1:32">
      <c r="A95" s="49"/>
    </row>
    <row r="97" spans="1:5">
      <c r="A97" t="s">
        <v>361</v>
      </c>
    </row>
    <row r="98" spans="1:5">
      <c r="A98" t="s">
        <v>362</v>
      </c>
    </row>
    <row r="99" spans="1:5">
      <c r="A99" t="s">
        <v>363</v>
      </c>
    </row>
    <row r="101" spans="1:5">
      <c r="A101" t="s">
        <v>364</v>
      </c>
    </row>
    <row r="103" spans="1:5">
      <c r="A103" s="1" t="s">
        <v>344</v>
      </c>
      <c r="B103" s="1" t="s">
        <v>345</v>
      </c>
      <c r="C103" s="45" t="s">
        <v>365</v>
      </c>
      <c r="D103" s="45"/>
      <c r="E103" s="45"/>
    </row>
    <row r="104" spans="1:5">
      <c r="A104" t="s">
        <v>177</v>
      </c>
      <c r="B104" t="s">
        <v>347</v>
      </c>
      <c r="C104" s="43">
        <f>SLOPE($D79:$AF79,$D$78:$AF$78)/AVERAGE($D79:$AF79)</f>
        <v>2.454024397087189E-2</v>
      </c>
      <c r="D104" s="43"/>
      <c r="E104" s="43"/>
    </row>
    <row r="105" spans="1:5">
      <c r="A105" t="s">
        <v>178</v>
      </c>
      <c r="B105" t="s">
        <v>347</v>
      </c>
      <c r="C105" s="43">
        <f>SLOPE($D80:$AF80,$D$78:$AF$78)/AVERAGE($D80:$AF80)</f>
        <v>8.7366452565341372E-3</v>
      </c>
      <c r="D105" s="43"/>
      <c r="E105" s="43"/>
    </row>
    <row r="106" spans="1:5">
      <c r="A106" t="s">
        <v>179</v>
      </c>
      <c r="B106" t="s">
        <v>347</v>
      </c>
      <c r="C106" s="43">
        <f>SLOPE($D81:$AF81,$D$78:$AF$78)/AVERAGE($D81:$AF81)</f>
        <v>1.4676891602035867E-2</v>
      </c>
      <c r="D106" s="43"/>
      <c r="E106" s="43"/>
    </row>
    <row r="107" spans="1:5">
      <c r="A107" t="s">
        <v>180</v>
      </c>
      <c r="B107" t="s">
        <v>347</v>
      </c>
      <c r="C107" s="50">
        <v>0</v>
      </c>
      <c r="D107" s="50"/>
      <c r="E107" s="50"/>
    </row>
    <row r="108" spans="1:5">
      <c r="A108" t="s">
        <v>177</v>
      </c>
      <c r="B108" t="s">
        <v>349</v>
      </c>
      <c r="C108" s="43">
        <f>SLOPE($D83:$AF83,$D$78:$AF$78)/AVERAGE($D83:$AF83)</f>
        <v>1.9994516541363788E-2</v>
      </c>
      <c r="D108" s="43"/>
      <c r="E108" s="43"/>
    </row>
    <row r="109" spans="1:5">
      <c r="A109" t="s">
        <v>178</v>
      </c>
      <c r="B109" t="s">
        <v>349</v>
      </c>
      <c r="C109" s="43">
        <f>SLOPE($D84:$AF84,$D$78:$AF$78)/AVERAGE($D84:$AF84)</f>
        <v>1.223913120147962E-2</v>
      </c>
      <c r="D109" s="43"/>
      <c r="E109" s="43"/>
    </row>
    <row r="110" spans="1:5">
      <c r="A110" t="s">
        <v>179</v>
      </c>
      <c r="B110" t="s">
        <v>349</v>
      </c>
      <c r="C110" s="43">
        <f>SLOPE($D85:$AF85,$D$78:$AF$78)/AVERAGE($D85:$AF85)</f>
        <v>1.90344976412208E-2</v>
      </c>
      <c r="D110" s="43"/>
      <c r="E110" s="43"/>
    </row>
    <row r="111" spans="1:5">
      <c r="C111" s="43"/>
      <c r="D111" s="43"/>
      <c r="E111" s="43"/>
    </row>
    <row r="112" spans="1:5">
      <c r="A112" t="s">
        <v>366</v>
      </c>
    </row>
    <row r="113" spans="1:32">
      <c r="A113" t="s">
        <v>367</v>
      </c>
    </row>
    <row r="114" spans="1:32">
      <c r="A114" t="s">
        <v>368</v>
      </c>
    </row>
    <row r="115" spans="1:32">
      <c r="A115" t="s">
        <v>369</v>
      </c>
    </row>
    <row r="117" spans="1:32">
      <c r="A117" s="1" t="s">
        <v>344</v>
      </c>
      <c r="B117" s="1" t="s">
        <v>345</v>
      </c>
      <c r="C117" s="45" t="s">
        <v>370</v>
      </c>
      <c r="D117" s="45" t="s">
        <v>371</v>
      </c>
      <c r="E117" s="45"/>
    </row>
    <row r="118" spans="1:32">
      <c r="A118" t="s">
        <v>177</v>
      </c>
      <c r="B118" t="s">
        <v>347</v>
      </c>
      <c r="C118" s="42">
        <f>C104*'Data from AVL'!B4</f>
        <v>0.58896585530092538</v>
      </c>
      <c r="D118" s="44">
        <f>1+C118</f>
        <v>1.5889658553009254</v>
      </c>
      <c r="E118" s="42"/>
    </row>
    <row r="119" spans="1:32">
      <c r="A119" t="s">
        <v>178</v>
      </c>
      <c r="B119" t="s">
        <v>347</v>
      </c>
      <c r="C119" s="42">
        <f>C105*'Data from AVL'!B5</f>
        <v>0.29704593872216067</v>
      </c>
      <c r="D119" s="44">
        <f>1+C119</f>
        <v>1.2970459387221607</v>
      </c>
      <c r="E119" s="42"/>
    </row>
    <row r="120" spans="1:32">
      <c r="A120" t="s">
        <v>179</v>
      </c>
      <c r="B120" t="s">
        <v>347</v>
      </c>
      <c r="C120" s="42">
        <f>C106*'Data from AVL'!B6</f>
        <v>0.48433742286718362</v>
      </c>
      <c r="D120" s="44">
        <f>1+C120</f>
        <v>1.4843374228671835</v>
      </c>
      <c r="E120" s="42"/>
    </row>
    <row r="121" spans="1:32">
      <c r="A121" t="s">
        <v>180</v>
      </c>
      <c r="B121" t="s">
        <v>347</v>
      </c>
      <c r="C121" s="47">
        <v>0</v>
      </c>
      <c r="D121" s="44">
        <f>1+C121</f>
        <v>1</v>
      </c>
      <c r="E121" s="47"/>
    </row>
    <row r="122" spans="1:32">
      <c r="A122" t="s">
        <v>177</v>
      </c>
      <c r="B122" t="s">
        <v>349</v>
      </c>
      <c r="C122" s="42">
        <f>C108*'Data from AVL'!B4</f>
        <v>0.47986839699273087</v>
      </c>
      <c r="D122" s="44">
        <f>1+C122</f>
        <v>1.4798683969927309</v>
      </c>
      <c r="E122" s="42"/>
    </row>
    <row r="123" spans="1:32">
      <c r="A123" t="s">
        <v>178</v>
      </c>
      <c r="B123" t="s">
        <v>349</v>
      </c>
      <c r="C123" s="42">
        <f>C109*'Data from AVL'!B5</f>
        <v>0.41613046085030708</v>
      </c>
      <c r="D123" s="44">
        <f>1+C123</f>
        <v>1.4161304608503071</v>
      </c>
      <c r="E123" s="42"/>
    </row>
    <row r="124" spans="1:32">
      <c r="A124" t="s">
        <v>179</v>
      </c>
      <c r="B124" t="s">
        <v>349</v>
      </c>
      <c r="C124" s="42">
        <f>C110*'Data from AVL'!B6</f>
        <v>0.62813842216028637</v>
      </c>
      <c r="D124" s="44">
        <f>1+C124</f>
        <v>1.6281384221602864</v>
      </c>
      <c r="E124" s="42"/>
    </row>
    <row r="126" spans="1:32">
      <c r="A126" s="1" t="s">
        <v>372</v>
      </c>
    </row>
    <row r="128" spans="1:32" s="1" customFormat="1">
      <c r="A128" s="1" t="s">
        <v>344</v>
      </c>
      <c r="B128" s="1" t="s">
        <v>345</v>
      </c>
      <c r="C128" s="1" t="s">
        <v>346</v>
      </c>
      <c r="D128" s="1">
        <v>1990</v>
      </c>
      <c r="E128" s="1">
        <v>1991</v>
      </c>
      <c r="F128" s="1">
        <v>1992</v>
      </c>
      <c r="G128" s="1">
        <v>1993</v>
      </c>
      <c r="H128" s="1">
        <v>1994</v>
      </c>
      <c r="I128" s="1">
        <v>1995</v>
      </c>
      <c r="J128" s="1">
        <v>1996</v>
      </c>
      <c r="K128" s="1">
        <v>1997</v>
      </c>
      <c r="L128" s="1">
        <v>1998</v>
      </c>
      <c r="M128" s="1">
        <v>1999</v>
      </c>
      <c r="N128" s="1">
        <v>2000</v>
      </c>
      <c r="O128" s="1">
        <v>2001</v>
      </c>
      <c r="P128" s="1">
        <v>2002</v>
      </c>
      <c r="Q128" s="1">
        <v>2003</v>
      </c>
      <c r="R128" s="1">
        <v>2004</v>
      </c>
      <c r="S128" s="1">
        <v>2005</v>
      </c>
      <c r="T128" s="1">
        <v>2006</v>
      </c>
      <c r="U128" s="1">
        <v>2007</v>
      </c>
      <c r="V128" s="1">
        <v>2008</v>
      </c>
      <c r="W128" s="1">
        <v>2009</v>
      </c>
      <c r="X128" s="1">
        <v>2010</v>
      </c>
      <c r="Y128" s="1">
        <v>2011</v>
      </c>
      <c r="Z128" s="1">
        <v>2012</v>
      </c>
      <c r="AA128" s="1">
        <v>2013</v>
      </c>
      <c r="AB128" s="1">
        <v>2014</v>
      </c>
      <c r="AC128" s="1">
        <v>2015</v>
      </c>
      <c r="AD128" s="1">
        <v>2016</v>
      </c>
      <c r="AE128" s="1">
        <v>2017</v>
      </c>
      <c r="AF128" s="1">
        <v>2018</v>
      </c>
    </row>
    <row r="129" spans="1:39">
      <c r="A129" t="s">
        <v>176</v>
      </c>
      <c r="B129" t="s">
        <v>347</v>
      </c>
      <c r="C129" t="s">
        <v>352</v>
      </c>
      <c r="D129" s="4"/>
      <c r="E129" s="4">
        <f t="shared" ref="E129:AF129" si="52">C12</f>
        <v>3.5893673689316868E-4</v>
      </c>
      <c r="F129" s="4">
        <f t="shared" si="52"/>
        <v>3.5861668930663464E-4</v>
      </c>
      <c r="G129" s="4">
        <f t="shared" si="52"/>
        <v>3.5829664172010059E-4</v>
      </c>
      <c r="H129" s="4">
        <f t="shared" si="52"/>
        <v>3.5797659413356654E-4</v>
      </c>
      <c r="I129" s="4">
        <f t="shared" si="52"/>
        <v>3.5765654654703249E-4</v>
      </c>
      <c r="J129" s="4">
        <f t="shared" si="52"/>
        <v>3.5733649896049844E-4</v>
      </c>
      <c r="K129" s="4">
        <f t="shared" si="52"/>
        <v>3.5701645137396439E-4</v>
      </c>
      <c r="L129" s="4">
        <f t="shared" si="52"/>
        <v>3.5669640378743035E-4</v>
      </c>
      <c r="M129" s="4">
        <f t="shared" si="52"/>
        <v>3.563763562008963E-4</v>
      </c>
      <c r="N129" s="4">
        <f t="shared" si="52"/>
        <v>3.5605630861436225E-4</v>
      </c>
      <c r="O129" s="4">
        <f t="shared" si="52"/>
        <v>3.557362610278282E-4</v>
      </c>
      <c r="P129" s="4">
        <f t="shared" si="52"/>
        <v>3.5541621344129415E-4</v>
      </c>
      <c r="Q129" s="4">
        <f t="shared" si="52"/>
        <v>3.550961658547601E-4</v>
      </c>
      <c r="R129" s="4">
        <f t="shared" si="52"/>
        <v>3.5477611826822606E-4</v>
      </c>
      <c r="S129" s="4">
        <f t="shared" si="52"/>
        <v>3.5445607068169201E-4</v>
      </c>
      <c r="T129" s="4">
        <f t="shared" si="52"/>
        <v>3.5413602309515796E-4</v>
      </c>
      <c r="U129" s="4">
        <f t="shared" si="52"/>
        <v>3.5381597550862391E-4</v>
      </c>
      <c r="V129" s="4">
        <f t="shared" si="52"/>
        <v>3.5349592792208986E-4</v>
      </c>
      <c r="W129" s="4">
        <f t="shared" si="52"/>
        <v>3.5317588033555582E-4</v>
      </c>
      <c r="X129" s="4">
        <f t="shared" si="52"/>
        <v>3.5285583274902177E-4</v>
      </c>
      <c r="Y129" s="4">
        <f t="shared" si="52"/>
        <v>3.5253578516248761E-4</v>
      </c>
      <c r="Z129" s="4">
        <f t="shared" si="52"/>
        <v>3.5221573757595356E-4</v>
      </c>
      <c r="AA129" s="4">
        <f t="shared" si="52"/>
        <v>3.5189568998941951E-4</v>
      </c>
      <c r="AB129" s="4">
        <f t="shared" si="52"/>
        <v>3.5157564240288547E-4</v>
      </c>
      <c r="AC129" s="4">
        <f t="shared" si="52"/>
        <v>3.5125559481635142E-4</v>
      </c>
      <c r="AD129" s="4">
        <f t="shared" si="52"/>
        <v>3.5093554722981737E-4</v>
      </c>
      <c r="AE129" s="4">
        <f t="shared" si="52"/>
        <v>3.5061549964328332E-4</v>
      </c>
      <c r="AF129" s="4">
        <f t="shared" si="52"/>
        <v>3.5029545205674927E-4</v>
      </c>
    </row>
    <row r="130" spans="1:39">
      <c r="A130" t="s">
        <v>170</v>
      </c>
      <c r="B130" t="s">
        <v>347</v>
      </c>
      <c r="C130" t="s">
        <v>352</v>
      </c>
      <c r="D130" s="4"/>
      <c r="E130" s="4">
        <f>C38</f>
        <v>4.8245990742172562E-4</v>
      </c>
      <c r="F130" s="4">
        <f t="shared" ref="E130:AD130" si="53">D38</f>
        <v>5.2796016973404025E-4</v>
      </c>
      <c r="G130" s="4">
        <f t="shared" si="53"/>
        <v>5.7346043204636876E-4</v>
      </c>
      <c r="H130" s="4">
        <f t="shared" si="53"/>
        <v>6.1896069435868339E-4</v>
      </c>
      <c r="I130" s="4">
        <f t="shared" si="53"/>
        <v>6.644609566710119E-4</v>
      </c>
      <c r="J130" s="4">
        <f t="shared" si="53"/>
        <v>7.0996121898332654E-4</v>
      </c>
      <c r="K130" s="4">
        <f t="shared" si="53"/>
        <v>7.5546148129565505E-4</v>
      </c>
      <c r="L130" s="4">
        <f t="shared" si="53"/>
        <v>8.0096174360796968E-4</v>
      </c>
      <c r="M130" s="4">
        <f t="shared" si="53"/>
        <v>8.4646200592029819E-4</v>
      </c>
      <c r="N130" s="4">
        <f t="shared" si="53"/>
        <v>8.9196226823261282E-4</v>
      </c>
      <c r="O130" s="4">
        <f t="shared" si="53"/>
        <v>9.3746253054494133E-4</v>
      </c>
      <c r="P130" s="4">
        <f t="shared" si="53"/>
        <v>9.8296279285725596E-4</v>
      </c>
      <c r="Q130" s="4">
        <f t="shared" si="53"/>
        <v>1.0284630551695845E-3</v>
      </c>
      <c r="R130" s="4">
        <f t="shared" si="53"/>
        <v>1.0739633174818991E-3</v>
      </c>
      <c r="S130" s="4">
        <f t="shared" si="53"/>
        <v>1.1194635797942276E-3</v>
      </c>
      <c r="T130" s="4">
        <f t="shared" si="53"/>
        <v>1.1649638421065422E-3</v>
      </c>
      <c r="U130" s="4">
        <f t="shared" si="53"/>
        <v>1.2104641044188708E-3</v>
      </c>
      <c r="V130" s="4">
        <f t="shared" si="53"/>
        <v>1.2559643667311854E-3</v>
      </c>
      <c r="W130" s="4">
        <f t="shared" si="53"/>
        <v>1.3014646290435E-3</v>
      </c>
      <c r="X130" s="4">
        <f t="shared" si="53"/>
        <v>1.3469648913558285E-3</v>
      </c>
      <c r="Y130" s="4">
        <f t="shared" si="53"/>
        <v>1.3924651536681432E-3</v>
      </c>
      <c r="Z130" s="4">
        <f t="shared" si="53"/>
        <v>1.4379654159804717E-3</v>
      </c>
      <c r="AA130" s="4">
        <f t="shared" si="53"/>
        <v>1.4834656782927863E-3</v>
      </c>
      <c r="AB130" s="4">
        <f t="shared" si="53"/>
        <v>1.5289659406051148E-3</v>
      </c>
      <c r="AC130" s="4">
        <f t="shared" si="53"/>
        <v>1.5744662029174294E-3</v>
      </c>
      <c r="AD130" s="4">
        <f t="shared" si="53"/>
        <v>1.619966465229758E-3</v>
      </c>
      <c r="AE130" s="4">
        <f t="shared" ref="AE130" si="54">AC38</f>
        <v>1.6654667275420726E-3</v>
      </c>
      <c r="AF130" s="4">
        <f t="shared" ref="AF130" si="55">AD38</f>
        <v>1.7109669898544011E-3</v>
      </c>
    </row>
    <row r="131" spans="1:39">
      <c r="A131" t="s">
        <v>177</v>
      </c>
      <c r="B131" t="s">
        <v>347</v>
      </c>
      <c r="C131" t="s">
        <v>352</v>
      </c>
      <c r="D131" s="4">
        <f t="shared" ref="D131:AF131" si="56">D79*$D118</f>
        <v>3.8448675123471741E-4</v>
      </c>
      <c r="E131" s="4">
        <f t="shared" si="56"/>
        <v>3.745975318662514E-4</v>
      </c>
      <c r="F131" s="4">
        <f t="shared" si="56"/>
        <v>3.8801198072353977E-4</v>
      </c>
      <c r="G131" s="4">
        <f t="shared" si="56"/>
        <v>3.9999838601357981E-4</v>
      </c>
      <c r="H131" s="4">
        <f t="shared" si="56"/>
        <v>4.0746698417533128E-4</v>
      </c>
      <c r="I131" s="4">
        <f t="shared" si="56"/>
        <v>4.2340942348892928E-4</v>
      </c>
      <c r="J131" s="4">
        <f t="shared" si="56"/>
        <v>4.1761245674914186E-4</v>
      </c>
      <c r="K131" s="4">
        <f t="shared" si="56"/>
        <v>4.5725504033158817E-4</v>
      </c>
      <c r="L131" s="4">
        <f t="shared" si="56"/>
        <v>4.6062885128835278E-4</v>
      </c>
      <c r="M131" s="4">
        <f t="shared" si="56"/>
        <v>4.5457244260758972E-4</v>
      </c>
      <c r="N131" s="4">
        <f t="shared" si="56"/>
        <v>4.7092878896704037E-4</v>
      </c>
      <c r="O131" s="4">
        <f t="shared" si="56"/>
        <v>5.040614034268724E-4</v>
      </c>
      <c r="P131" s="4">
        <f t="shared" si="56"/>
        <v>4.6550436469130444E-4</v>
      </c>
      <c r="Q131" s="4">
        <f t="shared" si="56"/>
        <v>4.4572481178929723E-4</v>
      </c>
      <c r="R131" s="4">
        <f t="shared" si="56"/>
        <v>4.508354963139929E-4</v>
      </c>
      <c r="S131" s="4">
        <f t="shared" si="56"/>
        <v>4.5787710738191774E-4</v>
      </c>
      <c r="T131" s="4">
        <f t="shared" si="56"/>
        <v>4.9630772748962711E-4</v>
      </c>
      <c r="U131" s="4">
        <f t="shared" si="56"/>
        <v>5.1832220131284431E-4</v>
      </c>
      <c r="V131" s="4">
        <f t="shared" si="56"/>
        <v>5.6392730153782865E-4</v>
      </c>
      <c r="W131" s="4">
        <f t="shared" si="56"/>
        <v>5.9056729993948976E-4</v>
      </c>
      <c r="X131" s="4">
        <f t="shared" si="56"/>
        <v>6.3464012423087354E-4</v>
      </c>
      <c r="Y131" s="4">
        <f t="shared" si="56"/>
        <v>6.7596480430538849E-4</v>
      </c>
      <c r="Z131" s="4">
        <f t="shared" si="56"/>
        <v>6.2898223608543358E-4</v>
      </c>
      <c r="AA131" s="4">
        <f t="shared" si="56"/>
        <v>6.0382530370385362E-4</v>
      </c>
      <c r="AB131" s="4">
        <f t="shared" si="56"/>
        <v>6.5878375297429655E-4</v>
      </c>
      <c r="AC131" s="4">
        <f t="shared" si="56"/>
        <v>6.7821248634938631E-4</v>
      </c>
      <c r="AD131" s="4">
        <f t="shared" si="56"/>
        <v>7.2431353206340167E-4</v>
      </c>
      <c r="AE131" s="4">
        <f t="shared" si="56"/>
        <v>7.3706072328859058E-4</v>
      </c>
      <c r="AF131" s="4">
        <f t="shared" si="56"/>
        <v>7.2193044623531288E-4</v>
      </c>
    </row>
    <row r="132" spans="1:39">
      <c r="A132" t="s">
        <v>178</v>
      </c>
      <c r="B132" t="s">
        <v>347</v>
      </c>
      <c r="C132" t="s">
        <v>352</v>
      </c>
      <c r="D132" s="4">
        <f t="shared" ref="D132:AF132" si="57">D80*$D119</f>
        <v>4.3355650245517879E-4</v>
      </c>
      <c r="E132" s="4">
        <f t="shared" si="57"/>
        <v>4.127936746107091E-4</v>
      </c>
      <c r="F132" s="4">
        <f t="shared" si="57"/>
        <v>3.9666627387500666E-4</v>
      </c>
      <c r="G132" s="4">
        <f t="shared" si="57"/>
        <v>4.1817374041763317E-4</v>
      </c>
      <c r="H132" s="4">
        <f t="shared" si="57"/>
        <v>4.344145943842296E-4</v>
      </c>
      <c r="I132" s="4">
        <f t="shared" si="57"/>
        <v>4.3306368431351869E-4</v>
      </c>
      <c r="J132" s="4">
        <f t="shared" si="57"/>
        <v>4.4116579644103675E-4</v>
      </c>
      <c r="K132" s="4">
        <f t="shared" si="57"/>
        <v>4.6603990077768336E-4</v>
      </c>
      <c r="L132" s="4">
        <f t="shared" si="57"/>
        <v>4.3997927224900211E-4</v>
      </c>
      <c r="M132" s="4">
        <f t="shared" si="57"/>
        <v>4.5423901733119252E-4</v>
      </c>
      <c r="N132" s="4">
        <f t="shared" si="57"/>
        <v>4.3600532793735435E-4</v>
      </c>
      <c r="O132" s="4">
        <f t="shared" si="57"/>
        <v>4.7299743945346587E-4</v>
      </c>
      <c r="P132" s="4">
        <f t="shared" si="57"/>
        <v>4.7598370054052454E-4</v>
      </c>
      <c r="Q132" s="4">
        <f t="shared" si="57"/>
        <v>4.7529954536792491E-4</v>
      </c>
      <c r="R132" s="4">
        <f t="shared" si="57"/>
        <v>4.8671943728958712E-4</v>
      </c>
      <c r="S132" s="4">
        <f t="shared" si="57"/>
        <v>4.9370866493350955E-4</v>
      </c>
      <c r="T132" s="4">
        <f t="shared" si="57"/>
        <v>5.7045364587668033E-4</v>
      </c>
      <c r="U132" s="4">
        <f t="shared" si="57"/>
        <v>4.6151995876221065E-4</v>
      </c>
      <c r="V132" s="4">
        <f t="shared" si="57"/>
        <v>4.6582995565750399E-4</v>
      </c>
      <c r="W132" s="4">
        <f t="shared" si="57"/>
        <v>4.903653834114908E-4</v>
      </c>
      <c r="X132" s="4">
        <f t="shared" si="57"/>
        <v>5.0739693955892688E-4</v>
      </c>
      <c r="Y132" s="4">
        <f t="shared" si="57"/>
        <v>5.3800651602806918E-4</v>
      </c>
      <c r="Z132" s="4">
        <f t="shared" si="57"/>
        <v>5.588111514255521E-4</v>
      </c>
      <c r="AA132" s="4">
        <f t="shared" si="57"/>
        <v>5.1360147598235025E-4</v>
      </c>
      <c r="AB132" s="4">
        <f t="shared" si="57"/>
        <v>5.1382597158428501E-4</v>
      </c>
      <c r="AC132" s="4">
        <f t="shared" si="57"/>
        <v>5.1419541912740949E-4</v>
      </c>
      <c r="AD132" s="4">
        <f t="shared" si="57"/>
        <v>4.7282115939429199E-4</v>
      </c>
      <c r="AE132" s="4">
        <f t="shared" si="57"/>
        <v>5.2798730925933954E-4</v>
      </c>
      <c r="AF132" s="4">
        <f t="shared" si="57"/>
        <v>5.1523538363491145E-4</v>
      </c>
    </row>
    <row r="133" spans="1:39">
      <c r="A133" t="s">
        <v>179</v>
      </c>
      <c r="B133" t="s">
        <v>347</v>
      </c>
      <c r="C133" t="s">
        <v>352</v>
      </c>
      <c r="D133" s="4">
        <f t="shared" ref="D133:AF133" si="58">D81*$D120</f>
        <v>3.0521872488189263E-4</v>
      </c>
      <c r="E133" s="4">
        <f t="shared" si="58"/>
        <v>2.2938196685974346E-4</v>
      </c>
      <c r="F133" s="4">
        <f t="shared" si="58"/>
        <v>2.2281148195621493E-4</v>
      </c>
      <c r="G133" s="4">
        <f t="shared" si="58"/>
        <v>2.626044959384407E-4</v>
      </c>
      <c r="H133" s="4">
        <f t="shared" si="58"/>
        <v>2.4797317742465653E-4</v>
      </c>
      <c r="I133" s="4">
        <f t="shared" si="58"/>
        <v>2.577859482502605E-4</v>
      </c>
      <c r="J133" s="4">
        <f t="shared" si="58"/>
        <v>2.6289323545023168E-4</v>
      </c>
      <c r="K133" s="4">
        <f t="shared" si="58"/>
        <v>2.6567541106466331E-4</v>
      </c>
      <c r="L133" s="4">
        <f t="shared" si="58"/>
        <v>2.2412735483267192E-4</v>
      </c>
      <c r="M133" s="4">
        <f t="shared" si="58"/>
        <v>2.6778640174623209E-4</v>
      </c>
      <c r="N133" s="4">
        <f t="shared" si="58"/>
        <v>2.4530416844218528E-4</v>
      </c>
      <c r="O133" s="4">
        <f t="shared" si="58"/>
        <v>2.3300744508764339E-4</v>
      </c>
      <c r="P133" s="4">
        <f t="shared" si="58"/>
        <v>2.6034952838214522E-4</v>
      </c>
      <c r="Q133" s="4">
        <f t="shared" si="58"/>
        <v>2.744967195092066E-4</v>
      </c>
      <c r="R133" s="4">
        <f t="shared" si="58"/>
        <v>2.4206963381656849E-4</v>
      </c>
      <c r="S133" s="4">
        <f t="shared" si="58"/>
        <v>2.6515193310088181E-4</v>
      </c>
      <c r="T133" s="4">
        <f t="shared" si="58"/>
        <v>3.6427869920674589E-4</v>
      </c>
      <c r="U133" s="4">
        <f t="shared" si="58"/>
        <v>2.7049453965314371E-4</v>
      </c>
      <c r="V133" s="4">
        <f t="shared" si="58"/>
        <v>3.0122989804208365E-4</v>
      </c>
      <c r="W133" s="4">
        <f t="shared" si="58"/>
        <v>2.7662605274736651E-4</v>
      </c>
      <c r="X133" s="4">
        <f t="shared" si="58"/>
        <v>2.4295969517331263E-4</v>
      </c>
      <c r="Y133" s="4">
        <f t="shared" si="58"/>
        <v>3.1820315112378859E-4</v>
      </c>
      <c r="Z133" s="4">
        <f t="shared" si="58"/>
        <v>3.4288012917991074E-4</v>
      </c>
      <c r="AA133" s="4">
        <f t="shared" si="58"/>
        <v>3.1261549515817263E-4</v>
      </c>
      <c r="AB133" s="4">
        <f t="shared" si="58"/>
        <v>3.299629749901419E-4</v>
      </c>
      <c r="AC133" s="4">
        <f t="shared" si="58"/>
        <v>3.5117368380861486E-4</v>
      </c>
      <c r="AD133" s="4">
        <f t="shared" si="58"/>
        <v>3.5137039057012587E-4</v>
      </c>
      <c r="AE133" s="4">
        <f t="shared" si="58"/>
        <v>3.9140038768294312E-4</v>
      </c>
      <c r="AF133" s="4">
        <f t="shared" si="58"/>
        <v>3.6798496839534896E-4</v>
      </c>
    </row>
    <row r="134" spans="1:39">
      <c r="A134" t="s">
        <v>180</v>
      </c>
      <c r="B134" t="s">
        <v>347</v>
      </c>
      <c r="C134" t="s">
        <v>352</v>
      </c>
      <c r="D134" s="4">
        <f>$A$94</f>
        <v>1.090939116850125E-3</v>
      </c>
      <c r="E134" s="4">
        <f t="shared" ref="E134:AF134" si="59">$D134</f>
        <v>1.090939116850125E-3</v>
      </c>
      <c r="F134" s="4">
        <f t="shared" si="59"/>
        <v>1.090939116850125E-3</v>
      </c>
      <c r="G134" s="4">
        <f t="shared" si="59"/>
        <v>1.090939116850125E-3</v>
      </c>
      <c r="H134" s="4">
        <f t="shared" si="59"/>
        <v>1.090939116850125E-3</v>
      </c>
      <c r="I134" s="4">
        <f t="shared" si="59"/>
        <v>1.090939116850125E-3</v>
      </c>
      <c r="J134" s="4">
        <f t="shared" si="59"/>
        <v>1.090939116850125E-3</v>
      </c>
      <c r="K134" s="4">
        <f t="shared" si="59"/>
        <v>1.090939116850125E-3</v>
      </c>
      <c r="L134" s="4">
        <f t="shared" si="59"/>
        <v>1.090939116850125E-3</v>
      </c>
      <c r="M134" s="4">
        <f t="shared" si="59"/>
        <v>1.090939116850125E-3</v>
      </c>
      <c r="N134" s="4">
        <f t="shared" si="59"/>
        <v>1.090939116850125E-3</v>
      </c>
      <c r="O134" s="4">
        <f t="shared" si="59"/>
        <v>1.090939116850125E-3</v>
      </c>
      <c r="P134" s="4">
        <f t="shared" si="59"/>
        <v>1.090939116850125E-3</v>
      </c>
      <c r="Q134" s="4">
        <f t="shared" si="59"/>
        <v>1.090939116850125E-3</v>
      </c>
      <c r="R134" s="4">
        <f t="shared" si="59"/>
        <v>1.090939116850125E-3</v>
      </c>
      <c r="S134" s="4">
        <f t="shared" si="59"/>
        <v>1.090939116850125E-3</v>
      </c>
      <c r="T134" s="4">
        <f t="shared" si="59"/>
        <v>1.090939116850125E-3</v>
      </c>
      <c r="U134" s="4">
        <f t="shared" si="59"/>
        <v>1.090939116850125E-3</v>
      </c>
      <c r="V134" s="4">
        <f t="shared" si="59"/>
        <v>1.090939116850125E-3</v>
      </c>
      <c r="W134" s="4">
        <f t="shared" si="59"/>
        <v>1.090939116850125E-3</v>
      </c>
      <c r="X134" s="4">
        <f t="shared" si="59"/>
        <v>1.090939116850125E-3</v>
      </c>
      <c r="Y134" s="4">
        <f t="shared" si="59"/>
        <v>1.090939116850125E-3</v>
      </c>
      <c r="Z134" s="4">
        <f t="shared" si="59"/>
        <v>1.090939116850125E-3</v>
      </c>
      <c r="AA134" s="4">
        <f t="shared" si="59"/>
        <v>1.090939116850125E-3</v>
      </c>
      <c r="AB134" s="4">
        <f t="shared" si="59"/>
        <v>1.090939116850125E-3</v>
      </c>
      <c r="AC134" s="4">
        <f t="shared" si="59"/>
        <v>1.090939116850125E-3</v>
      </c>
      <c r="AD134" s="4">
        <f t="shared" si="59"/>
        <v>1.090939116850125E-3</v>
      </c>
      <c r="AE134" s="4">
        <f t="shared" si="59"/>
        <v>1.090939116850125E-3</v>
      </c>
      <c r="AF134" s="4">
        <f t="shared" si="59"/>
        <v>1.090939116850125E-3</v>
      </c>
    </row>
    <row r="135" spans="1:39">
      <c r="A135" t="s">
        <v>176</v>
      </c>
      <c r="B135" t="s">
        <v>349</v>
      </c>
      <c r="C135" t="s">
        <v>353</v>
      </c>
      <c r="D135" s="4"/>
      <c r="E135" s="4">
        <f t="shared" ref="E135:AC135" si="60">C51</f>
        <v>8.5838740171306164E-5</v>
      </c>
      <c r="F135" s="4">
        <f t="shared" si="60"/>
        <v>8.6490793649898669E-5</v>
      </c>
      <c r="G135" s="4">
        <f t="shared" si="60"/>
        <v>8.7142847128491175E-5</v>
      </c>
      <c r="H135" s="4">
        <f t="shared" si="60"/>
        <v>8.7794900607083681E-5</v>
      </c>
      <c r="I135" s="4">
        <f t="shared" si="60"/>
        <v>8.8446954085676186E-5</v>
      </c>
      <c r="J135" s="4">
        <f t="shared" si="60"/>
        <v>8.9099007564268692E-5</v>
      </c>
      <c r="K135" s="4">
        <f t="shared" si="60"/>
        <v>8.9751061042861197E-5</v>
      </c>
      <c r="L135" s="4">
        <f t="shared" si="60"/>
        <v>9.0403114521453703E-5</v>
      </c>
      <c r="M135" s="4">
        <f t="shared" si="60"/>
        <v>9.1055168000046208E-5</v>
      </c>
      <c r="N135" s="4">
        <f t="shared" si="60"/>
        <v>9.1707221478638714E-5</v>
      </c>
      <c r="O135" s="4">
        <f t="shared" si="60"/>
        <v>9.235927495723122E-5</v>
      </c>
      <c r="P135" s="4">
        <f t="shared" si="60"/>
        <v>9.3011328435823725E-5</v>
      </c>
      <c r="Q135" s="4">
        <f t="shared" si="60"/>
        <v>9.3663381914416231E-5</v>
      </c>
      <c r="R135" s="4">
        <f t="shared" si="60"/>
        <v>9.4315435393008736E-5</v>
      </c>
      <c r="S135" s="4">
        <f t="shared" si="60"/>
        <v>9.4967488871601242E-5</v>
      </c>
      <c r="T135" s="4">
        <f t="shared" si="60"/>
        <v>9.5619542350193747E-5</v>
      </c>
      <c r="U135" s="4">
        <f t="shared" si="60"/>
        <v>9.6271595828786253E-5</v>
      </c>
      <c r="V135" s="4">
        <f t="shared" si="60"/>
        <v>9.6923649307378758E-5</v>
      </c>
      <c r="W135" s="4">
        <f t="shared" si="60"/>
        <v>9.7575702785971264E-5</v>
      </c>
      <c r="X135" s="4">
        <f t="shared" si="60"/>
        <v>9.822775626456377E-5</v>
      </c>
      <c r="Y135" s="4">
        <f t="shared" si="60"/>
        <v>9.8879809743156275E-5</v>
      </c>
      <c r="Z135" s="4">
        <f t="shared" si="60"/>
        <v>9.9531863221748781E-5</v>
      </c>
      <c r="AA135" s="4">
        <f t="shared" si="60"/>
        <v>1.0018391670034129E-4</v>
      </c>
      <c r="AB135" s="4">
        <f t="shared" si="60"/>
        <v>1.0083597017893379E-4</v>
      </c>
      <c r="AC135" s="4">
        <f t="shared" si="60"/>
        <v>1.014880236575263E-4</v>
      </c>
      <c r="AD135" s="4">
        <f>AB51</f>
        <v>1.021400771361188E-4</v>
      </c>
      <c r="AE135" s="4">
        <f t="shared" ref="AE135:AF135" si="61">AC51</f>
        <v>1.0279213061471131E-4</v>
      </c>
      <c r="AF135" s="4">
        <f t="shared" si="61"/>
        <v>1.0344418409330381E-4</v>
      </c>
    </row>
    <row r="136" spans="1:39">
      <c r="A136" t="s">
        <v>170</v>
      </c>
      <c r="B136" t="s">
        <v>349</v>
      </c>
      <c r="C136" t="s">
        <v>353</v>
      </c>
      <c r="D136" s="4"/>
      <c r="E136" s="4">
        <f t="shared" ref="E136:AD136" si="62">C64</f>
        <v>2.598631456483258E-4</v>
      </c>
      <c r="F136" s="4">
        <f t="shared" si="62"/>
        <v>2.8409378958543785E-4</v>
      </c>
      <c r="G136" s="4">
        <f t="shared" si="62"/>
        <v>3.083244335225499E-4</v>
      </c>
      <c r="H136" s="4">
        <f t="shared" si="62"/>
        <v>3.3255507745966195E-4</v>
      </c>
      <c r="I136" s="4">
        <f t="shared" si="62"/>
        <v>3.5678572139676706E-4</v>
      </c>
      <c r="J136" s="4">
        <f t="shared" si="62"/>
        <v>3.8101636533387911E-4</v>
      </c>
      <c r="K136" s="4">
        <f t="shared" si="62"/>
        <v>4.0524700927099117E-4</v>
      </c>
      <c r="L136" s="4">
        <f t="shared" si="62"/>
        <v>4.2947765320810322E-4</v>
      </c>
      <c r="M136" s="4">
        <f t="shared" si="62"/>
        <v>4.5370829714521527E-4</v>
      </c>
      <c r="N136" s="4">
        <f t="shared" si="62"/>
        <v>4.7793894108232732E-4</v>
      </c>
      <c r="O136" s="4">
        <f t="shared" si="62"/>
        <v>5.0216958501943937E-4</v>
      </c>
      <c r="P136" s="4">
        <f t="shared" si="62"/>
        <v>5.2640022895655142E-4</v>
      </c>
      <c r="Q136" s="4">
        <f t="shared" si="62"/>
        <v>5.5063087289366347E-4</v>
      </c>
      <c r="R136" s="4">
        <f t="shared" si="62"/>
        <v>5.7486151683077552E-4</v>
      </c>
      <c r="S136" s="4">
        <f t="shared" si="62"/>
        <v>5.9909216076788757E-4</v>
      </c>
      <c r="T136" s="4">
        <f t="shared" si="62"/>
        <v>6.2332280470499962E-4</v>
      </c>
      <c r="U136" s="4">
        <f t="shared" si="62"/>
        <v>6.4755344864211167E-4</v>
      </c>
      <c r="V136" s="4">
        <f t="shared" si="62"/>
        <v>6.7178409257922372E-4</v>
      </c>
      <c r="W136" s="4">
        <f t="shared" si="62"/>
        <v>6.9601473651633577E-4</v>
      </c>
      <c r="X136" s="4">
        <f t="shared" si="62"/>
        <v>7.2024538045344089E-4</v>
      </c>
      <c r="Y136" s="4">
        <f t="shared" si="62"/>
        <v>7.4447602439055294E-4</v>
      </c>
      <c r="Z136" s="4">
        <f t="shared" si="62"/>
        <v>7.6870666832766499E-4</v>
      </c>
      <c r="AA136" s="4">
        <f t="shared" si="62"/>
        <v>7.9293731226477704E-4</v>
      </c>
      <c r="AB136" s="4">
        <f t="shared" si="62"/>
        <v>8.1716795620188909E-4</v>
      </c>
      <c r="AC136" s="4">
        <f t="shared" si="62"/>
        <v>8.4139860013900114E-4</v>
      </c>
      <c r="AD136" s="4">
        <f t="shared" si="62"/>
        <v>8.6562924407611319E-4</v>
      </c>
      <c r="AE136" s="4">
        <f t="shared" ref="AE136" si="63">AC64</f>
        <v>8.8985988801322524E-4</v>
      </c>
      <c r="AF136" s="4">
        <f t="shared" ref="AF136" si="64">AD64</f>
        <v>9.1409053195033729E-4</v>
      </c>
    </row>
    <row r="137" spans="1:39">
      <c r="A137" t="s">
        <v>177</v>
      </c>
      <c r="B137" t="s">
        <v>349</v>
      </c>
      <c r="C137" t="s">
        <v>353</v>
      </c>
      <c r="D137" s="4">
        <f t="shared" ref="D137:AF137" si="65">D83*$D122</f>
        <v>2.6100873840586978E-4</v>
      </c>
      <c r="E137" s="4">
        <f t="shared" si="65"/>
        <v>2.4767111238869767E-4</v>
      </c>
      <c r="F137" s="4">
        <f t="shared" si="65"/>
        <v>2.487434793468303E-4</v>
      </c>
      <c r="G137" s="4">
        <f t="shared" si="65"/>
        <v>2.5434232597932113E-4</v>
      </c>
      <c r="H137" s="4">
        <f t="shared" si="65"/>
        <v>2.5993016165416896E-4</v>
      </c>
      <c r="I137" s="4">
        <f t="shared" si="65"/>
        <v>2.7221622306572576E-4</v>
      </c>
      <c r="J137" s="4">
        <f t="shared" si="65"/>
        <v>2.5687918744611929E-4</v>
      </c>
      <c r="K137" s="4">
        <f t="shared" si="65"/>
        <v>2.7872943393725301E-4</v>
      </c>
      <c r="L137" s="4">
        <f t="shared" si="65"/>
        <v>2.8328820396325587E-4</v>
      </c>
      <c r="M137" s="4">
        <f t="shared" si="65"/>
        <v>2.7399143850092065E-4</v>
      </c>
      <c r="N137" s="4">
        <f t="shared" si="65"/>
        <v>2.7871616681990607E-4</v>
      </c>
      <c r="O137" s="4">
        <f t="shared" si="65"/>
        <v>3.0539472145487887E-4</v>
      </c>
      <c r="P137" s="4">
        <f t="shared" si="65"/>
        <v>2.8586984512482446E-4</v>
      </c>
      <c r="Q137" s="4">
        <f t="shared" si="65"/>
        <v>2.6465846991534793E-4</v>
      </c>
      <c r="R137" s="4">
        <f t="shared" si="65"/>
        <v>2.712452081153974E-4</v>
      </c>
      <c r="S137" s="4">
        <f t="shared" si="65"/>
        <v>2.7459682031927946E-4</v>
      </c>
      <c r="T137" s="4">
        <f t="shared" si="65"/>
        <v>3.0008101265424246E-4</v>
      </c>
      <c r="U137" s="4">
        <f t="shared" si="65"/>
        <v>3.2838011403558482E-4</v>
      </c>
      <c r="V137" s="4">
        <f t="shared" si="65"/>
        <v>3.5817336158454007E-4</v>
      </c>
      <c r="W137" s="4">
        <f t="shared" si="65"/>
        <v>3.5098833487282028E-4</v>
      </c>
      <c r="X137" s="4">
        <f t="shared" si="65"/>
        <v>3.8166381391037E-4</v>
      </c>
      <c r="Y137" s="4">
        <f t="shared" si="65"/>
        <v>3.9018738947108029E-4</v>
      </c>
      <c r="Z137" s="4">
        <f t="shared" si="65"/>
        <v>3.6310052143995647E-4</v>
      </c>
      <c r="AA137" s="4">
        <f t="shared" si="65"/>
        <v>3.5003355790010554E-4</v>
      </c>
      <c r="AB137" s="4">
        <f t="shared" si="65"/>
        <v>3.7179671043633533E-4</v>
      </c>
      <c r="AC137" s="4">
        <f t="shared" si="65"/>
        <v>3.9569345667590013E-4</v>
      </c>
      <c r="AD137" s="4">
        <f t="shared" si="65"/>
        <v>4.1183996725479422E-4</v>
      </c>
      <c r="AE137" s="4">
        <f t="shared" si="65"/>
        <v>4.219584992726503E-4</v>
      </c>
      <c r="AF137" s="4">
        <f t="shared" si="65"/>
        <v>4.1754908340863891E-4</v>
      </c>
    </row>
    <row r="138" spans="1:39">
      <c r="A138" t="s">
        <v>178</v>
      </c>
      <c r="B138" t="s">
        <v>349</v>
      </c>
      <c r="C138" t="s">
        <v>353</v>
      </c>
      <c r="D138" s="4">
        <f t="shared" ref="D138:AF138" si="66">D84*$D123</f>
        <v>2.6900072357489528E-3</v>
      </c>
      <c r="E138" s="4">
        <f t="shared" si="66"/>
        <v>3.0347716481327106E-3</v>
      </c>
      <c r="F138" s="4">
        <f t="shared" si="66"/>
        <v>2.7823393347994403E-3</v>
      </c>
      <c r="G138" s="4">
        <f t="shared" si="66"/>
        <v>2.8614900110953889E-3</v>
      </c>
      <c r="H138" s="4">
        <f t="shared" si="66"/>
        <v>3.0871100518053769E-3</v>
      </c>
      <c r="I138" s="4">
        <f t="shared" si="66"/>
        <v>3.3138018812240385E-3</v>
      </c>
      <c r="J138" s="4">
        <f t="shared" si="66"/>
        <v>3.4306057294189417E-3</v>
      </c>
      <c r="K138" s="4">
        <f t="shared" si="66"/>
        <v>3.6493642155729518E-3</v>
      </c>
      <c r="L138" s="4">
        <f t="shared" si="66"/>
        <v>3.6953633192416181E-3</v>
      </c>
      <c r="M138" s="4">
        <f t="shared" si="66"/>
        <v>3.5238197655027715E-3</v>
      </c>
      <c r="N138" s="4">
        <f t="shared" si="66"/>
        <v>3.673820117329665E-3</v>
      </c>
      <c r="O138" s="4">
        <f t="shared" si="66"/>
        <v>3.7182926062820794E-3</v>
      </c>
      <c r="P138" s="4">
        <f t="shared" si="66"/>
        <v>4.0142746648201598E-3</v>
      </c>
      <c r="Q138" s="4">
        <f t="shared" si="66"/>
        <v>3.9714050296016344E-3</v>
      </c>
      <c r="R138" s="4">
        <f t="shared" si="66"/>
        <v>4.1074397440151794E-3</v>
      </c>
      <c r="S138" s="4">
        <f t="shared" si="66"/>
        <v>4.0015133321363115E-3</v>
      </c>
      <c r="T138" s="4">
        <f t="shared" si="66"/>
        <v>3.8228563905798488E-3</v>
      </c>
      <c r="U138" s="4">
        <f t="shared" si="66"/>
        <v>3.6289371723864433E-3</v>
      </c>
      <c r="V138" s="4">
        <f t="shared" si="66"/>
        <v>3.2651332301524847E-3</v>
      </c>
      <c r="W138" s="4">
        <f t="shared" si="66"/>
        <v>3.3781380195056919E-3</v>
      </c>
      <c r="X138" s="4">
        <f t="shared" si="66"/>
        <v>3.8977009787518656E-3</v>
      </c>
      <c r="Y138" s="4">
        <f t="shared" si="66"/>
        <v>3.5685387344106438E-3</v>
      </c>
      <c r="Z138" s="4">
        <f t="shared" si="66"/>
        <v>3.6571315942332192E-3</v>
      </c>
      <c r="AA138" s="4">
        <f t="shared" si="66"/>
        <v>3.9436909707846416E-3</v>
      </c>
      <c r="AB138" s="4">
        <f t="shared" si="66"/>
        <v>4.1296704494743156E-3</v>
      </c>
      <c r="AC138" s="4">
        <f t="shared" si="66"/>
        <v>4.3006020347038333E-3</v>
      </c>
      <c r="AD138" s="4">
        <f t="shared" si="66"/>
        <v>4.5096910568306935E-3</v>
      </c>
      <c r="AE138" s="4">
        <f t="shared" si="66"/>
        <v>4.2202348038603331E-3</v>
      </c>
      <c r="AF138" s="4">
        <f t="shared" si="66"/>
        <v>4.3674225194118618E-3</v>
      </c>
    </row>
    <row r="139" spans="1:39">
      <c r="A139" t="s">
        <v>179</v>
      </c>
      <c r="B139" t="s">
        <v>349</v>
      </c>
      <c r="C139" t="s">
        <v>353</v>
      </c>
      <c r="D139" s="4">
        <f t="shared" ref="D139:AF139" si="67">D85*$D124</f>
        <v>1.9025220535086994E-3</v>
      </c>
      <c r="E139" s="4">
        <f t="shared" si="67"/>
        <v>1.6941936068145078E-3</v>
      </c>
      <c r="F139" s="4">
        <f t="shared" si="67"/>
        <v>1.5701211658919641E-3</v>
      </c>
      <c r="G139" s="4">
        <f t="shared" si="67"/>
        <v>1.8052959835395926E-3</v>
      </c>
      <c r="H139" s="4">
        <f t="shared" si="67"/>
        <v>1.770366543062954E-3</v>
      </c>
      <c r="I139" s="4">
        <f t="shared" si="67"/>
        <v>1.981731425534775E-3</v>
      </c>
      <c r="J139" s="4">
        <f t="shared" si="67"/>
        <v>2.0538048148313628E-3</v>
      </c>
      <c r="K139" s="4">
        <f t="shared" si="67"/>
        <v>2.0900479568075848E-3</v>
      </c>
      <c r="L139" s="4">
        <f t="shared" si="67"/>
        <v>1.8911700182223867E-3</v>
      </c>
      <c r="M139" s="4">
        <f t="shared" si="67"/>
        <v>2.0870293336617482E-3</v>
      </c>
      <c r="N139" s="4">
        <f t="shared" si="67"/>
        <v>2.0765471747836153E-3</v>
      </c>
      <c r="O139" s="4">
        <f t="shared" si="67"/>
        <v>1.8402013847541919E-3</v>
      </c>
      <c r="P139" s="4">
        <f t="shared" si="67"/>
        <v>2.2058835429305105E-3</v>
      </c>
      <c r="Q139" s="4">
        <f t="shared" si="67"/>
        <v>2.304224145335299E-3</v>
      </c>
      <c r="R139" s="4">
        <f t="shared" si="67"/>
        <v>2.0523130466746182E-3</v>
      </c>
      <c r="S139" s="4">
        <f t="shared" si="67"/>
        <v>2.1590320952640436E-3</v>
      </c>
      <c r="T139" s="4">
        <f t="shared" si="67"/>
        <v>2.4525178815706858E-3</v>
      </c>
      <c r="U139" s="4">
        <f t="shared" si="67"/>
        <v>2.1367723084610856E-3</v>
      </c>
      <c r="V139" s="4">
        <f t="shared" si="67"/>
        <v>2.1212035770703159E-3</v>
      </c>
      <c r="W139" s="4">
        <f t="shared" si="67"/>
        <v>1.9145267858577683E-3</v>
      </c>
      <c r="X139" s="4">
        <f t="shared" si="67"/>
        <v>1.8750190771390871E-3</v>
      </c>
      <c r="Y139" s="4">
        <f t="shared" si="67"/>
        <v>2.1204016698570865E-3</v>
      </c>
      <c r="Z139" s="4">
        <f t="shared" si="67"/>
        <v>2.2543877866385178E-3</v>
      </c>
      <c r="AA139" s="4">
        <f t="shared" si="67"/>
        <v>2.4115590214698474E-3</v>
      </c>
      <c r="AB139" s="4">
        <f t="shared" si="67"/>
        <v>2.6642522211036742E-3</v>
      </c>
      <c r="AC139" s="4">
        <f t="shared" si="67"/>
        <v>2.9507593920244813E-3</v>
      </c>
      <c r="AD139" s="4">
        <f t="shared" si="67"/>
        <v>3.366865989945175E-3</v>
      </c>
      <c r="AE139" s="4">
        <f t="shared" si="67"/>
        <v>3.1430056685316796E-3</v>
      </c>
      <c r="AF139" s="4">
        <f t="shared" si="67"/>
        <v>3.1337214436534702E-3</v>
      </c>
    </row>
    <row r="141" spans="1:39">
      <c r="A141" t="s">
        <v>373</v>
      </c>
    </row>
    <row r="143" spans="1:39" s="1" customFormat="1">
      <c r="A143" s="1" t="s">
        <v>344</v>
      </c>
      <c r="B143" s="1" t="s">
        <v>345</v>
      </c>
      <c r="C143" s="1" t="s">
        <v>346</v>
      </c>
      <c r="D143" s="1">
        <v>2016</v>
      </c>
      <c r="E143" s="1">
        <v>2017</v>
      </c>
      <c r="F143" s="1">
        <v>2018</v>
      </c>
      <c r="G143" s="1">
        <v>2019</v>
      </c>
      <c r="H143" s="1">
        <v>2020</v>
      </c>
      <c r="I143" s="1">
        <v>2021</v>
      </c>
      <c r="J143" s="1">
        <v>2022</v>
      </c>
      <c r="K143" s="1">
        <v>2023</v>
      </c>
      <c r="L143" s="1">
        <v>2024</v>
      </c>
      <c r="M143" s="1">
        <v>2025</v>
      </c>
      <c r="N143" s="1">
        <v>2026</v>
      </c>
      <c r="O143" s="1">
        <v>2027</v>
      </c>
      <c r="P143" s="1">
        <v>2028</v>
      </c>
      <c r="Q143" s="1">
        <v>2029</v>
      </c>
      <c r="R143" s="1">
        <v>2030</v>
      </c>
      <c r="S143" s="1">
        <v>2031</v>
      </c>
      <c r="T143" s="1">
        <v>2032</v>
      </c>
      <c r="U143" s="1">
        <v>2033</v>
      </c>
      <c r="V143" s="1">
        <v>2034</v>
      </c>
      <c r="W143" s="1">
        <v>2035</v>
      </c>
      <c r="X143" s="1">
        <v>2036</v>
      </c>
      <c r="Y143" s="1">
        <v>2037</v>
      </c>
      <c r="Z143" s="1">
        <v>2038</v>
      </c>
      <c r="AA143" s="1">
        <v>2039</v>
      </c>
      <c r="AB143" s="1">
        <v>2040</v>
      </c>
      <c r="AC143" s="1">
        <v>2041</v>
      </c>
      <c r="AD143" s="1">
        <v>2042</v>
      </c>
      <c r="AE143" s="1">
        <v>2043</v>
      </c>
      <c r="AF143" s="1">
        <v>2044</v>
      </c>
      <c r="AG143" s="1">
        <v>2045</v>
      </c>
      <c r="AH143" s="1">
        <v>2046</v>
      </c>
      <c r="AI143" s="1">
        <v>2047</v>
      </c>
      <c r="AJ143" s="1">
        <v>2048</v>
      </c>
      <c r="AK143" s="1">
        <v>2049</v>
      </c>
      <c r="AL143" s="1">
        <v>2050</v>
      </c>
    </row>
    <row r="144" spans="1:39">
      <c r="A144" t="s">
        <v>176</v>
      </c>
      <c r="B144" t="s">
        <v>347</v>
      </c>
      <c r="C144" t="s">
        <v>352</v>
      </c>
      <c r="D144" s="4">
        <f>TREND($H$144:$AL$144,$H$143:$AL$143,D143)</f>
        <v>3.5334245640998053E-4</v>
      </c>
      <c r="E144" s="4">
        <f>TREND($H$144:$AL$144,$H$143:$AL$143,E143)</f>
        <v>3.5784132890477605E-4</v>
      </c>
      <c r="F144" s="4">
        <f t="shared" ref="D144:F144" si="68">TREND($H$144:$AL$144,$H$143:$AL$143,F143)</f>
        <v>3.6234020139957156E-4</v>
      </c>
      <c r="G144" s="4">
        <f>TREND($H$144:$AL$144,$H$143:$AL$143,G143)</f>
        <v>3.668390738943688E-4</v>
      </c>
      <c r="H144" s="4">
        <f>ESMIA!C7</f>
        <v>3.5649231768106795E-4</v>
      </c>
      <c r="I144" s="4">
        <f>FORECAST(I143,ESMIA!$C$7:$D$7,ESMIA!$C$2:$D$2)</f>
        <v>3.635644324852666E-4</v>
      </c>
      <c r="J144" s="4">
        <f>FORECAST(J143,ESMIA!$C$7:$D$7,ESMIA!$C$2:$D$2)</f>
        <v>3.7063654728946606E-4</v>
      </c>
      <c r="K144" s="4">
        <f>FORECAST(K143,ESMIA!$C$7:$D$7,ESMIA!$C$2:$D$2)</f>
        <v>3.7770866209366552E-4</v>
      </c>
      <c r="L144" s="4">
        <f>FORECAST(L143,ESMIA!$C$7:$D$7,ESMIA!$C$2:$D$2)</f>
        <v>3.8478077689786498E-4</v>
      </c>
      <c r="M144" s="4">
        <f>FORECAST(M143,ESMIA!$C$7:$D$7,ESMIA!$C$2:$D$2)</f>
        <v>3.9185289170206444E-4</v>
      </c>
      <c r="N144" s="4">
        <f>FORECAST(N143,ESMIA!$C$7:$D$7,ESMIA!$C$2:$D$2)</f>
        <v>3.989250065062639E-4</v>
      </c>
      <c r="O144" s="4">
        <f>FORECAST(O143,ESMIA!$C$7:$D$7,ESMIA!$C$2:$D$2)</f>
        <v>4.0599712131046337E-4</v>
      </c>
      <c r="P144" s="4">
        <f>FORECAST(P143,ESMIA!$C$7:$D$7,ESMIA!$C$2:$D$2)</f>
        <v>4.1306923611466283E-4</v>
      </c>
      <c r="Q144" s="4">
        <f>FORECAST(Q143,ESMIA!$C$7:$D$7,ESMIA!$C$2:$D$2)</f>
        <v>4.2014135091886055E-4</v>
      </c>
      <c r="R144" s="4">
        <f>ESMIA!D7</f>
        <v>4.2721346572306126E-4</v>
      </c>
      <c r="S144" s="4">
        <f>FORECAST(S143,ESMIA!$D$7:$E$7,ESMIA!$D$2:$E$2)</f>
        <v>4.307791844133475E-4</v>
      </c>
      <c r="T144" s="4">
        <f>FORECAST(T143,ESMIA!$D$7:$E$7,ESMIA!$D$2:$E$2)</f>
        <v>4.3434490310363498E-4</v>
      </c>
      <c r="U144" s="4">
        <f>FORECAST(U143,ESMIA!$D$7:$E$7,ESMIA!$D$2:$E$2)</f>
        <v>4.379106217939216E-4</v>
      </c>
      <c r="V144" s="4">
        <f>FORECAST(V143,ESMIA!$D$7:$E$7,ESMIA!$D$2:$E$2)</f>
        <v>4.4147634048420821E-4</v>
      </c>
      <c r="W144" s="4">
        <f>FORECAST(W143,ESMIA!$D$7:$E$7,ESMIA!$D$2:$E$2)</f>
        <v>4.4504205917449569E-4</v>
      </c>
      <c r="X144" s="4">
        <f>FORECAST(X143,ESMIA!$D$7:$E$7,ESMIA!$D$2:$E$2)</f>
        <v>4.4860777786478231E-4</v>
      </c>
      <c r="Y144" s="4">
        <f>FORECAST(Y143,ESMIA!$D$7:$E$7,ESMIA!$D$2:$E$2)</f>
        <v>4.5217349655506979E-4</v>
      </c>
      <c r="Z144" s="4">
        <f>FORECAST(Z143,ESMIA!$D$7:$E$7,ESMIA!$D$2:$E$2)</f>
        <v>4.557392152453564E-4</v>
      </c>
      <c r="AA144" s="4">
        <f>FORECAST(AA143,ESMIA!$D$7:$E$7,ESMIA!$D$2:$E$2)</f>
        <v>4.5930493393564302E-4</v>
      </c>
      <c r="AB144" s="4">
        <f>FORECAST(AB143,ESMIA!$D$7:$E$7,ESMIA!$D$2:$E$2)</f>
        <v>4.628706526259305E-4</v>
      </c>
      <c r="AC144" s="4">
        <f>FORECAST(AC143,ESMIA!$D$7:$E$7,ESMIA!$D$2:$E$2)</f>
        <v>4.6643637131621712E-4</v>
      </c>
      <c r="AD144" s="4">
        <f>FORECAST(AD143,ESMIA!$D$7:$E$7,ESMIA!$D$2:$E$2)</f>
        <v>4.700020900065046E-4</v>
      </c>
      <c r="AE144" s="4">
        <f>FORECAST(AE143,ESMIA!$D$7:$E$7,ESMIA!$D$2:$E$2)</f>
        <v>4.7356780869679121E-4</v>
      </c>
      <c r="AF144" s="4">
        <f>FORECAST(AF143,ESMIA!$D$7:$E$7,ESMIA!$D$2:$E$2)</f>
        <v>4.7713352738707783E-4</v>
      </c>
      <c r="AG144" s="4">
        <f>FORECAST(AG143,ESMIA!$D$7:$E$7,ESMIA!$D$2:$E$2)</f>
        <v>4.8069924607736531E-4</v>
      </c>
      <c r="AH144" s="4">
        <f>FORECAST(AH143,ESMIA!$D$7:$E$7,ESMIA!$D$2:$E$2)</f>
        <v>4.8426496476765193E-4</v>
      </c>
      <c r="AI144" s="4">
        <f>FORECAST(AI143,ESMIA!$D$7:$E$7,ESMIA!$D$2:$E$2)</f>
        <v>4.8783068345793941E-4</v>
      </c>
      <c r="AJ144" s="4">
        <f>FORECAST(AJ143,ESMIA!$D$7:$E$7,ESMIA!$D$2:$E$2)</f>
        <v>4.9139640214822602E-4</v>
      </c>
      <c r="AK144" s="4">
        <f>FORECAST(AK143,ESMIA!$D$7:$E$7,ESMIA!$D$2:$E$2)</f>
        <v>4.9496212083851264E-4</v>
      </c>
      <c r="AL144" s="4">
        <f>ESMIA!E7</f>
        <v>4.9852783952880056E-4</v>
      </c>
      <c r="AM144" t="s">
        <v>374</v>
      </c>
    </row>
    <row r="145" spans="1:38">
      <c r="A145" t="s">
        <v>170</v>
      </c>
      <c r="B145" t="s">
        <v>347</v>
      </c>
      <c r="C145" t="s">
        <v>352</v>
      </c>
      <c r="D145" s="4">
        <f>TREND($E130:$AF130,$E$128:$AF$128,D$143)</f>
        <v>1.619966465229758E-3</v>
      </c>
      <c r="E145" s="4">
        <f t="shared" ref="E145:AL145" si="69">TREND($E130:$AF130,$E$128:$AF$128,E$143)</f>
        <v>1.6654667275420726E-3</v>
      </c>
      <c r="F145" s="4">
        <f t="shared" si="69"/>
        <v>1.7109669898544011E-3</v>
      </c>
      <c r="G145" s="4">
        <f t="shared" si="69"/>
        <v>1.7564672521667157E-3</v>
      </c>
      <c r="H145" s="4">
        <f t="shared" si="69"/>
        <v>1.8019675144790442E-3</v>
      </c>
      <c r="I145" s="4">
        <f t="shared" si="69"/>
        <v>1.8474677767913589E-3</v>
      </c>
      <c r="J145" s="4">
        <f t="shared" si="69"/>
        <v>1.8929680391036874E-3</v>
      </c>
      <c r="K145" s="4">
        <f t="shared" si="69"/>
        <v>1.938468301416002E-3</v>
      </c>
      <c r="L145" s="4">
        <f t="shared" si="69"/>
        <v>1.9839685637283305E-3</v>
      </c>
      <c r="M145" s="4">
        <f t="shared" si="69"/>
        <v>2.0294688260406452E-3</v>
      </c>
      <c r="N145" s="4">
        <f t="shared" si="69"/>
        <v>2.0749690883529737E-3</v>
      </c>
      <c r="O145" s="4">
        <f t="shared" si="69"/>
        <v>2.1204693506652883E-3</v>
      </c>
      <c r="P145" s="4">
        <f t="shared" si="69"/>
        <v>2.1659696129776168E-3</v>
      </c>
      <c r="Q145" s="4">
        <f t="shared" si="69"/>
        <v>2.2114698752899314E-3</v>
      </c>
      <c r="R145" s="4">
        <f t="shared" si="69"/>
        <v>2.2569701376022461E-3</v>
      </c>
      <c r="S145" s="4">
        <f t="shared" si="69"/>
        <v>2.3024703999145746E-3</v>
      </c>
      <c r="T145" s="4">
        <f t="shared" si="69"/>
        <v>2.3479706622268892E-3</v>
      </c>
      <c r="U145" s="4">
        <f t="shared" si="69"/>
        <v>2.3934709245392177E-3</v>
      </c>
      <c r="V145" s="4">
        <f t="shared" si="69"/>
        <v>2.4389711868515324E-3</v>
      </c>
      <c r="W145" s="4">
        <f t="shared" si="69"/>
        <v>2.4844714491638609E-3</v>
      </c>
      <c r="X145" s="4">
        <f t="shared" si="69"/>
        <v>2.5299717114761755E-3</v>
      </c>
      <c r="Y145" s="4">
        <f t="shared" si="69"/>
        <v>2.575471973788504E-3</v>
      </c>
      <c r="Z145" s="4">
        <f t="shared" si="69"/>
        <v>2.6209722361008186E-3</v>
      </c>
      <c r="AA145" s="4">
        <f t="shared" si="69"/>
        <v>2.6664724984131472E-3</v>
      </c>
      <c r="AB145" s="4">
        <f t="shared" si="69"/>
        <v>2.7119727607254618E-3</v>
      </c>
      <c r="AC145" s="4">
        <f t="shared" si="69"/>
        <v>2.7574730230377903E-3</v>
      </c>
      <c r="AD145" s="4">
        <f t="shared" si="69"/>
        <v>2.8029732853501049E-3</v>
      </c>
      <c r="AE145" s="4">
        <f t="shared" si="69"/>
        <v>2.8484735476624334E-3</v>
      </c>
      <c r="AF145" s="4">
        <f t="shared" si="69"/>
        <v>2.8939738099747481E-3</v>
      </c>
      <c r="AG145" s="4">
        <f t="shared" si="69"/>
        <v>2.9394740722870766E-3</v>
      </c>
      <c r="AH145" s="4">
        <f t="shared" si="69"/>
        <v>2.9849743345993912E-3</v>
      </c>
      <c r="AI145" s="4">
        <f t="shared" si="69"/>
        <v>3.0304745969117197E-3</v>
      </c>
      <c r="AJ145" s="4">
        <f t="shared" si="69"/>
        <v>3.0759748592240344E-3</v>
      </c>
      <c r="AK145" s="4">
        <f t="shared" si="69"/>
        <v>3.121475121536349E-3</v>
      </c>
      <c r="AL145" s="4">
        <f t="shared" si="69"/>
        <v>3.1669753838486775E-3</v>
      </c>
    </row>
    <row r="146" spans="1:38">
      <c r="A146" t="s">
        <v>177</v>
      </c>
      <c r="B146" t="s">
        <v>347</v>
      </c>
      <c r="C146" t="s">
        <v>352</v>
      </c>
      <c r="D146" s="4">
        <f>TREND($D131:$AF131,$D$128:$AF$128,D$143)</f>
        <v>6.7830056230609378E-4</v>
      </c>
      <c r="E146" s="4">
        <f t="shared" ref="E146:AL146" si="70">TREND($D131:$AF131,$D$128:$AF$128,E$143)</f>
        <v>6.911594891633073E-4</v>
      </c>
      <c r="F146" s="4">
        <f t="shared" si="70"/>
        <v>7.0401841602052082E-4</v>
      </c>
      <c r="G146" s="4">
        <f t="shared" si="70"/>
        <v>7.168773428777378E-4</v>
      </c>
      <c r="H146" s="4">
        <f t="shared" si="70"/>
        <v>7.2973626973495131E-4</v>
      </c>
      <c r="I146" s="4">
        <f t="shared" si="70"/>
        <v>7.425951965921683E-4</v>
      </c>
      <c r="J146" s="4">
        <f t="shared" si="70"/>
        <v>7.5545412344938181E-4</v>
      </c>
      <c r="K146" s="4">
        <f t="shared" si="70"/>
        <v>7.683130503065988E-4</v>
      </c>
      <c r="L146" s="4">
        <f t="shared" si="70"/>
        <v>7.8117197716381231E-4</v>
      </c>
      <c r="M146" s="4">
        <f t="shared" si="70"/>
        <v>7.940309040210293E-4</v>
      </c>
      <c r="N146" s="4">
        <f t="shared" si="70"/>
        <v>8.0688983087824281E-4</v>
      </c>
      <c r="O146" s="4">
        <f t="shared" si="70"/>
        <v>8.197487577354598E-4</v>
      </c>
      <c r="P146" s="4">
        <f t="shared" si="70"/>
        <v>8.3260768459267331E-4</v>
      </c>
      <c r="Q146" s="4">
        <f t="shared" si="70"/>
        <v>8.454666114498903E-4</v>
      </c>
      <c r="R146" s="4">
        <f t="shared" si="70"/>
        <v>8.5832553830710381E-4</v>
      </c>
      <c r="S146" s="4">
        <f t="shared" si="70"/>
        <v>8.711844651643208E-4</v>
      </c>
      <c r="T146" s="4">
        <f t="shared" si="70"/>
        <v>8.8404339202153431E-4</v>
      </c>
      <c r="U146" s="4">
        <f t="shared" si="70"/>
        <v>8.969023188787513E-4</v>
      </c>
      <c r="V146" s="4">
        <f t="shared" si="70"/>
        <v>9.0976124573596481E-4</v>
      </c>
      <c r="W146" s="4">
        <f t="shared" si="70"/>
        <v>9.226201725931818E-4</v>
      </c>
      <c r="X146" s="4">
        <f t="shared" si="70"/>
        <v>9.3547909945039531E-4</v>
      </c>
      <c r="Y146" s="4">
        <f t="shared" si="70"/>
        <v>9.483380263076123E-4</v>
      </c>
      <c r="Z146" s="4">
        <f t="shared" si="70"/>
        <v>9.6119695316482581E-4</v>
      </c>
      <c r="AA146" s="4">
        <f t="shared" si="70"/>
        <v>9.740558800220428E-4</v>
      </c>
      <c r="AB146" s="4">
        <f t="shared" si="70"/>
        <v>9.8691480687925631E-4</v>
      </c>
      <c r="AC146" s="4">
        <f t="shared" si="70"/>
        <v>9.997737337364733E-4</v>
      </c>
      <c r="AD146" s="4">
        <f t="shared" si="70"/>
        <v>1.0126326605936868E-3</v>
      </c>
      <c r="AE146" s="4">
        <f t="shared" si="70"/>
        <v>1.0254915874509038E-3</v>
      </c>
      <c r="AF146" s="4">
        <f t="shared" si="70"/>
        <v>1.0383505143081173E-3</v>
      </c>
      <c r="AG146" s="4">
        <f t="shared" si="70"/>
        <v>1.0512094411653343E-3</v>
      </c>
      <c r="AH146" s="4">
        <f t="shared" si="70"/>
        <v>1.0640683680225478E-3</v>
      </c>
      <c r="AI146" s="4">
        <f t="shared" si="70"/>
        <v>1.0769272948797648E-3</v>
      </c>
      <c r="AJ146" s="4">
        <f t="shared" si="70"/>
        <v>1.0897862217369783E-3</v>
      </c>
      <c r="AK146" s="4">
        <f t="shared" si="70"/>
        <v>1.1026451485941918E-3</v>
      </c>
      <c r="AL146" s="4">
        <f t="shared" si="70"/>
        <v>1.1155040754514088E-3</v>
      </c>
    </row>
    <row r="147" spans="1:38">
      <c r="A147" t="s">
        <v>178</v>
      </c>
      <c r="B147" t="s">
        <v>347</v>
      </c>
      <c r="C147" t="s">
        <v>352</v>
      </c>
      <c r="D147" s="4">
        <f>TREND($D132:$AF132,$D$128:$AF$128,D$143)</f>
        <v>5.2654592836302687E-4</v>
      </c>
      <c r="E147" s="4">
        <f t="shared" ref="E147:AL147" si="71">TREND($D132:$AF132,$D$128:$AF$128,E$143)</f>
        <v>5.3070964985856527E-4</v>
      </c>
      <c r="F147" s="4">
        <f t="shared" si="71"/>
        <v>5.3487337135410366E-4</v>
      </c>
      <c r="G147" s="4">
        <f t="shared" si="71"/>
        <v>5.3903709284964033E-4</v>
      </c>
      <c r="H147" s="4">
        <f t="shared" si="71"/>
        <v>5.4320081434517872E-4</v>
      </c>
      <c r="I147" s="4">
        <f t="shared" si="71"/>
        <v>5.4736453584071712E-4</v>
      </c>
      <c r="J147" s="4">
        <f t="shared" si="71"/>
        <v>5.5152825733625552E-4</v>
      </c>
      <c r="K147" s="4">
        <f t="shared" si="71"/>
        <v>5.5569197883179218E-4</v>
      </c>
      <c r="L147" s="4">
        <f t="shared" si="71"/>
        <v>5.5985570032733058E-4</v>
      </c>
      <c r="M147" s="4">
        <f t="shared" si="71"/>
        <v>5.6401942182286897E-4</v>
      </c>
      <c r="N147" s="4">
        <f t="shared" si="71"/>
        <v>5.6818314331840737E-4</v>
      </c>
      <c r="O147" s="4">
        <f t="shared" si="71"/>
        <v>5.7234686481394403E-4</v>
      </c>
      <c r="P147" s="4">
        <f t="shared" si="71"/>
        <v>5.7651058630948243E-4</v>
      </c>
      <c r="Q147" s="4">
        <f t="shared" si="71"/>
        <v>5.8067430780502083E-4</v>
      </c>
      <c r="R147" s="4">
        <f t="shared" si="71"/>
        <v>5.8483802930055923E-4</v>
      </c>
      <c r="S147" s="4">
        <f t="shared" si="71"/>
        <v>5.8900175079609589E-4</v>
      </c>
      <c r="T147" s="4">
        <f t="shared" si="71"/>
        <v>5.9316547229163429E-4</v>
      </c>
      <c r="U147" s="4">
        <f t="shared" si="71"/>
        <v>5.9732919378717268E-4</v>
      </c>
      <c r="V147" s="4">
        <f t="shared" si="71"/>
        <v>6.0149291528271108E-4</v>
      </c>
      <c r="W147" s="4">
        <f t="shared" si="71"/>
        <v>6.0565663677824774E-4</v>
      </c>
      <c r="X147" s="4">
        <f t="shared" si="71"/>
        <v>6.0982035827378614E-4</v>
      </c>
      <c r="Y147" s="4">
        <f t="shared" si="71"/>
        <v>6.1398407976932454E-4</v>
      </c>
      <c r="Z147" s="4">
        <f t="shared" si="71"/>
        <v>6.1814780126486293E-4</v>
      </c>
      <c r="AA147" s="4">
        <f t="shared" si="71"/>
        <v>6.223115227603996E-4</v>
      </c>
      <c r="AB147" s="4">
        <f t="shared" si="71"/>
        <v>6.2647524425593799E-4</v>
      </c>
      <c r="AC147" s="4">
        <f t="shared" si="71"/>
        <v>6.3063896575147639E-4</v>
      </c>
      <c r="AD147" s="4">
        <f t="shared" si="71"/>
        <v>6.3480268724701479E-4</v>
      </c>
      <c r="AE147" s="4">
        <f t="shared" si="71"/>
        <v>6.3896640874255145E-4</v>
      </c>
      <c r="AF147" s="4">
        <f t="shared" si="71"/>
        <v>6.4313013023808985E-4</v>
      </c>
      <c r="AG147" s="4">
        <f t="shared" si="71"/>
        <v>6.4729385173362824E-4</v>
      </c>
      <c r="AH147" s="4">
        <f t="shared" si="71"/>
        <v>6.5145757322916664E-4</v>
      </c>
      <c r="AI147" s="4">
        <f t="shared" si="71"/>
        <v>6.556212947247033E-4</v>
      </c>
      <c r="AJ147" s="4">
        <f t="shared" si="71"/>
        <v>6.597850162202417E-4</v>
      </c>
      <c r="AK147" s="4">
        <f t="shared" si="71"/>
        <v>6.639487377157801E-4</v>
      </c>
      <c r="AL147" s="4">
        <f t="shared" si="71"/>
        <v>6.6811245921131676E-4</v>
      </c>
    </row>
    <row r="148" spans="1:38">
      <c r="A148" t="s">
        <v>179</v>
      </c>
      <c r="B148" t="s">
        <v>347</v>
      </c>
      <c r="C148" t="s">
        <v>352</v>
      </c>
      <c r="D148" s="4">
        <f>TREND($D133:$AF133,$D$128:$AF$128,D$143)</f>
        <v>3.3612036259151983E-4</v>
      </c>
      <c r="E148" s="4">
        <f t="shared" ref="E148:AL148" si="72">TREND($D133:$AF133,$D$128:$AF$128,E$143)</f>
        <v>3.4031482472565537E-4</v>
      </c>
      <c r="F148" s="4">
        <f t="shared" si="72"/>
        <v>3.4450928685978918E-4</v>
      </c>
      <c r="G148" s="4">
        <f t="shared" si="72"/>
        <v>3.4870374899392299E-4</v>
      </c>
      <c r="H148" s="4">
        <f t="shared" si="72"/>
        <v>3.5289821112805854E-4</v>
      </c>
      <c r="I148" s="4">
        <f t="shared" si="72"/>
        <v>3.5709267326219235E-4</v>
      </c>
      <c r="J148" s="4">
        <f t="shared" si="72"/>
        <v>3.6128713539632616E-4</v>
      </c>
      <c r="K148" s="4">
        <f t="shared" si="72"/>
        <v>3.6548159753046171E-4</v>
      </c>
      <c r="L148" s="4">
        <f t="shared" si="72"/>
        <v>3.6967605966459552E-4</v>
      </c>
      <c r="M148" s="4">
        <f t="shared" si="72"/>
        <v>3.7387052179872933E-4</v>
      </c>
      <c r="N148" s="4">
        <f t="shared" si="72"/>
        <v>3.7806498393286314E-4</v>
      </c>
      <c r="O148" s="4">
        <f t="shared" si="72"/>
        <v>3.8225944606699869E-4</v>
      </c>
      <c r="P148" s="4">
        <f t="shared" si="72"/>
        <v>3.864539082011325E-4</v>
      </c>
      <c r="Q148" s="4">
        <f t="shared" si="72"/>
        <v>3.9064837033526631E-4</v>
      </c>
      <c r="R148" s="4">
        <f t="shared" si="72"/>
        <v>3.9484283246940186E-4</v>
      </c>
      <c r="S148" s="4">
        <f t="shared" si="72"/>
        <v>3.9903729460353567E-4</v>
      </c>
      <c r="T148" s="4">
        <f t="shared" si="72"/>
        <v>4.0323175673766948E-4</v>
      </c>
      <c r="U148" s="4">
        <f t="shared" si="72"/>
        <v>4.0742621887180502E-4</v>
      </c>
      <c r="V148" s="4">
        <f t="shared" si="72"/>
        <v>4.1162068100593883E-4</v>
      </c>
      <c r="W148" s="4">
        <f t="shared" si="72"/>
        <v>4.1581514314007265E-4</v>
      </c>
      <c r="X148" s="4">
        <f t="shared" si="72"/>
        <v>4.2000960527420646E-4</v>
      </c>
      <c r="Y148" s="4">
        <f t="shared" si="72"/>
        <v>4.24204067408342E-4</v>
      </c>
      <c r="Z148" s="4">
        <f t="shared" si="72"/>
        <v>4.2839852954247581E-4</v>
      </c>
      <c r="AA148" s="4">
        <f t="shared" si="72"/>
        <v>4.3259299167660963E-4</v>
      </c>
      <c r="AB148" s="4">
        <f t="shared" si="72"/>
        <v>4.3678745381074517E-4</v>
      </c>
      <c r="AC148" s="4">
        <f t="shared" si="72"/>
        <v>4.4098191594487898E-4</v>
      </c>
      <c r="AD148" s="4">
        <f t="shared" si="72"/>
        <v>4.4517637807901279E-4</v>
      </c>
      <c r="AE148" s="4">
        <f t="shared" si="72"/>
        <v>4.4937084021314834E-4</v>
      </c>
      <c r="AF148" s="4">
        <f t="shared" si="72"/>
        <v>4.5356530234728215E-4</v>
      </c>
      <c r="AG148" s="4">
        <f t="shared" si="72"/>
        <v>4.5775976448141596E-4</v>
      </c>
      <c r="AH148" s="4">
        <f t="shared" si="72"/>
        <v>4.6195422661554977E-4</v>
      </c>
      <c r="AI148" s="4">
        <f t="shared" si="72"/>
        <v>4.6614868874968532E-4</v>
      </c>
      <c r="AJ148" s="4">
        <f t="shared" si="72"/>
        <v>4.7034315088381913E-4</v>
      </c>
      <c r="AK148" s="4">
        <f t="shared" si="72"/>
        <v>4.7453761301795294E-4</v>
      </c>
      <c r="AL148" s="4">
        <f t="shared" si="72"/>
        <v>4.7873207515208849E-4</v>
      </c>
    </row>
    <row r="149" spans="1:38">
      <c r="A149" t="s">
        <v>180</v>
      </c>
      <c r="B149" t="s">
        <v>347</v>
      </c>
      <c r="C149" t="s">
        <v>352</v>
      </c>
      <c r="D149" s="4">
        <f>TREND($D134:$AF134,$D$128:$AF$128,D$143)</f>
        <v>1.0909391168501257E-3</v>
      </c>
      <c r="E149" s="4">
        <f t="shared" ref="E149:AL149" si="73">TREND($D134:$AF134,$D$128:$AF$128,E$143)</f>
        <v>1.0909391168501257E-3</v>
      </c>
      <c r="F149" s="4">
        <f t="shared" si="73"/>
        <v>1.0909391168501257E-3</v>
      </c>
      <c r="G149" s="4">
        <f t="shared" si="73"/>
        <v>1.0909391168501257E-3</v>
      </c>
      <c r="H149" s="4">
        <f t="shared" si="73"/>
        <v>1.0909391168501257E-3</v>
      </c>
      <c r="I149" s="4">
        <f t="shared" si="73"/>
        <v>1.0909391168501257E-3</v>
      </c>
      <c r="J149" s="4">
        <f t="shared" si="73"/>
        <v>1.0909391168501257E-3</v>
      </c>
      <c r="K149" s="4">
        <f t="shared" si="73"/>
        <v>1.0909391168501257E-3</v>
      </c>
      <c r="L149" s="4">
        <f t="shared" si="73"/>
        <v>1.0909391168501257E-3</v>
      </c>
      <c r="M149" s="4">
        <f t="shared" si="73"/>
        <v>1.0909391168501257E-3</v>
      </c>
      <c r="N149" s="4">
        <f t="shared" si="73"/>
        <v>1.0909391168501257E-3</v>
      </c>
      <c r="O149" s="4">
        <f t="shared" si="73"/>
        <v>1.0909391168501257E-3</v>
      </c>
      <c r="P149" s="4">
        <f t="shared" si="73"/>
        <v>1.0909391168501257E-3</v>
      </c>
      <c r="Q149" s="4">
        <f t="shared" si="73"/>
        <v>1.0909391168501257E-3</v>
      </c>
      <c r="R149" s="4">
        <f t="shared" si="73"/>
        <v>1.0909391168501257E-3</v>
      </c>
      <c r="S149" s="4">
        <f t="shared" si="73"/>
        <v>1.0909391168501257E-3</v>
      </c>
      <c r="T149" s="4">
        <f t="shared" si="73"/>
        <v>1.0909391168501257E-3</v>
      </c>
      <c r="U149" s="4">
        <f t="shared" si="73"/>
        <v>1.0909391168501257E-3</v>
      </c>
      <c r="V149" s="4">
        <f t="shared" si="73"/>
        <v>1.0909391168501257E-3</v>
      </c>
      <c r="W149" s="4">
        <f t="shared" si="73"/>
        <v>1.0909391168501257E-3</v>
      </c>
      <c r="X149" s="4">
        <f t="shared" si="73"/>
        <v>1.0909391168501257E-3</v>
      </c>
      <c r="Y149" s="4">
        <f t="shared" si="73"/>
        <v>1.0909391168501257E-3</v>
      </c>
      <c r="Z149" s="4">
        <f t="shared" si="73"/>
        <v>1.0909391168501257E-3</v>
      </c>
      <c r="AA149" s="4">
        <f t="shared" si="73"/>
        <v>1.0909391168501257E-3</v>
      </c>
      <c r="AB149" s="4">
        <f t="shared" si="73"/>
        <v>1.0909391168501257E-3</v>
      </c>
      <c r="AC149" s="4">
        <f t="shared" si="73"/>
        <v>1.0909391168501257E-3</v>
      </c>
      <c r="AD149" s="4">
        <f t="shared" si="73"/>
        <v>1.0909391168501257E-3</v>
      </c>
      <c r="AE149" s="4">
        <f t="shared" si="73"/>
        <v>1.0909391168501257E-3</v>
      </c>
      <c r="AF149" s="4">
        <f t="shared" si="73"/>
        <v>1.0909391168501257E-3</v>
      </c>
      <c r="AG149" s="4">
        <f t="shared" si="73"/>
        <v>1.0909391168501257E-3</v>
      </c>
      <c r="AH149" s="4">
        <f t="shared" si="73"/>
        <v>1.0909391168501257E-3</v>
      </c>
      <c r="AI149" s="4">
        <f t="shared" si="73"/>
        <v>1.0909391168501257E-3</v>
      </c>
      <c r="AJ149" s="4">
        <f t="shared" si="73"/>
        <v>1.0909391168501257E-3</v>
      </c>
      <c r="AK149" s="4">
        <f t="shared" si="73"/>
        <v>1.0909391168501257E-3</v>
      </c>
      <c r="AL149" s="4">
        <f t="shared" si="73"/>
        <v>1.0909391168501257E-3</v>
      </c>
    </row>
    <row r="150" spans="1:38">
      <c r="A150" t="s">
        <v>176</v>
      </c>
      <c r="B150" t="s">
        <v>349</v>
      </c>
      <c r="C150" t="s">
        <v>353</v>
      </c>
      <c r="D150" s="4">
        <f>TREND($E135:$AF135,$E$128:$AF$128,D$143)</f>
        <v>1.021400771361188E-4</v>
      </c>
      <c r="E150" s="4">
        <f t="shared" ref="E150:AL150" si="74">TREND($E135:$AF135,$E$128:$AF$128,E$143)</f>
        <v>1.0279213061471131E-4</v>
      </c>
      <c r="F150" s="4">
        <f t="shared" si="74"/>
        <v>1.0344418409330381E-4</v>
      </c>
      <c r="G150" s="4">
        <f t="shared" si="74"/>
        <v>1.0409623757189632E-4</v>
      </c>
      <c r="H150" s="4">
        <f t="shared" si="74"/>
        <v>1.0474829105048883E-4</v>
      </c>
      <c r="I150" s="4">
        <f t="shared" si="74"/>
        <v>1.0540034452908133E-4</v>
      </c>
      <c r="J150" s="4">
        <f t="shared" si="74"/>
        <v>1.0605239800767384E-4</v>
      </c>
      <c r="K150" s="4">
        <f t="shared" si="74"/>
        <v>1.0670445148626634E-4</v>
      </c>
      <c r="L150" s="4">
        <f t="shared" si="74"/>
        <v>1.0735650496485885E-4</v>
      </c>
      <c r="M150" s="4">
        <f t="shared" si="74"/>
        <v>1.0800855844345135E-4</v>
      </c>
      <c r="N150" s="4">
        <f t="shared" si="74"/>
        <v>1.0866061192204386E-4</v>
      </c>
      <c r="O150" s="4">
        <f t="shared" si="74"/>
        <v>1.0931266540063636E-4</v>
      </c>
      <c r="P150" s="4">
        <f t="shared" si="74"/>
        <v>1.0996471887922887E-4</v>
      </c>
      <c r="Q150" s="4">
        <f t="shared" si="74"/>
        <v>1.1061677235782138E-4</v>
      </c>
      <c r="R150" s="4">
        <f t="shared" si="74"/>
        <v>1.1126882583641388E-4</v>
      </c>
      <c r="S150" s="4">
        <f t="shared" si="74"/>
        <v>1.1192087931500639E-4</v>
      </c>
      <c r="T150" s="4">
        <f t="shared" si="74"/>
        <v>1.1257293279359889E-4</v>
      </c>
      <c r="U150" s="4">
        <f t="shared" si="74"/>
        <v>1.132249862721914E-4</v>
      </c>
      <c r="V150" s="4">
        <f t="shared" si="74"/>
        <v>1.138770397507839E-4</v>
      </c>
      <c r="W150" s="4">
        <f t="shared" si="74"/>
        <v>1.1452909322937641E-4</v>
      </c>
      <c r="X150" s="4">
        <f t="shared" si="74"/>
        <v>1.1518114670796891E-4</v>
      </c>
      <c r="Y150" s="4">
        <f t="shared" si="74"/>
        <v>1.1583320018656142E-4</v>
      </c>
      <c r="Z150" s="4">
        <f t="shared" si="74"/>
        <v>1.1648525366515393E-4</v>
      </c>
      <c r="AA150" s="4">
        <f t="shared" si="74"/>
        <v>1.1713730714374643E-4</v>
      </c>
      <c r="AB150" s="4">
        <f t="shared" si="74"/>
        <v>1.1778936062233894E-4</v>
      </c>
      <c r="AC150" s="4">
        <f t="shared" si="74"/>
        <v>1.1844141410093144E-4</v>
      </c>
      <c r="AD150" s="4">
        <f t="shared" si="74"/>
        <v>1.1909346757952395E-4</v>
      </c>
      <c r="AE150" s="4">
        <f t="shared" si="74"/>
        <v>1.1974552105811645E-4</v>
      </c>
      <c r="AF150" s="4">
        <f t="shared" si="74"/>
        <v>1.2039757453670896E-4</v>
      </c>
      <c r="AG150" s="4">
        <f t="shared" si="74"/>
        <v>1.2104962801530146E-4</v>
      </c>
      <c r="AH150" s="4">
        <f t="shared" si="74"/>
        <v>1.2170168149389397E-4</v>
      </c>
      <c r="AI150" s="4">
        <f t="shared" si="74"/>
        <v>1.2235373497248648E-4</v>
      </c>
      <c r="AJ150" s="4">
        <f t="shared" si="74"/>
        <v>1.2300578845107898E-4</v>
      </c>
      <c r="AK150" s="4">
        <f t="shared" si="74"/>
        <v>1.2365784192967149E-4</v>
      </c>
      <c r="AL150" s="4">
        <f t="shared" si="74"/>
        <v>1.2430989540826399E-4</v>
      </c>
    </row>
    <row r="151" spans="1:38">
      <c r="A151" t="s">
        <v>170</v>
      </c>
      <c r="B151" t="s">
        <v>349</v>
      </c>
      <c r="C151" t="s">
        <v>353</v>
      </c>
      <c r="D151" s="4">
        <f>TREND($E136:$AF136,$E$128:$AF$128,D$143)</f>
        <v>8.6562924407611319E-4</v>
      </c>
      <c r="E151" s="4">
        <f t="shared" ref="E151:AL151" si="75">TREND($E136:$AF136,$E$128:$AF$128,E$143)</f>
        <v>8.8985988801322524E-4</v>
      </c>
      <c r="F151" s="4">
        <f t="shared" si="75"/>
        <v>9.1409053195033729E-4</v>
      </c>
      <c r="G151" s="4">
        <f t="shared" si="75"/>
        <v>9.3832117588744934E-4</v>
      </c>
      <c r="H151" s="4">
        <f t="shared" si="75"/>
        <v>9.6255181982456139E-4</v>
      </c>
      <c r="I151" s="4">
        <f t="shared" si="75"/>
        <v>9.8678246376167345E-4</v>
      </c>
      <c r="J151" s="4">
        <f t="shared" si="75"/>
        <v>1.0110131076987855E-3</v>
      </c>
      <c r="K151" s="4">
        <f t="shared" si="75"/>
        <v>1.0352437516358975E-3</v>
      </c>
      <c r="L151" s="4">
        <f t="shared" si="75"/>
        <v>1.0594743955730096E-3</v>
      </c>
      <c r="M151" s="4">
        <f t="shared" si="75"/>
        <v>1.0837050395101216E-3</v>
      </c>
      <c r="N151" s="4">
        <f t="shared" si="75"/>
        <v>1.1079356834472337E-3</v>
      </c>
      <c r="O151" s="4">
        <f t="shared" si="75"/>
        <v>1.1321663273843457E-3</v>
      </c>
      <c r="P151" s="4">
        <f t="shared" si="75"/>
        <v>1.1563969713214509E-3</v>
      </c>
      <c r="Q151" s="4">
        <f t="shared" si="75"/>
        <v>1.1806276152585629E-3</v>
      </c>
      <c r="R151" s="4">
        <f t="shared" si="75"/>
        <v>1.204858259195675E-3</v>
      </c>
      <c r="S151" s="4">
        <f t="shared" si="75"/>
        <v>1.229088903132787E-3</v>
      </c>
      <c r="T151" s="4">
        <f t="shared" si="75"/>
        <v>1.2533195470698991E-3</v>
      </c>
      <c r="U151" s="4">
        <f t="shared" si="75"/>
        <v>1.2775501910070111E-3</v>
      </c>
      <c r="V151" s="4">
        <f t="shared" si="75"/>
        <v>1.3017808349441232E-3</v>
      </c>
      <c r="W151" s="4">
        <f t="shared" si="75"/>
        <v>1.3260114788812352E-3</v>
      </c>
      <c r="X151" s="4">
        <f t="shared" si="75"/>
        <v>1.3502421228183473E-3</v>
      </c>
      <c r="Y151" s="4">
        <f t="shared" si="75"/>
        <v>1.3744727667554593E-3</v>
      </c>
      <c r="Z151" s="4">
        <f t="shared" si="75"/>
        <v>1.3987034106925714E-3</v>
      </c>
      <c r="AA151" s="4">
        <f t="shared" si="75"/>
        <v>1.4229340546296834E-3</v>
      </c>
      <c r="AB151" s="4">
        <f t="shared" si="75"/>
        <v>1.4471646985667955E-3</v>
      </c>
      <c r="AC151" s="4">
        <f t="shared" si="75"/>
        <v>1.4713953425039075E-3</v>
      </c>
      <c r="AD151" s="4">
        <f t="shared" si="75"/>
        <v>1.4956259864410126E-3</v>
      </c>
      <c r="AE151" s="4">
        <f t="shared" si="75"/>
        <v>1.5198566303781247E-3</v>
      </c>
      <c r="AF151" s="4">
        <f t="shared" si="75"/>
        <v>1.5440872743152367E-3</v>
      </c>
      <c r="AG151" s="4">
        <f t="shared" si="75"/>
        <v>1.5683179182523488E-3</v>
      </c>
      <c r="AH151" s="4">
        <f t="shared" si="75"/>
        <v>1.5925485621894608E-3</v>
      </c>
      <c r="AI151" s="4">
        <f t="shared" si="75"/>
        <v>1.6167792061265729E-3</v>
      </c>
      <c r="AJ151" s="4">
        <f t="shared" si="75"/>
        <v>1.6410098500636849E-3</v>
      </c>
      <c r="AK151" s="4">
        <f t="shared" si="75"/>
        <v>1.665240494000797E-3</v>
      </c>
      <c r="AL151" s="4">
        <f t="shared" si="75"/>
        <v>1.689471137937909E-3</v>
      </c>
    </row>
    <row r="152" spans="1:38">
      <c r="A152" t="s">
        <v>177</v>
      </c>
      <c r="B152" t="s">
        <v>349</v>
      </c>
      <c r="C152" t="s">
        <v>353</v>
      </c>
      <c r="D152" s="4">
        <f>TREND($D137:$AF137,$D$128:$AF$128,D$143)</f>
        <v>3.9159376784718425E-4</v>
      </c>
      <c r="E152" s="4">
        <f t="shared" ref="E152:AL152" si="76">TREND($D137:$AF137,$D$128:$AF$128,E$143)</f>
        <v>3.9790839976733793E-4</v>
      </c>
      <c r="F152" s="4">
        <f t="shared" si="76"/>
        <v>4.042230316874916E-4</v>
      </c>
      <c r="G152" s="4">
        <f t="shared" si="76"/>
        <v>4.1053766360764701E-4</v>
      </c>
      <c r="H152" s="4">
        <f t="shared" si="76"/>
        <v>4.1685229552780069E-4</v>
      </c>
      <c r="I152" s="4">
        <f t="shared" si="76"/>
        <v>4.2316692744795437E-4</v>
      </c>
      <c r="J152" s="4">
        <f t="shared" si="76"/>
        <v>4.2948155936810804E-4</v>
      </c>
      <c r="K152" s="4">
        <f t="shared" si="76"/>
        <v>4.3579619128826172E-4</v>
      </c>
      <c r="L152" s="4">
        <f t="shared" si="76"/>
        <v>4.421108232084154E-4</v>
      </c>
      <c r="M152" s="4">
        <f t="shared" si="76"/>
        <v>4.4842545512856907E-4</v>
      </c>
      <c r="N152" s="4">
        <f t="shared" si="76"/>
        <v>4.5474008704872275E-4</v>
      </c>
      <c r="O152" s="4">
        <f t="shared" si="76"/>
        <v>4.6105471896887643E-4</v>
      </c>
      <c r="P152" s="4">
        <f t="shared" si="76"/>
        <v>4.673693508890301E-4</v>
      </c>
      <c r="Q152" s="4">
        <f t="shared" si="76"/>
        <v>4.7368398280918378E-4</v>
      </c>
      <c r="R152" s="4">
        <f t="shared" si="76"/>
        <v>4.7999861472933746E-4</v>
      </c>
      <c r="S152" s="4">
        <f t="shared" si="76"/>
        <v>4.8631324664949287E-4</v>
      </c>
      <c r="T152" s="4">
        <f t="shared" si="76"/>
        <v>4.9262787856964654E-4</v>
      </c>
      <c r="U152" s="4">
        <f t="shared" si="76"/>
        <v>4.9894251048980022E-4</v>
      </c>
      <c r="V152" s="4">
        <f t="shared" si="76"/>
        <v>5.052571424099539E-4</v>
      </c>
      <c r="W152" s="4">
        <f t="shared" si="76"/>
        <v>5.1157177433010757E-4</v>
      </c>
      <c r="X152" s="4">
        <f t="shared" si="76"/>
        <v>5.1788640625026125E-4</v>
      </c>
      <c r="Y152" s="4">
        <f t="shared" si="76"/>
        <v>5.2420103817041493E-4</v>
      </c>
      <c r="Z152" s="4">
        <f t="shared" si="76"/>
        <v>5.305156700905686E-4</v>
      </c>
      <c r="AA152" s="4">
        <f t="shared" si="76"/>
        <v>5.3683030201072228E-4</v>
      </c>
      <c r="AB152" s="4">
        <f t="shared" si="76"/>
        <v>5.4314493393087596E-4</v>
      </c>
      <c r="AC152" s="4">
        <f t="shared" si="76"/>
        <v>5.4945956585102963E-4</v>
      </c>
      <c r="AD152" s="4">
        <f t="shared" si="76"/>
        <v>5.5577419777118331E-4</v>
      </c>
      <c r="AE152" s="4">
        <f t="shared" si="76"/>
        <v>5.6208882969133872E-4</v>
      </c>
      <c r="AF152" s="4">
        <f t="shared" si="76"/>
        <v>5.684034616114924E-4</v>
      </c>
      <c r="AG152" s="4">
        <f t="shared" si="76"/>
        <v>5.7471809353164607E-4</v>
      </c>
      <c r="AH152" s="4">
        <f t="shared" si="76"/>
        <v>5.8103272545179975E-4</v>
      </c>
      <c r="AI152" s="4">
        <f t="shared" si="76"/>
        <v>5.8734735737195343E-4</v>
      </c>
      <c r="AJ152" s="4">
        <f t="shared" si="76"/>
        <v>5.936619892921071E-4</v>
      </c>
      <c r="AK152" s="4">
        <f t="shared" si="76"/>
        <v>5.9997662121226078E-4</v>
      </c>
      <c r="AL152" s="4">
        <f t="shared" si="76"/>
        <v>6.0629125313241446E-4</v>
      </c>
    </row>
    <row r="153" spans="1:38">
      <c r="A153" t="s">
        <v>178</v>
      </c>
      <c r="B153" t="s">
        <v>349</v>
      </c>
      <c r="C153" t="s">
        <v>353</v>
      </c>
      <c r="D153" s="4">
        <f>TREND($D138:$AF138,$D$128:$AF$128,D$143)</f>
        <v>4.2017016913944716E-3</v>
      </c>
      <c r="E153" s="4">
        <f t="shared" ref="E153:AL153" si="77">TREND($D138:$AF138,$D$128:$AF$128,E$143)</f>
        <v>4.2465412960169535E-3</v>
      </c>
      <c r="F153" s="4">
        <f t="shared" si="77"/>
        <v>4.2913809006394493E-3</v>
      </c>
      <c r="G153" s="4">
        <f t="shared" si="77"/>
        <v>4.3362205052619451E-3</v>
      </c>
      <c r="H153" s="4">
        <f t="shared" si="77"/>
        <v>4.3810601098844271E-3</v>
      </c>
      <c r="I153" s="4">
        <f t="shared" si="77"/>
        <v>4.4258997145069229E-3</v>
      </c>
      <c r="J153" s="4">
        <f t="shared" si="77"/>
        <v>4.4707393191294048E-3</v>
      </c>
      <c r="K153" s="4">
        <f t="shared" si="77"/>
        <v>4.5155789237519006E-3</v>
      </c>
      <c r="L153" s="4">
        <f t="shared" si="77"/>
        <v>4.5604185283743964E-3</v>
      </c>
      <c r="M153" s="4">
        <f t="shared" si="77"/>
        <v>4.6052581329968784E-3</v>
      </c>
      <c r="N153" s="4">
        <f t="shared" si="77"/>
        <v>4.6500977376193742E-3</v>
      </c>
      <c r="O153" s="4">
        <f t="shared" si="77"/>
        <v>4.6949373422418561E-3</v>
      </c>
      <c r="P153" s="4">
        <f t="shared" si="77"/>
        <v>4.7397769468643519E-3</v>
      </c>
      <c r="Q153" s="4">
        <f t="shared" si="77"/>
        <v>4.7846165514868477E-3</v>
      </c>
      <c r="R153" s="4">
        <f t="shared" si="77"/>
        <v>4.8294561561093297E-3</v>
      </c>
      <c r="S153" s="4">
        <f t="shared" si="77"/>
        <v>4.8742957607318255E-3</v>
      </c>
      <c r="T153" s="4">
        <f t="shared" si="77"/>
        <v>4.9191353653543074E-3</v>
      </c>
      <c r="U153" s="4">
        <f t="shared" si="77"/>
        <v>4.9639749699768032E-3</v>
      </c>
      <c r="V153" s="4">
        <f t="shared" si="77"/>
        <v>5.008814574599299E-3</v>
      </c>
      <c r="W153" s="4">
        <f t="shared" si="77"/>
        <v>5.053654179221781E-3</v>
      </c>
      <c r="X153" s="4">
        <f t="shared" si="77"/>
        <v>5.0984937838442768E-3</v>
      </c>
      <c r="Y153" s="4">
        <f t="shared" si="77"/>
        <v>5.1433333884667587E-3</v>
      </c>
      <c r="Z153" s="4">
        <f t="shared" si="77"/>
        <v>5.1881729930892545E-3</v>
      </c>
      <c r="AA153" s="4">
        <f t="shared" si="77"/>
        <v>5.2330125977117503E-3</v>
      </c>
      <c r="AB153" s="4">
        <f t="shared" si="77"/>
        <v>5.2778522023342322E-3</v>
      </c>
      <c r="AC153" s="4">
        <f t="shared" si="77"/>
        <v>5.3226918069567281E-3</v>
      </c>
      <c r="AD153" s="4">
        <f t="shared" si="77"/>
        <v>5.36753141157921E-3</v>
      </c>
      <c r="AE153" s="4">
        <f t="shared" si="77"/>
        <v>5.4123710162017058E-3</v>
      </c>
      <c r="AF153" s="4">
        <f t="shared" si="77"/>
        <v>5.4572106208242016E-3</v>
      </c>
      <c r="AG153" s="4">
        <f t="shared" si="77"/>
        <v>5.5020502254466835E-3</v>
      </c>
      <c r="AH153" s="4">
        <f t="shared" si="77"/>
        <v>5.5468898300691794E-3</v>
      </c>
      <c r="AI153" s="4">
        <f t="shared" si="77"/>
        <v>5.5917294346916613E-3</v>
      </c>
      <c r="AJ153" s="4">
        <f t="shared" si="77"/>
        <v>5.6365690393141571E-3</v>
      </c>
      <c r="AK153" s="4">
        <f t="shared" si="77"/>
        <v>5.6814086439366529E-3</v>
      </c>
      <c r="AL153" s="4">
        <f t="shared" si="77"/>
        <v>5.7262482485591348E-3</v>
      </c>
    </row>
    <row r="154" spans="1:38">
      <c r="A154" t="s">
        <v>179</v>
      </c>
      <c r="B154" t="s">
        <v>349</v>
      </c>
      <c r="C154" t="s">
        <v>353</v>
      </c>
      <c r="D154" s="4">
        <f>TREND($D139:$AF139,$D$128:$AF$128,D$143)</f>
        <v>2.7122311823550432E-3</v>
      </c>
      <c r="E154" s="4">
        <f t="shared" ref="E154:AL154" si="78">TREND($D139:$AF139,$D$128:$AF$128,E$143)</f>
        <v>2.7542576972209992E-3</v>
      </c>
      <c r="F154" s="4">
        <f t="shared" si="78"/>
        <v>2.7962842120869691E-3</v>
      </c>
      <c r="G154" s="4">
        <f t="shared" si="78"/>
        <v>2.8383107269529251E-3</v>
      </c>
      <c r="H154" s="4">
        <f t="shared" si="78"/>
        <v>2.8803372418188949E-3</v>
      </c>
      <c r="I154" s="4">
        <f t="shared" si="78"/>
        <v>2.9223637566848509E-3</v>
      </c>
      <c r="J154" s="4">
        <f t="shared" si="78"/>
        <v>2.9643902715508208E-3</v>
      </c>
      <c r="K154" s="4">
        <f t="shared" si="78"/>
        <v>3.0064167864167768E-3</v>
      </c>
      <c r="L154" s="4">
        <f t="shared" si="78"/>
        <v>3.0484433012827467E-3</v>
      </c>
      <c r="M154" s="4">
        <f t="shared" si="78"/>
        <v>3.0904698161487165E-3</v>
      </c>
      <c r="N154" s="4">
        <f t="shared" si="78"/>
        <v>3.1324963310146725E-3</v>
      </c>
      <c r="O154" s="4">
        <f t="shared" si="78"/>
        <v>3.1745228458806424E-3</v>
      </c>
      <c r="P154" s="4">
        <f t="shared" si="78"/>
        <v>3.2165493607465984E-3</v>
      </c>
      <c r="Q154" s="4">
        <f t="shared" si="78"/>
        <v>3.2585758756125682E-3</v>
      </c>
      <c r="R154" s="4">
        <f t="shared" si="78"/>
        <v>3.3006023904785242E-3</v>
      </c>
      <c r="S154" s="4">
        <f t="shared" si="78"/>
        <v>3.3426289053444941E-3</v>
      </c>
      <c r="T154" s="4">
        <f t="shared" si="78"/>
        <v>3.3846554202104501E-3</v>
      </c>
      <c r="U154" s="4">
        <f t="shared" si="78"/>
        <v>3.4266819350764199E-3</v>
      </c>
      <c r="V154" s="4">
        <f t="shared" si="78"/>
        <v>3.4687084499423759E-3</v>
      </c>
      <c r="W154" s="4">
        <f t="shared" si="78"/>
        <v>3.5107349648083458E-3</v>
      </c>
      <c r="X154" s="4">
        <f t="shared" si="78"/>
        <v>3.5527614796743157E-3</v>
      </c>
      <c r="Y154" s="4">
        <f t="shared" si="78"/>
        <v>3.5947879945402716E-3</v>
      </c>
      <c r="Z154" s="4">
        <f t="shared" si="78"/>
        <v>3.6368145094062415E-3</v>
      </c>
      <c r="AA154" s="4">
        <f t="shared" si="78"/>
        <v>3.6788410242721975E-3</v>
      </c>
      <c r="AB154" s="4">
        <f t="shared" si="78"/>
        <v>3.7208675391381674E-3</v>
      </c>
      <c r="AC154" s="4">
        <f t="shared" si="78"/>
        <v>3.7628940540041234E-3</v>
      </c>
      <c r="AD154" s="4">
        <f t="shared" si="78"/>
        <v>3.8049205688700932E-3</v>
      </c>
      <c r="AE154" s="4">
        <f t="shared" si="78"/>
        <v>3.8469470837360492E-3</v>
      </c>
      <c r="AF154" s="4">
        <f t="shared" si="78"/>
        <v>3.8889735986020191E-3</v>
      </c>
      <c r="AG154" s="4">
        <f t="shared" si="78"/>
        <v>3.9310001134679751E-3</v>
      </c>
      <c r="AH154" s="4">
        <f t="shared" si="78"/>
        <v>3.9730266283339449E-3</v>
      </c>
      <c r="AI154" s="4">
        <f t="shared" si="78"/>
        <v>4.0150531431999009E-3</v>
      </c>
      <c r="AJ154" s="4">
        <f t="shared" si="78"/>
        <v>4.0570796580658708E-3</v>
      </c>
      <c r="AK154" s="4">
        <f t="shared" si="78"/>
        <v>4.0991061729318407E-3</v>
      </c>
      <c r="AL154" s="4">
        <f t="shared" si="78"/>
        <v>4.1411326877977966E-3</v>
      </c>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J8"/>
  <sheetViews>
    <sheetView workbookViewId="0">
      <selection activeCell="B2" sqref="B2"/>
    </sheetView>
  </sheetViews>
  <sheetFormatPr defaultColWidth="8.85546875" defaultRowHeight="14.25"/>
  <cols>
    <col min="1" max="1" width="31.140625" customWidth="1"/>
    <col min="2" max="34" width="9.28515625" bestFit="1" customWidth="1"/>
  </cols>
  <sheetData>
    <row r="1" spans="1:36" ht="15">
      <c r="A1" s="110" t="s">
        <v>316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B$4/(1-elec_reduction_LDVs)</f>
        <v>1.1537674834038987E-3</v>
      </c>
      <c r="C2" s="4">
        <f t="shared" ref="C2:AJ2" si="1">C$4/(1-elec_reduction_LDVs)</f>
        <v>1.1680928405583845E-3</v>
      </c>
      <c r="D2" s="4">
        <f t="shared" si="1"/>
        <v>1.1351465905107688E-3</v>
      </c>
      <c r="E2" s="4">
        <f t="shared" si="1"/>
        <v>1.1576656929136119E-3</v>
      </c>
      <c r="F2" s="4">
        <f t="shared" si="1"/>
        <v>1.1801847953164576E-3</v>
      </c>
      <c r="G2" s="4">
        <f t="shared" si="1"/>
        <v>1.202703897719303E-3</v>
      </c>
      <c r="H2" s="4">
        <f t="shared" si="1"/>
        <v>1.2252230001221487E-3</v>
      </c>
      <c r="I2" s="4">
        <f t="shared" si="1"/>
        <v>1.2477421025249944E-3</v>
      </c>
      <c r="J2" s="4">
        <f t="shared" si="1"/>
        <v>1.2702612049278401E-3</v>
      </c>
      <c r="K2" s="4">
        <f t="shared" si="1"/>
        <v>1.2927803073306857E-3</v>
      </c>
      <c r="L2" s="4">
        <f t="shared" si="1"/>
        <v>1.3152994097335314E-3</v>
      </c>
      <c r="M2" s="4">
        <f t="shared" si="1"/>
        <v>1.3378185121363715E-3</v>
      </c>
      <c r="N2" s="4">
        <f t="shared" si="1"/>
        <v>1.360337614539221E-3</v>
      </c>
      <c r="O2" s="4">
        <f t="shared" si="1"/>
        <v>1.3716916135267114E-3</v>
      </c>
      <c r="P2" s="4">
        <f t="shared" si="1"/>
        <v>1.3830456125142059E-3</v>
      </c>
      <c r="Q2" s="4">
        <f t="shared" si="1"/>
        <v>1.3943996115016975E-3</v>
      </c>
      <c r="R2" s="4">
        <f t="shared" si="1"/>
        <v>1.405753610489189E-3</v>
      </c>
      <c r="S2" s="4">
        <f t="shared" si="1"/>
        <v>1.4171076094766834E-3</v>
      </c>
      <c r="T2" s="4">
        <f t="shared" si="1"/>
        <v>1.4284616084641749E-3</v>
      </c>
      <c r="U2" s="4">
        <f t="shared" si="1"/>
        <v>1.4398156074516694E-3</v>
      </c>
      <c r="V2" s="4">
        <f t="shared" si="1"/>
        <v>1.4511696064391608E-3</v>
      </c>
      <c r="W2" s="4">
        <f t="shared" si="1"/>
        <v>1.4625236054266525E-3</v>
      </c>
      <c r="X2" s="4">
        <f t="shared" si="1"/>
        <v>1.4738776044141467E-3</v>
      </c>
      <c r="Y2" s="4">
        <f t="shared" si="1"/>
        <v>1.4852316034016384E-3</v>
      </c>
      <c r="Z2" s="4">
        <f t="shared" si="1"/>
        <v>1.4965856023891329E-3</v>
      </c>
      <c r="AA2" s="4">
        <f t="shared" si="1"/>
        <v>1.5079396013766243E-3</v>
      </c>
      <c r="AB2" s="4">
        <f t="shared" si="1"/>
        <v>1.519293600364116E-3</v>
      </c>
      <c r="AC2" s="4">
        <f t="shared" si="1"/>
        <v>1.5306475993516102E-3</v>
      </c>
      <c r="AD2" s="4">
        <f t="shared" si="1"/>
        <v>1.5420015983391019E-3</v>
      </c>
      <c r="AE2" s="4">
        <f t="shared" si="1"/>
        <v>1.5533555973265961E-3</v>
      </c>
      <c r="AF2" s="4">
        <f t="shared" si="1"/>
        <v>1.5647095963140878E-3</v>
      </c>
      <c r="AG2" s="4">
        <f t="shared" si="1"/>
        <v>1.5760635953015795E-3</v>
      </c>
      <c r="AH2" s="4">
        <f t="shared" si="1"/>
        <v>1.5874175942890752E-3</v>
      </c>
      <c r="AI2" s="4"/>
      <c r="AJ2" s="4"/>
    </row>
    <row r="3" spans="1:36">
      <c r="A3" t="s">
        <v>318</v>
      </c>
      <c r="B3" s="4">
        <f>B$4</f>
        <v>3.6234020139957156E-4</v>
      </c>
      <c r="C3" s="4">
        <f t="shared" ref="C3:AJ3" si="2">C$4</f>
        <v>3.668390738943688E-4</v>
      </c>
      <c r="D3" s="4">
        <f t="shared" si="2"/>
        <v>3.5649231768106795E-4</v>
      </c>
      <c r="E3" s="4">
        <f t="shared" si="2"/>
        <v>3.635644324852666E-4</v>
      </c>
      <c r="F3" s="4">
        <f t="shared" si="2"/>
        <v>3.7063654728946606E-4</v>
      </c>
      <c r="G3" s="4">
        <f t="shared" si="2"/>
        <v>3.7770866209366552E-4</v>
      </c>
      <c r="H3" s="4">
        <f t="shared" si="2"/>
        <v>3.8478077689786498E-4</v>
      </c>
      <c r="I3" s="4">
        <f t="shared" si="2"/>
        <v>3.9185289170206444E-4</v>
      </c>
      <c r="J3" s="4">
        <f t="shared" si="2"/>
        <v>3.989250065062639E-4</v>
      </c>
      <c r="K3" s="4">
        <f t="shared" si="2"/>
        <v>4.0599712131046337E-4</v>
      </c>
      <c r="L3" s="4">
        <f t="shared" si="2"/>
        <v>4.1306923611466283E-4</v>
      </c>
      <c r="M3" s="4">
        <f t="shared" si="2"/>
        <v>4.2014135091886055E-4</v>
      </c>
      <c r="N3" s="4">
        <f t="shared" si="2"/>
        <v>4.2721346572306126E-4</v>
      </c>
      <c r="O3" s="4">
        <f t="shared" si="2"/>
        <v>4.307791844133475E-4</v>
      </c>
      <c r="P3" s="4">
        <f t="shared" si="2"/>
        <v>4.3434490310363498E-4</v>
      </c>
      <c r="Q3" s="4">
        <f t="shared" si="2"/>
        <v>4.379106217939216E-4</v>
      </c>
      <c r="R3" s="4">
        <f t="shared" si="2"/>
        <v>4.4147634048420821E-4</v>
      </c>
      <c r="S3" s="4">
        <f t="shared" si="2"/>
        <v>4.4504205917449569E-4</v>
      </c>
      <c r="T3" s="4">
        <f t="shared" si="2"/>
        <v>4.4860777786478231E-4</v>
      </c>
      <c r="U3" s="4">
        <f t="shared" si="2"/>
        <v>4.5217349655506979E-4</v>
      </c>
      <c r="V3" s="4">
        <f t="shared" si="2"/>
        <v>4.557392152453564E-4</v>
      </c>
      <c r="W3" s="4">
        <f t="shared" si="2"/>
        <v>4.5930493393564302E-4</v>
      </c>
      <c r="X3" s="4">
        <f t="shared" si="2"/>
        <v>4.628706526259305E-4</v>
      </c>
      <c r="Y3" s="4">
        <f t="shared" si="2"/>
        <v>4.6643637131621712E-4</v>
      </c>
      <c r="Z3" s="4">
        <f t="shared" si="2"/>
        <v>4.700020900065046E-4</v>
      </c>
      <c r="AA3" s="4">
        <f t="shared" si="2"/>
        <v>4.7356780869679121E-4</v>
      </c>
      <c r="AB3" s="4">
        <f t="shared" si="2"/>
        <v>4.7713352738707783E-4</v>
      </c>
      <c r="AC3" s="4">
        <f t="shared" si="2"/>
        <v>4.8069924607736531E-4</v>
      </c>
      <c r="AD3" s="4">
        <f t="shared" si="2"/>
        <v>4.8426496476765193E-4</v>
      </c>
      <c r="AE3" s="4">
        <f t="shared" si="2"/>
        <v>4.8783068345793941E-4</v>
      </c>
      <c r="AF3" s="4">
        <f t="shared" si="2"/>
        <v>4.9139640214822602E-4</v>
      </c>
      <c r="AG3" s="4">
        <f t="shared" si="2"/>
        <v>4.9496212083851264E-4</v>
      </c>
      <c r="AH3" s="4">
        <f t="shared" si="2"/>
        <v>4.9852783952880056E-4</v>
      </c>
      <c r="AI3" s="4"/>
      <c r="AJ3" s="4"/>
    </row>
    <row r="4" spans="1:36">
      <c r="A4" t="s">
        <v>319</v>
      </c>
      <c r="B4" s="4">
        <f>'CAN Calculations'!F144</f>
        <v>3.6234020139957156E-4</v>
      </c>
      <c r="C4" s="4">
        <f>'CAN Calculations'!G144</f>
        <v>3.668390738943688E-4</v>
      </c>
      <c r="D4" s="4">
        <f>'CAN Calculations'!H144</f>
        <v>3.5649231768106795E-4</v>
      </c>
      <c r="E4" s="4">
        <f>'CAN Calculations'!I144</f>
        <v>3.635644324852666E-4</v>
      </c>
      <c r="F4" s="4">
        <f>'CAN Calculations'!J144</f>
        <v>3.7063654728946606E-4</v>
      </c>
      <c r="G4" s="4">
        <f>'CAN Calculations'!K144</f>
        <v>3.7770866209366552E-4</v>
      </c>
      <c r="H4" s="4">
        <f>'CAN Calculations'!L144</f>
        <v>3.8478077689786498E-4</v>
      </c>
      <c r="I4" s="4">
        <f>'CAN Calculations'!M144</f>
        <v>3.9185289170206444E-4</v>
      </c>
      <c r="J4" s="4">
        <f>'CAN Calculations'!N144</f>
        <v>3.989250065062639E-4</v>
      </c>
      <c r="K4" s="4">
        <f>'CAN Calculations'!O144</f>
        <v>4.0599712131046337E-4</v>
      </c>
      <c r="L4" s="4">
        <f>'CAN Calculations'!P144</f>
        <v>4.1306923611466283E-4</v>
      </c>
      <c r="M4" s="4">
        <f>'CAN Calculations'!Q144</f>
        <v>4.2014135091886055E-4</v>
      </c>
      <c r="N4" s="4">
        <f>'CAN Calculations'!R144</f>
        <v>4.2721346572306126E-4</v>
      </c>
      <c r="O4" s="4">
        <f>'CAN Calculations'!S144</f>
        <v>4.307791844133475E-4</v>
      </c>
      <c r="P4" s="4">
        <f>'CAN Calculations'!T144</f>
        <v>4.3434490310363498E-4</v>
      </c>
      <c r="Q4" s="4">
        <f>'CAN Calculations'!U144</f>
        <v>4.379106217939216E-4</v>
      </c>
      <c r="R4" s="4">
        <f>'CAN Calculations'!V144</f>
        <v>4.4147634048420821E-4</v>
      </c>
      <c r="S4" s="4">
        <f>'CAN Calculations'!W144</f>
        <v>4.4504205917449569E-4</v>
      </c>
      <c r="T4" s="4">
        <f>'CAN Calculations'!X144</f>
        <v>4.4860777786478231E-4</v>
      </c>
      <c r="U4" s="4">
        <f>'CAN Calculations'!Y144</f>
        <v>4.5217349655506979E-4</v>
      </c>
      <c r="V4" s="4">
        <f>'CAN Calculations'!Z144</f>
        <v>4.557392152453564E-4</v>
      </c>
      <c r="W4" s="4">
        <f>'CAN Calculations'!AA144</f>
        <v>4.5930493393564302E-4</v>
      </c>
      <c r="X4" s="4">
        <f>'CAN Calculations'!AB144</f>
        <v>4.628706526259305E-4</v>
      </c>
      <c r="Y4" s="4">
        <f>'CAN Calculations'!AC144</f>
        <v>4.6643637131621712E-4</v>
      </c>
      <c r="Z4" s="4">
        <f>'CAN Calculations'!AD144</f>
        <v>4.700020900065046E-4</v>
      </c>
      <c r="AA4" s="4">
        <f>'CAN Calculations'!AE144</f>
        <v>4.7356780869679121E-4</v>
      </c>
      <c r="AB4" s="4">
        <f>'CAN Calculations'!AF144</f>
        <v>4.7713352738707783E-4</v>
      </c>
      <c r="AC4" s="4">
        <f>'CAN Calculations'!AG144</f>
        <v>4.8069924607736531E-4</v>
      </c>
      <c r="AD4" s="4">
        <f>'CAN Calculations'!AH144</f>
        <v>4.8426496476765193E-4</v>
      </c>
      <c r="AE4" s="4">
        <f>'CAN Calculations'!AI144</f>
        <v>4.8783068345793941E-4</v>
      </c>
      <c r="AF4" s="4">
        <f>'CAN Calculations'!AJ144</f>
        <v>4.9139640214822602E-4</v>
      </c>
      <c r="AG4" s="4">
        <f>'CAN Calculations'!AK144</f>
        <v>4.9496212083851264E-4</v>
      </c>
      <c r="AH4" s="4">
        <f>'CAN Calculations'!AL144</f>
        <v>4.9852783952880056E-4</v>
      </c>
      <c r="AI4" s="4"/>
      <c r="AJ4" s="4"/>
    </row>
    <row r="5" spans="1:36">
      <c r="A5" t="s">
        <v>320</v>
      </c>
      <c r="B5" s="4">
        <f>B$4</f>
        <v>3.6234020139957156E-4</v>
      </c>
      <c r="C5" s="4">
        <f t="shared" ref="C5:AJ5" si="3">C$4</f>
        <v>3.668390738943688E-4</v>
      </c>
      <c r="D5" s="4">
        <f t="shared" si="3"/>
        <v>3.5649231768106795E-4</v>
      </c>
      <c r="E5" s="4">
        <f t="shared" si="3"/>
        <v>3.635644324852666E-4</v>
      </c>
      <c r="F5" s="4">
        <f t="shared" si="3"/>
        <v>3.7063654728946606E-4</v>
      </c>
      <c r="G5" s="4">
        <f t="shared" si="3"/>
        <v>3.7770866209366552E-4</v>
      </c>
      <c r="H5" s="4">
        <f t="shared" si="3"/>
        <v>3.8478077689786498E-4</v>
      </c>
      <c r="I5" s="4">
        <f t="shared" si="3"/>
        <v>3.9185289170206444E-4</v>
      </c>
      <c r="J5" s="4">
        <f t="shared" si="3"/>
        <v>3.989250065062639E-4</v>
      </c>
      <c r="K5" s="4">
        <f t="shared" si="3"/>
        <v>4.0599712131046337E-4</v>
      </c>
      <c r="L5" s="4">
        <f t="shared" si="3"/>
        <v>4.1306923611466283E-4</v>
      </c>
      <c r="M5" s="4">
        <f t="shared" si="3"/>
        <v>4.2014135091886055E-4</v>
      </c>
      <c r="N5" s="4">
        <f t="shared" si="3"/>
        <v>4.2721346572306126E-4</v>
      </c>
      <c r="O5" s="4">
        <f t="shared" si="3"/>
        <v>4.307791844133475E-4</v>
      </c>
      <c r="P5" s="4">
        <f t="shared" si="3"/>
        <v>4.3434490310363498E-4</v>
      </c>
      <c r="Q5" s="4">
        <f t="shared" si="3"/>
        <v>4.379106217939216E-4</v>
      </c>
      <c r="R5" s="4">
        <f t="shared" si="3"/>
        <v>4.4147634048420821E-4</v>
      </c>
      <c r="S5" s="4">
        <f t="shared" si="3"/>
        <v>4.4504205917449569E-4</v>
      </c>
      <c r="T5" s="4">
        <f t="shared" si="3"/>
        <v>4.4860777786478231E-4</v>
      </c>
      <c r="U5" s="4">
        <f t="shared" si="3"/>
        <v>4.5217349655506979E-4</v>
      </c>
      <c r="V5" s="4">
        <f t="shared" si="3"/>
        <v>4.557392152453564E-4</v>
      </c>
      <c r="W5" s="4">
        <f t="shared" si="3"/>
        <v>4.5930493393564302E-4</v>
      </c>
      <c r="X5" s="4">
        <f t="shared" si="3"/>
        <v>4.628706526259305E-4</v>
      </c>
      <c r="Y5" s="4">
        <f t="shared" si="3"/>
        <v>4.6643637131621712E-4</v>
      </c>
      <c r="Z5" s="4">
        <f t="shared" si="3"/>
        <v>4.700020900065046E-4</v>
      </c>
      <c r="AA5" s="4">
        <f t="shared" si="3"/>
        <v>4.7356780869679121E-4</v>
      </c>
      <c r="AB5" s="4">
        <f t="shared" si="3"/>
        <v>4.7713352738707783E-4</v>
      </c>
      <c r="AC5" s="4">
        <f t="shared" si="3"/>
        <v>4.8069924607736531E-4</v>
      </c>
      <c r="AD5" s="4">
        <f t="shared" si="3"/>
        <v>4.8426496476765193E-4</v>
      </c>
      <c r="AE5" s="4">
        <f t="shared" si="3"/>
        <v>4.8783068345793941E-4</v>
      </c>
      <c r="AF5" s="4">
        <f t="shared" si="3"/>
        <v>4.9139640214822602E-4</v>
      </c>
      <c r="AG5" s="4">
        <f t="shared" si="3"/>
        <v>4.9496212083851264E-4</v>
      </c>
      <c r="AH5" s="4">
        <f t="shared" si="3"/>
        <v>4.9852783952880056E-4</v>
      </c>
      <c r="AI5" s="4"/>
      <c r="AJ5" s="4"/>
    </row>
    <row r="6" spans="1:36">
      <c r="A6" t="s">
        <v>321</v>
      </c>
      <c r="B6" s="4">
        <f t="shared" ref="B6:AJ6" si="4">B4*(1-elec_share)+B2*elec_share</f>
        <v>7.9762520650195155E-4</v>
      </c>
      <c r="C6" s="4">
        <f t="shared" si="4"/>
        <v>8.0752864555957754E-4</v>
      </c>
      <c r="D6" s="4">
        <f t="shared" si="4"/>
        <v>7.847521677374035E-4</v>
      </c>
      <c r="E6" s="4">
        <f t="shared" si="4"/>
        <v>8.0032012572085656E-4</v>
      </c>
      <c r="F6" s="4">
        <f t="shared" si="4"/>
        <v>8.1588808370431146E-4</v>
      </c>
      <c r="G6" s="4">
        <f t="shared" si="4"/>
        <v>8.3145604168776625E-4</v>
      </c>
      <c r="H6" s="4">
        <f t="shared" si="4"/>
        <v>8.4702399967122115E-4</v>
      </c>
      <c r="I6" s="4">
        <f t="shared" si="4"/>
        <v>8.6259195765467595E-4</v>
      </c>
      <c r="J6" s="4">
        <f t="shared" si="4"/>
        <v>8.7815991563813085E-4</v>
      </c>
      <c r="K6" s="4">
        <f t="shared" si="4"/>
        <v>8.9372787362158575E-4</v>
      </c>
      <c r="L6" s="4">
        <f t="shared" si="4"/>
        <v>9.0929583160504065E-4</v>
      </c>
      <c r="M6" s="4">
        <f t="shared" si="4"/>
        <v>9.2486378958849154E-4</v>
      </c>
      <c r="N6" s="4">
        <f t="shared" si="4"/>
        <v>9.4043174757194926E-4</v>
      </c>
      <c r="O6" s="4">
        <f t="shared" si="4"/>
        <v>9.4828102042569763E-4</v>
      </c>
      <c r="P6" s="4">
        <f t="shared" si="4"/>
        <v>9.5613029327944903E-4</v>
      </c>
      <c r="Q6" s="4">
        <f t="shared" si="4"/>
        <v>9.6397956613319849E-4</v>
      </c>
      <c r="R6" s="4">
        <f t="shared" si="4"/>
        <v>9.7182883898694773E-4</v>
      </c>
      <c r="S6" s="4">
        <f t="shared" si="4"/>
        <v>9.7967811184069913E-4</v>
      </c>
      <c r="T6" s="4">
        <f t="shared" si="4"/>
        <v>9.8752738469444837E-4</v>
      </c>
      <c r="U6" s="4">
        <f t="shared" si="4"/>
        <v>9.9537665754819956E-4</v>
      </c>
      <c r="V6" s="4">
        <f t="shared" si="4"/>
        <v>1.0032259304019488E-3</v>
      </c>
      <c r="W6" s="4">
        <f t="shared" si="4"/>
        <v>1.0110752032556982E-3</v>
      </c>
      <c r="X6" s="4">
        <f t="shared" si="4"/>
        <v>1.0189244761094494E-3</v>
      </c>
      <c r="Y6" s="4">
        <f t="shared" si="4"/>
        <v>1.0267737489631989E-3</v>
      </c>
      <c r="Z6" s="4">
        <f t="shared" si="4"/>
        <v>1.0346230218169503E-3</v>
      </c>
      <c r="AA6" s="4">
        <f t="shared" si="4"/>
        <v>1.0424722946706993E-3</v>
      </c>
      <c r="AB6" s="4">
        <f t="shared" si="4"/>
        <v>1.0503215675244488E-3</v>
      </c>
      <c r="AC6" s="4">
        <f t="shared" si="4"/>
        <v>1.0581708403782E-3</v>
      </c>
      <c r="AD6" s="4">
        <f t="shared" si="4"/>
        <v>1.0660201132319494E-3</v>
      </c>
      <c r="AE6" s="4">
        <f t="shared" si="4"/>
        <v>1.0738693860857006E-3</v>
      </c>
      <c r="AF6" s="4">
        <f t="shared" si="4"/>
        <v>1.0817186589394501E-3</v>
      </c>
      <c r="AG6" s="4">
        <f t="shared" si="4"/>
        <v>1.0895679317931995E-3</v>
      </c>
      <c r="AH6" s="4">
        <f t="shared" si="4"/>
        <v>1.0974172046469516E-3</v>
      </c>
      <c r="AI6" s="4"/>
      <c r="AJ6" s="4"/>
    </row>
    <row r="7" spans="1:36" s="109" customFormat="1" ht="15">
      <c r="A7" s="106" t="s">
        <v>322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ht="15">
      <c r="A8" s="106" t="s">
        <v>323</v>
      </c>
      <c r="B8" s="107">
        <f>D8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J8"/>
  <sheetViews>
    <sheetView topLeftCell="B1" workbookViewId="0">
      <selection activeCell="B4" sqref="B4"/>
    </sheetView>
  </sheetViews>
  <sheetFormatPr defaultColWidth="8.85546875" defaultRowHeight="14.25"/>
  <cols>
    <col min="1" max="1" width="31.140625" customWidth="1"/>
    <col min="2" max="34" width="9.28515625" bestFit="1" customWidth="1"/>
  </cols>
  <sheetData>
    <row r="1" spans="1:36" ht="15">
      <c r="A1" s="110" t="s">
        <v>316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J2" si="1">B$4/(1-elec_reduction_LDVs)</f>
        <v>3.293880598760463E-4</v>
      </c>
      <c r="C2" s="4">
        <f t="shared" si="1"/>
        <v>3.3146433542630138E-4</v>
      </c>
      <c r="D2" s="4">
        <f t="shared" si="1"/>
        <v>3.3354061097655647E-4</v>
      </c>
      <c r="E2" s="4">
        <f t="shared" si="1"/>
        <v>3.3561688652681155E-4</v>
      </c>
      <c r="F2" s="4">
        <f t="shared" si="1"/>
        <v>3.3769316207706663E-4</v>
      </c>
      <c r="G2" s="4">
        <f t="shared" si="1"/>
        <v>3.3976943762732172E-4</v>
      </c>
      <c r="H2" s="4">
        <f t="shared" si="1"/>
        <v>3.418457131775768E-4</v>
      </c>
      <c r="I2" s="4">
        <f t="shared" si="1"/>
        <v>3.4392198872783188E-4</v>
      </c>
      <c r="J2" s="4">
        <f t="shared" si="1"/>
        <v>3.4599826427808697E-4</v>
      </c>
      <c r="K2" s="4">
        <f t="shared" si="1"/>
        <v>3.4807453982834205E-4</v>
      </c>
      <c r="L2" s="4">
        <f t="shared" si="1"/>
        <v>3.5015081537859713E-4</v>
      </c>
      <c r="M2" s="4">
        <f t="shared" si="1"/>
        <v>3.5222709092885222E-4</v>
      </c>
      <c r="N2" s="4">
        <f t="shared" si="1"/>
        <v>3.543033664791073E-4</v>
      </c>
      <c r="O2" s="4">
        <f t="shared" si="1"/>
        <v>3.5637964202936238E-4</v>
      </c>
      <c r="P2" s="4">
        <f t="shared" si="1"/>
        <v>3.5845591757961747E-4</v>
      </c>
      <c r="Q2" s="4">
        <f t="shared" si="1"/>
        <v>3.6053219312987255E-4</v>
      </c>
      <c r="R2" s="4">
        <f t="shared" si="1"/>
        <v>3.6260846868012763E-4</v>
      </c>
      <c r="S2" s="4">
        <f t="shared" si="1"/>
        <v>3.6468474423038272E-4</v>
      </c>
      <c r="T2" s="4">
        <f t="shared" si="1"/>
        <v>3.667610197806378E-4</v>
      </c>
      <c r="U2" s="4">
        <f t="shared" si="1"/>
        <v>3.6883729533089289E-4</v>
      </c>
      <c r="V2" s="4">
        <f t="shared" si="1"/>
        <v>3.7091357088114797E-4</v>
      </c>
      <c r="W2" s="4">
        <f t="shared" si="1"/>
        <v>3.7298984643140305E-4</v>
      </c>
      <c r="X2" s="4">
        <f t="shared" si="1"/>
        <v>3.7506612198165814E-4</v>
      </c>
      <c r="Y2" s="4">
        <f t="shared" si="1"/>
        <v>3.7714239753191322E-4</v>
      </c>
      <c r="Z2" s="4">
        <f t="shared" si="1"/>
        <v>3.792186730821683E-4</v>
      </c>
      <c r="AA2" s="4">
        <f t="shared" si="1"/>
        <v>3.8129494863242339E-4</v>
      </c>
      <c r="AB2" s="4">
        <f t="shared" si="1"/>
        <v>3.8337122418267847E-4</v>
      </c>
      <c r="AC2" s="4">
        <f t="shared" si="1"/>
        <v>3.8544749973293355E-4</v>
      </c>
      <c r="AD2" s="4">
        <f t="shared" si="1"/>
        <v>3.8752377528318864E-4</v>
      </c>
      <c r="AE2" s="4">
        <f t="shared" si="1"/>
        <v>3.8960005083344372E-4</v>
      </c>
      <c r="AF2" s="4">
        <f t="shared" si="1"/>
        <v>3.916763263836988E-4</v>
      </c>
      <c r="AG2" s="4">
        <f t="shared" si="1"/>
        <v>3.9375260193395389E-4</v>
      </c>
      <c r="AH2" s="4">
        <f t="shared" si="1"/>
        <v>3.9582887748420897E-4</v>
      </c>
      <c r="AI2" s="4"/>
      <c r="AJ2" s="4"/>
    </row>
    <row r="3" spans="1:36">
      <c r="A3" t="s">
        <v>318</v>
      </c>
      <c r="B3" s="4">
        <f>B$4</f>
        <v>1.0344418409330381E-4</v>
      </c>
      <c r="C3" s="4">
        <f t="shared" ref="C3:AJ3" si="2">C$4</f>
        <v>1.0409623757189632E-4</v>
      </c>
      <c r="D3" s="4">
        <f t="shared" si="2"/>
        <v>1.0474829105048883E-4</v>
      </c>
      <c r="E3" s="4">
        <f t="shared" si="2"/>
        <v>1.0540034452908133E-4</v>
      </c>
      <c r="F3" s="4">
        <f t="shared" si="2"/>
        <v>1.0605239800767384E-4</v>
      </c>
      <c r="G3" s="4">
        <f t="shared" si="2"/>
        <v>1.0670445148626634E-4</v>
      </c>
      <c r="H3" s="4">
        <f t="shared" si="2"/>
        <v>1.0735650496485885E-4</v>
      </c>
      <c r="I3" s="4">
        <f t="shared" si="2"/>
        <v>1.0800855844345135E-4</v>
      </c>
      <c r="J3" s="4">
        <f t="shared" si="2"/>
        <v>1.0866061192204386E-4</v>
      </c>
      <c r="K3" s="4">
        <f t="shared" si="2"/>
        <v>1.0931266540063636E-4</v>
      </c>
      <c r="L3" s="4">
        <f t="shared" si="2"/>
        <v>1.0996471887922887E-4</v>
      </c>
      <c r="M3" s="4">
        <f t="shared" si="2"/>
        <v>1.1061677235782138E-4</v>
      </c>
      <c r="N3" s="4">
        <f t="shared" si="2"/>
        <v>1.1126882583641388E-4</v>
      </c>
      <c r="O3" s="4">
        <f t="shared" si="2"/>
        <v>1.1192087931500639E-4</v>
      </c>
      <c r="P3" s="4">
        <f t="shared" si="2"/>
        <v>1.1257293279359889E-4</v>
      </c>
      <c r="Q3" s="4">
        <f t="shared" si="2"/>
        <v>1.132249862721914E-4</v>
      </c>
      <c r="R3" s="4">
        <f t="shared" si="2"/>
        <v>1.138770397507839E-4</v>
      </c>
      <c r="S3" s="4">
        <f t="shared" si="2"/>
        <v>1.1452909322937641E-4</v>
      </c>
      <c r="T3" s="4">
        <f t="shared" si="2"/>
        <v>1.1518114670796891E-4</v>
      </c>
      <c r="U3" s="4">
        <f t="shared" si="2"/>
        <v>1.1583320018656142E-4</v>
      </c>
      <c r="V3" s="4">
        <f t="shared" si="2"/>
        <v>1.1648525366515393E-4</v>
      </c>
      <c r="W3" s="4">
        <f t="shared" si="2"/>
        <v>1.1713730714374643E-4</v>
      </c>
      <c r="X3" s="4">
        <f t="shared" si="2"/>
        <v>1.1778936062233894E-4</v>
      </c>
      <c r="Y3" s="4">
        <f t="shared" si="2"/>
        <v>1.1844141410093144E-4</v>
      </c>
      <c r="Z3" s="4">
        <f t="shared" si="2"/>
        <v>1.1909346757952395E-4</v>
      </c>
      <c r="AA3" s="4">
        <f t="shared" si="2"/>
        <v>1.1974552105811645E-4</v>
      </c>
      <c r="AB3" s="4">
        <f t="shared" si="2"/>
        <v>1.2039757453670896E-4</v>
      </c>
      <c r="AC3" s="4">
        <f t="shared" si="2"/>
        <v>1.2104962801530146E-4</v>
      </c>
      <c r="AD3" s="4">
        <f t="shared" si="2"/>
        <v>1.2170168149389397E-4</v>
      </c>
      <c r="AE3" s="4">
        <f t="shared" si="2"/>
        <v>1.2235373497248648E-4</v>
      </c>
      <c r="AF3" s="4">
        <f t="shared" si="2"/>
        <v>1.2300578845107898E-4</v>
      </c>
      <c r="AG3" s="4">
        <f t="shared" si="2"/>
        <v>1.2365784192967149E-4</v>
      </c>
      <c r="AH3" s="4">
        <f t="shared" si="2"/>
        <v>1.2430989540826399E-4</v>
      </c>
      <c r="AI3" s="4"/>
      <c r="AJ3" s="4"/>
    </row>
    <row r="4" spans="1:36">
      <c r="A4" t="s">
        <v>319</v>
      </c>
      <c r="B4" s="4">
        <f>'CAN Calculations'!F150</f>
        <v>1.0344418409330381E-4</v>
      </c>
      <c r="C4" s="4">
        <f>'CAN Calculations'!G150</f>
        <v>1.0409623757189632E-4</v>
      </c>
      <c r="D4" s="4">
        <f>'CAN Calculations'!H150</f>
        <v>1.0474829105048883E-4</v>
      </c>
      <c r="E4" s="4">
        <f>'CAN Calculations'!I150</f>
        <v>1.0540034452908133E-4</v>
      </c>
      <c r="F4" s="4">
        <f>'CAN Calculations'!J150</f>
        <v>1.0605239800767384E-4</v>
      </c>
      <c r="G4" s="4">
        <f>'CAN Calculations'!K150</f>
        <v>1.0670445148626634E-4</v>
      </c>
      <c r="H4" s="4">
        <f>'CAN Calculations'!L150</f>
        <v>1.0735650496485885E-4</v>
      </c>
      <c r="I4" s="4">
        <f>'CAN Calculations'!M150</f>
        <v>1.0800855844345135E-4</v>
      </c>
      <c r="J4" s="4">
        <f>'CAN Calculations'!N150</f>
        <v>1.0866061192204386E-4</v>
      </c>
      <c r="K4" s="4">
        <f>'CAN Calculations'!O150</f>
        <v>1.0931266540063636E-4</v>
      </c>
      <c r="L4" s="4">
        <f>'CAN Calculations'!P150</f>
        <v>1.0996471887922887E-4</v>
      </c>
      <c r="M4" s="4">
        <f>'CAN Calculations'!Q150</f>
        <v>1.1061677235782138E-4</v>
      </c>
      <c r="N4" s="4">
        <f>'CAN Calculations'!R150</f>
        <v>1.1126882583641388E-4</v>
      </c>
      <c r="O4" s="4">
        <f>'CAN Calculations'!S150</f>
        <v>1.1192087931500639E-4</v>
      </c>
      <c r="P4" s="4">
        <f>'CAN Calculations'!T150</f>
        <v>1.1257293279359889E-4</v>
      </c>
      <c r="Q4" s="4">
        <f>'CAN Calculations'!U150</f>
        <v>1.132249862721914E-4</v>
      </c>
      <c r="R4" s="4">
        <f>'CAN Calculations'!V150</f>
        <v>1.138770397507839E-4</v>
      </c>
      <c r="S4" s="4">
        <f>'CAN Calculations'!W150</f>
        <v>1.1452909322937641E-4</v>
      </c>
      <c r="T4" s="4">
        <f>'CAN Calculations'!X150</f>
        <v>1.1518114670796891E-4</v>
      </c>
      <c r="U4" s="4">
        <f>'CAN Calculations'!Y150</f>
        <v>1.1583320018656142E-4</v>
      </c>
      <c r="V4" s="4">
        <f>'CAN Calculations'!Z150</f>
        <v>1.1648525366515393E-4</v>
      </c>
      <c r="W4" s="4">
        <f>'CAN Calculations'!AA150</f>
        <v>1.1713730714374643E-4</v>
      </c>
      <c r="X4" s="4">
        <f>'CAN Calculations'!AB150</f>
        <v>1.1778936062233894E-4</v>
      </c>
      <c r="Y4" s="4">
        <f>'CAN Calculations'!AC150</f>
        <v>1.1844141410093144E-4</v>
      </c>
      <c r="Z4" s="4">
        <f>'CAN Calculations'!AD150</f>
        <v>1.1909346757952395E-4</v>
      </c>
      <c r="AA4" s="4">
        <f>'CAN Calculations'!AE150</f>
        <v>1.1974552105811645E-4</v>
      </c>
      <c r="AB4" s="4">
        <f>'CAN Calculations'!AF150</f>
        <v>1.2039757453670896E-4</v>
      </c>
      <c r="AC4" s="4">
        <f>'CAN Calculations'!AG150</f>
        <v>1.2104962801530146E-4</v>
      </c>
      <c r="AD4" s="4">
        <f>'CAN Calculations'!AH150</f>
        <v>1.2170168149389397E-4</v>
      </c>
      <c r="AE4" s="4">
        <f>'CAN Calculations'!AI150</f>
        <v>1.2235373497248648E-4</v>
      </c>
      <c r="AF4" s="4">
        <f>'CAN Calculations'!AJ150</f>
        <v>1.2300578845107898E-4</v>
      </c>
      <c r="AG4" s="4">
        <f>'CAN Calculations'!AK150</f>
        <v>1.2365784192967149E-4</v>
      </c>
      <c r="AH4" s="4">
        <f>'CAN Calculations'!AL150</f>
        <v>1.2430989540826399E-4</v>
      </c>
      <c r="AI4" s="4"/>
      <c r="AJ4" s="4"/>
    </row>
    <row r="5" spans="1:36">
      <c r="A5" t="s">
        <v>320</v>
      </c>
      <c r="B5" s="4">
        <f>B$4</f>
        <v>1.0344418409330381E-4</v>
      </c>
      <c r="C5" s="4">
        <f t="shared" ref="C5:AJ5" si="3">C$4</f>
        <v>1.0409623757189632E-4</v>
      </c>
      <c r="D5" s="4">
        <f t="shared" si="3"/>
        <v>1.0474829105048883E-4</v>
      </c>
      <c r="E5" s="4">
        <f t="shared" si="3"/>
        <v>1.0540034452908133E-4</v>
      </c>
      <c r="F5" s="4">
        <f t="shared" si="3"/>
        <v>1.0605239800767384E-4</v>
      </c>
      <c r="G5" s="4">
        <f t="shared" si="3"/>
        <v>1.0670445148626634E-4</v>
      </c>
      <c r="H5" s="4">
        <f t="shared" si="3"/>
        <v>1.0735650496485885E-4</v>
      </c>
      <c r="I5" s="4">
        <f t="shared" si="3"/>
        <v>1.0800855844345135E-4</v>
      </c>
      <c r="J5" s="4">
        <f t="shared" si="3"/>
        <v>1.0866061192204386E-4</v>
      </c>
      <c r="K5" s="4">
        <f t="shared" si="3"/>
        <v>1.0931266540063636E-4</v>
      </c>
      <c r="L5" s="4">
        <f t="shared" si="3"/>
        <v>1.0996471887922887E-4</v>
      </c>
      <c r="M5" s="4">
        <f t="shared" si="3"/>
        <v>1.1061677235782138E-4</v>
      </c>
      <c r="N5" s="4">
        <f t="shared" si="3"/>
        <v>1.1126882583641388E-4</v>
      </c>
      <c r="O5" s="4">
        <f t="shared" si="3"/>
        <v>1.1192087931500639E-4</v>
      </c>
      <c r="P5" s="4">
        <f t="shared" si="3"/>
        <v>1.1257293279359889E-4</v>
      </c>
      <c r="Q5" s="4">
        <f t="shared" si="3"/>
        <v>1.132249862721914E-4</v>
      </c>
      <c r="R5" s="4">
        <f t="shared" si="3"/>
        <v>1.138770397507839E-4</v>
      </c>
      <c r="S5" s="4">
        <f t="shared" si="3"/>
        <v>1.1452909322937641E-4</v>
      </c>
      <c r="T5" s="4">
        <f t="shared" si="3"/>
        <v>1.1518114670796891E-4</v>
      </c>
      <c r="U5" s="4">
        <f t="shared" si="3"/>
        <v>1.1583320018656142E-4</v>
      </c>
      <c r="V5" s="4">
        <f t="shared" si="3"/>
        <v>1.1648525366515393E-4</v>
      </c>
      <c r="W5" s="4">
        <f t="shared" si="3"/>
        <v>1.1713730714374643E-4</v>
      </c>
      <c r="X5" s="4">
        <f t="shared" si="3"/>
        <v>1.1778936062233894E-4</v>
      </c>
      <c r="Y5" s="4">
        <f t="shared" si="3"/>
        <v>1.1844141410093144E-4</v>
      </c>
      <c r="Z5" s="4">
        <f t="shared" si="3"/>
        <v>1.1909346757952395E-4</v>
      </c>
      <c r="AA5" s="4">
        <f t="shared" si="3"/>
        <v>1.1974552105811645E-4</v>
      </c>
      <c r="AB5" s="4">
        <f t="shared" si="3"/>
        <v>1.2039757453670896E-4</v>
      </c>
      <c r="AC5" s="4">
        <f t="shared" si="3"/>
        <v>1.2104962801530146E-4</v>
      </c>
      <c r="AD5" s="4">
        <f t="shared" si="3"/>
        <v>1.2170168149389397E-4</v>
      </c>
      <c r="AE5" s="4">
        <f t="shared" si="3"/>
        <v>1.2235373497248648E-4</v>
      </c>
      <c r="AF5" s="4">
        <f t="shared" si="3"/>
        <v>1.2300578845107898E-4</v>
      </c>
      <c r="AG5" s="4">
        <f t="shared" si="3"/>
        <v>1.2365784192967149E-4</v>
      </c>
      <c r="AH5" s="4">
        <f t="shared" si="3"/>
        <v>1.2430989540826399E-4</v>
      </c>
      <c r="AI5" s="4"/>
      <c r="AJ5" s="4"/>
    </row>
    <row r="6" spans="1:36">
      <c r="A6" t="s">
        <v>321</v>
      </c>
      <c r="B6" s="4">
        <f t="shared" ref="B6:AJ6" si="4">B4*(1-elec_share)+B2*elec_share</f>
        <v>2.277133157738122E-4</v>
      </c>
      <c r="C6" s="4">
        <f t="shared" si="4"/>
        <v>2.2914869139181913E-4</v>
      </c>
      <c r="D6" s="4">
        <f t="shared" si="4"/>
        <v>2.3058406700982603E-4</v>
      </c>
      <c r="E6" s="4">
        <f t="shared" si="4"/>
        <v>2.3201944262783296E-4</v>
      </c>
      <c r="F6" s="4">
        <f t="shared" si="4"/>
        <v>2.3345481824583986E-4</v>
      </c>
      <c r="G6" s="4">
        <f t="shared" si="4"/>
        <v>2.3489019386384682E-4</v>
      </c>
      <c r="H6" s="4">
        <f t="shared" si="4"/>
        <v>2.3632556948185375E-4</v>
      </c>
      <c r="I6" s="4">
        <f t="shared" si="4"/>
        <v>2.3776094509986065E-4</v>
      </c>
      <c r="J6" s="4">
        <f t="shared" si="4"/>
        <v>2.3919632071786758E-4</v>
      </c>
      <c r="K6" s="4">
        <f t="shared" si="4"/>
        <v>2.4063169633587448E-4</v>
      </c>
      <c r="L6" s="4">
        <f t="shared" si="4"/>
        <v>2.4206707195388144E-4</v>
      </c>
      <c r="M6" s="4">
        <f t="shared" si="4"/>
        <v>2.4350244757188837E-4</v>
      </c>
      <c r="N6" s="4">
        <f t="shared" si="4"/>
        <v>2.4493782318989524E-4</v>
      </c>
      <c r="O6" s="4">
        <f t="shared" si="4"/>
        <v>2.463731988079022E-4</v>
      </c>
      <c r="P6" s="4">
        <f t="shared" si="4"/>
        <v>2.478085744259091E-4</v>
      </c>
      <c r="Q6" s="4">
        <f t="shared" si="4"/>
        <v>2.4924395004391605E-4</v>
      </c>
      <c r="R6" s="4">
        <f t="shared" si="4"/>
        <v>2.5067932566192296E-4</v>
      </c>
      <c r="S6" s="4">
        <f t="shared" si="4"/>
        <v>2.5211470127992986E-4</v>
      </c>
      <c r="T6" s="4">
        <f t="shared" si="4"/>
        <v>2.5355007689793681E-4</v>
      </c>
      <c r="U6" s="4">
        <f t="shared" si="4"/>
        <v>2.5498545251594371E-4</v>
      </c>
      <c r="V6" s="4">
        <f t="shared" si="4"/>
        <v>2.5642082813395067E-4</v>
      </c>
      <c r="W6" s="4">
        <f t="shared" si="4"/>
        <v>2.5785620375195757E-4</v>
      </c>
      <c r="X6" s="4">
        <f t="shared" si="4"/>
        <v>2.5929157936996447E-4</v>
      </c>
      <c r="Y6" s="4">
        <f t="shared" si="4"/>
        <v>2.6072695498797143E-4</v>
      </c>
      <c r="Z6" s="4">
        <f t="shared" si="4"/>
        <v>2.6216233060597833E-4</v>
      </c>
      <c r="AA6" s="4">
        <f t="shared" si="4"/>
        <v>2.6359770622398529E-4</v>
      </c>
      <c r="AB6" s="4">
        <f t="shared" si="4"/>
        <v>2.6503308184199219E-4</v>
      </c>
      <c r="AC6" s="4">
        <f t="shared" si="4"/>
        <v>2.6646845745999909E-4</v>
      </c>
      <c r="AD6" s="4">
        <f t="shared" si="4"/>
        <v>2.6790383307800605E-4</v>
      </c>
      <c r="AE6" s="4">
        <f t="shared" si="4"/>
        <v>2.6933920869601295E-4</v>
      </c>
      <c r="AF6" s="4">
        <f t="shared" si="4"/>
        <v>2.7077458431401991E-4</v>
      </c>
      <c r="AG6" s="4">
        <f t="shared" si="4"/>
        <v>2.7220995993202681E-4</v>
      </c>
      <c r="AH6" s="4">
        <f t="shared" si="4"/>
        <v>2.7364533555003371E-4</v>
      </c>
      <c r="AI6" s="4"/>
      <c r="AJ6" s="4"/>
    </row>
    <row r="7" spans="1:36" s="109" customFormat="1" ht="15">
      <c r="A7" s="106" t="s">
        <v>322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ht="15">
      <c r="A8" s="106" t="s">
        <v>323</v>
      </c>
      <c r="B8" s="107">
        <f>C8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J8"/>
  <sheetViews>
    <sheetView workbookViewId="0">
      <selection activeCell="B5" sqref="B5"/>
    </sheetView>
  </sheetViews>
  <sheetFormatPr defaultColWidth="8.85546875" defaultRowHeight="14.25"/>
  <cols>
    <col min="1" max="1" width="31.140625" customWidth="1"/>
    <col min="2" max="5" width="9.28515625" bestFit="1" customWidth="1"/>
  </cols>
  <sheetData>
    <row r="1" spans="1:36" ht="15">
      <c r="A1" s="110" t="s">
        <v>316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J2" si="1">B$5/(1-elec_reduction_HDVs)</f>
        <v>5.4981490324995707E-3</v>
      </c>
      <c r="C2" s="4">
        <f t="shared" si="1"/>
        <v>5.64436297157283E-3</v>
      </c>
      <c r="D2" s="4">
        <f t="shared" si="1"/>
        <v>5.7905769106461336E-3</v>
      </c>
      <c r="E2" s="4">
        <f t="shared" si="1"/>
        <v>5.9367908497193929E-3</v>
      </c>
      <c r="F2" s="4">
        <f t="shared" si="1"/>
        <v>6.0830047887926973E-3</v>
      </c>
      <c r="G2" s="4">
        <f t="shared" si="1"/>
        <v>6.2292187278659567E-3</v>
      </c>
      <c r="H2" s="4">
        <f t="shared" si="1"/>
        <v>6.3754326669392602E-3</v>
      </c>
      <c r="I2" s="4">
        <f t="shared" si="1"/>
        <v>6.5216466060125195E-3</v>
      </c>
      <c r="J2" s="4">
        <f t="shared" si="1"/>
        <v>6.6678605450858231E-3</v>
      </c>
      <c r="K2" s="4">
        <f t="shared" si="1"/>
        <v>6.8140744841590824E-3</v>
      </c>
      <c r="L2" s="4">
        <f t="shared" si="1"/>
        <v>6.9602884232323869E-3</v>
      </c>
      <c r="M2" s="4">
        <f t="shared" si="1"/>
        <v>7.1065023623056462E-3</v>
      </c>
      <c r="N2" s="4">
        <f t="shared" si="1"/>
        <v>7.2527163013789055E-3</v>
      </c>
      <c r="O2" s="4">
        <f t="shared" si="1"/>
        <v>7.3989302404522091E-3</v>
      </c>
      <c r="P2" s="4">
        <f t="shared" si="1"/>
        <v>7.5451441795254684E-3</v>
      </c>
      <c r="Q2" s="4">
        <f t="shared" si="1"/>
        <v>7.6913581185987729E-3</v>
      </c>
      <c r="R2" s="4">
        <f t="shared" si="1"/>
        <v>7.8375720576720313E-3</v>
      </c>
      <c r="S2" s="4">
        <f t="shared" si="1"/>
        <v>7.9837859967453358E-3</v>
      </c>
      <c r="T2" s="4">
        <f t="shared" si="1"/>
        <v>8.1299999358185951E-3</v>
      </c>
      <c r="U2" s="4">
        <f t="shared" si="1"/>
        <v>8.2762138748918995E-3</v>
      </c>
      <c r="V2" s="4">
        <f t="shared" si="1"/>
        <v>8.4224278139651589E-3</v>
      </c>
      <c r="W2" s="4">
        <f t="shared" si="1"/>
        <v>8.5686417530384633E-3</v>
      </c>
      <c r="X2" s="4">
        <f t="shared" si="1"/>
        <v>8.7148556921117226E-3</v>
      </c>
      <c r="Y2" s="4">
        <f t="shared" si="1"/>
        <v>8.8610696311850253E-3</v>
      </c>
      <c r="Z2" s="4">
        <f t="shared" si="1"/>
        <v>9.0072835702582846E-3</v>
      </c>
      <c r="AA2" s="4">
        <f t="shared" si="1"/>
        <v>9.1534975093315891E-3</v>
      </c>
      <c r="AB2" s="4">
        <f t="shared" si="1"/>
        <v>9.2997114484048484E-3</v>
      </c>
      <c r="AC2" s="4">
        <f t="shared" si="1"/>
        <v>9.4459253874781528E-3</v>
      </c>
      <c r="AD2" s="4">
        <f t="shared" si="1"/>
        <v>9.5921393265514122E-3</v>
      </c>
      <c r="AE2" s="4">
        <f t="shared" si="1"/>
        <v>9.7383532656247166E-3</v>
      </c>
      <c r="AF2" s="4">
        <f t="shared" si="1"/>
        <v>9.8845672046979759E-3</v>
      </c>
      <c r="AG2" s="4">
        <f t="shared" si="1"/>
        <v>1.0030781143771235E-2</v>
      </c>
      <c r="AH2" s="4">
        <f t="shared" si="1"/>
        <v>1.0176995082844538E-2</v>
      </c>
      <c r="AI2" s="4"/>
      <c r="AJ2" s="4"/>
    </row>
    <row r="3" spans="1:36">
      <c r="A3" t="s">
        <v>318</v>
      </c>
      <c r="B3" s="4">
        <f>B$5</f>
        <v>1.7109669898544011E-3</v>
      </c>
      <c r="C3" s="4">
        <f t="shared" ref="C3:AJ4" si="2">C$5</f>
        <v>1.7564672521667157E-3</v>
      </c>
      <c r="D3" s="4">
        <f t="shared" si="2"/>
        <v>1.8019675144790442E-3</v>
      </c>
      <c r="E3" s="4">
        <f t="shared" si="2"/>
        <v>1.8474677767913589E-3</v>
      </c>
      <c r="F3" s="4">
        <f t="shared" si="2"/>
        <v>1.8929680391036874E-3</v>
      </c>
      <c r="G3" s="4">
        <f t="shared" si="2"/>
        <v>1.938468301416002E-3</v>
      </c>
      <c r="H3" s="4">
        <f t="shared" si="2"/>
        <v>1.9839685637283305E-3</v>
      </c>
      <c r="I3" s="4">
        <f t="shared" si="2"/>
        <v>2.0294688260406452E-3</v>
      </c>
      <c r="J3" s="4">
        <f t="shared" si="2"/>
        <v>2.0749690883529737E-3</v>
      </c>
      <c r="K3" s="4">
        <f t="shared" si="2"/>
        <v>2.1204693506652883E-3</v>
      </c>
      <c r="L3" s="4">
        <f t="shared" si="2"/>
        <v>2.1659696129776168E-3</v>
      </c>
      <c r="M3" s="4">
        <f t="shared" si="2"/>
        <v>2.2114698752899314E-3</v>
      </c>
      <c r="N3" s="4">
        <f t="shared" si="2"/>
        <v>2.2569701376022461E-3</v>
      </c>
      <c r="O3" s="4">
        <f t="shared" si="2"/>
        <v>2.3024703999145746E-3</v>
      </c>
      <c r="P3" s="4">
        <f t="shared" si="2"/>
        <v>2.3479706622268892E-3</v>
      </c>
      <c r="Q3" s="4">
        <f t="shared" si="2"/>
        <v>2.3934709245392177E-3</v>
      </c>
      <c r="R3" s="4">
        <f t="shared" si="2"/>
        <v>2.4389711868515324E-3</v>
      </c>
      <c r="S3" s="4">
        <f t="shared" si="2"/>
        <v>2.4844714491638609E-3</v>
      </c>
      <c r="T3" s="4">
        <f t="shared" si="2"/>
        <v>2.5299717114761755E-3</v>
      </c>
      <c r="U3" s="4">
        <f t="shared" si="2"/>
        <v>2.575471973788504E-3</v>
      </c>
      <c r="V3" s="4">
        <f t="shared" si="2"/>
        <v>2.6209722361008186E-3</v>
      </c>
      <c r="W3" s="4">
        <f t="shared" si="2"/>
        <v>2.6664724984131472E-3</v>
      </c>
      <c r="X3" s="4">
        <f t="shared" si="2"/>
        <v>2.7119727607254618E-3</v>
      </c>
      <c r="Y3" s="4">
        <f t="shared" si="2"/>
        <v>2.7574730230377903E-3</v>
      </c>
      <c r="Z3" s="4">
        <f t="shared" si="2"/>
        <v>2.8029732853501049E-3</v>
      </c>
      <c r="AA3" s="4">
        <f t="shared" si="2"/>
        <v>2.8484735476624334E-3</v>
      </c>
      <c r="AB3" s="4">
        <f t="shared" si="2"/>
        <v>2.8939738099747481E-3</v>
      </c>
      <c r="AC3" s="4">
        <f t="shared" si="2"/>
        <v>2.9394740722870766E-3</v>
      </c>
      <c r="AD3" s="4">
        <f t="shared" si="2"/>
        <v>2.9849743345993912E-3</v>
      </c>
      <c r="AE3" s="4">
        <f t="shared" si="2"/>
        <v>3.0304745969117197E-3</v>
      </c>
      <c r="AF3" s="4">
        <f t="shared" si="2"/>
        <v>3.0759748592240344E-3</v>
      </c>
      <c r="AG3" s="4">
        <f t="shared" si="2"/>
        <v>3.121475121536349E-3</v>
      </c>
      <c r="AH3" s="4">
        <f t="shared" si="2"/>
        <v>3.1669753838486775E-3</v>
      </c>
      <c r="AI3" s="4"/>
      <c r="AJ3" s="4"/>
    </row>
    <row r="4" spans="1:36">
      <c r="A4" t="s">
        <v>319</v>
      </c>
      <c r="B4" s="4">
        <f>B$5</f>
        <v>1.7109669898544011E-3</v>
      </c>
      <c r="C4" s="4">
        <f t="shared" si="2"/>
        <v>1.7564672521667157E-3</v>
      </c>
      <c r="D4" s="4">
        <f t="shared" si="2"/>
        <v>1.8019675144790442E-3</v>
      </c>
      <c r="E4" s="4">
        <f t="shared" si="2"/>
        <v>1.8474677767913589E-3</v>
      </c>
      <c r="F4" s="4">
        <f t="shared" si="2"/>
        <v>1.8929680391036874E-3</v>
      </c>
      <c r="G4" s="4">
        <f t="shared" si="2"/>
        <v>1.938468301416002E-3</v>
      </c>
      <c r="H4" s="4">
        <f t="shared" si="2"/>
        <v>1.9839685637283305E-3</v>
      </c>
      <c r="I4" s="4">
        <f t="shared" si="2"/>
        <v>2.0294688260406452E-3</v>
      </c>
      <c r="J4" s="4">
        <f t="shared" si="2"/>
        <v>2.0749690883529737E-3</v>
      </c>
      <c r="K4" s="4">
        <f t="shared" si="2"/>
        <v>2.1204693506652883E-3</v>
      </c>
      <c r="L4" s="4">
        <f t="shared" si="2"/>
        <v>2.1659696129776168E-3</v>
      </c>
      <c r="M4" s="4">
        <f t="shared" si="2"/>
        <v>2.2114698752899314E-3</v>
      </c>
      <c r="N4" s="4">
        <f t="shared" si="2"/>
        <v>2.2569701376022461E-3</v>
      </c>
      <c r="O4" s="4">
        <f t="shared" si="2"/>
        <v>2.3024703999145746E-3</v>
      </c>
      <c r="P4" s="4">
        <f t="shared" si="2"/>
        <v>2.3479706622268892E-3</v>
      </c>
      <c r="Q4" s="4">
        <f t="shared" si="2"/>
        <v>2.3934709245392177E-3</v>
      </c>
      <c r="R4" s="4">
        <f t="shared" si="2"/>
        <v>2.4389711868515324E-3</v>
      </c>
      <c r="S4" s="4">
        <f t="shared" si="2"/>
        <v>2.4844714491638609E-3</v>
      </c>
      <c r="T4" s="4">
        <f t="shared" si="2"/>
        <v>2.5299717114761755E-3</v>
      </c>
      <c r="U4" s="4">
        <f t="shared" si="2"/>
        <v>2.575471973788504E-3</v>
      </c>
      <c r="V4" s="4">
        <f t="shared" si="2"/>
        <v>2.6209722361008186E-3</v>
      </c>
      <c r="W4" s="4">
        <f t="shared" si="2"/>
        <v>2.6664724984131472E-3</v>
      </c>
      <c r="X4" s="4">
        <f t="shared" si="2"/>
        <v>2.7119727607254618E-3</v>
      </c>
      <c r="Y4" s="4">
        <f t="shared" si="2"/>
        <v>2.7574730230377903E-3</v>
      </c>
      <c r="Z4" s="4">
        <f t="shared" si="2"/>
        <v>2.8029732853501049E-3</v>
      </c>
      <c r="AA4" s="4">
        <f t="shared" si="2"/>
        <v>2.8484735476624334E-3</v>
      </c>
      <c r="AB4" s="4">
        <f t="shared" si="2"/>
        <v>2.8939738099747481E-3</v>
      </c>
      <c r="AC4" s="4">
        <f t="shared" si="2"/>
        <v>2.9394740722870766E-3</v>
      </c>
      <c r="AD4" s="4">
        <f t="shared" si="2"/>
        <v>2.9849743345993912E-3</v>
      </c>
      <c r="AE4" s="4">
        <f t="shared" si="2"/>
        <v>3.0304745969117197E-3</v>
      </c>
      <c r="AF4" s="4">
        <f t="shared" si="2"/>
        <v>3.0759748592240344E-3</v>
      </c>
      <c r="AG4" s="4">
        <f t="shared" si="2"/>
        <v>3.121475121536349E-3</v>
      </c>
      <c r="AH4" s="4">
        <f t="shared" si="2"/>
        <v>3.1669753838486775E-3</v>
      </c>
      <c r="AI4" s="4"/>
      <c r="AJ4" s="4"/>
    </row>
    <row r="5" spans="1:36">
      <c r="A5" t="s">
        <v>320</v>
      </c>
      <c r="B5" s="4">
        <f>'CAN Calculations'!F145</f>
        <v>1.7109669898544011E-3</v>
      </c>
      <c r="C5" s="4">
        <f>'CAN Calculations'!G145</f>
        <v>1.7564672521667157E-3</v>
      </c>
      <c r="D5" s="4">
        <f>'CAN Calculations'!H145</f>
        <v>1.8019675144790442E-3</v>
      </c>
      <c r="E5" s="4">
        <f>'CAN Calculations'!I145</f>
        <v>1.8474677767913589E-3</v>
      </c>
      <c r="F5" s="4">
        <f>'CAN Calculations'!J145</f>
        <v>1.8929680391036874E-3</v>
      </c>
      <c r="G5" s="4">
        <f>'CAN Calculations'!K145</f>
        <v>1.938468301416002E-3</v>
      </c>
      <c r="H5" s="4">
        <f>'CAN Calculations'!L145</f>
        <v>1.9839685637283305E-3</v>
      </c>
      <c r="I5" s="4">
        <f>'CAN Calculations'!M145</f>
        <v>2.0294688260406452E-3</v>
      </c>
      <c r="J5" s="4">
        <f>'CAN Calculations'!N145</f>
        <v>2.0749690883529737E-3</v>
      </c>
      <c r="K5" s="4">
        <f>'CAN Calculations'!O145</f>
        <v>2.1204693506652883E-3</v>
      </c>
      <c r="L5" s="4">
        <f>'CAN Calculations'!P145</f>
        <v>2.1659696129776168E-3</v>
      </c>
      <c r="M5" s="4">
        <f>'CAN Calculations'!Q145</f>
        <v>2.2114698752899314E-3</v>
      </c>
      <c r="N5" s="4">
        <f>'CAN Calculations'!R145</f>
        <v>2.2569701376022461E-3</v>
      </c>
      <c r="O5" s="4">
        <f>'CAN Calculations'!S145</f>
        <v>2.3024703999145746E-3</v>
      </c>
      <c r="P5" s="4">
        <f>'CAN Calculations'!T145</f>
        <v>2.3479706622268892E-3</v>
      </c>
      <c r="Q5" s="4">
        <f>'CAN Calculations'!U145</f>
        <v>2.3934709245392177E-3</v>
      </c>
      <c r="R5" s="4">
        <f>'CAN Calculations'!V145</f>
        <v>2.4389711868515324E-3</v>
      </c>
      <c r="S5" s="4">
        <f>'CAN Calculations'!W145</f>
        <v>2.4844714491638609E-3</v>
      </c>
      <c r="T5" s="4">
        <f>'CAN Calculations'!X145</f>
        <v>2.5299717114761755E-3</v>
      </c>
      <c r="U5" s="4">
        <f>'CAN Calculations'!Y145</f>
        <v>2.575471973788504E-3</v>
      </c>
      <c r="V5" s="4">
        <f>'CAN Calculations'!Z145</f>
        <v>2.6209722361008186E-3</v>
      </c>
      <c r="W5" s="4">
        <f>'CAN Calculations'!AA145</f>
        <v>2.6664724984131472E-3</v>
      </c>
      <c r="X5" s="4">
        <f>'CAN Calculations'!AB145</f>
        <v>2.7119727607254618E-3</v>
      </c>
      <c r="Y5" s="4">
        <f>'CAN Calculations'!AC145</f>
        <v>2.7574730230377903E-3</v>
      </c>
      <c r="Z5" s="4">
        <f>'CAN Calculations'!AD145</f>
        <v>2.8029732853501049E-3</v>
      </c>
      <c r="AA5" s="4">
        <f>'CAN Calculations'!AE145</f>
        <v>2.8484735476624334E-3</v>
      </c>
      <c r="AB5" s="4">
        <f>'CAN Calculations'!AF145</f>
        <v>2.8939738099747481E-3</v>
      </c>
      <c r="AC5" s="4">
        <f>'CAN Calculations'!AG145</f>
        <v>2.9394740722870766E-3</v>
      </c>
      <c r="AD5" s="4">
        <f>'CAN Calculations'!AH145</f>
        <v>2.9849743345993912E-3</v>
      </c>
      <c r="AE5" s="4">
        <f>'CAN Calculations'!AI145</f>
        <v>3.0304745969117197E-3</v>
      </c>
      <c r="AF5" s="4">
        <f>'CAN Calculations'!AJ145</f>
        <v>3.0759748592240344E-3</v>
      </c>
      <c r="AG5" s="4">
        <f>'CAN Calculations'!AK145</f>
        <v>3.121475121536349E-3</v>
      </c>
      <c r="AH5" s="4">
        <f>'CAN Calculations'!AL145</f>
        <v>3.1669753838486775E-3</v>
      </c>
      <c r="AI5" s="4"/>
      <c r="AJ5" s="4"/>
    </row>
    <row r="6" spans="1:36">
      <c r="A6" t="s">
        <v>321</v>
      </c>
      <c r="B6" s="4">
        <f t="shared" ref="B6:AJ6" si="3">B5*(1-elec_share)+B2*elec_share</f>
        <v>3.7939171133092447E-3</v>
      </c>
      <c r="C6" s="4">
        <f t="shared" si="3"/>
        <v>3.8948098978400791E-3</v>
      </c>
      <c r="D6" s="4">
        <f t="shared" si="3"/>
        <v>3.995702682370943E-3</v>
      </c>
      <c r="E6" s="4">
        <f t="shared" si="3"/>
        <v>4.0965954669017774E-3</v>
      </c>
      <c r="F6" s="4">
        <f t="shared" si="3"/>
        <v>4.197488251432643E-3</v>
      </c>
      <c r="G6" s="4">
        <f t="shared" si="3"/>
        <v>4.2983810359634774E-3</v>
      </c>
      <c r="H6" s="4">
        <f t="shared" si="3"/>
        <v>4.3992738204943422E-3</v>
      </c>
      <c r="I6" s="4">
        <f t="shared" si="3"/>
        <v>4.5001666050251765E-3</v>
      </c>
      <c r="J6" s="4">
        <f t="shared" si="3"/>
        <v>4.6010593895560413E-3</v>
      </c>
      <c r="K6" s="4">
        <f t="shared" si="3"/>
        <v>4.7019521740868757E-3</v>
      </c>
      <c r="L6" s="4">
        <f t="shared" si="3"/>
        <v>4.8028449586177404E-3</v>
      </c>
      <c r="M6" s="4">
        <f t="shared" si="3"/>
        <v>4.9037377431485748E-3</v>
      </c>
      <c r="N6" s="4">
        <f t="shared" si="3"/>
        <v>5.0046305276794092E-3</v>
      </c>
      <c r="O6" s="4">
        <f t="shared" si="3"/>
        <v>5.105523312210274E-3</v>
      </c>
      <c r="P6" s="4">
        <f t="shared" si="3"/>
        <v>5.2064160967411083E-3</v>
      </c>
      <c r="Q6" s="4">
        <f t="shared" si="3"/>
        <v>5.3073088812719731E-3</v>
      </c>
      <c r="R6" s="4">
        <f t="shared" si="3"/>
        <v>5.4082016658028066E-3</v>
      </c>
      <c r="S6" s="4">
        <f t="shared" si="3"/>
        <v>5.5090944503336722E-3</v>
      </c>
      <c r="T6" s="4">
        <f t="shared" si="3"/>
        <v>5.6099872348645066E-3</v>
      </c>
      <c r="U6" s="4">
        <f t="shared" si="3"/>
        <v>5.7108800193953722E-3</v>
      </c>
      <c r="V6" s="4">
        <f t="shared" si="3"/>
        <v>5.8117728039262066E-3</v>
      </c>
      <c r="W6" s="4">
        <f t="shared" si="3"/>
        <v>5.9126655884570714E-3</v>
      </c>
      <c r="X6" s="4">
        <f t="shared" si="3"/>
        <v>6.0135583729879058E-3</v>
      </c>
      <c r="Y6" s="4">
        <f t="shared" si="3"/>
        <v>6.1144511575187696E-3</v>
      </c>
      <c r="Z6" s="4">
        <f t="shared" si="3"/>
        <v>6.215343942049604E-3</v>
      </c>
      <c r="AA6" s="4">
        <f t="shared" si="3"/>
        <v>6.3162367265804696E-3</v>
      </c>
      <c r="AB6" s="4">
        <f t="shared" si="3"/>
        <v>6.4171295111113032E-3</v>
      </c>
      <c r="AC6" s="4">
        <f t="shared" si="3"/>
        <v>6.5180222956421688E-3</v>
      </c>
      <c r="AD6" s="4">
        <f t="shared" si="3"/>
        <v>6.6189150801730032E-3</v>
      </c>
      <c r="AE6" s="4">
        <f t="shared" si="3"/>
        <v>6.7198078647038688E-3</v>
      </c>
      <c r="AF6" s="4">
        <f t="shared" si="3"/>
        <v>6.8207006492347032E-3</v>
      </c>
      <c r="AG6" s="4">
        <f t="shared" si="3"/>
        <v>6.9215934337655376E-3</v>
      </c>
      <c r="AH6" s="4">
        <f t="shared" si="3"/>
        <v>7.0224862182964014E-3</v>
      </c>
      <c r="AI6" s="4"/>
      <c r="AJ6" s="4"/>
    </row>
    <row r="7" spans="1:36" s="109" customFormat="1" ht="15">
      <c r="A7" s="106" t="s">
        <v>322</v>
      </c>
      <c r="B7" s="107">
        <f>C7</f>
        <v>9.8499999999999998E-4</v>
      </c>
      <c r="C7" s="107">
        <f>D7</f>
        <v>9.8499999999999998E-4</v>
      </c>
      <c r="D7" s="108">
        <v>9.8499999999999998E-4</v>
      </c>
      <c r="E7" s="108">
        <v>9.990000000000001E-4</v>
      </c>
      <c r="F7" s="108">
        <v>1.01E-3</v>
      </c>
      <c r="G7" s="108">
        <v>1.0300000000000001E-3</v>
      </c>
      <c r="H7" s="108">
        <v>1.06E-3</v>
      </c>
      <c r="I7" s="108">
        <v>1.09E-3</v>
      </c>
      <c r="J7" s="108">
        <v>1.1199999999999999E-3</v>
      </c>
      <c r="K7" s="108">
        <v>1.15E-3</v>
      </c>
      <c r="L7" s="108">
        <v>1.16E-3</v>
      </c>
      <c r="M7" s="108">
        <v>1.1900000000000001E-3</v>
      </c>
      <c r="N7" s="108">
        <v>1.1999999999999999E-3</v>
      </c>
      <c r="O7" s="108">
        <v>1.2199999999999999E-3</v>
      </c>
      <c r="P7" s="108">
        <v>1.23E-3</v>
      </c>
      <c r="Q7" s="108">
        <v>1.23E-3</v>
      </c>
      <c r="R7" s="108">
        <v>1.23E-3</v>
      </c>
      <c r="S7" s="108">
        <v>1.23E-3</v>
      </c>
      <c r="T7" s="108">
        <v>1.24E-3</v>
      </c>
      <c r="U7" s="108">
        <v>1.24E-3</v>
      </c>
      <c r="V7" s="108">
        <v>1.24E-3</v>
      </c>
      <c r="W7" s="108">
        <v>1.24E-3</v>
      </c>
      <c r="X7" s="108">
        <v>1.24E-3</v>
      </c>
      <c r="Y7" s="108">
        <v>1.24E-3</v>
      </c>
      <c r="Z7" s="108">
        <v>1.24E-3</v>
      </c>
      <c r="AA7" s="108">
        <v>1.24E-3</v>
      </c>
      <c r="AB7" s="108">
        <v>1.24E-3</v>
      </c>
      <c r="AC7" s="108">
        <v>1.24E-3</v>
      </c>
      <c r="AD7" s="108">
        <v>1.24E-3</v>
      </c>
      <c r="AE7" s="108">
        <v>1.24E-3</v>
      </c>
      <c r="AF7" s="108">
        <v>1.24E-3</v>
      </c>
      <c r="AG7" s="108">
        <v>1.24E-3</v>
      </c>
      <c r="AH7" s="108">
        <v>1.24E-3</v>
      </c>
    </row>
    <row r="8" spans="1:36" s="109" customFormat="1" ht="15">
      <c r="A8" s="106" t="s">
        <v>323</v>
      </c>
      <c r="B8" s="107">
        <f>C8</f>
        <v>2.96E-3</v>
      </c>
      <c r="C8" s="107">
        <f>D8</f>
        <v>2.96E-3</v>
      </c>
      <c r="D8" s="108">
        <v>2.96E-3</v>
      </c>
      <c r="E8" s="108">
        <v>3.0000000000000001E-3</v>
      </c>
      <c r="F8" s="108">
        <v>3.0400000000000002E-3</v>
      </c>
      <c r="G8" s="108">
        <v>3.0999999999999999E-3</v>
      </c>
      <c r="H8" s="108">
        <v>3.1700000000000001E-3</v>
      </c>
      <c r="I8" s="108">
        <v>3.2599999999999999E-3</v>
      </c>
      <c r="J8" s="108">
        <v>3.3500000000000001E-3</v>
      </c>
      <c r="K8" s="108">
        <v>3.4399999999999999E-3</v>
      </c>
      <c r="L8" s="108">
        <v>3.49E-3</v>
      </c>
      <c r="M8" s="108">
        <v>3.5599999999999998E-3</v>
      </c>
      <c r="N8" s="108">
        <v>3.6099999999999999E-3</v>
      </c>
      <c r="O8" s="108">
        <v>3.6700000000000001E-3</v>
      </c>
      <c r="P8" s="108">
        <v>3.7000000000000002E-3</v>
      </c>
      <c r="Q8" s="108">
        <v>3.7000000000000002E-3</v>
      </c>
      <c r="R8" s="108">
        <v>3.7000000000000002E-3</v>
      </c>
      <c r="S8" s="108">
        <v>3.7000000000000002E-3</v>
      </c>
      <c r="T8" s="108">
        <v>3.7100000000000002E-3</v>
      </c>
      <c r="U8" s="108">
        <v>3.7100000000000002E-3</v>
      </c>
      <c r="V8" s="108">
        <v>3.7100000000000002E-3</v>
      </c>
      <c r="W8" s="108">
        <v>3.7100000000000002E-3</v>
      </c>
      <c r="X8" s="108">
        <v>3.7100000000000002E-3</v>
      </c>
      <c r="Y8" s="108">
        <v>3.7100000000000002E-3</v>
      </c>
      <c r="Z8" s="108">
        <v>3.7100000000000002E-3</v>
      </c>
      <c r="AA8" s="108">
        <v>3.7100000000000002E-3</v>
      </c>
      <c r="AB8" s="108">
        <v>3.7100000000000002E-3</v>
      </c>
      <c r="AC8" s="108">
        <v>3.7100000000000002E-3</v>
      </c>
      <c r="AD8" s="108">
        <v>3.7100000000000002E-3</v>
      </c>
      <c r="AE8" s="108">
        <v>3.7100000000000002E-3</v>
      </c>
      <c r="AF8" s="108">
        <v>3.7100000000000002E-3</v>
      </c>
      <c r="AG8" s="108">
        <v>3.7100000000000002E-3</v>
      </c>
      <c r="AH8" s="108">
        <v>3.7100000000000002E-3</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J8"/>
  <sheetViews>
    <sheetView workbookViewId="0">
      <selection activeCell="B2" sqref="B2"/>
    </sheetView>
  </sheetViews>
  <sheetFormatPr defaultColWidth="8.85546875" defaultRowHeight="14.25"/>
  <cols>
    <col min="1" max="1" width="31.140625" customWidth="1"/>
    <col min="2" max="3" width="9.28515625" bestFit="1" customWidth="1"/>
  </cols>
  <sheetData>
    <row r="1" spans="1:36" ht="15">
      <c r="A1" s="110" t="s">
        <v>316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J2" si="1">B$5/(1-elec_reduction_HDVs)</f>
        <v>2.9374067434740211E-3</v>
      </c>
      <c r="C2" s="4">
        <f t="shared" si="1"/>
        <v>3.015271303287072E-3</v>
      </c>
      <c r="D2" s="4">
        <f t="shared" si="1"/>
        <v>3.0931358631001234E-3</v>
      </c>
      <c r="E2" s="4">
        <f t="shared" si="1"/>
        <v>3.1710004229131747E-3</v>
      </c>
      <c r="F2" s="4">
        <f t="shared" si="1"/>
        <v>3.2488649827262257E-3</v>
      </c>
      <c r="G2" s="4">
        <f t="shared" si="1"/>
        <v>3.326729542539277E-3</v>
      </c>
      <c r="H2" s="4">
        <f t="shared" si="1"/>
        <v>3.4045941023523284E-3</v>
      </c>
      <c r="I2" s="4">
        <f t="shared" si="1"/>
        <v>3.4824586621653793E-3</v>
      </c>
      <c r="J2" s="4">
        <f t="shared" si="1"/>
        <v>3.5603232219784306E-3</v>
      </c>
      <c r="K2" s="4">
        <f t="shared" si="1"/>
        <v>3.638187781791482E-3</v>
      </c>
      <c r="L2" s="4">
        <f t="shared" si="1"/>
        <v>3.7160523416045108E-3</v>
      </c>
      <c r="M2" s="4">
        <f t="shared" si="1"/>
        <v>3.7939169014175622E-3</v>
      </c>
      <c r="N2" s="4">
        <f t="shared" si="1"/>
        <v>3.8717814612306131E-3</v>
      </c>
      <c r="O2" s="4">
        <f t="shared" si="1"/>
        <v>3.9496460210436644E-3</v>
      </c>
      <c r="P2" s="4">
        <f t="shared" si="1"/>
        <v>4.0275105808567158E-3</v>
      </c>
      <c r="Q2" s="4">
        <f t="shared" si="1"/>
        <v>4.1053751406697672E-3</v>
      </c>
      <c r="R2" s="4">
        <f t="shared" si="1"/>
        <v>4.1832397004828176E-3</v>
      </c>
      <c r="S2" s="4">
        <f t="shared" si="1"/>
        <v>4.261104260295869E-3</v>
      </c>
      <c r="T2" s="4">
        <f t="shared" si="1"/>
        <v>4.3389688201089203E-3</v>
      </c>
      <c r="U2" s="4">
        <f t="shared" si="1"/>
        <v>4.4168333799219717E-3</v>
      </c>
      <c r="V2" s="4">
        <f t="shared" si="1"/>
        <v>4.4946979397350231E-3</v>
      </c>
      <c r="W2" s="4">
        <f t="shared" si="1"/>
        <v>4.5725624995480744E-3</v>
      </c>
      <c r="X2" s="4">
        <f t="shared" si="1"/>
        <v>4.6504270593611249E-3</v>
      </c>
      <c r="Y2" s="4">
        <f t="shared" si="1"/>
        <v>4.7282916191741763E-3</v>
      </c>
      <c r="Z2" s="4">
        <f t="shared" si="1"/>
        <v>4.8061561789872051E-3</v>
      </c>
      <c r="AA2" s="4">
        <f t="shared" si="1"/>
        <v>4.8840207388002564E-3</v>
      </c>
      <c r="AB2" s="4">
        <f t="shared" si="1"/>
        <v>4.9618852986133078E-3</v>
      </c>
      <c r="AC2" s="4">
        <f t="shared" si="1"/>
        <v>5.0397498584263591E-3</v>
      </c>
      <c r="AD2" s="4">
        <f t="shared" si="1"/>
        <v>5.1176144182394105E-3</v>
      </c>
      <c r="AE2" s="4">
        <f t="shared" si="1"/>
        <v>5.1954789780524618E-3</v>
      </c>
      <c r="AF2" s="4">
        <f t="shared" si="1"/>
        <v>5.2733435378655123E-3</v>
      </c>
      <c r="AG2" s="4">
        <f t="shared" si="1"/>
        <v>5.3512080976785637E-3</v>
      </c>
      <c r="AH2" s="4">
        <f t="shared" si="1"/>
        <v>5.429072657491615E-3</v>
      </c>
      <c r="AI2" s="4"/>
      <c r="AJ2" s="4"/>
    </row>
    <row r="3" spans="1:36">
      <c r="A3" t="s">
        <v>318</v>
      </c>
      <c r="B3" s="4">
        <f>B$5</f>
        <v>9.1409053195033729E-4</v>
      </c>
      <c r="C3" s="4">
        <f t="shared" ref="C3:AJ4" si="2">C$5</f>
        <v>9.3832117588744934E-4</v>
      </c>
      <c r="D3" s="4">
        <f t="shared" si="2"/>
        <v>9.6255181982456139E-4</v>
      </c>
      <c r="E3" s="4">
        <f t="shared" si="2"/>
        <v>9.8678246376167345E-4</v>
      </c>
      <c r="F3" s="4">
        <f t="shared" si="2"/>
        <v>1.0110131076987855E-3</v>
      </c>
      <c r="G3" s="4">
        <f t="shared" si="2"/>
        <v>1.0352437516358975E-3</v>
      </c>
      <c r="H3" s="4">
        <f t="shared" si="2"/>
        <v>1.0594743955730096E-3</v>
      </c>
      <c r="I3" s="4">
        <f t="shared" si="2"/>
        <v>1.0837050395101216E-3</v>
      </c>
      <c r="J3" s="4">
        <f t="shared" si="2"/>
        <v>1.1079356834472337E-3</v>
      </c>
      <c r="K3" s="4">
        <f t="shared" si="2"/>
        <v>1.1321663273843457E-3</v>
      </c>
      <c r="L3" s="4">
        <f t="shared" si="2"/>
        <v>1.1563969713214509E-3</v>
      </c>
      <c r="M3" s="4">
        <f t="shared" si="2"/>
        <v>1.1806276152585629E-3</v>
      </c>
      <c r="N3" s="4">
        <f t="shared" si="2"/>
        <v>1.204858259195675E-3</v>
      </c>
      <c r="O3" s="4">
        <f t="shared" si="2"/>
        <v>1.229088903132787E-3</v>
      </c>
      <c r="P3" s="4">
        <f t="shared" si="2"/>
        <v>1.2533195470698991E-3</v>
      </c>
      <c r="Q3" s="4">
        <f t="shared" si="2"/>
        <v>1.2775501910070111E-3</v>
      </c>
      <c r="R3" s="4">
        <f t="shared" si="2"/>
        <v>1.3017808349441232E-3</v>
      </c>
      <c r="S3" s="4">
        <f t="shared" si="2"/>
        <v>1.3260114788812352E-3</v>
      </c>
      <c r="T3" s="4">
        <f t="shared" si="2"/>
        <v>1.3502421228183473E-3</v>
      </c>
      <c r="U3" s="4">
        <f t="shared" si="2"/>
        <v>1.3744727667554593E-3</v>
      </c>
      <c r="V3" s="4">
        <f t="shared" si="2"/>
        <v>1.3987034106925714E-3</v>
      </c>
      <c r="W3" s="4">
        <f t="shared" si="2"/>
        <v>1.4229340546296834E-3</v>
      </c>
      <c r="X3" s="4">
        <f t="shared" si="2"/>
        <v>1.4471646985667955E-3</v>
      </c>
      <c r="Y3" s="4">
        <f t="shared" si="2"/>
        <v>1.4713953425039075E-3</v>
      </c>
      <c r="Z3" s="4">
        <f t="shared" si="2"/>
        <v>1.4956259864410126E-3</v>
      </c>
      <c r="AA3" s="4">
        <f t="shared" si="2"/>
        <v>1.5198566303781247E-3</v>
      </c>
      <c r="AB3" s="4">
        <f t="shared" si="2"/>
        <v>1.5440872743152367E-3</v>
      </c>
      <c r="AC3" s="4">
        <f t="shared" si="2"/>
        <v>1.5683179182523488E-3</v>
      </c>
      <c r="AD3" s="4">
        <f t="shared" si="2"/>
        <v>1.5925485621894608E-3</v>
      </c>
      <c r="AE3" s="4">
        <f t="shared" si="2"/>
        <v>1.6167792061265729E-3</v>
      </c>
      <c r="AF3" s="4">
        <f t="shared" si="2"/>
        <v>1.6410098500636849E-3</v>
      </c>
      <c r="AG3" s="4">
        <f t="shared" si="2"/>
        <v>1.665240494000797E-3</v>
      </c>
      <c r="AH3" s="4">
        <f t="shared" si="2"/>
        <v>1.689471137937909E-3</v>
      </c>
      <c r="AI3" s="4"/>
      <c r="AJ3" s="4"/>
    </row>
    <row r="4" spans="1:36">
      <c r="A4" t="s">
        <v>319</v>
      </c>
      <c r="B4" s="4">
        <f>B$5</f>
        <v>9.1409053195033729E-4</v>
      </c>
      <c r="C4" s="4">
        <f t="shared" si="2"/>
        <v>9.3832117588744934E-4</v>
      </c>
      <c r="D4" s="4">
        <f t="shared" si="2"/>
        <v>9.6255181982456139E-4</v>
      </c>
      <c r="E4" s="4">
        <f t="shared" si="2"/>
        <v>9.8678246376167345E-4</v>
      </c>
      <c r="F4" s="4">
        <f t="shared" si="2"/>
        <v>1.0110131076987855E-3</v>
      </c>
      <c r="G4" s="4">
        <f t="shared" si="2"/>
        <v>1.0352437516358975E-3</v>
      </c>
      <c r="H4" s="4">
        <f t="shared" si="2"/>
        <v>1.0594743955730096E-3</v>
      </c>
      <c r="I4" s="4">
        <f t="shared" si="2"/>
        <v>1.0837050395101216E-3</v>
      </c>
      <c r="J4" s="4">
        <f t="shared" si="2"/>
        <v>1.1079356834472337E-3</v>
      </c>
      <c r="K4" s="4">
        <f t="shared" si="2"/>
        <v>1.1321663273843457E-3</v>
      </c>
      <c r="L4" s="4">
        <f t="shared" si="2"/>
        <v>1.1563969713214509E-3</v>
      </c>
      <c r="M4" s="4">
        <f t="shared" si="2"/>
        <v>1.1806276152585629E-3</v>
      </c>
      <c r="N4" s="4">
        <f t="shared" si="2"/>
        <v>1.204858259195675E-3</v>
      </c>
      <c r="O4" s="4">
        <f t="shared" si="2"/>
        <v>1.229088903132787E-3</v>
      </c>
      <c r="P4" s="4">
        <f t="shared" si="2"/>
        <v>1.2533195470698991E-3</v>
      </c>
      <c r="Q4" s="4">
        <f t="shared" si="2"/>
        <v>1.2775501910070111E-3</v>
      </c>
      <c r="R4" s="4">
        <f t="shared" si="2"/>
        <v>1.3017808349441232E-3</v>
      </c>
      <c r="S4" s="4">
        <f t="shared" si="2"/>
        <v>1.3260114788812352E-3</v>
      </c>
      <c r="T4" s="4">
        <f t="shared" si="2"/>
        <v>1.3502421228183473E-3</v>
      </c>
      <c r="U4" s="4">
        <f t="shared" si="2"/>
        <v>1.3744727667554593E-3</v>
      </c>
      <c r="V4" s="4">
        <f t="shared" si="2"/>
        <v>1.3987034106925714E-3</v>
      </c>
      <c r="W4" s="4">
        <f t="shared" si="2"/>
        <v>1.4229340546296834E-3</v>
      </c>
      <c r="X4" s="4">
        <f t="shared" si="2"/>
        <v>1.4471646985667955E-3</v>
      </c>
      <c r="Y4" s="4">
        <f t="shared" si="2"/>
        <v>1.4713953425039075E-3</v>
      </c>
      <c r="Z4" s="4">
        <f t="shared" si="2"/>
        <v>1.4956259864410126E-3</v>
      </c>
      <c r="AA4" s="4">
        <f t="shared" si="2"/>
        <v>1.5198566303781247E-3</v>
      </c>
      <c r="AB4" s="4">
        <f t="shared" si="2"/>
        <v>1.5440872743152367E-3</v>
      </c>
      <c r="AC4" s="4">
        <f t="shared" si="2"/>
        <v>1.5683179182523488E-3</v>
      </c>
      <c r="AD4" s="4">
        <f t="shared" si="2"/>
        <v>1.5925485621894608E-3</v>
      </c>
      <c r="AE4" s="4">
        <f t="shared" si="2"/>
        <v>1.6167792061265729E-3</v>
      </c>
      <c r="AF4" s="4">
        <f t="shared" si="2"/>
        <v>1.6410098500636849E-3</v>
      </c>
      <c r="AG4" s="4">
        <f t="shared" si="2"/>
        <v>1.665240494000797E-3</v>
      </c>
      <c r="AH4" s="4">
        <f t="shared" si="2"/>
        <v>1.689471137937909E-3</v>
      </c>
      <c r="AI4" s="4"/>
      <c r="AJ4" s="4"/>
    </row>
    <row r="5" spans="1:36">
      <c r="A5" t="s">
        <v>320</v>
      </c>
      <c r="B5" s="4">
        <f>'CAN Calculations'!F151</f>
        <v>9.1409053195033729E-4</v>
      </c>
      <c r="C5" s="4">
        <f>'CAN Calculations'!G151</f>
        <v>9.3832117588744934E-4</v>
      </c>
      <c r="D5" s="4">
        <f>'CAN Calculations'!H151</f>
        <v>9.6255181982456139E-4</v>
      </c>
      <c r="E5" s="4">
        <f>'CAN Calculations'!I151</f>
        <v>9.8678246376167345E-4</v>
      </c>
      <c r="F5" s="4">
        <f>'CAN Calculations'!J151</f>
        <v>1.0110131076987855E-3</v>
      </c>
      <c r="G5" s="4">
        <f>'CAN Calculations'!K151</f>
        <v>1.0352437516358975E-3</v>
      </c>
      <c r="H5" s="4">
        <f>'CAN Calculations'!L151</f>
        <v>1.0594743955730096E-3</v>
      </c>
      <c r="I5" s="4">
        <f>'CAN Calculations'!M151</f>
        <v>1.0837050395101216E-3</v>
      </c>
      <c r="J5" s="4">
        <f>'CAN Calculations'!N151</f>
        <v>1.1079356834472337E-3</v>
      </c>
      <c r="K5" s="4">
        <f>'CAN Calculations'!O151</f>
        <v>1.1321663273843457E-3</v>
      </c>
      <c r="L5" s="4">
        <f>'CAN Calculations'!P151</f>
        <v>1.1563969713214509E-3</v>
      </c>
      <c r="M5" s="4">
        <f>'CAN Calculations'!Q151</f>
        <v>1.1806276152585629E-3</v>
      </c>
      <c r="N5" s="4">
        <f>'CAN Calculations'!R151</f>
        <v>1.204858259195675E-3</v>
      </c>
      <c r="O5" s="4">
        <f>'CAN Calculations'!S151</f>
        <v>1.229088903132787E-3</v>
      </c>
      <c r="P5" s="4">
        <f>'CAN Calculations'!T151</f>
        <v>1.2533195470698991E-3</v>
      </c>
      <c r="Q5" s="4">
        <f>'CAN Calculations'!U151</f>
        <v>1.2775501910070111E-3</v>
      </c>
      <c r="R5" s="4">
        <f>'CAN Calculations'!V151</f>
        <v>1.3017808349441232E-3</v>
      </c>
      <c r="S5" s="4">
        <f>'CAN Calculations'!W151</f>
        <v>1.3260114788812352E-3</v>
      </c>
      <c r="T5" s="4">
        <f>'CAN Calculations'!X151</f>
        <v>1.3502421228183473E-3</v>
      </c>
      <c r="U5" s="4">
        <f>'CAN Calculations'!Y151</f>
        <v>1.3744727667554593E-3</v>
      </c>
      <c r="V5" s="4">
        <f>'CAN Calculations'!Z151</f>
        <v>1.3987034106925714E-3</v>
      </c>
      <c r="W5" s="4">
        <f>'CAN Calculations'!AA151</f>
        <v>1.4229340546296834E-3</v>
      </c>
      <c r="X5" s="4">
        <f>'CAN Calculations'!AB151</f>
        <v>1.4471646985667955E-3</v>
      </c>
      <c r="Y5" s="4">
        <f>'CAN Calculations'!AC151</f>
        <v>1.4713953425039075E-3</v>
      </c>
      <c r="Z5" s="4">
        <f>'CAN Calculations'!AD151</f>
        <v>1.4956259864410126E-3</v>
      </c>
      <c r="AA5" s="4">
        <f>'CAN Calculations'!AE151</f>
        <v>1.5198566303781247E-3</v>
      </c>
      <c r="AB5" s="4">
        <f>'CAN Calculations'!AF151</f>
        <v>1.5440872743152367E-3</v>
      </c>
      <c r="AC5" s="4">
        <f>'CAN Calculations'!AG151</f>
        <v>1.5683179182523488E-3</v>
      </c>
      <c r="AD5" s="4">
        <f>'CAN Calculations'!AH151</f>
        <v>1.5925485621894608E-3</v>
      </c>
      <c r="AE5" s="4">
        <f>'CAN Calculations'!AI151</f>
        <v>1.6167792061265729E-3</v>
      </c>
      <c r="AF5" s="4">
        <f>'CAN Calculations'!AJ151</f>
        <v>1.6410098500636849E-3</v>
      </c>
      <c r="AG5" s="4">
        <f>'CAN Calculations'!AK151</f>
        <v>1.665240494000797E-3</v>
      </c>
      <c r="AH5" s="4">
        <f>'CAN Calculations'!AL151</f>
        <v>1.689471137937909E-3</v>
      </c>
      <c r="AI5" s="4"/>
      <c r="AJ5" s="4"/>
    </row>
    <row r="6" spans="1:36">
      <c r="A6" t="s">
        <v>321</v>
      </c>
      <c r="B6" s="4">
        <f t="shared" ref="B6:AJ6" si="3">B5*(1-elec_share)+B2*elec_share</f>
        <v>2.0269144482883633E-3</v>
      </c>
      <c r="C6" s="4">
        <f t="shared" si="3"/>
        <v>2.0806437459572422E-3</v>
      </c>
      <c r="D6" s="4">
        <f t="shared" si="3"/>
        <v>2.1343730436261207E-3</v>
      </c>
      <c r="E6" s="4">
        <f t="shared" si="3"/>
        <v>2.1881023412949991E-3</v>
      </c>
      <c r="F6" s="4">
        <f t="shared" si="3"/>
        <v>2.2418316389638776E-3</v>
      </c>
      <c r="G6" s="4">
        <f t="shared" si="3"/>
        <v>2.2955609366327565E-3</v>
      </c>
      <c r="H6" s="4">
        <f t="shared" si="3"/>
        <v>2.3492902343016349E-3</v>
      </c>
      <c r="I6" s="4">
        <f t="shared" si="3"/>
        <v>2.4030195319705134E-3</v>
      </c>
      <c r="J6" s="4">
        <f t="shared" si="3"/>
        <v>2.4567488296393923E-3</v>
      </c>
      <c r="K6" s="4">
        <f t="shared" si="3"/>
        <v>2.5104781273082707E-3</v>
      </c>
      <c r="L6" s="4">
        <f t="shared" si="3"/>
        <v>2.564207424977134E-3</v>
      </c>
      <c r="M6" s="4">
        <f t="shared" si="3"/>
        <v>2.6179367226460124E-3</v>
      </c>
      <c r="N6" s="4">
        <f t="shared" si="3"/>
        <v>2.6716660203148909E-3</v>
      </c>
      <c r="O6" s="4">
        <f t="shared" si="3"/>
        <v>2.7253953179837698E-3</v>
      </c>
      <c r="P6" s="4">
        <f t="shared" si="3"/>
        <v>2.7791246156526487E-3</v>
      </c>
      <c r="Q6" s="4">
        <f t="shared" si="3"/>
        <v>2.8328539133215271E-3</v>
      </c>
      <c r="R6" s="4">
        <f t="shared" si="3"/>
        <v>2.8865832109904051E-3</v>
      </c>
      <c r="S6" s="4">
        <f t="shared" si="3"/>
        <v>2.9403125086592836E-3</v>
      </c>
      <c r="T6" s="4">
        <f t="shared" si="3"/>
        <v>2.9940418063281629E-3</v>
      </c>
      <c r="U6" s="4">
        <f t="shared" si="3"/>
        <v>3.0477711039970413E-3</v>
      </c>
      <c r="V6" s="4">
        <f t="shared" si="3"/>
        <v>3.1015004016659198E-3</v>
      </c>
      <c r="W6" s="4">
        <f t="shared" si="3"/>
        <v>3.1552296993347987E-3</v>
      </c>
      <c r="X6" s="4">
        <f t="shared" si="3"/>
        <v>3.2089589970036771E-3</v>
      </c>
      <c r="Y6" s="4">
        <f t="shared" si="3"/>
        <v>3.2626882946725556E-3</v>
      </c>
      <c r="Z6" s="4">
        <f t="shared" si="3"/>
        <v>3.3164175923414189E-3</v>
      </c>
      <c r="AA6" s="4">
        <f t="shared" si="3"/>
        <v>3.3701468900102973E-3</v>
      </c>
      <c r="AB6" s="4">
        <f t="shared" si="3"/>
        <v>3.4238761876791758E-3</v>
      </c>
      <c r="AC6" s="4">
        <f t="shared" si="3"/>
        <v>3.4776054853480546E-3</v>
      </c>
      <c r="AD6" s="4">
        <f t="shared" si="3"/>
        <v>3.5313347830169331E-3</v>
      </c>
      <c r="AE6" s="4">
        <f t="shared" si="3"/>
        <v>3.585064080685812E-3</v>
      </c>
      <c r="AF6" s="4">
        <f t="shared" si="3"/>
        <v>3.6387933783546904E-3</v>
      </c>
      <c r="AG6" s="4">
        <f t="shared" si="3"/>
        <v>3.6925226760235689E-3</v>
      </c>
      <c r="AH6" s="4">
        <f t="shared" si="3"/>
        <v>3.7462519736924473E-3</v>
      </c>
      <c r="AI6" s="4"/>
      <c r="AJ6" s="4"/>
    </row>
    <row r="7" spans="1:36" s="109" customFormat="1" ht="15">
      <c r="A7" s="106" t="s">
        <v>322</v>
      </c>
      <c r="B7" s="107">
        <f>C7</f>
        <v>3.0899999999999999E-3</v>
      </c>
      <c r="C7" s="107">
        <f>D7</f>
        <v>3.0899999999999999E-3</v>
      </c>
      <c r="D7" s="108">
        <v>3.0899999999999999E-3</v>
      </c>
      <c r="E7" s="108">
        <v>3.13E-3</v>
      </c>
      <c r="F7" s="108">
        <v>3.1800000000000001E-3</v>
      </c>
      <c r="G7" s="108">
        <v>3.2399999999999998E-3</v>
      </c>
      <c r="H7" s="108">
        <v>3.32E-3</v>
      </c>
      <c r="I7" s="108">
        <v>3.4099999999999998E-3</v>
      </c>
      <c r="J7" s="108">
        <v>3.5000000000000001E-3</v>
      </c>
      <c r="K7" s="108">
        <v>3.5999999999999999E-3</v>
      </c>
      <c r="L7" s="108">
        <v>3.65E-3</v>
      </c>
      <c r="M7" s="108">
        <v>3.7200000000000002E-3</v>
      </c>
      <c r="N7" s="108">
        <v>3.7799999999999999E-3</v>
      </c>
      <c r="O7" s="108">
        <v>3.8400000000000001E-3</v>
      </c>
      <c r="P7" s="108">
        <v>3.8700000000000002E-3</v>
      </c>
      <c r="Q7" s="108">
        <v>3.8700000000000002E-3</v>
      </c>
      <c r="R7" s="108">
        <v>3.8700000000000002E-3</v>
      </c>
      <c r="S7" s="108">
        <v>3.8700000000000002E-3</v>
      </c>
      <c r="T7" s="108">
        <v>3.8800000000000002E-3</v>
      </c>
      <c r="U7" s="108">
        <v>3.8800000000000002E-3</v>
      </c>
      <c r="V7" s="108">
        <v>3.8800000000000002E-3</v>
      </c>
      <c r="W7" s="108">
        <v>3.8800000000000002E-3</v>
      </c>
      <c r="X7" s="108">
        <v>3.8800000000000002E-3</v>
      </c>
      <c r="Y7" s="108">
        <v>3.8800000000000002E-3</v>
      </c>
      <c r="Z7" s="108">
        <v>3.8800000000000002E-3</v>
      </c>
      <c r="AA7" s="108">
        <v>3.8800000000000002E-3</v>
      </c>
      <c r="AB7" s="108">
        <v>3.8800000000000002E-3</v>
      </c>
      <c r="AC7" s="108">
        <v>3.8800000000000002E-3</v>
      </c>
      <c r="AD7" s="108">
        <v>3.8800000000000002E-3</v>
      </c>
      <c r="AE7" s="108">
        <v>3.8800000000000002E-3</v>
      </c>
      <c r="AF7" s="108">
        <v>3.8800000000000002E-3</v>
      </c>
      <c r="AG7" s="108">
        <v>3.8800000000000002E-3</v>
      </c>
      <c r="AH7" s="108">
        <v>3.8800000000000002E-3</v>
      </c>
    </row>
    <row r="8" spans="1:36" s="109" customFormat="1" ht="15">
      <c r="A8" s="106" t="s">
        <v>323</v>
      </c>
      <c r="B8" s="107">
        <f>C8</f>
        <v>2.9099999999999998E-3</v>
      </c>
      <c r="C8" s="107">
        <f>D8</f>
        <v>2.9099999999999998E-3</v>
      </c>
      <c r="D8" s="108">
        <v>2.9099999999999998E-3</v>
      </c>
      <c r="E8" s="108">
        <v>2.9499999999999999E-3</v>
      </c>
      <c r="F8" s="108">
        <v>3.0000000000000001E-3</v>
      </c>
      <c r="G8" s="108">
        <v>3.0599999999999998E-3</v>
      </c>
      <c r="H8" s="108">
        <v>3.13E-3</v>
      </c>
      <c r="I8" s="108">
        <v>3.2100000000000002E-3</v>
      </c>
      <c r="J8" s="108">
        <v>3.3E-3</v>
      </c>
      <c r="K8" s="108">
        <v>3.3899999999999998E-3</v>
      </c>
      <c r="L8" s="108">
        <v>3.4399999999999999E-3</v>
      </c>
      <c r="M8" s="108">
        <v>3.5000000000000001E-3</v>
      </c>
      <c r="N8" s="108">
        <v>3.5599999999999998E-3</v>
      </c>
      <c r="O8" s="108">
        <v>3.6099999999999999E-3</v>
      </c>
      <c r="P8" s="108">
        <v>3.64E-3</v>
      </c>
      <c r="Q8" s="108">
        <v>3.65E-3</v>
      </c>
      <c r="R8" s="108">
        <v>3.65E-3</v>
      </c>
      <c r="S8" s="108">
        <v>3.65E-3</v>
      </c>
      <c r="T8" s="108">
        <v>3.65E-3</v>
      </c>
      <c r="U8" s="108">
        <v>3.65E-3</v>
      </c>
      <c r="V8" s="108">
        <v>3.65E-3</v>
      </c>
      <c r="W8" s="108">
        <v>3.65E-3</v>
      </c>
      <c r="X8" s="108">
        <v>3.65E-3</v>
      </c>
      <c r="Y8" s="108">
        <v>3.65E-3</v>
      </c>
      <c r="Z8" s="108">
        <v>3.65E-3</v>
      </c>
      <c r="AA8" s="108">
        <v>3.65E-3</v>
      </c>
      <c r="AB8" s="108">
        <v>3.65E-3</v>
      </c>
      <c r="AC8" s="108">
        <v>3.65E-3</v>
      </c>
      <c r="AD8" s="108">
        <v>3.65E-3</v>
      </c>
      <c r="AE8" s="108">
        <v>3.65E-3</v>
      </c>
      <c r="AF8" s="108">
        <v>3.6600000000000001E-3</v>
      </c>
      <c r="AG8" s="108">
        <v>3.6600000000000001E-3</v>
      </c>
      <c r="AH8" s="108">
        <v>3.6600000000000001E-3</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H8"/>
  <sheetViews>
    <sheetView workbookViewId="0">
      <selection activeCell="AG14" sqref="AG14"/>
    </sheetView>
  </sheetViews>
  <sheetFormatPr defaultColWidth="8.85546875" defaultRowHeight="14.25"/>
  <cols>
    <col min="1" max="1" width="31.140625" customWidth="1"/>
    <col min="2" max="4" width="9.28515625" bestFit="1" customWidth="1"/>
  </cols>
  <sheetData>
    <row r="1" spans="1:34" ht="15">
      <c r="A1" s="110" t="s">
        <v>316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f>C2</f>
        <v>3.2293482418666772E-5</v>
      </c>
      <c r="C2" s="107">
        <f>D2</f>
        <v>3.2293482418666772E-5</v>
      </c>
      <c r="D2" s="107">
        <f>'EPS 3.3.1 data'!B80</f>
        <v>3.2293482418666772E-5</v>
      </c>
      <c r="E2" s="107">
        <f>'EPS 3.3.1 data'!C80</f>
        <v>3.2293482418666772E-5</v>
      </c>
      <c r="F2" s="107">
        <f>'EPS 3.3.1 data'!D80</f>
        <v>3.2293482418666772E-5</v>
      </c>
      <c r="G2" s="107">
        <f>'EPS 3.3.1 data'!E80</f>
        <v>3.2293482418666772E-5</v>
      </c>
      <c r="H2" s="107">
        <f>'EPS 3.3.1 data'!F80</f>
        <v>3.2293482418666772E-5</v>
      </c>
      <c r="I2" s="107">
        <f>'EPS 3.3.1 data'!G80</f>
        <v>3.2293482418666772E-5</v>
      </c>
      <c r="J2" s="107">
        <f>'EPS 3.3.1 data'!H80</f>
        <v>3.2293482418666772E-5</v>
      </c>
      <c r="K2" s="107">
        <f>'EPS 3.3.1 data'!I80</f>
        <v>3.2293482418666772E-5</v>
      </c>
      <c r="L2" s="107">
        <f>'EPS 3.3.1 data'!J80</f>
        <v>3.2293482418666772E-5</v>
      </c>
      <c r="M2" s="107">
        <f>'EPS 3.3.1 data'!K80</f>
        <v>3.2293482418666772E-5</v>
      </c>
      <c r="N2" s="107">
        <f>'EPS 3.3.1 data'!L80</f>
        <v>3.2293482418666772E-5</v>
      </c>
      <c r="O2" s="107">
        <f>'EPS 3.3.1 data'!M80</f>
        <v>3.2293482418666772E-5</v>
      </c>
      <c r="P2" s="107">
        <f>'EPS 3.3.1 data'!N80</f>
        <v>3.2293482418666772E-5</v>
      </c>
      <c r="Q2" s="107">
        <f>'EPS 3.3.1 data'!O80</f>
        <v>3.2293482418666772E-5</v>
      </c>
      <c r="R2" s="107">
        <f>'EPS 3.3.1 data'!P80</f>
        <v>3.2293482418666772E-5</v>
      </c>
      <c r="S2" s="107">
        <f>'EPS 3.3.1 data'!Q80</f>
        <v>3.2293482418666772E-5</v>
      </c>
      <c r="T2" s="107">
        <f>'EPS 3.3.1 data'!R80</f>
        <v>3.2293482418666772E-5</v>
      </c>
      <c r="U2" s="107">
        <f>'EPS 3.3.1 data'!S80</f>
        <v>3.2293482418666772E-5</v>
      </c>
      <c r="V2" s="107">
        <f>'EPS 3.3.1 data'!T80</f>
        <v>3.2293482418666772E-5</v>
      </c>
      <c r="W2" s="107">
        <f>'EPS 3.3.1 data'!U80</f>
        <v>3.2293482418666772E-5</v>
      </c>
      <c r="X2" s="107">
        <f>'EPS 3.3.1 data'!V80</f>
        <v>3.2293482418666772E-5</v>
      </c>
      <c r="Y2" s="107">
        <f>'EPS 3.3.1 data'!W80</f>
        <v>3.2293482418666772E-5</v>
      </c>
      <c r="Z2" s="107">
        <f>'EPS 3.3.1 data'!X80</f>
        <v>3.2293482418666772E-5</v>
      </c>
      <c r="AA2" s="107">
        <f>'EPS 3.3.1 data'!Y80</f>
        <v>3.2293482418666772E-5</v>
      </c>
      <c r="AB2" s="107">
        <f>'EPS 3.3.1 data'!Z80</f>
        <v>3.2293482418666772E-5</v>
      </c>
      <c r="AC2" s="107">
        <f>'EPS 3.3.1 data'!AA80</f>
        <v>3.2293482418666772E-5</v>
      </c>
      <c r="AD2" s="107">
        <f>'EPS 3.3.1 data'!AB80</f>
        <v>3.2293482418666772E-5</v>
      </c>
      <c r="AE2" s="107">
        <f>'EPS 3.3.1 data'!AC80</f>
        <v>3.2293482418666772E-5</v>
      </c>
      <c r="AF2" s="107">
        <f>'EPS 3.3.1 data'!AD80</f>
        <v>3.2293482418666772E-5</v>
      </c>
      <c r="AG2" s="107">
        <f>'EPS 3.3.1 data'!AE80</f>
        <v>3.2293482418666772E-5</v>
      </c>
      <c r="AH2" s="107">
        <f>'EPS 3.3.1 data'!AF80</f>
        <v>3.2293482418666772E-5</v>
      </c>
    </row>
    <row r="3" spans="1:34">
      <c r="A3" t="s">
        <v>318</v>
      </c>
      <c r="B3" s="107">
        <f t="shared" ref="B3:B8" si="1">C3</f>
        <v>0</v>
      </c>
      <c r="C3" s="107">
        <f t="shared" ref="C3:C8" si="2">D3</f>
        <v>0</v>
      </c>
      <c r="D3" s="107">
        <f>'EPS 3.3.1 data'!B81</f>
        <v>0</v>
      </c>
      <c r="E3" s="107">
        <f>'EPS 3.3.1 data'!C81</f>
        <v>0</v>
      </c>
      <c r="F3" s="107">
        <f>'EPS 3.3.1 data'!D81</f>
        <v>0</v>
      </c>
      <c r="G3" s="107">
        <f>'EPS 3.3.1 data'!E81</f>
        <v>0</v>
      </c>
      <c r="H3" s="107">
        <f>'EPS 3.3.1 data'!F81</f>
        <v>0</v>
      </c>
      <c r="I3" s="107">
        <f>'EPS 3.3.1 data'!G81</f>
        <v>0</v>
      </c>
      <c r="J3" s="107">
        <f>'EPS 3.3.1 data'!H81</f>
        <v>0</v>
      </c>
      <c r="K3" s="107">
        <f>'EPS 3.3.1 data'!I81</f>
        <v>0</v>
      </c>
      <c r="L3" s="107">
        <f>'EPS 3.3.1 data'!J81</f>
        <v>0</v>
      </c>
      <c r="M3" s="107">
        <f>'EPS 3.3.1 data'!K81</f>
        <v>0</v>
      </c>
      <c r="N3" s="107">
        <f>'EPS 3.3.1 data'!L81</f>
        <v>0</v>
      </c>
      <c r="O3" s="107">
        <f>'EPS 3.3.1 data'!M81</f>
        <v>0</v>
      </c>
      <c r="P3" s="107">
        <f>'EPS 3.3.1 data'!N81</f>
        <v>0</v>
      </c>
      <c r="Q3" s="107">
        <f>'EPS 3.3.1 data'!O81</f>
        <v>0</v>
      </c>
      <c r="R3" s="107">
        <f>'EPS 3.3.1 data'!P81</f>
        <v>0</v>
      </c>
      <c r="S3" s="107">
        <f>'EPS 3.3.1 data'!Q81</f>
        <v>0</v>
      </c>
      <c r="T3" s="107">
        <f>'EPS 3.3.1 data'!R81</f>
        <v>0</v>
      </c>
      <c r="U3" s="107">
        <f>'EPS 3.3.1 data'!S81</f>
        <v>0</v>
      </c>
      <c r="V3" s="107">
        <f>'EPS 3.3.1 data'!T81</f>
        <v>0</v>
      </c>
      <c r="W3" s="107">
        <f>'EPS 3.3.1 data'!U81</f>
        <v>0</v>
      </c>
      <c r="X3" s="107">
        <f>'EPS 3.3.1 data'!V81</f>
        <v>0</v>
      </c>
      <c r="Y3" s="107">
        <f>'EPS 3.3.1 data'!W81</f>
        <v>0</v>
      </c>
      <c r="Z3" s="107">
        <f>'EPS 3.3.1 data'!X81</f>
        <v>0</v>
      </c>
      <c r="AA3" s="107">
        <f>'EPS 3.3.1 data'!Y81</f>
        <v>0</v>
      </c>
      <c r="AB3" s="107">
        <f>'EPS 3.3.1 data'!Z81</f>
        <v>0</v>
      </c>
      <c r="AC3" s="107">
        <f>'EPS 3.3.1 data'!AA81</f>
        <v>0</v>
      </c>
      <c r="AD3" s="107">
        <f>'EPS 3.3.1 data'!AB81</f>
        <v>0</v>
      </c>
      <c r="AE3" s="107">
        <f>'EPS 3.3.1 data'!AC81</f>
        <v>0</v>
      </c>
      <c r="AF3" s="107">
        <f>'EPS 3.3.1 data'!AD81</f>
        <v>0</v>
      </c>
      <c r="AG3" s="107">
        <f>'EPS 3.3.1 data'!AE81</f>
        <v>0</v>
      </c>
      <c r="AH3" s="107">
        <f>'EPS 3.3.1 data'!AF81</f>
        <v>0</v>
      </c>
    </row>
    <row r="4" spans="1:34">
      <c r="A4" t="s">
        <v>319</v>
      </c>
      <c r="B4" s="107">
        <f t="shared" si="1"/>
        <v>1.0049397002369564E-5</v>
      </c>
      <c r="C4" s="107">
        <f t="shared" si="2"/>
        <v>1.0049397002369564E-5</v>
      </c>
      <c r="D4" s="107">
        <f>'EPS 3.3.1 data'!B82</f>
        <v>1.0049397002369564E-5</v>
      </c>
      <c r="E4" s="107">
        <f>'EPS 3.3.1 data'!C82</f>
        <v>1.0049397002369564E-5</v>
      </c>
      <c r="F4" s="107">
        <f>'EPS 3.3.1 data'!D82</f>
        <v>1.0049397002369564E-5</v>
      </c>
      <c r="G4" s="107">
        <f>'EPS 3.3.1 data'!E82</f>
        <v>1.0049397002369564E-5</v>
      </c>
      <c r="H4" s="107">
        <f>'EPS 3.3.1 data'!F82</f>
        <v>1.0049397002369564E-5</v>
      </c>
      <c r="I4" s="107">
        <f>'EPS 3.3.1 data'!G82</f>
        <v>1.0049397002369564E-5</v>
      </c>
      <c r="J4" s="107">
        <f>'EPS 3.3.1 data'!H82</f>
        <v>1.0049397002369564E-5</v>
      </c>
      <c r="K4" s="107">
        <f>'EPS 3.3.1 data'!I82</f>
        <v>1.0049397002369564E-5</v>
      </c>
      <c r="L4" s="107">
        <f>'EPS 3.3.1 data'!J82</f>
        <v>1.0049397002369564E-5</v>
      </c>
      <c r="M4" s="107">
        <f>'EPS 3.3.1 data'!K82</f>
        <v>1.0049397002369564E-5</v>
      </c>
      <c r="N4" s="107">
        <f>'EPS 3.3.1 data'!L82</f>
        <v>1.0049397002369564E-5</v>
      </c>
      <c r="O4" s="107">
        <f>'EPS 3.3.1 data'!M82</f>
        <v>1.0049397002369564E-5</v>
      </c>
      <c r="P4" s="107">
        <f>'EPS 3.3.1 data'!N82</f>
        <v>1.0049397002369564E-5</v>
      </c>
      <c r="Q4" s="107">
        <f>'EPS 3.3.1 data'!O82</f>
        <v>1.0049397002369564E-5</v>
      </c>
      <c r="R4" s="107">
        <f>'EPS 3.3.1 data'!P82</f>
        <v>1.0049397002369564E-5</v>
      </c>
      <c r="S4" s="107">
        <f>'EPS 3.3.1 data'!Q82</f>
        <v>1.0049397002369564E-5</v>
      </c>
      <c r="T4" s="107">
        <f>'EPS 3.3.1 data'!R82</f>
        <v>1.0049397002369564E-5</v>
      </c>
      <c r="U4" s="107">
        <f>'EPS 3.3.1 data'!S82</f>
        <v>1.0049397002369564E-5</v>
      </c>
      <c r="V4" s="107">
        <f>'EPS 3.3.1 data'!T82</f>
        <v>1.0049397002369564E-5</v>
      </c>
      <c r="W4" s="107">
        <f>'EPS 3.3.1 data'!U82</f>
        <v>1.0049397002369564E-5</v>
      </c>
      <c r="X4" s="107">
        <f>'EPS 3.3.1 data'!V82</f>
        <v>1.0049397002369564E-5</v>
      </c>
      <c r="Y4" s="107">
        <f>'EPS 3.3.1 data'!W82</f>
        <v>1.0049397002369564E-5</v>
      </c>
      <c r="Z4" s="107">
        <f>'EPS 3.3.1 data'!X82</f>
        <v>1.0049397002369564E-5</v>
      </c>
      <c r="AA4" s="107">
        <f>'EPS 3.3.1 data'!Y82</f>
        <v>1.0049397002369564E-5</v>
      </c>
      <c r="AB4" s="107">
        <f>'EPS 3.3.1 data'!Z82</f>
        <v>1.0049397002369564E-5</v>
      </c>
      <c r="AC4" s="107">
        <f>'EPS 3.3.1 data'!AA82</f>
        <v>1.0049397002369564E-5</v>
      </c>
      <c r="AD4" s="107">
        <f>'EPS 3.3.1 data'!AB82</f>
        <v>1.0049397002369564E-5</v>
      </c>
      <c r="AE4" s="107">
        <f>'EPS 3.3.1 data'!AC82</f>
        <v>1.0049397002369564E-5</v>
      </c>
      <c r="AF4" s="107">
        <f>'EPS 3.3.1 data'!AD82</f>
        <v>1.0049397002369564E-5</v>
      </c>
      <c r="AG4" s="107">
        <f>'EPS 3.3.1 data'!AE82</f>
        <v>1.0049397002369564E-5</v>
      </c>
      <c r="AH4" s="107">
        <f>'EPS 3.3.1 data'!AF82</f>
        <v>1.0049397002369564E-5</v>
      </c>
    </row>
    <row r="5" spans="1:34">
      <c r="A5" t="s">
        <v>320</v>
      </c>
      <c r="B5" s="107">
        <f t="shared" si="1"/>
        <v>1.0049397002369565E-5</v>
      </c>
      <c r="C5" s="107">
        <f t="shared" si="2"/>
        <v>1.0049397002369565E-5</v>
      </c>
      <c r="D5" s="107">
        <f>'EPS 3.3.1 data'!B83</f>
        <v>1.0049397002369565E-5</v>
      </c>
      <c r="E5" s="107">
        <f>'EPS 3.3.1 data'!C83</f>
        <v>1.0049397002369565E-5</v>
      </c>
      <c r="F5" s="107">
        <f>'EPS 3.3.1 data'!D83</f>
        <v>1.0049397002369565E-5</v>
      </c>
      <c r="G5" s="107">
        <f>'EPS 3.3.1 data'!E83</f>
        <v>1.0049397002369565E-5</v>
      </c>
      <c r="H5" s="107">
        <f>'EPS 3.3.1 data'!F83</f>
        <v>1.0049397002369565E-5</v>
      </c>
      <c r="I5" s="107">
        <f>'EPS 3.3.1 data'!G83</f>
        <v>1.0049397002369565E-5</v>
      </c>
      <c r="J5" s="107">
        <f>'EPS 3.3.1 data'!H83</f>
        <v>1.0049397002369565E-5</v>
      </c>
      <c r="K5" s="107">
        <f>'EPS 3.3.1 data'!I83</f>
        <v>1.0049397002369565E-5</v>
      </c>
      <c r="L5" s="107">
        <f>'EPS 3.3.1 data'!J83</f>
        <v>1.0049397002369565E-5</v>
      </c>
      <c r="M5" s="107">
        <f>'EPS 3.3.1 data'!K83</f>
        <v>1.0049397002369565E-5</v>
      </c>
      <c r="N5" s="107">
        <f>'EPS 3.3.1 data'!L83</f>
        <v>1.0049397002369565E-5</v>
      </c>
      <c r="O5" s="107">
        <f>'EPS 3.3.1 data'!M83</f>
        <v>1.0049397002369565E-5</v>
      </c>
      <c r="P5" s="107">
        <f>'EPS 3.3.1 data'!N83</f>
        <v>1.0049397002369565E-5</v>
      </c>
      <c r="Q5" s="107">
        <f>'EPS 3.3.1 data'!O83</f>
        <v>1.0049397002369565E-5</v>
      </c>
      <c r="R5" s="107">
        <f>'EPS 3.3.1 data'!P83</f>
        <v>1.0049397002369565E-5</v>
      </c>
      <c r="S5" s="107">
        <f>'EPS 3.3.1 data'!Q83</f>
        <v>1.0049397002369565E-5</v>
      </c>
      <c r="T5" s="107">
        <f>'EPS 3.3.1 data'!R83</f>
        <v>1.0049397002369565E-5</v>
      </c>
      <c r="U5" s="107">
        <f>'EPS 3.3.1 data'!S83</f>
        <v>1.0049397002369565E-5</v>
      </c>
      <c r="V5" s="107">
        <f>'EPS 3.3.1 data'!T83</f>
        <v>1.0049397002369565E-5</v>
      </c>
      <c r="W5" s="107">
        <f>'EPS 3.3.1 data'!U83</f>
        <v>1.0049397002369565E-5</v>
      </c>
      <c r="X5" s="107">
        <f>'EPS 3.3.1 data'!V83</f>
        <v>1.0049397002369565E-5</v>
      </c>
      <c r="Y5" s="107">
        <f>'EPS 3.3.1 data'!W83</f>
        <v>1.0049397002369565E-5</v>
      </c>
      <c r="Z5" s="107">
        <f>'EPS 3.3.1 data'!X83</f>
        <v>1.0049397002369565E-5</v>
      </c>
      <c r="AA5" s="107">
        <f>'EPS 3.3.1 data'!Y83</f>
        <v>1.0049397002369565E-5</v>
      </c>
      <c r="AB5" s="107">
        <f>'EPS 3.3.1 data'!Z83</f>
        <v>1.0049397002369565E-5</v>
      </c>
      <c r="AC5" s="107">
        <f>'EPS 3.3.1 data'!AA83</f>
        <v>1.0049397002369565E-5</v>
      </c>
      <c r="AD5" s="107">
        <f>'EPS 3.3.1 data'!AB83</f>
        <v>1.0049397002369565E-5</v>
      </c>
      <c r="AE5" s="107">
        <f>'EPS 3.3.1 data'!AC83</f>
        <v>1.0049397002369565E-5</v>
      </c>
      <c r="AF5" s="107">
        <f>'EPS 3.3.1 data'!AD83</f>
        <v>1.0049397002369565E-5</v>
      </c>
      <c r="AG5" s="107">
        <f>'EPS 3.3.1 data'!AE83</f>
        <v>1.0049397002369565E-5</v>
      </c>
      <c r="AH5" s="107">
        <f>'EPS 3.3.1 data'!AF83</f>
        <v>1.0049397002369565E-5</v>
      </c>
    </row>
    <row r="6" spans="1:34">
      <c r="A6" t="s">
        <v>321</v>
      </c>
      <c r="B6" s="107">
        <f t="shared" si="1"/>
        <v>0</v>
      </c>
      <c r="C6" s="107">
        <f t="shared" si="2"/>
        <v>0</v>
      </c>
      <c r="D6" s="107">
        <f>'EPS 3.3.1 data'!B84</f>
        <v>0</v>
      </c>
      <c r="E6" s="107">
        <f>'EPS 3.3.1 data'!C84</f>
        <v>0</v>
      </c>
      <c r="F6" s="107">
        <f>'EPS 3.3.1 data'!D84</f>
        <v>0</v>
      </c>
      <c r="G6" s="107">
        <f>'EPS 3.3.1 data'!E84</f>
        <v>0</v>
      </c>
      <c r="H6" s="107">
        <f>'EPS 3.3.1 data'!F84</f>
        <v>0</v>
      </c>
      <c r="I6" s="107">
        <f>'EPS 3.3.1 data'!G84</f>
        <v>0</v>
      </c>
      <c r="J6" s="107">
        <f>'EPS 3.3.1 data'!H84</f>
        <v>0</v>
      </c>
      <c r="K6" s="107">
        <f>'EPS 3.3.1 data'!I84</f>
        <v>0</v>
      </c>
      <c r="L6" s="107">
        <f>'EPS 3.3.1 data'!J84</f>
        <v>0</v>
      </c>
      <c r="M6" s="107">
        <f>'EPS 3.3.1 data'!K84</f>
        <v>0</v>
      </c>
      <c r="N6" s="107">
        <f>'EPS 3.3.1 data'!L84</f>
        <v>0</v>
      </c>
      <c r="O6" s="107">
        <f>'EPS 3.3.1 data'!M84</f>
        <v>0</v>
      </c>
      <c r="P6" s="107">
        <f>'EPS 3.3.1 data'!N84</f>
        <v>0</v>
      </c>
      <c r="Q6" s="107">
        <f>'EPS 3.3.1 data'!O84</f>
        <v>0</v>
      </c>
      <c r="R6" s="107">
        <f>'EPS 3.3.1 data'!P84</f>
        <v>0</v>
      </c>
      <c r="S6" s="107">
        <f>'EPS 3.3.1 data'!Q84</f>
        <v>0</v>
      </c>
      <c r="T6" s="107">
        <f>'EPS 3.3.1 data'!R84</f>
        <v>0</v>
      </c>
      <c r="U6" s="107">
        <f>'EPS 3.3.1 data'!S84</f>
        <v>0</v>
      </c>
      <c r="V6" s="107">
        <f>'EPS 3.3.1 data'!T84</f>
        <v>0</v>
      </c>
      <c r="W6" s="107">
        <f>'EPS 3.3.1 data'!U84</f>
        <v>0</v>
      </c>
      <c r="X6" s="107">
        <f>'EPS 3.3.1 data'!V84</f>
        <v>0</v>
      </c>
      <c r="Y6" s="107">
        <f>'EPS 3.3.1 data'!W84</f>
        <v>0</v>
      </c>
      <c r="Z6" s="107">
        <f>'EPS 3.3.1 data'!X84</f>
        <v>0</v>
      </c>
      <c r="AA6" s="107">
        <f>'EPS 3.3.1 data'!Y84</f>
        <v>0</v>
      </c>
      <c r="AB6" s="107">
        <f>'EPS 3.3.1 data'!Z84</f>
        <v>0</v>
      </c>
      <c r="AC6" s="107">
        <f>'EPS 3.3.1 data'!AA84</f>
        <v>0</v>
      </c>
      <c r="AD6" s="107">
        <f>'EPS 3.3.1 data'!AB84</f>
        <v>0</v>
      </c>
      <c r="AE6" s="107">
        <f>'EPS 3.3.1 data'!AC84</f>
        <v>0</v>
      </c>
      <c r="AF6" s="107">
        <f>'EPS 3.3.1 data'!AD84</f>
        <v>0</v>
      </c>
      <c r="AG6" s="107">
        <f>'EPS 3.3.1 data'!AE84</f>
        <v>0</v>
      </c>
      <c r="AH6" s="107">
        <f>'EPS 3.3.1 data'!AF84</f>
        <v>0</v>
      </c>
    </row>
    <row r="7" spans="1:34" ht="15">
      <c r="A7" s="100" t="s">
        <v>322</v>
      </c>
      <c r="B7" s="107">
        <f t="shared" si="1"/>
        <v>0</v>
      </c>
      <c r="C7" s="107">
        <f t="shared" si="2"/>
        <v>0</v>
      </c>
      <c r="D7" s="107">
        <f>'EPS 3.3.1 data'!B85</f>
        <v>0</v>
      </c>
      <c r="E7" s="107">
        <f>'EPS 3.3.1 data'!C85</f>
        <v>0</v>
      </c>
      <c r="F7" s="107">
        <f>'EPS 3.3.1 data'!D85</f>
        <v>0</v>
      </c>
      <c r="G7" s="107">
        <f>'EPS 3.3.1 data'!E85</f>
        <v>0</v>
      </c>
      <c r="H7" s="107">
        <f>'EPS 3.3.1 data'!F85</f>
        <v>0</v>
      </c>
      <c r="I7" s="107">
        <f>'EPS 3.3.1 data'!G85</f>
        <v>0</v>
      </c>
      <c r="J7" s="107">
        <f>'EPS 3.3.1 data'!H85</f>
        <v>0</v>
      </c>
      <c r="K7" s="107">
        <f>'EPS 3.3.1 data'!I85</f>
        <v>0</v>
      </c>
      <c r="L7" s="107">
        <f>'EPS 3.3.1 data'!J85</f>
        <v>0</v>
      </c>
      <c r="M7" s="107">
        <f>'EPS 3.3.1 data'!K85</f>
        <v>0</v>
      </c>
      <c r="N7" s="107">
        <f>'EPS 3.3.1 data'!L85</f>
        <v>0</v>
      </c>
      <c r="O7" s="107">
        <f>'EPS 3.3.1 data'!M85</f>
        <v>0</v>
      </c>
      <c r="P7" s="107">
        <f>'EPS 3.3.1 data'!N85</f>
        <v>0</v>
      </c>
      <c r="Q7" s="107">
        <f>'EPS 3.3.1 data'!O85</f>
        <v>0</v>
      </c>
      <c r="R7" s="107">
        <f>'EPS 3.3.1 data'!P85</f>
        <v>0</v>
      </c>
      <c r="S7" s="107">
        <f>'EPS 3.3.1 data'!Q85</f>
        <v>0</v>
      </c>
      <c r="T7" s="107">
        <f>'EPS 3.3.1 data'!R85</f>
        <v>0</v>
      </c>
      <c r="U7" s="107">
        <f>'EPS 3.3.1 data'!S85</f>
        <v>0</v>
      </c>
      <c r="V7" s="107">
        <f>'EPS 3.3.1 data'!T85</f>
        <v>0</v>
      </c>
      <c r="W7" s="107">
        <f>'EPS 3.3.1 data'!U85</f>
        <v>0</v>
      </c>
      <c r="X7" s="107">
        <f>'EPS 3.3.1 data'!V85</f>
        <v>0</v>
      </c>
      <c r="Y7" s="107">
        <f>'EPS 3.3.1 data'!W85</f>
        <v>0</v>
      </c>
      <c r="Z7" s="107">
        <f>'EPS 3.3.1 data'!X85</f>
        <v>0</v>
      </c>
      <c r="AA7" s="107">
        <f>'EPS 3.3.1 data'!Y85</f>
        <v>0</v>
      </c>
      <c r="AB7" s="107">
        <f>'EPS 3.3.1 data'!Z85</f>
        <v>0</v>
      </c>
      <c r="AC7" s="107">
        <f>'EPS 3.3.1 data'!AA85</f>
        <v>0</v>
      </c>
      <c r="AD7" s="107">
        <f>'EPS 3.3.1 data'!AB85</f>
        <v>0</v>
      </c>
      <c r="AE7" s="107">
        <f>'EPS 3.3.1 data'!AC85</f>
        <v>0</v>
      </c>
      <c r="AF7" s="107">
        <f>'EPS 3.3.1 data'!AD85</f>
        <v>0</v>
      </c>
      <c r="AG7" s="107">
        <f>'EPS 3.3.1 data'!AE85</f>
        <v>0</v>
      </c>
      <c r="AH7" s="107">
        <f>'EPS 3.3.1 data'!AF85</f>
        <v>0</v>
      </c>
    </row>
    <row r="8" spans="1:34" ht="15">
      <c r="A8" s="100" t="s">
        <v>323</v>
      </c>
      <c r="B8" s="107">
        <f t="shared" si="1"/>
        <v>3.0148191007108693E-5</v>
      </c>
      <c r="C8" s="107">
        <f t="shared" si="2"/>
        <v>3.0148191007108693E-5</v>
      </c>
      <c r="D8" s="107">
        <f>'EPS 3.3.1 data'!B86</f>
        <v>3.0148191007108693E-5</v>
      </c>
      <c r="E8" s="107">
        <f>'EPS 3.3.1 data'!C86</f>
        <v>3.0148191007108693E-5</v>
      </c>
      <c r="F8" s="107">
        <f>'EPS 3.3.1 data'!D86</f>
        <v>3.0148191007108693E-5</v>
      </c>
      <c r="G8" s="107">
        <f>'EPS 3.3.1 data'!E86</f>
        <v>3.0148191007108693E-5</v>
      </c>
      <c r="H8" s="107">
        <f>'EPS 3.3.1 data'!F86</f>
        <v>3.0148191007108693E-5</v>
      </c>
      <c r="I8" s="107">
        <f>'EPS 3.3.1 data'!G86</f>
        <v>3.0148191007108693E-5</v>
      </c>
      <c r="J8" s="107">
        <f>'EPS 3.3.1 data'!H86</f>
        <v>3.0148191007108693E-5</v>
      </c>
      <c r="K8" s="107">
        <f>'EPS 3.3.1 data'!I86</f>
        <v>3.0148191007108693E-5</v>
      </c>
      <c r="L8" s="107">
        <f>'EPS 3.3.1 data'!J86</f>
        <v>3.0148191007108693E-5</v>
      </c>
      <c r="M8" s="107">
        <f>'EPS 3.3.1 data'!K86</f>
        <v>3.0148191007108693E-5</v>
      </c>
      <c r="N8" s="107">
        <f>'EPS 3.3.1 data'!L86</f>
        <v>3.0148191007108693E-5</v>
      </c>
      <c r="O8" s="107">
        <f>'EPS 3.3.1 data'!M86</f>
        <v>3.0148191007108693E-5</v>
      </c>
      <c r="P8" s="107">
        <f>'EPS 3.3.1 data'!N86</f>
        <v>3.0148191007108693E-5</v>
      </c>
      <c r="Q8" s="107">
        <f>'EPS 3.3.1 data'!O86</f>
        <v>3.0148191007108693E-5</v>
      </c>
      <c r="R8" s="107">
        <f>'EPS 3.3.1 data'!P86</f>
        <v>3.0148191007108693E-5</v>
      </c>
      <c r="S8" s="107">
        <f>'EPS 3.3.1 data'!Q86</f>
        <v>3.0148191007108693E-5</v>
      </c>
      <c r="T8" s="107">
        <f>'EPS 3.3.1 data'!R86</f>
        <v>3.0148191007108693E-5</v>
      </c>
      <c r="U8" s="107">
        <f>'EPS 3.3.1 data'!S86</f>
        <v>3.0148191007108693E-5</v>
      </c>
      <c r="V8" s="107">
        <f>'EPS 3.3.1 data'!T86</f>
        <v>3.0148191007108693E-5</v>
      </c>
      <c r="W8" s="107">
        <f>'EPS 3.3.1 data'!U86</f>
        <v>3.0148191007108693E-5</v>
      </c>
      <c r="X8" s="107">
        <f>'EPS 3.3.1 data'!V86</f>
        <v>3.0148191007108693E-5</v>
      </c>
      <c r="Y8" s="107">
        <f>'EPS 3.3.1 data'!W86</f>
        <v>3.0148191007108693E-5</v>
      </c>
      <c r="Z8" s="107">
        <f>'EPS 3.3.1 data'!X86</f>
        <v>3.0148191007108693E-5</v>
      </c>
      <c r="AA8" s="107">
        <f>'EPS 3.3.1 data'!Y86</f>
        <v>3.0148191007108693E-5</v>
      </c>
      <c r="AB8" s="107">
        <f>'EPS 3.3.1 data'!Z86</f>
        <v>3.0148191007108693E-5</v>
      </c>
      <c r="AC8" s="107">
        <f>'EPS 3.3.1 data'!AA86</f>
        <v>3.0148191007108693E-5</v>
      </c>
      <c r="AD8" s="107">
        <f>'EPS 3.3.1 data'!AB86</f>
        <v>3.0148191007108693E-5</v>
      </c>
      <c r="AE8" s="107">
        <f>'EPS 3.3.1 data'!AC86</f>
        <v>3.0148191007108693E-5</v>
      </c>
      <c r="AF8" s="107">
        <f>'EPS 3.3.1 data'!AD86</f>
        <v>3.0148191007108693E-5</v>
      </c>
      <c r="AG8" s="107">
        <f>'EPS 3.3.1 data'!AE86</f>
        <v>3.0148191007108693E-5</v>
      </c>
      <c r="AH8" s="107">
        <f>'EPS 3.3.1 data'!AF86</f>
        <v>3.0148191007108693E-5</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H8"/>
  <sheetViews>
    <sheetView topLeftCell="F1" workbookViewId="0">
      <selection activeCell="B2" sqref="B2:AH8"/>
    </sheetView>
  </sheetViews>
  <sheetFormatPr defaultColWidth="8.85546875" defaultRowHeight="14.25"/>
  <cols>
    <col min="1" max="1" width="31.140625" customWidth="1"/>
    <col min="3" max="4" width="9.28515625" bestFit="1" customWidth="1"/>
  </cols>
  <sheetData>
    <row r="1" spans="1:34" ht="15">
      <c r="A1" s="110" t="s">
        <v>316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1.4752132992972462E-3</v>
      </c>
      <c r="C2" s="107" cm="1">
        <f t="array" ref="C2">TREND(D2:H2,D1:H1,C1)</f>
        <v>1.4888998332346741E-3</v>
      </c>
      <c r="D2" s="107">
        <f>'EPS 3.3.1 data'!B42</f>
        <v>1.4980235812240234E-3</v>
      </c>
      <c r="E2" s="107">
        <f>'EPS 3.3.1 data'!C42</f>
        <v>1.5231644537335698E-3</v>
      </c>
      <c r="F2" s="107">
        <f>'EPS 3.3.1 data'!D42</f>
        <v>1.5304275172800137E-3</v>
      </c>
      <c r="G2" s="107">
        <f>'EPS 3.3.1 data'!E42</f>
        <v>1.5412712423030443E-3</v>
      </c>
      <c r="H2" s="107">
        <f>'EPS 3.3.1 data'!F42</f>
        <v>1.5576490945925607E-3</v>
      </c>
      <c r="I2" s="107">
        <f>'EPS 3.3.1 data'!G42</f>
        <v>1.5699908781437811E-3</v>
      </c>
      <c r="J2" s="107">
        <f>'EPS 3.3.1 data'!H42</f>
        <v>1.5806683889015623E-3</v>
      </c>
      <c r="K2" s="107">
        <f>'EPS 3.3.1 data'!I42</f>
        <v>1.5909098534806817E-3</v>
      </c>
      <c r="L2" s="107">
        <f>'EPS 3.3.1 data'!J42</f>
        <v>1.6012077984306095E-3</v>
      </c>
      <c r="M2" s="107">
        <f>'EPS 3.3.1 data'!K42</f>
        <v>1.611298486993707E-3</v>
      </c>
      <c r="N2" s="107">
        <f>'EPS 3.3.1 data'!L42</f>
        <v>1.6219407555186202E-3</v>
      </c>
      <c r="O2" s="107">
        <f>'EPS 3.3.1 data'!M42</f>
        <v>1.6329881937237401E-3</v>
      </c>
      <c r="P2" s="107">
        <f>'EPS 3.3.1 data'!N42</f>
        <v>1.6447141978177234E-3</v>
      </c>
      <c r="Q2" s="107">
        <f>'EPS 3.3.1 data'!O42</f>
        <v>1.6570786747516877E-3</v>
      </c>
      <c r="R2" s="107">
        <f>'EPS 3.3.1 data'!P42</f>
        <v>1.6697670596523698E-3</v>
      </c>
      <c r="S2" s="107">
        <f>'EPS 3.3.1 data'!Q42</f>
        <v>1.6829627766366171E-3</v>
      </c>
      <c r="T2" s="107">
        <f>'EPS 3.3.1 data'!R42</f>
        <v>1.6961396808909308E-3</v>
      </c>
      <c r="U2" s="107">
        <f>'EPS 3.3.1 data'!S42</f>
        <v>1.7093091823781967E-3</v>
      </c>
      <c r="V2" s="107">
        <f>'EPS 3.3.1 data'!T42</f>
        <v>1.722308926395473E-3</v>
      </c>
      <c r="W2" s="107">
        <f>'EPS 3.3.1 data'!U42</f>
        <v>1.7349202255025392E-3</v>
      </c>
      <c r="X2" s="107">
        <f>'EPS 3.3.1 data'!V42</f>
        <v>1.7473289503147547E-3</v>
      </c>
      <c r="Y2" s="107">
        <f>'EPS 3.3.1 data'!W42</f>
        <v>1.7596425780425883E-3</v>
      </c>
      <c r="Z2" s="107">
        <f>'EPS 3.3.1 data'!X42</f>
        <v>1.7719576610152265E-3</v>
      </c>
      <c r="AA2" s="107">
        <f>'EPS 3.3.1 data'!Y42</f>
        <v>1.7844069217769168E-3</v>
      </c>
      <c r="AB2" s="107">
        <f>'EPS 3.3.1 data'!Z42</f>
        <v>1.7964568338376173E-3</v>
      </c>
      <c r="AC2" s="107">
        <f>'EPS 3.3.1 data'!AA42</f>
        <v>1.8081574027832825E-3</v>
      </c>
      <c r="AD2" s="107">
        <f>'EPS 3.3.1 data'!AB42</f>
        <v>1.8196558614251941E-3</v>
      </c>
      <c r="AE2" s="107">
        <f>'EPS 3.3.1 data'!AC42</f>
        <v>1.8309308450823857E-3</v>
      </c>
      <c r="AF2" s="107">
        <f>'EPS 3.3.1 data'!AD42</f>
        <v>1.8426753455487357E-3</v>
      </c>
      <c r="AG2" s="107">
        <f>'EPS 3.3.1 data'!AE42</f>
        <v>1.8543062314678332E-3</v>
      </c>
      <c r="AH2" s="107">
        <f>'EPS 3.3.1 data'!AF42</f>
        <v>1.8658766298202847E-3</v>
      </c>
    </row>
    <row r="3" spans="1:34">
      <c r="A3" t="s">
        <v>318</v>
      </c>
      <c r="B3" s="107">
        <f t="shared" ref="B3:B8" si="1">C3</f>
        <v>0</v>
      </c>
      <c r="C3" s="107">
        <f t="shared" ref="C3:C8" si="2">D3</f>
        <v>0</v>
      </c>
      <c r="D3" s="107">
        <f>'EPS 3.3.1 data'!B43</f>
        <v>0</v>
      </c>
      <c r="E3" s="107">
        <f>'EPS 3.3.1 data'!C43</f>
        <v>0</v>
      </c>
      <c r="F3" s="107">
        <f>'EPS 3.3.1 data'!D43</f>
        <v>0</v>
      </c>
      <c r="G3" s="107">
        <f>'EPS 3.3.1 data'!E43</f>
        <v>0</v>
      </c>
      <c r="H3" s="107">
        <f>'EPS 3.3.1 data'!F43</f>
        <v>0</v>
      </c>
      <c r="I3" s="107">
        <f>'EPS 3.3.1 data'!G43</f>
        <v>0</v>
      </c>
      <c r="J3" s="107">
        <f>'EPS 3.3.1 data'!H43</f>
        <v>0</v>
      </c>
      <c r="K3" s="107">
        <f>'EPS 3.3.1 data'!I43</f>
        <v>0</v>
      </c>
      <c r="L3" s="107">
        <f>'EPS 3.3.1 data'!J43</f>
        <v>0</v>
      </c>
      <c r="M3" s="107">
        <f>'EPS 3.3.1 data'!K43</f>
        <v>0</v>
      </c>
      <c r="N3" s="107">
        <f>'EPS 3.3.1 data'!L43</f>
        <v>0</v>
      </c>
      <c r="O3" s="107">
        <f>'EPS 3.3.1 data'!M43</f>
        <v>0</v>
      </c>
      <c r="P3" s="107">
        <f>'EPS 3.3.1 data'!N43</f>
        <v>0</v>
      </c>
      <c r="Q3" s="107">
        <f>'EPS 3.3.1 data'!O43</f>
        <v>0</v>
      </c>
      <c r="R3" s="107">
        <f>'EPS 3.3.1 data'!P43</f>
        <v>0</v>
      </c>
      <c r="S3" s="107">
        <f>'EPS 3.3.1 data'!Q43</f>
        <v>0</v>
      </c>
      <c r="T3" s="107">
        <f>'EPS 3.3.1 data'!R43</f>
        <v>0</v>
      </c>
      <c r="U3" s="107">
        <f>'EPS 3.3.1 data'!S43</f>
        <v>0</v>
      </c>
      <c r="V3" s="107">
        <f>'EPS 3.3.1 data'!T43</f>
        <v>0</v>
      </c>
      <c r="W3" s="107">
        <f>'EPS 3.3.1 data'!U43</f>
        <v>0</v>
      </c>
      <c r="X3" s="107">
        <f>'EPS 3.3.1 data'!V43</f>
        <v>0</v>
      </c>
      <c r="Y3" s="107">
        <f>'EPS 3.3.1 data'!W43</f>
        <v>0</v>
      </c>
      <c r="Z3" s="107">
        <f>'EPS 3.3.1 data'!X43</f>
        <v>0</v>
      </c>
      <c r="AA3" s="107">
        <f>'EPS 3.3.1 data'!Y43</f>
        <v>0</v>
      </c>
      <c r="AB3" s="107">
        <f>'EPS 3.3.1 data'!Z43</f>
        <v>0</v>
      </c>
      <c r="AC3" s="107">
        <f>'EPS 3.3.1 data'!AA43</f>
        <v>0</v>
      </c>
      <c r="AD3" s="107">
        <f>'EPS 3.3.1 data'!AB43</f>
        <v>0</v>
      </c>
      <c r="AE3" s="107">
        <f>'EPS 3.3.1 data'!AC43</f>
        <v>0</v>
      </c>
      <c r="AF3" s="107">
        <f>'EPS 3.3.1 data'!AD43</f>
        <v>0</v>
      </c>
      <c r="AG3" s="107">
        <f>'EPS 3.3.1 data'!AE43</f>
        <v>0</v>
      </c>
      <c r="AH3" s="107">
        <f>'EPS 3.3.1 data'!AF43</f>
        <v>0</v>
      </c>
    </row>
    <row r="4" spans="1:34">
      <c r="A4" t="s">
        <v>319</v>
      </c>
      <c r="B4" s="107">
        <f t="shared" si="1"/>
        <v>0</v>
      </c>
      <c r="C4" s="107">
        <f t="shared" si="2"/>
        <v>0</v>
      </c>
      <c r="D4" s="107">
        <f>'EPS 3.3.1 data'!B44</f>
        <v>0</v>
      </c>
      <c r="E4" s="107">
        <f>'EPS 3.3.1 data'!C44</f>
        <v>0</v>
      </c>
      <c r="F4" s="107">
        <f>'EPS 3.3.1 data'!D44</f>
        <v>0</v>
      </c>
      <c r="G4" s="107">
        <f>'EPS 3.3.1 data'!E44</f>
        <v>0</v>
      </c>
      <c r="H4" s="107">
        <f>'EPS 3.3.1 data'!F44</f>
        <v>0</v>
      </c>
      <c r="I4" s="107">
        <f>'EPS 3.3.1 data'!G44</f>
        <v>0</v>
      </c>
      <c r="J4" s="107">
        <f>'EPS 3.3.1 data'!H44</f>
        <v>0</v>
      </c>
      <c r="K4" s="107">
        <f>'EPS 3.3.1 data'!I44</f>
        <v>0</v>
      </c>
      <c r="L4" s="107">
        <f>'EPS 3.3.1 data'!J44</f>
        <v>0</v>
      </c>
      <c r="M4" s="107">
        <f>'EPS 3.3.1 data'!K44</f>
        <v>0</v>
      </c>
      <c r="N4" s="107">
        <f>'EPS 3.3.1 data'!L44</f>
        <v>0</v>
      </c>
      <c r="O4" s="107">
        <f>'EPS 3.3.1 data'!M44</f>
        <v>0</v>
      </c>
      <c r="P4" s="107">
        <f>'EPS 3.3.1 data'!N44</f>
        <v>0</v>
      </c>
      <c r="Q4" s="107">
        <f>'EPS 3.3.1 data'!O44</f>
        <v>0</v>
      </c>
      <c r="R4" s="107">
        <f>'EPS 3.3.1 data'!P44</f>
        <v>0</v>
      </c>
      <c r="S4" s="107">
        <f>'EPS 3.3.1 data'!Q44</f>
        <v>0</v>
      </c>
      <c r="T4" s="107">
        <f>'EPS 3.3.1 data'!R44</f>
        <v>0</v>
      </c>
      <c r="U4" s="107">
        <f>'EPS 3.3.1 data'!S44</f>
        <v>0</v>
      </c>
      <c r="V4" s="107">
        <f>'EPS 3.3.1 data'!T44</f>
        <v>0</v>
      </c>
      <c r="W4" s="107">
        <f>'EPS 3.3.1 data'!U44</f>
        <v>0</v>
      </c>
      <c r="X4" s="107">
        <f>'EPS 3.3.1 data'!V44</f>
        <v>0</v>
      </c>
      <c r="Y4" s="107">
        <f>'EPS 3.3.1 data'!W44</f>
        <v>0</v>
      </c>
      <c r="Z4" s="107">
        <f>'EPS 3.3.1 data'!X44</f>
        <v>0</v>
      </c>
      <c r="AA4" s="107">
        <f>'EPS 3.3.1 data'!Y44</f>
        <v>0</v>
      </c>
      <c r="AB4" s="107">
        <f>'EPS 3.3.1 data'!Z44</f>
        <v>0</v>
      </c>
      <c r="AC4" s="107">
        <f>'EPS 3.3.1 data'!AA44</f>
        <v>0</v>
      </c>
      <c r="AD4" s="107">
        <f>'EPS 3.3.1 data'!AB44</f>
        <v>0</v>
      </c>
      <c r="AE4" s="107">
        <f>'EPS 3.3.1 data'!AC44</f>
        <v>0</v>
      </c>
      <c r="AF4" s="107">
        <f>'EPS 3.3.1 data'!AD44</f>
        <v>0</v>
      </c>
      <c r="AG4" s="107">
        <f>'EPS 3.3.1 data'!AE44</f>
        <v>0</v>
      </c>
      <c r="AH4" s="107">
        <f>'EPS 3.3.1 data'!AF44</f>
        <v>0</v>
      </c>
    </row>
    <row r="5" spans="1:34">
      <c r="A5" t="s">
        <v>320</v>
      </c>
      <c r="B5" s="107" cm="1">
        <f t="array" ref="B5">TREND(C5:F5,C1:F1,B1)</f>
        <v>4.583102042831147E-4</v>
      </c>
      <c r="C5" s="107" cm="1">
        <f t="array" ref="C5">TREND(D5:G5,D1:G1,C1)</f>
        <v>4.6335208879783214E-4</v>
      </c>
      <c r="D5" s="107">
        <f>'EPS 3.3.1 data'!B45</f>
        <v>4.6616941125958422E-4</v>
      </c>
      <c r="E5" s="107">
        <f>'EPS 3.3.1 data'!C45</f>
        <v>4.7399299019600609E-4</v>
      </c>
      <c r="F5" s="107">
        <f>'EPS 3.3.1 data'!D45</f>
        <v>4.7625318028902199E-4</v>
      </c>
      <c r="G5" s="107">
        <f>'EPS 3.3.1 data'!E45</f>
        <v>4.7962763511951036E-4</v>
      </c>
      <c r="H5" s="107">
        <f>'EPS 3.3.1 data'!F45</f>
        <v>4.8472425299335046E-4</v>
      </c>
      <c r="I5" s="107">
        <f>'EPS 3.3.1 data'!G45</f>
        <v>4.8856488811023198E-4</v>
      </c>
      <c r="J5" s="107">
        <f>'EPS 3.3.1 data'!H45</f>
        <v>4.9188761878420821E-4</v>
      </c>
      <c r="K5" s="107">
        <f>'EPS 3.3.1 data'!I45</f>
        <v>4.9507465640706257E-4</v>
      </c>
      <c r="L5" s="107">
        <f>'EPS 3.3.1 data'!J45</f>
        <v>4.9827927013588579E-4</v>
      </c>
      <c r="M5" s="107">
        <f>'EPS 3.3.1 data'!K45</f>
        <v>5.0141938782536798E-4</v>
      </c>
      <c r="N5" s="107">
        <f>'EPS 3.3.1 data'!L45</f>
        <v>5.0473115148176617E-4</v>
      </c>
      <c r="O5" s="107">
        <f>'EPS 3.3.1 data'!M45</f>
        <v>5.0816899974300608E-4</v>
      </c>
      <c r="P5" s="107">
        <f>'EPS 3.3.1 data'!N45</f>
        <v>5.1181801067543291E-4</v>
      </c>
      <c r="Q5" s="107">
        <f>'EPS 3.3.1 data'!O45</f>
        <v>5.1566570773780435E-4</v>
      </c>
      <c r="R5" s="107">
        <f>'EPS 3.3.1 data'!P45</f>
        <v>5.1961420160206843E-4</v>
      </c>
      <c r="S5" s="107">
        <f>'EPS 3.3.1 data'!Q45</f>
        <v>5.2372057195217224E-4</v>
      </c>
      <c r="T5" s="107">
        <f>'EPS 3.3.1 data'!R45</f>
        <v>5.2782108797571725E-4</v>
      </c>
      <c r="U5" s="107">
        <f>'EPS 3.3.1 data'!S45</f>
        <v>5.3191930033488766E-4</v>
      </c>
      <c r="V5" s="107">
        <f>'EPS 3.3.1 data'!T45</f>
        <v>5.3596468592895642E-4</v>
      </c>
      <c r="W5" s="107">
        <f>'EPS 3.3.1 data'!U45</f>
        <v>5.3988919149325191E-4</v>
      </c>
      <c r="X5" s="107">
        <f>'EPS 3.3.1 data'!V45</f>
        <v>5.4375065803669985E-4</v>
      </c>
      <c r="Y5" s="107">
        <f>'EPS 3.3.1 data'!W45</f>
        <v>5.4758253135318239E-4</v>
      </c>
      <c r="Z5" s="107">
        <f>'EPS 3.3.1 data'!X45</f>
        <v>5.5141485752676429E-4</v>
      </c>
      <c r="AA5" s="107">
        <f>'EPS 3.3.1 data'!Y45</f>
        <v>5.5528893843752823E-4</v>
      </c>
      <c r="AB5" s="107">
        <f>'EPS 3.3.1 data'!Z45</f>
        <v>5.5903874617184749E-4</v>
      </c>
      <c r="AC5" s="107">
        <f>'EPS 3.3.1 data'!AA45</f>
        <v>5.6267984194975651E-4</v>
      </c>
      <c r="AD5" s="107">
        <f>'EPS 3.3.1 data'!AB45</f>
        <v>5.6625804309603806E-4</v>
      </c>
      <c r="AE5" s="107">
        <f>'EPS 3.3.1 data'!AC45</f>
        <v>5.6976670114342325E-4</v>
      </c>
      <c r="AF5" s="107">
        <f>'EPS 3.3.1 data'!AD45</f>
        <v>5.7342146795521316E-4</v>
      </c>
      <c r="AG5" s="107">
        <f>'EPS 3.3.1 data'!AE45</f>
        <v>5.770408790975283E-4</v>
      </c>
      <c r="AH5" s="107">
        <f>'EPS 3.3.1 data'!AF45</f>
        <v>5.8064146713606509E-4</v>
      </c>
    </row>
    <row r="6" spans="1:34">
      <c r="A6" t="s">
        <v>321</v>
      </c>
      <c r="B6" s="107">
        <f t="shared" si="1"/>
        <v>0</v>
      </c>
      <c r="C6" s="107">
        <f t="shared" si="2"/>
        <v>0</v>
      </c>
      <c r="D6" s="107">
        <f>'EPS 3.3.1 data'!B46</f>
        <v>0</v>
      </c>
      <c r="E6" s="107">
        <f>'EPS 3.3.1 data'!C46</f>
        <v>0</v>
      </c>
      <c r="F6" s="107">
        <f>'EPS 3.3.1 data'!D46</f>
        <v>0</v>
      </c>
      <c r="G6" s="107">
        <f>'EPS 3.3.1 data'!E46</f>
        <v>0</v>
      </c>
      <c r="H6" s="107">
        <f>'EPS 3.3.1 data'!F46</f>
        <v>0</v>
      </c>
      <c r="I6" s="107">
        <f>'EPS 3.3.1 data'!G46</f>
        <v>0</v>
      </c>
      <c r="J6" s="107">
        <f>'EPS 3.3.1 data'!H46</f>
        <v>0</v>
      </c>
      <c r="K6" s="107">
        <f>'EPS 3.3.1 data'!I46</f>
        <v>0</v>
      </c>
      <c r="L6" s="107">
        <f>'EPS 3.3.1 data'!J46</f>
        <v>0</v>
      </c>
      <c r="M6" s="107">
        <f>'EPS 3.3.1 data'!K46</f>
        <v>0</v>
      </c>
      <c r="N6" s="107">
        <f>'EPS 3.3.1 data'!L46</f>
        <v>0</v>
      </c>
      <c r="O6" s="107">
        <f>'EPS 3.3.1 data'!M46</f>
        <v>0</v>
      </c>
      <c r="P6" s="107">
        <f>'EPS 3.3.1 data'!N46</f>
        <v>0</v>
      </c>
      <c r="Q6" s="107">
        <f>'EPS 3.3.1 data'!O46</f>
        <v>0</v>
      </c>
      <c r="R6" s="107">
        <f>'EPS 3.3.1 data'!P46</f>
        <v>0</v>
      </c>
      <c r="S6" s="107">
        <f>'EPS 3.3.1 data'!Q46</f>
        <v>0</v>
      </c>
      <c r="T6" s="107">
        <f>'EPS 3.3.1 data'!R46</f>
        <v>0</v>
      </c>
      <c r="U6" s="107">
        <f>'EPS 3.3.1 data'!S46</f>
        <v>0</v>
      </c>
      <c r="V6" s="107">
        <f>'EPS 3.3.1 data'!T46</f>
        <v>0</v>
      </c>
      <c r="W6" s="107">
        <f>'EPS 3.3.1 data'!U46</f>
        <v>0</v>
      </c>
      <c r="X6" s="107">
        <f>'EPS 3.3.1 data'!V46</f>
        <v>0</v>
      </c>
      <c r="Y6" s="107">
        <f>'EPS 3.3.1 data'!W46</f>
        <v>0</v>
      </c>
      <c r="Z6" s="107">
        <f>'EPS 3.3.1 data'!X46</f>
        <v>0</v>
      </c>
      <c r="AA6" s="107">
        <f>'EPS 3.3.1 data'!Y46</f>
        <v>0</v>
      </c>
      <c r="AB6" s="107">
        <f>'EPS 3.3.1 data'!Z46</f>
        <v>0</v>
      </c>
      <c r="AC6" s="107">
        <f>'EPS 3.3.1 data'!AA46</f>
        <v>0</v>
      </c>
      <c r="AD6" s="107">
        <f>'EPS 3.3.1 data'!AB46</f>
        <v>0</v>
      </c>
      <c r="AE6" s="107">
        <f>'EPS 3.3.1 data'!AC46</f>
        <v>0</v>
      </c>
      <c r="AF6" s="107">
        <f>'EPS 3.3.1 data'!AD46</f>
        <v>0</v>
      </c>
      <c r="AG6" s="107">
        <f>'EPS 3.3.1 data'!AE46</f>
        <v>0</v>
      </c>
      <c r="AH6" s="107">
        <f>'EPS 3.3.1 data'!AF46</f>
        <v>0</v>
      </c>
    </row>
    <row r="7" spans="1:34" ht="15">
      <c r="A7" s="100" t="s">
        <v>322</v>
      </c>
      <c r="B7" s="107">
        <f t="shared" si="1"/>
        <v>0</v>
      </c>
      <c r="C7" s="107">
        <f t="shared" si="2"/>
        <v>0</v>
      </c>
      <c r="D7" s="107">
        <f>'EPS 3.3.1 data'!B47</f>
        <v>0</v>
      </c>
      <c r="E7" s="107">
        <f>'EPS 3.3.1 data'!C47</f>
        <v>0</v>
      </c>
      <c r="F7" s="107">
        <f>'EPS 3.3.1 data'!D47</f>
        <v>0</v>
      </c>
      <c r="G7" s="107">
        <f>'EPS 3.3.1 data'!E47</f>
        <v>0</v>
      </c>
      <c r="H7" s="107">
        <f>'EPS 3.3.1 data'!F47</f>
        <v>0</v>
      </c>
      <c r="I7" s="107">
        <f>'EPS 3.3.1 data'!G47</f>
        <v>0</v>
      </c>
      <c r="J7" s="107">
        <f>'EPS 3.3.1 data'!H47</f>
        <v>0</v>
      </c>
      <c r="K7" s="107">
        <f>'EPS 3.3.1 data'!I47</f>
        <v>0</v>
      </c>
      <c r="L7" s="107">
        <f>'EPS 3.3.1 data'!J47</f>
        <v>0</v>
      </c>
      <c r="M7" s="107">
        <f>'EPS 3.3.1 data'!K47</f>
        <v>0</v>
      </c>
      <c r="N7" s="107">
        <f>'EPS 3.3.1 data'!L47</f>
        <v>0</v>
      </c>
      <c r="O7" s="107">
        <f>'EPS 3.3.1 data'!M47</f>
        <v>0</v>
      </c>
      <c r="P7" s="107">
        <f>'EPS 3.3.1 data'!N47</f>
        <v>0</v>
      </c>
      <c r="Q7" s="107">
        <f>'EPS 3.3.1 data'!O47</f>
        <v>0</v>
      </c>
      <c r="R7" s="107">
        <f>'EPS 3.3.1 data'!P47</f>
        <v>0</v>
      </c>
      <c r="S7" s="107">
        <f>'EPS 3.3.1 data'!Q47</f>
        <v>0</v>
      </c>
      <c r="T7" s="107">
        <f>'EPS 3.3.1 data'!R47</f>
        <v>0</v>
      </c>
      <c r="U7" s="107">
        <f>'EPS 3.3.1 data'!S47</f>
        <v>0</v>
      </c>
      <c r="V7" s="107">
        <f>'EPS 3.3.1 data'!T47</f>
        <v>0</v>
      </c>
      <c r="W7" s="107">
        <f>'EPS 3.3.1 data'!U47</f>
        <v>0</v>
      </c>
      <c r="X7" s="107">
        <f>'EPS 3.3.1 data'!V47</f>
        <v>0</v>
      </c>
      <c r="Y7" s="107">
        <f>'EPS 3.3.1 data'!W47</f>
        <v>0</v>
      </c>
      <c r="Z7" s="107">
        <f>'EPS 3.3.1 data'!X47</f>
        <v>0</v>
      </c>
      <c r="AA7" s="107">
        <f>'EPS 3.3.1 data'!Y47</f>
        <v>0</v>
      </c>
      <c r="AB7" s="107">
        <f>'EPS 3.3.1 data'!Z47</f>
        <v>0</v>
      </c>
      <c r="AC7" s="107">
        <f>'EPS 3.3.1 data'!AA47</f>
        <v>0</v>
      </c>
      <c r="AD7" s="107">
        <f>'EPS 3.3.1 data'!AB47</f>
        <v>0</v>
      </c>
      <c r="AE7" s="107">
        <f>'EPS 3.3.1 data'!AC47</f>
        <v>0</v>
      </c>
      <c r="AF7" s="107">
        <f>'EPS 3.3.1 data'!AD47</f>
        <v>0</v>
      </c>
      <c r="AG7" s="107">
        <f>'EPS 3.3.1 data'!AE47</f>
        <v>0</v>
      </c>
      <c r="AH7" s="107">
        <f>'EPS 3.3.1 data'!AF47</f>
        <v>0</v>
      </c>
    </row>
    <row r="8" spans="1:34" ht="15">
      <c r="A8" s="100" t="s">
        <v>323</v>
      </c>
      <c r="B8" s="107" cm="1">
        <f t="array" ref="B8">TREND(C8:G8,C1:G1,B1)</f>
        <v>1.3772132638669027E-3</v>
      </c>
      <c r="C8" s="107" cm="1">
        <f t="array" ref="C8">TREND(D8:H8,D1:H1,C1)</f>
        <v>1.3899905863625495E-3</v>
      </c>
      <c r="D8" s="107">
        <f>'EPS 3.3.1 data'!B48</f>
        <v>1.3985082337787526E-3</v>
      </c>
      <c r="E8" s="107">
        <f>'EPS 3.3.1 data'!C48</f>
        <v>1.4219789705880181E-3</v>
      </c>
      <c r="F8" s="107">
        <f>'EPS 3.3.1 data'!D48</f>
        <v>1.4287595408670657E-3</v>
      </c>
      <c r="G8" s="107">
        <f>'EPS 3.3.1 data'!E48</f>
        <v>1.4388829053585308E-3</v>
      </c>
      <c r="H8" s="107">
        <f>'EPS 3.3.1 data'!F48</f>
        <v>1.4541727589800512E-3</v>
      </c>
      <c r="I8" s="107">
        <f>'EPS 3.3.1 data'!G48</f>
        <v>1.4656946643306957E-3</v>
      </c>
      <c r="J8" s="107">
        <f>'EPS 3.3.1 data'!H48</f>
        <v>1.4756628563526244E-3</v>
      </c>
      <c r="K8" s="107">
        <f>'EPS 3.3.1 data'!I48</f>
        <v>1.4852239692211874E-3</v>
      </c>
      <c r="L8" s="107">
        <f>'EPS 3.3.1 data'!J48</f>
        <v>1.4948378104076572E-3</v>
      </c>
      <c r="M8" s="107">
        <f>'EPS 3.3.1 data'!K48</f>
        <v>1.5042581634761036E-3</v>
      </c>
      <c r="N8" s="107">
        <f>'EPS 3.3.1 data'!L48</f>
        <v>1.5141934544452983E-3</v>
      </c>
      <c r="O8" s="107">
        <f>'EPS 3.3.1 data'!M48</f>
        <v>1.524506999229018E-3</v>
      </c>
      <c r="P8" s="107">
        <f>'EPS 3.3.1 data'!N48</f>
        <v>1.5354540320262984E-3</v>
      </c>
      <c r="Q8" s="107">
        <f>'EPS 3.3.1 data'!O48</f>
        <v>1.5469971232134128E-3</v>
      </c>
      <c r="R8" s="107">
        <f>'EPS 3.3.1 data'!P48</f>
        <v>1.5588426048062051E-3</v>
      </c>
      <c r="S8" s="107">
        <f>'EPS 3.3.1 data'!Q48</f>
        <v>1.5711617158565164E-3</v>
      </c>
      <c r="T8" s="107">
        <f>'EPS 3.3.1 data'!R48</f>
        <v>1.5834632639271514E-3</v>
      </c>
      <c r="U8" s="107">
        <f>'EPS 3.3.1 data'!S48</f>
        <v>1.5957579010046628E-3</v>
      </c>
      <c r="V8" s="107">
        <f>'EPS 3.3.1 data'!T48</f>
        <v>1.6078940577868689E-3</v>
      </c>
      <c r="W8" s="107">
        <f>'EPS 3.3.1 data'!U48</f>
        <v>1.6196675744797554E-3</v>
      </c>
      <c r="X8" s="107">
        <f>'EPS 3.3.1 data'!V48</f>
        <v>1.6312519741100992E-3</v>
      </c>
      <c r="Y8" s="107">
        <f>'EPS 3.3.1 data'!W48</f>
        <v>1.642747594059547E-3</v>
      </c>
      <c r="Z8" s="107">
        <f>'EPS 3.3.1 data'!X48</f>
        <v>1.6542445725802927E-3</v>
      </c>
      <c r="AA8" s="107">
        <f>'EPS 3.3.1 data'!Y48</f>
        <v>1.6658668153125844E-3</v>
      </c>
      <c r="AB8" s="107">
        <f>'EPS 3.3.1 data'!Z48</f>
        <v>1.6771162385155421E-3</v>
      </c>
      <c r="AC8" s="107">
        <f>'EPS 3.3.1 data'!AA48</f>
        <v>1.6880395258492692E-3</v>
      </c>
      <c r="AD8" s="107">
        <f>'EPS 3.3.1 data'!AB48</f>
        <v>1.698774129288114E-3</v>
      </c>
      <c r="AE8" s="107">
        <f>'EPS 3.3.1 data'!AC48</f>
        <v>1.7093001034302695E-3</v>
      </c>
      <c r="AF8" s="107">
        <f>'EPS 3.3.1 data'!AD48</f>
        <v>1.7202644038656393E-3</v>
      </c>
      <c r="AG8" s="107">
        <f>'EPS 3.3.1 data'!AE48</f>
        <v>1.7311226372925847E-3</v>
      </c>
      <c r="AH8" s="107">
        <f>'EPS 3.3.1 data'!AF48</f>
        <v>1.741924401408195E-3</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8"/>
  <sheetViews>
    <sheetView topLeftCell="AB1" workbookViewId="0">
      <selection activeCell="B2" sqref="B2:AH8"/>
    </sheetView>
  </sheetViews>
  <sheetFormatPr defaultColWidth="8.85546875" defaultRowHeight="14.25"/>
  <cols>
    <col min="1" max="1" width="31.140625" customWidth="1"/>
    <col min="2" max="4" width="9.28515625" bestFit="1" customWidth="1"/>
  </cols>
  <sheetData>
    <row r="1" spans="1:35" ht="15">
      <c r="A1" s="110" t="s">
        <v>316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t="s">
        <v>317</v>
      </c>
      <c r="B2" s="107">
        <f>C2</f>
        <v>1.5975871779246573E-2</v>
      </c>
      <c r="C2" s="107">
        <f>D2</f>
        <v>1.5975871779246573E-2</v>
      </c>
      <c r="D2" s="107">
        <f>'EPS 3.3.1 data'!B90</f>
        <v>1.5975871779246573E-2</v>
      </c>
      <c r="E2" s="107">
        <f>'EPS 3.3.1 data'!C90</f>
        <v>1.5975871779246573E-2</v>
      </c>
      <c r="F2" s="107">
        <f>'EPS 3.3.1 data'!D90</f>
        <v>1.5975871779246573E-2</v>
      </c>
      <c r="G2" s="107">
        <f>'EPS 3.3.1 data'!E90</f>
        <v>1.5975871779246573E-2</v>
      </c>
      <c r="H2" s="107">
        <f>'EPS 3.3.1 data'!F90</f>
        <v>1.5975871779246573E-2</v>
      </c>
      <c r="I2" s="107">
        <f>'EPS 3.3.1 data'!G90</f>
        <v>1.5975871779246573E-2</v>
      </c>
      <c r="J2" s="107">
        <f>'EPS 3.3.1 data'!H90</f>
        <v>1.5975871779246573E-2</v>
      </c>
      <c r="K2" s="107">
        <f>'EPS 3.3.1 data'!I90</f>
        <v>1.5975871779246573E-2</v>
      </c>
      <c r="L2" s="107">
        <f>'EPS 3.3.1 data'!J90</f>
        <v>1.5975871779246573E-2</v>
      </c>
      <c r="M2" s="107">
        <f>'EPS 3.3.1 data'!K90</f>
        <v>1.5975871779246573E-2</v>
      </c>
      <c r="N2" s="107">
        <f>'EPS 3.3.1 data'!L90</f>
        <v>1.5975871779246573E-2</v>
      </c>
      <c r="O2" s="107">
        <f>'EPS 3.3.1 data'!M90</f>
        <v>1.5975871779246573E-2</v>
      </c>
      <c r="P2" s="107">
        <f>'EPS 3.3.1 data'!N90</f>
        <v>1.5975871779246573E-2</v>
      </c>
      <c r="Q2" s="107">
        <f>'EPS 3.3.1 data'!O90</f>
        <v>1.5975871779246573E-2</v>
      </c>
      <c r="R2" s="107">
        <f>'EPS 3.3.1 data'!P90</f>
        <v>1.5975871779246573E-2</v>
      </c>
      <c r="S2" s="107">
        <f>'EPS 3.3.1 data'!Q90</f>
        <v>1.5975871779246573E-2</v>
      </c>
      <c r="T2" s="107">
        <f>'EPS 3.3.1 data'!R90</f>
        <v>1.5975871779246573E-2</v>
      </c>
      <c r="U2" s="107">
        <f>'EPS 3.3.1 data'!S90</f>
        <v>1.5975871779246573E-2</v>
      </c>
      <c r="V2" s="107">
        <f>'EPS 3.3.1 data'!T90</f>
        <v>1.5975871779246573E-2</v>
      </c>
      <c r="W2" s="107">
        <f>'EPS 3.3.1 data'!U90</f>
        <v>1.5975871779246573E-2</v>
      </c>
      <c r="X2" s="107">
        <f>'EPS 3.3.1 data'!V90</f>
        <v>1.5975871779246573E-2</v>
      </c>
      <c r="Y2" s="107">
        <f>'EPS 3.3.1 data'!W90</f>
        <v>1.5975871779246573E-2</v>
      </c>
      <c r="Z2" s="107">
        <f>'EPS 3.3.1 data'!X90</f>
        <v>1.5975871779246573E-2</v>
      </c>
      <c r="AA2" s="107">
        <f>'EPS 3.3.1 data'!Y90</f>
        <v>1.5975871779246573E-2</v>
      </c>
      <c r="AB2" s="107">
        <f>'EPS 3.3.1 data'!Z90</f>
        <v>1.5975871779246573E-2</v>
      </c>
      <c r="AC2" s="107">
        <f>'EPS 3.3.1 data'!AA90</f>
        <v>1.5975871779246573E-2</v>
      </c>
      <c r="AD2" s="107">
        <f>'EPS 3.3.1 data'!AB90</f>
        <v>1.5975871779246573E-2</v>
      </c>
      <c r="AE2" s="107">
        <f>'EPS 3.3.1 data'!AC90</f>
        <v>1.5975871779246573E-2</v>
      </c>
      <c r="AF2" s="107">
        <f>'EPS 3.3.1 data'!AD90</f>
        <v>1.5975871779246573E-2</v>
      </c>
      <c r="AG2" s="107">
        <f>'EPS 3.3.1 data'!AE90</f>
        <v>1.5975871779246573E-2</v>
      </c>
      <c r="AH2" s="107">
        <f>'EPS 3.3.1 data'!AF90</f>
        <v>1.5975871779246573E-2</v>
      </c>
      <c r="AI2" s="4"/>
    </row>
    <row r="3" spans="1:35">
      <c r="A3" t="s">
        <v>318</v>
      </c>
      <c r="B3" s="107">
        <f t="shared" ref="B3:B8" si="1">C3</f>
        <v>0</v>
      </c>
      <c r="C3" s="107">
        <f t="shared" ref="C3:C8" si="2">D3</f>
        <v>0</v>
      </c>
      <c r="D3" s="107">
        <f>'EPS 3.3.1 data'!B91</f>
        <v>0</v>
      </c>
      <c r="E3" s="107">
        <f>'EPS 3.3.1 data'!C91</f>
        <v>0</v>
      </c>
      <c r="F3" s="107">
        <f>'EPS 3.3.1 data'!D91</f>
        <v>0</v>
      </c>
      <c r="G3" s="107">
        <f>'EPS 3.3.1 data'!E91</f>
        <v>0</v>
      </c>
      <c r="H3" s="107">
        <f>'EPS 3.3.1 data'!F91</f>
        <v>0</v>
      </c>
      <c r="I3" s="107">
        <f>'EPS 3.3.1 data'!G91</f>
        <v>0</v>
      </c>
      <c r="J3" s="107">
        <f>'EPS 3.3.1 data'!H91</f>
        <v>0</v>
      </c>
      <c r="K3" s="107">
        <f>'EPS 3.3.1 data'!I91</f>
        <v>0</v>
      </c>
      <c r="L3" s="107">
        <f>'EPS 3.3.1 data'!J91</f>
        <v>0</v>
      </c>
      <c r="M3" s="107">
        <f>'EPS 3.3.1 data'!K91</f>
        <v>0</v>
      </c>
      <c r="N3" s="107">
        <f>'EPS 3.3.1 data'!L91</f>
        <v>0</v>
      </c>
      <c r="O3" s="107">
        <f>'EPS 3.3.1 data'!M91</f>
        <v>0</v>
      </c>
      <c r="P3" s="107">
        <f>'EPS 3.3.1 data'!N91</f>
        <v>0</v>
      </c>
      <c r="Q3" s="107">
        <f>'EPS 3.3.1 data'!O91</f>
        <v>0</v>
      </c>
      <c r="R3" s="107">
        <f>'EPS 3.3.1 data'!P91</f>
        <v>0</v>
      </c>
      <c r="S3" s="107">
        <f>'EPS 3.3.1 data'!Q91</f>
        <v>0</v>
      </c>
      <c r="T3" s="107">
        <f>'EPS 3.3.1 data'!R91</f>
        <v>0</v>
      </c>
      <c r="U3" s="107">
        <f>'EPS 3.3.1 data'!S91</f>
        <v>0</v>
      </c>
      <c r="V3" s="107">
        <f>'EPS 3.3.1 data'!T91</f>
        <v>0</v>
      </c>
      <c r="W3" s="107">
        <f>'EPS 3.3.1 data'!U91</f>
        <v>0</v>
      </c>
      <c r="X3" s="107">
        <f>'EPS 3.3.1 data'!V91</f>
        <v>0</v>
      </c>
      <c r="Y3" s="107">
        <f>'EPS 3.3.1 data'!W91</f>
        <v>0</v>
      </c>
      <c r="Z3" s="107">
        <f>'EPS 3.3.1 data'!X91</f>
        <v>0</v>
      </c>
      <c r="AA3" s="107">
        <f>'EPS 3.3.1 data'!Y91</f>
        <v>0</v>
      </c>
      <c r="AB3" s="107">
        <f>'EPS 3.3.1 data'!Z91</f>
        <v>0</v>
      </c>
      <c r="AC3" s="107">
        <f>'EPS 3.3.1 data'!AA91</f>
        <v>0</v>
      </c>
      <c r="AD3" s="107">
        <f>'EPS 3.3.1 data'!AB91</f>
        <v>0</v>
      </c>
      <c r="AE3" s="107">
        <f>'EPS 3.3.1 data'!AC91</f>
        <v>0</v>
      </c>
      <c r="AF3" s="107">
        <f>'EPS 3.3.1 data'!AD91</f>
        <v>0</v>
      </c>
      <c r="AG3" s="107">
        <f>'EPS 3.3.1 data'!AE91</f>
        <v>0</v>
      </c>
      <c r="AH3" s="107">
        <f>'EPS 3.3.1 data'!AF91</f>
        <v>0</v>
      </c>
    </row>
    <row r="4" spans="1:35">
      <c r="A4" t="s">
        <v>319</v>
      </c>
      <c r="B4" s="107">
        <f t="shared" si="1"/>
        <v>0</v>
      </c>
      <c r="C4" s="107">
        <f t="shared" si="2"/>
        <v>0</v>
      </c>
      <c r="D4" s="107">
        <f>'EPS 3.3.1 data'!B92</f>
        <v>0</v>
      </c>
      <c r="E4" s="107">
        <f>'EPS 3.3.1 data'!C92</f>
        <v>0</v>
      </c>
      <c r="F4" s="107">
        <f>'EPS 3.3.1 data'!D92</f>
        <v>0</v>
      </c>
      <c r="G4" s="107">
        <f>'EPS 3.3.1 data'!E92</f>
        <v>0</v>
      </c>
      <c r="H4" s="107">
        <f>'EPS 3.3.1 data'!F92</f>
        <v>0</v>
      </c>
      <c r="I4" s="107">
        <f>'EPS 3.3.1 data'!G92</f>
        <v>0</v>
      </c>
      <c r="J4" s="107">
        <f>'EPS 3.3.1 data'!H92</f>
        <v>0</v>
      </c>
      <c r="K4" s="107">
        <f>'EPS 3.3.1 data'!I92</f>
        <v>0</v>
      </c>
      <c r="L4" s="107">
        <f>'EPS 3.3.1 data'!J92</f>
        <v>0</v>
      </c>
      <c r="M4" s="107">
        <f>'EPS 3.3.1 data'!K92</f>
        <v>0</v>
      </c>
      <c r="N4" s="107">
        <f>'EPS 3.3.1 data'!L92</f>
        <v>0</v>
      </c>
      <c r="O4" s="107">
        <f>'EPS 3.3.1 data'!M92</f>
        <v>0</v>
      </c>
      <c r="P4" s="107">
        <f>'EPS 3.3.1 data'!N92</f>
        <v>0</v>
      </c>
      <c r="Q4" s="107">
        <f>'EPS 3.3.1 data'!O92</f>
        <v>0</v>
      </c>
      <c r="R4" s="107">
        <f>'EPS 3.3.1 data'!P92</f>
        <v>0</v>
      </c>
      <c r="S4" s="107">
        <f>'EPS 3.3.1 data'!Q92</f>
        <v>0</v>
      </c>
      <c r="T4" s="107">
        <f>'EPS 3.3.1 data'!R92</f>
        <v>0</v>
      </c>
      <c r="U4" s="107">
        <f>'EPS 3.3.1 data'!S92</f>
        <v>0</v>
      </c>
      <c r="V4" s="107">
        <f>'EPS 3.3.1 data'!T92</f>
        <v>0</v>
      </c>
      <c r="W4" s="107">
        <f>'EPS 3.3.1 data'!U92</f>
        <v>0</v>
      </c>
      <c r="X4" s="107">
        <f>'EPS 3.3.1 data'!V92</f>
        <v>0</v>
      </c>
      <c r="Y4" s="107">
        <f>'EPS 3.3.1 data'!W92</f>
        <v>0</v>
      </c>
      <c r="Z4" s="107">
        <f>'EPS 3.3.1 data'!X92</f>
        <v>0</v>
      </c>
      <c r="AA4" s="107">
        <f>'EPS 3.3.1 data'!Y92</f>
        <v>0</v>
      </c>
      <c r="AB4" s="107">
        <f>'EPS 3.3.1 data'!Z92</f>
        <v>0</v>
      </c>
      <c r="AC4" s="107">
        <f>'EPS 3.3.1 data'!AA92</f>
        <v>0</v>
      </c>
      <c r="AD4" s="107">
        <f>'EPS 3.3.1 data'!AB92</f>
        <v>0</v>
      </c>
      <c r="AE4" s="107">
        <f>'EPS 3.3.1 data'!AC92</f>
        <v>0</v>
      </c>
      <c r="AF4" s="107">
        <f>'EPS 3.3.1 data'!AD92</f>
        <v>0</v>
      </c>
      <c r="AG4" s="107">
        <f>'EPS 3.3.1 data'!AE92</f>
        <v>0</v>
      </c>
      <c r="AH4" s="107">
        <f>'EPS 3.3.1 data'!AF92</f>
        <v>0</v>
      </c>
    </row>
    <row r="5" spans="1:35">
      <c r="A5" t="s">
        <v>320</v>
      </c>
      <c r="B5" s="107">
        <f t="shared" si="1"/>
        <v>4.9715257056265547E-3</v>
      </c>
      <c r="C5" s="107">
        <f t="shared" si="2"/>
        <v>4.9715257056265547E-3</v>
      </c>
      <c r="D5" s="107">
        <f>'EPS 3.3.1 data'!B93</f>
        <v>4.9715257056265547E-3</v>
      </c>
      <c r="E5" s="107">
        <f>'EPS 3.3.1 data'!C93</f>
        <v>4.9715257056265547E-3</v>
      </c>
      <c r="F5" s="107">
        <f>'EPS 3.3.1 data'!D93</f>
        <v>4.9715257056265547E-3</v>
      </c>
      <c r="G5" s="107">
        <f>'EPS 3.3.1 data'!E93</f>
        <v>4.9715257056265547E-3</v>
      </c>
      <c r="H5" s="107">
        <f>'EPS 3.3.1 data'!F93</f>
        <v>4.9715257056265547E-3</v>
      </c>
      <c r="I5" s="107">
        <f>'EPS 3.3.1 data'!G93</f>
        <v>4.9715257056265547E-3</v>
      </c>
      <c r="J5" s="107">
        <f>'EPS 3.3.1 data'!H93</f>
        <v>4.9715257056265547E-3</v>
      </c>
      <c r="K5" s="107">
        <f>'EPS 3.3.1 data'!I93</f>
        <v>4.9715257056265547E-3</v>
      </c>
      <c r="L5" s="107">
        <f>'EPS 3.3.1 data'!J93</f>
        <v>4.9715257056265547E-3</v>
      </c>
      <c r="M5" s="107">
        <f>'EPS 3.3.1 data'!K93</f>
        <v>4.9715257056265547E-3</v>
      </c>
      <c r="N5" s="107">
        <f>'EPS 3.3.1 data'!L93</f>
        <v>4.9715257056265547E-3</v>
      </c>
      <c r="O5" s="107">
        <f>'EPS 3.3.1 data'!M93</f>
        <v>4.9715257056265547E-3</v>
      </c>
      <c r="P5" s="107">
        <f>'EPS 3.3.1 data'!N93</f>
        <v>4.9715257056265547E-3</v>
      </c>
      <c r="Q5" s="107">
        <f>'EPS 3.3.1 data'!O93</f>
        <v>4.9715257056265547E-3</v>
      </c>
      <c r="R5" s="107">
        <f>'EPS 3.3.1 data'!P93</f>
        <v>4.9715257056265547E-3</v>
      </c>
      <c r="S5" s="107">
        <f>'EPS 3.3.1 data'!Q93</f>
        <v>4.9715257056265547E-3</v>
      </c>
      <c r="T5" s="107">
        <f>'EPS 3.3.1 data'!R93</f>
        <v>4.9715257056265547E-3</v>
      </c>
      <c r="U5" s="107">
        <f>'EPS 3.3.1 data'!S93</f>
        <v>4.9715257056265547E-3</v>
      </c>
      <c r="V5" s="107">
        <f>'EPS 3.3.1 data'!T93</f>
        <v>4.9715257056265547E-3</v>
      </c>
      <c r="W5" s="107">
        <f>'EPS 3.3.1 data'!U93</f>
        <v>4.9715257056265547E-3</v>
      </c>
      <c r="X5" s="107">
        <f>'EPS 3.3.1 data'!V93</f>
        <v>4.9715257056265547E-3</v>
      </c>
      <c r="Y5" s="107">
        <f>'EPS 3.3.1 data'!W93</f>
        <v>4.9715257056265547E-3</v>
      </c>
      <c r="Z5" s="107">
        <f>'EPS 3.3.1 data'!X93</f>
        <v>4.9715257056265547E-3</v>
      </c>
      <c r="AA5" s="107">
        <f>'EPS 3.3.1 data'!Y93</f>
        <v>4.9715257056265547E-3</v>
      </c>
      <c r="AB5" s="107">
        <f>'EPS 3.3.1 data'!Z93</f>
        <v>4.9715257056265547E-3</v>
      </c>
      <c r="AC5" s="107">
        <f>'EPS 3.3.1 data'!AA93</f>
        <v>4.9715257056265547E-3</v>
      </c>
      <c r="AD5" s="107">
        <f>'EPS 3.3.1 data'!AB93</f>
        <v>4.9715257056265547E-3</v>
      </c>
      <c r="AE5" s="107">
        <f>'EPS 3.3.1 data'!AC93</f>
        <v>4.9715257056265547E-3</v>
      </c>
      <c r="AF5" s="107">
        <f>'EPS 3.3.1 data'!AD93</f>
        <v>4.9715257056265547E-3</v>
      </c>
      <c r="AG5" s="107">
        <f>'EPS 3.3.1 data'!AE93</f>
        <v>4.9715257056265547E-3</v>
      </c>
      <c r="AH5" s="107">
        <f>'EPS 3.3.1 data'!AF93</f>
        <v>4.9715257056265547E-3</v>
      </c>
    </row>
    <row r="6" spans="1:35">
      <c r="A6" t="s">
        <v>321</v>
      </c>
      <c r="B6" s="107">
        <f t="shared" si="1"/>
        <v>0</v>
      </c>
      <c r="C6" s="107">
        <f t="shared" si="2"/>
        <v>0</v>
      </c>
      <c r="D6" s="107">
        <f>'EPS 3.3.1 data'!B94</f>
        <v>0</v>
      </c>
      <c r="E6" s="107">
        <f>'EPS 3.3.1 data'!C94</f>
        <v>0</v>
      </c>
      <c r="F6" s="107">
        <f>'EPS 3.3.1 data'!D94</f>
        <v>0</v>
      </c>
      <c r="G6" s="107">
        <f>'EPS 3.3.1 data'!E94</f>
        <v>0</v>
      </c>
      <c r="H6" s="107">
        <f>'EPS 3.3.1 data'!F94</f>
        <v>0</v>
      </c>
      <c r="I6" s="107">
        <f>'EPS 3.3.1 data'!G94</f>
        <v>0</v>
      </c>
      <c r="J6" s="107">
        <f>'EPS 3.3.1 data'!H94</f>
        <v>0</v>
      </c>
      <c r="K6" s="107">
        <f>'EPS 3.3.1 data'!I94</f>
        <v>0</v>
      </c>
      <c r="L6" s="107">
        <f>'EPS 3.3.1 data'!J94</f>
        <v>0</v>
      </c>
      <c r="M6" s="107">
        <f>'EPS 3.3.1 data'!K94</f>
        <v>0</v>
      </c>
      <c r="N6" s="107">
        <f>'EPS 3.3.1 data'!L94</f>
        <v>0</v>
      </c>
      <c r="O6" s="107">
        <f>'EPS 3.3.1 data'!M94</f>
        <v>0</v>
      </c>
      <c r="P6" s="107">
        <f>'EPS 3.3.1 data'!N94</f>
        <v>0</v>
      </c>
      <c r="Q6" s="107">
        <f>'EPS 3.3.1 data'!O94</f>
        <v>0</v>
      </c>
      <c r="R6" s="107">
        <f>'EPS 3.3.1 data'!P94</f>
        <v>0</v>
      </c>
      <c r="S6" s="107">
        <f>'EPS 3.3.1 data'!Q94</f>
        <v>0</v>
      </c>
      <c r="T6" s="107">
        <f>'EPS 3.3.1 data'!R94</f>
        <v>0</v>
      </c>
      <c r="U6" s="107">
        <f>'EPS 3.3.1 data'!S94</f>
        <v>0</v>
      </c>
      <c r="V6" s="107">
        <f>'EPS 3.3.1 data'!T94</f>
        <v>0</v>
      </c>
      <c r="W6" s="107">
        <f>'EPS 3.3.1 data'!U94</f>
        <v>0</v>
      </c>
      <c r="X6" s="107">
        <f>'EPS 3.3.1 data'!V94</f>
        <v>0</v>
      </c>
      <c r="Y6" s="107">
        <f>'EPS 3.3.1 data'!W94</f>
        <v>0</v>
      </c>
      <c r="Z6" s="107">
        <f>'EPS 3.3.1 data'!X94</f>
        <v>0</v>
      </c>
      <c r="AA6" s="107">
        <f>'EPS 3.3.1 data'!Y94</f>
        <v>0</v>
      </c>
      <c r="AB6" s="107">
        <f>'EPS 3.3.1 data'!Z94</f>
        <v>0</v>
      </c>
      <c r="AC6" s="107">
        <f>'EPS 3.3.1 data'!AA94</f>
        <v>0</v>
      </c>
      <c r="AD6" s="107">
        <f>'EPS 3.3.1 data'!AB94</f>
        <v>0</v>
      </c>
      <c r="AE6" s="107">
        <f>'EPS 3.3.1 data'!AC94</f>
        <v>0</v>
      </c>
      <c r="AF6" s="107">
        <f>'EPS 3.3.1 data'!AD94</f>
        <v>0</v>
      </c>
      <c r="AG6" s="107">
        <f>'EPS 3.3.1 data'!AE94</f>
        <v>0</v>
      </c>
      <c r="AH6" s="107">
        <f>'EPS 3.3.1 data'!AF94</f>
        <v>0</v>
      </c>
    </row>
    <row r="7" spans="1:35" ht="15">
      <c r="A7" s="100" t="s">
        <v>322</v>
      </c>
      <c r="B7" s="107">
        <f t="shared" si="1"/>
        <v>0</v>
      </c>
      <c r="C7" s="107">
        <f t="shared" si="2"/>
        <v>0</v>
      </c>
      <c r="D7" s="107">
        <f>'EPS 3.3.1 data'!B95</f>
        <v>0</v>
      </c>
      <c r="E7" s="107">
        <f>'EPS 3.3.1 data'!C95</f>
        <v>0</v>
      </c>
      <c r="F7" s="107">
        <f>'EPS 3.3.1 data'!D95</f>
        <v>0</v>
      </c>
      <c r="G7" s="107">
        <f>'EPS 3.3.1 data'!E95</f>
        <v>0</v>
      </c>
      <c r="H7" s="107">
        <f>'EPS 3.3.1 data'!F95</f>
        <v>0</v>
      </c>
      <c r="I7" s="107">
        <f>'EPS 3.3.1 data'!G95</f>
        <v>0</v>
      </c>
      <c r="J7" s="107">
        <f>'EPS 3.3.1 data'!H95</f>
        <v>0</v>
      </c>
      <c r="K7" s="107">
        <f>'EPS 3.3.1 data'!I95</f>
        <v>0</v>
      </c>
      <c r="L7" s="107">
        <f>'EPS 3.3.1 data'!J95</f>
        <v>0</v>
      </c>
      <c r="M7" s="107">
        <f>'EPS 3.3.1 data'!K95</f>
        <v>0</v>
      </c>
      <c r="N7" s="107">
        <f>'EPS 3.3.1 data'!L95</f>
        <v>0</v>
      </c>
      <c r="O7" s="107">
        <f>'EPS 3.3.1 data'!M95</f>
        <v>0</v>
      </c>
      <c r="P7" s="107">
        <f>'EPS 3.3.1 data'!N95</f>
        <v>0</v>
      </c>
      <c r="Q7" s="107">
        <f>'EPS 3.3.1 data'!O95</f>
        <v>0</v>
      </c>
      <c r="R7" s="107">
        <f>'EPS 3.3.1 data'!P95</f>
        <v>0</v>
      </c>
      <c r="S7" s="107">
        <f>'EPS 3.3.1 data'!Q95</f>
        <v>0</v>
      </c>
      <c r="T7" s="107">
        <f>'EPS 3.3.1 data'!R95</f>
        <v>0</v>
      </c>
      <c r="U7" s="107">
        <f>'EPS 3.3.1 data'!S95</f>
        <v>0</v>
      </c>
      <c r="V7" s="107">
        <f>'EPS 3.3.1 data'!T95</f>
        <v>0</v>
      </c>
      <c r="W7" s="107">
        <f>'EPS 3.3.1 data'!U95</f>
        <v>0</v>
      </c>
      <c r="X7" s="107">
        <f>'EPS 3.3.1 data'!V95</f>
        <v>0</v>
      </c>
      <c r="Y7" s="107">
        <f>'EPS 3.3.1 data'!W95</f>
        <v>0</v>
      </c>
      <c r="Z7" s="107">
        <f>'EPS 3.3.1 data'!X95</f>
        <v>0</v>
      </c>
      <c r="AA7" s="107">
        <f>'EPS 3.3.1 data'!Y95</f>
        <v>0</v>
      </c>
      <c r="AB7" s="107">
        <f>'EPS 3.3.1 data'!Z95</f>
        <v>0</v>
      </c>
      <c r="AC7" s="107">
        <f>'EPS 3.3.1 data'!AA95</f>
        <v>0</v>
      </c>
      <c r="AD7" s="107">
        <f>'EPS 3.3.1 data'!AB95</f>
        <v>0</v>
      </c>
      <c r="AE7" s="107">
        <f>'EPS 3.3.1 data'!AC95</f>
        <v>0</v>
      </c>
      <c r="AF7" s="107">
        <f>'EPS 3.3.1 data'!AD95</f>
        <v>0</v>
      </c>
      <c r="AG7" s="107">
        <f>'EPS 3.3.1 data'!AE95</f>
        <v>0</v>
      </c>
      <c r="AH7" s="107">
        <f>'EPS 3.3.1 data'!AF95</f>
        <v>0</v>
      </c>
    </row>
    <row r="8" spans="1:35" ht="15">
      <c r="A8" s="100" t="s">
        <v>323</v>
      </c>
      <c r="B8" s="107">
        <f t="shared" si="1"/>
        <v>1.4914577116879662E-2</v>
      </c>
      <c r="C8" s="107">
        <f t="shared" si="2"/>
        <v>1.4914577116879662E-2</v>
      </c>
      <c r="D8" s="107">
        <f>'EPS 3.3.1 data'!B96</f>
        <v>1.4914577116879662E-2</v>
      </c>
      <c r="E8" s="107">
        <f>'EPS 3.3.1 data'!C96</f>
        <v>1.4914577116879662E-2</v>
      </c>
      <c r="F8" s="107">
        <f>'EPS 3.3.1 data'!D96</f>
        <v>1.4914577116879662E-2</v>
      </c>
      <c r="G8" s="107">
        <f>'EPS 3.3.1 data'!E96</f>
        <v>1.4914577116879662E-2</v>
      </c>
      <c r="H8" s="107">
        <f>'EPS 3.3.1 data'!F96</f>
        <v>1.4914577116879662E-2</v>
      </c>
      <c r="I8" s="107">
        <f>'EPS 3.3.1 data'!G96</f>
        <v>1.4914577116879662E-2</v>
      </c>
      <c r="J8" s="107">
        <f>'EPS 3.3.1 data'!H96</f>
        <v>1.4914577116879662E-2</v>
      </c>
      <c r="K8" s="107">
        <f>'EPS 3.3.1 data'!I96</f>
        <v>1.4914577116879662E-2</v>
      </c>
      <c r="L8" s="107">
        <f>'EPS 3.3.1 data'!J96</f>
        <v>1.4914577116879662E-2</v>
      </c>
      <c r="M8" s="107">
        <f>'EPS 3.3.1 data'!K96</f>
        <v>1.4914577116879662E-2</v>
      </c>
      <c r="N8" s="107">
        <f>'EPS 3.3.1 data'!L96</f>
        <v>1.4914577116879662E-2</v>
      </c>
      <c r="O8" s="107">
        <f>'EPS 3.3.1 data'!M96</f>
        <v>1.4914577116879662E-2</v>
      </c>
      <c r="P8" s="107">
        <f>'EPS 3.3.1 data'!N96</f>
        <v>1.4914577116879662E-2</v>
      </c>
      <c r="Q8" s="107">
        <f>'EPS 3.3.1 data'!O96</f>
        <v>1.4914577116879662E-2</v>
      </c>
      <c r="R8" s="107">
        <f>'EPS 3.3.1 data'!P96</f>
        <v>1.4914577116879662E-2</v>
      </c>
      <c r="S8" s="107">
        <f>'EPS 3.3.1 data'!Q96</f>
        <v>1.4914577116879662E-2</v>
      </c>
      <c r="T8" s="107">
        <f>'EPS 3.3.1 data'!R96</f>
        <v>1.4914577116879662E-2</v>
      </c>
      <c r="U8" s="107">
        <f>'EPS 3.3.1 data'!S96</f>
        <v>1.4914577116879662E-2</v>
      </c>
      <c r="V8" s="107">
        <f>'EPS 3.3.1 data'!T96</f>
        <v>1.4914577116879662E-2</v>
      </c>
      <c r="W8" s="107">
        <f>'EPS 3.3.1 data'!U96</f>
        <v>1.4914577116879662E-2</v>
      </c>
      <c r="X8" s="107">
        <f>'EPS 3.3.1 data'!V96</f>
        <v>1.4914577116879662E-2</v>
      </c>
      <c r="Y8" s="107">
        <f>'EPS 3.3.1 data'!W96</f>
        <v>1.4914577116879662E-2</v>
      </c>
      <c r="Z8" s="107">
        <f>'EPS 3.3.1 data'!X96</f>
        <v>1.4914577116879662E-2</v>
      </c>
      <c r="AA8" s="107">
        <f>'EPS 3.3.1 data'!Y96</f>
        <v>1.4914577116879662E-2</v>
      </c>
      <c r="AB8" s="107">
        <f>'EPS 3.3.1 data'!Z96</f>
        <v>1.4914577116879662E-2</v>
      </c>
      <c r="AC8" s="107">
        <f>'EPS 3.3.1 data'!AA96</f>
        <v>1.4914577116879662E-2</v>
      </c>
      <c r="AD8" s="107">
        <f>'EPS 3.3.1 data'!AB96</f>
        <v>1.4914577116879662E-2</v>
      </c>
      <c r="AE8" s="107">
        <f>'EPS 3.3.1 data'!AC96</f>
        <v>1.4914577116879662E-2</v>
      </c>
      <c r="AF8" s="107">
        <f>'EPS 3.3.1 data'!AD96</f>
        <v>1.4914577116879662E-2</v>
      </c>
      <c r="AG8" s="107">
        <f>'EPS 3.3.1 data'!AE96</f>
        <v>1.4914577116879662E-2</v>
      </c>
      <c r="AH8" s="107">
        <f>'EPS 3.3.1 data'!AF96</f>
        <v>1.4914577116879662E-2</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H8"/>
  <sheetViews>
    <sheetView topLeftCell="AC1" workbookViewId="0">
      <selection activeCell="B2" sqref="B2:AH8"/>
    </sheetView>
  </sheetViews>
  <sheetFormatPr defaultColWidth="8.85546875" defaultRowHeight="14.25"/>
  <cols>
    <col min="1" max="1" width="31.140625" customWidth="1"/>
    <col min="2" max="4" width="9.28515625" bestFit="1" customWidth="1"/>
  </cols>
  <sheetData>
    <row r="1" spans="1:34" ht="15">
      <c r="A1" s="110" t="s">
        <v>316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3.7982472328098281E-4</v>
      </c>
      <c r="C2" s="107" cm="1">
        <f t="array" ref="C2">TREND(D2:H2,D$1:H$1,C$1)</f>
        <v>3.8334860960164991E-4</v>
      </c>
      <c r="D2" s="107">
        <f>'EPS 3.3.1 data'!B51</f>
        <v>3.8569771061435794E-4</v>
      </c>
      <c r="E2" s="107">
        <f>'EPS 3.3.1 data'!C51</f>
        <v>3.9217075756189419E-4</v>
      </c>
      <c r="F2" s="107">
        <f>'EPS 3.3.1 data'!D51</f>
        <v>3.9404078618962861E-4</v>
      </c>
      <c r="G2" s="107">
        <f>'EPS 3.3.1 data'!E51</f>
        <v>3.9683273150232986E-4</v>
      </c>
      <c r="H2" s="107">
        <f>'EPS 3.3.1 data'!F51</f>
        <v>4.0104955439618917E-4</v>
      </c>
      <c r="I2" s="107">
        <f>'EPS 3.3.1 data'!G51</f>
        <v>4.0422720641733706E-4</v>
      </c>
      <c r="J2" s="107">
        <f>'EPS 3.3.1 data'!H51</f>
        <v>4.069763563679482E-4</v>
      </c>
      <c r="K2" s="107">
        <f>'EPS 3.3.1 data'!I51</f>
        <v>4.0961323704927693E-4</v>
      </c>
      <c r="L2" s="107">
        <f>'EPS 3.3.1 data'!J51</f>
        <v>4.1226465979121696E-4</v>
      </c>
      <c r="M2" s="107">
        <f>'EPS 3.3.1 data'!K51</f>
        <v>4.148627200127584E-4</v>
      </c>
      <c r="N2" s="107">
        <f>'EPS 3.3.1 data'!L51</f>
        <v>4.1760279610852203E-4</v>
      </c>
      <c r="O2" s="107">
        <f>'EPS 3.3.1 data'!M51</f>
        <v>4.2044719166896229E-4</v>
      </c>
      <c r="P2" s="107">
        <f>'EPS 3.3.1 data'!N51</f>
        <v>4.2346629830412516E-4</v>
      </c>
      <c r="Q2" s="107">
        <f>'EPS 3.3.1 data'!O51</f>
        <v>4.2664979321445059E-4</v>
      </c>
      <c r="R2" s="107">
        <f>'EPS 3.3.1 data'!P51</f>
        <v>4.2991668505041756E-4</v>
      </c>
      <c r="S2" s="107">
        <f>'EPS 3.3.1 data'!Q51</f>
        <v>4.3331420021274928E-4</v>
      </c>
      <c r="T2" s="107">
        <f>'EPS 3.3.1 data'!R51</f>
        <v>4.3670687164167358E-4</v>
      </c>
      <c r="U2" s="107">
        <f>'EPS 3.3.1 data'!S51</f>
        <v>4.4009763707236223E-4</v>
      </c>
      <c r="V2" s="107">
        <f>'EPS 3.3.1 data'!T51</f>
        <v>4.4344469486830111E-4</v>
      </c>
      <c r="W2" s="107">
        <f>'EPS 3.3.1 data'!U51</f>
        <v>4.4669173934372511E-4</v>
      </c>
      <c r="X2" s="107">
        <f>'EPS 3.3.1 data'!V51</f>
        <v>4.498866268019081E-4</v>
      </c>
      <c r="Y2" s="107">
        <f>'EPS 3.3.1 data'!W51</f>
        <v>4.5305702951352783E-4</v>
      </c>
      <c r="Z2" s="107">
        <f>'EPS 3.3.1 data'!X51</f>
        <v>4.5622780690856147E-4</v>
      </c>
      <c r="AA2" s="107">
        <f>'EPS 3.3.1 data'!Y51</f>
        <v>4.5943313120038717E-4</v>
      </c>
      <c r="AB2" s="107">
        <f>'EPS 3.3.1 data'!Z51</f>
        <v>4.6253563476119156E-4</v>
      </c>
      <c r="AC2" s="107">
        <f>'EPS 3.3.1 data'!AA51</f>
        <v>4.6554819258190429E-4</v>
      </c>
      <c r="AD2" s="107">
        <f>'EPS 3.3.1 data'!AB51</f>
        <v>4.6850871284965303E-4</v>
      </c>
      <c r="AE2" s="107">
        <f>'EPS 3.3.1 data'!AC51</f>
        <v>4.7141169477750731E-4</v>
      </c>
      <c r="AF2" s="107">
        <f>'EPS 3.3.1 data'!AD51</f>
        <v>4.7443556369316164E-4</v>
      </c>
      <c r="AG2" s="107">
        <f>'EPS 3.3.1 data'!AE51</f>
        <v>4.7743018015156688E-4</v>
      </c>
      <c r="AH2" s="107">
        <f>'EPS 3.3.1 data'!AF51</f>
        <v>4.8040922281242433E-4</v>
      </c>
    </row>
    <row r="3" spans="1:34">
      <c r="A3" t="s">
        <v>318</v>
      </c>
      <c r="B3" s="107" cm="1">
        <f t="array" ref="B3">TREND(C3:G3,C$1:G$1,B$1)</f>
        <v>0</v>
      </c>
      <c r="C3" s="107" cm="1">
        <f t="array" ref="C3">TREND(D3:H3,D$1:H$1,C$1)</f>
        <v>0</v>
      </c>
      <c r="D3" s="107">
        <f>'EPS 3.3.1 data'!B52</f>
        <v>0</v>
      </c>
      <c r="E3" s="107">
        <f>'EPS 3.3.1 data'!C52</f>
        <v>0</v>
      </c>
      <c r="F3" s="107">
        <f>'EPS 3.3.1 data'!D52</f>
        <v>0</v>
      </c>
      <c r="G3" s="107">
        <f>'EPS 3.3.1 data'!E52</f>
        <v>0</v>
      </c>
      <c r="H3" s="107">
        <f>'EPS 3.3.1 data'!F52</f>
        <v>0</v>
      </c>
      <c r="I3" s="107">
        <f>'EPS 3.3.1 data'!G52</f>
        <v>0</v>
      </c>
      <c r="J3" s="107">
        <f>'EPS 3.3.1 data'!H52</f>
        <v>0</v>
      </c>
      <c r="K3" s="107">
        <f>'EPS 3.3.1 data'!I52</f>
        <v>0</v>
      </c>
      <c r="L3" s="107">
        <f>'EPS 3.3.1 data'!J52</f>
        <v>0</v>
      </c>
      <c r="M3" s="107">
        <f>'EPS 3.3.1 data'!K52</f>
        <v>0</v>
      </c>
      <c r="N3" s="107">
        <f>'EPS 3.3.1 data'!L52</f>
        <v>0</v>
      </c>
      <c r="O3" s="107">
        <f>'EPS 3.3.1 data'!M52</f>
        <v>0</v>
      </c>
      <c r="P3" s="107">
        <f>'EPS 3.3.1 data'!N52</f>
        <v>0</v>
      </c>
      <c r="Q3" s="107">
        <f>'EPS 3.3.1 data'!O52</f>
        <v>0</v>
      </c>
      <c r="R3" s="107">
        <f>'EPS 3.3.1 data'!P52</f>
        <v>0</v>
      </c>
      <c r="S3" s="107">
        <f>'EPS 3.3.1 data'!Q52</f>
        <v>0</v>
      </c>
      <c r="T3" s="107">
        <f>'EPS 3.3.1 data'!R52</f>
        <v>0</v>
      </c>
      <c r="U3" s="107">
        <f>'EPS 3.3.1 data'!S52</f>
        <v>0</v>
      </c>
      <c r="V3" s="107">
        <f>'EPS 3.3.1 data'!T52</f>
        <v>0</v>
      </c>
      <c r="W3" s="107">
        <f>'EPS 3.3.1 data'!U52</f>
        <v>0</v>
      </c>
      <c r="X3" s="107">
        <f>'EPS 3.3.1 data'!V52</f>
        <v>0</v>
      </c>
      <c r="Y3" s="107">
        <f>'EPS 3.3.1 data'!W52</f>
        <v>0</v>
      </c>
      <c r="Z3" s="107">
        <f>'EPS 3.3.1 data'!X52</f>
        <v>0</v>
      </c>
      <c r="AA3" s="107">
        <f>'EPS 3.3.1 data'!Y52</f>
        <v>0</v>
      </c>
      <c r="AB3" s="107">
        <f>'EPS 3.3.1 data'!Z52</f>
        <v>0</v>
      </c>
      <c r="AC3" s="107">
        <f>'EPS 3.3.1 data'!AA52</f>
        <v>0</v>
      </c>
      <c r="AD3" s="107">
        <f>'EPS 3.3.1 data'!AB52</f>
        <v>0</v>
      </c>
      <c r="AE3" s="107">
        <f>'EPS 3.3.1 data'!AC52</f>
        <v>0</v>
      </c>
      <c r="AF3" s="107">
        <f>'EPS 3.3.1 data'!AD52</f>
        <v>0</v>
      </c>
      <c r="AG3" s="107">
        <f>'EPS 3.3.1 data'!AE52</f>
        <v>0</v>
      </c>
      <c r="AH3" s="107">
        <f>'EPS 3.3.1 data'!AF52</f>
        <v>0</v>
      </c>
    </row>
    <row r="4" spans="1:34">
      <c r="A4" t="s">
        <v>319</v>
      </c>
      <c r="B4" s="107" cm="1">
        <f t="array" ref="B4">TREND(C4:G4,C$1:G$1,B$1)</f>
        <v>0</v>
      </c>
      <c r="C4" s="107" cm="1">
        <f t="array" ref="C4">TREND(D4:H4,D$1:H$1,C$1)</f>
        <v>0</v>
      </c>
      <c r="D4" s="107">
        <f>'EPS 3.3.1 data'!B53</f>
        <v>0</v>
      </c>
      <c r="E4" s="107">
        <f>'EPS 3.3.1 data'!C53</f>
        <v>0</v>
      </c>
      <c r="F4" s="107">
        <f>'EPS 3.3.1 data'!D53</f>
        <v>0</v>
      </c>
      <c r="G4" s="107">
        <f>'EPS 3.3.1 data'!E53</f>
        <v>0</v>
      </c>
      <c r="H4" s="107">
        <f>'EPS 3.3.1 data'!F53</f>
        <v>0</v>
      </c>
      <c r="I4" s="107">
        <f>'EPS 3.3.1 data'!G53</f>
        <v>0</v>
      </c>
      <c r="J4" s="107">
        <f>'EPS 3.3.1 data'!H53</f>
        <v>0</v>
      </c>
      <c r="K4" s="107">
        <f>'EPS 3.3.1 data'!I53</f>
        <v>0</v>
      </c>
      <c r="L4" s="107">
        <f>'EPS 3.3.1 data'!J53</f>
        <v>0</v>
      </c>
      <c r="M4" s="107">
        <f>'EPS 3.3.1 data'!K53</f>
        <v>0</v>
      </c>
      <c r="N4" s="107">
        <f>'EPS 3.3.1 data'!L53</f>
        <v>0</v>
      </c>
      <c r="O4" s="107">
        <f>'EPS 3.3.1 data'!M53</f>
        <v>0</v>
      </c>
      <c r="P4" s="107">
        <f>'EPS 3.3.1 data'!N53</f>
        <v>0</v>
      </c>
      <c r="Q4" s="107">
        <f>'EPS 3.3.1 data'!O53</f>
        <v>0</v>
      </c>
      <c r="R4" s="107">
        <f>'EPS 3.3.1 data'!P53</f>
        <v>0</v>
      </c>
      <c r="S4" s="107">
        <f>'EPS 3.3.1 data'!Q53</f>
        <v>0</v>
      </c>
      <c r="T4" s="107">
        <f>'EPS 3.3.1 data'!R53</f>
        <v>0</v>
      </c>
      <c r="U4" s="107">
        <f>'EPS 3.3.1 data'!S53</f>
        <v>0</v>
      </c>
      <c r="V4" s="107">
        <f>'EPS 3.3.1 data'!T53</f>
        <v>0</v>
      </c>
      <c r="W4" s="107">
        <f>'EPS 3.3.1 data'!U53</f>
        <v>0</v>
      </c>
      <c r="X4" s="107">
        <f>'EPS 3.3.1 data'!V53</f>
        <v>0</v>
      </c>
      <c r="Y4" s="107">
        <f>'EPS 3.3.1 data'!W53</f>
        <v>0</v>
      </c>
      <c r="Z4" s="107">
        <f>'EPS 3.3.1 data'!X53</f>
        <v>0</v>
      </c>
      <c r="AA4" s="107">
        <f>'EPS 3.3.1 data'!Y53</f>
        <v>0</v>
      </c>
      <c r="AB4" s="107">
        <f>'EPS 3.3.1 data'!Z53</f>
        <v>0</v>
      </c>
      <c r="AC4" s="107">
        <f>'EPS 3.3.1 data'!AA53</f>
        <v>0</v>
      </c>
      <c r="AD4" s="107">
        <f>'EPS 3.3.1 data'!AB53</f>
        <v>0</v>
      </c>
      <c r="AE4" s="107">
        <f>'EPS 3.3.1 data'!AC53</f>
        <v>0</v>
      </c>
      <c r="AF4" s="107">
        <f>'EPS 3.3.1 data'!AD53</f>
        <v>0</v>
      </c>
      <c r="AG4" s="107">
        <f>'EPS 3.3.1 data'!AE53</f>
        <v>0</v>
      </c>
      <c r="AH4" s="107">
        <f>'EPS 3.3.1 data'!AF53</f>
        <v>0</v>
      </c>
    </row>
    <row r="5" spans="1:34">
      <c r="A5" t="s">
        <v>320</v>
      </c>
      <c r="B5" s="107" cm="1">
        <f t="array" ref="B5">TREND(C5:G5,C$1:G$1,B$1)</f>
        <v>1.1819751695033714E-4</v>
      </c>
      <c r="C5" s="107" cm="1">
        <f t="array" ref="C5">TREND(D5:H5,D$1:H$1,C$1)</f>
        <v>1.1929411384776958E-4</v>
      </c>
      <c r="D5" s="107">
        <f>'EPS 3.3.1 data'!B54</f>
        <v>1.2002512973417359E-4</v>
      </c>
      <c r="E5" s="107">
        <f>'EPS 3.3.1 data'!C54</f>
        <v>1.2203947485023846E-4</v>
      </c>
      <c r="F5" s="107">
        <f>'EPS 3.3.1 data'!D54</f>
        <v>1.2262140837608938E-4</v>
      </c>
      <c r="G5" s="107">
        <f>'EPS 3.3.1 data'!E54</f>
        <v>1.2349023281851067E-4</v>
      </c>
      <c r="H5" s="107">
        <f>'EPS 3.3.1 data'!F54</f>
        <v>1.2480246439513921E-4</v>
      </c>
      <c r="I5" s="107">
        <f>'EPS 3.3.1 data'!G54</f>
        <v>1.2579131676732679E-4</v>
      </c>
      <c r="J5" s="107">
        <f>'EPS 3.3.1 data'!H54</f>
        <v>1.2664682373664536E-4</v>
      </c>
      <c r="K5" s="107">
        <f>'EPS 3.3.1 data'!I54</f>
        <v>1.2746739367304943E-4</v>
      </c>
      <c r="L5" s="107">
        <f>'EPS 3.3.1 data'!J54</f>
        <v>1.282924889479853E-4</v>
      </c>
      <c r="M5" s="107">
        <f>'EPS 3.3.1 data'!K54</f>
        <v>1.2910097835968289E-4</v>
      </c>
      <c r="N5" s="107">
        <f>'EPS 3.3.1 data'!L54</f>
        <v>1.2995366163942465E-4</v>
      </c>
      <c r="O5" s="107">
        <f>'EPS 3.3.1 data'!M54</f>
        <v>1.3083880805528838E-4</v>
      </c>
      <c r="P5" s="107">
        <f>'EPS 3.3.1 data'!N54</f>
        <v>1.3177832274670185E-4</v>
      </c>
      <c r="Q5" s="107">
        <f>'EPS 3.3.1 data'!O54</f>
        <v>1.3276899336543915E-4</v>
      </c>
      <c r="R5" s="107">
        <f>'EPS 3.3.1 data'!P54</f>
        <v>1.3378561624301569E-4</v>
      </c>
      <c r="S5" s="107">
        <f>'EPS 3.3.1 data'!Q54</f>
        <v>1.3484288774582846E-4</v>
      </c>
      <c r="T5" s="107">
        <f>'EPS 3.3.1 data'!R54</f>
        <v>1.3589865192901079E-4</v>
      </c>
      <c r="U5" s="107">
        <f>'EPS 3.3.1 data'!S54</f>
        <v>1.3695382298529812E-4</v>
      </c>
      <c r="V5" s="107">
        <f>'EPS 3.3.1 data'!T54</f>
        <v>1.3799539267868687E-4</v>
      </c>
      <c r="W5" s="107">
        <f>'EPS 3.3.1 data'!U54</f>
        <v>1.3900583926338301E-4</v>
      </c>
      <c r="X5" s="107">
        <f>'EPS 3.3.1 data'!V54</f>
        <v>1.4000005512492829E-4</v>
      </c>
      <c r="Y5" s="107">
        <f>'EPS 3.3.1 data'!W54</f>
        <v>1.409866515871308E-4</v>
      </c>
      <c r="Z5" s="107">
        <f>'EPS 3.3.1 data'!X54</f>
        <v>1.4197336464692809E-4</v>
      </c>
      <c r="AA5" s="107">
        <f>'EPS 3.3.1 data'!Y54</f>
        <v>1.4297082834292379E-4</v>
      </c>
      <c r="AB5" s="107">
        <f>'EPS 3.3.1 data'!Z54</f>
        <v>1.4393629529317647E-4</v>
      </c>
      <c r="AC5" s="107">
        <f>'EPS 3.3.1 data'!AA54</f>
        <v>1.4487377206141239E-4</v>
      </c>
      <c r="AD5" s="107">
        <f>'EPS 3.3.1 data'!AB54</f>
        <v>1.4579505528254221E-4</v>
      </c>
      <c r="AE5" s="107">
        <f>'EPS 3.3.1 data'!AC54</f>
        <v>1.4669843316868957E-4</v>
      </c>
      <c r="AF5" s="107">
        <f>'EPS 3.3.1 data'!AD54</f>
        <v>1.4763942983243028E-4</v>
      </c>
      <c r="AG5" s="107">
        <f>'EPS 3.3.1 data'!AE54</f>
        <v>1.4857132343468077E-4</v>
      </c>
      <c r="AH5" s="107">
        <f>'EPS 3.3.1 data'!AF54</f>
        <v>1.494983706325589E-4</v>
      </c>
    </row>
    <row r="6" spans="1:34">
      <c r="A6" t="s">
        <v>321</v>
      </c>
      <c r="B6" s="107" cm="1">
        <f t="array" ref="B6">TREND(C6:G6,C$1:G$1,B$1)</f>
        <v>0</v>
      </c>
      <c r="C6" s="107" cm="1">
        <f t="array" ref="C6">TREND(D6:H6,D$1:H$1,C$1)</f>
        <v>0</v>
      </c>
      <c r="D6" s="107">
        <f>'EPS 3.3.1 data'!B55</f>
        <v>0</v>
      </c>
      <c r="E6" s="107">
        <f>'EPS 3.3.1 data'!C55</f>
        <v>0</v>
      </c>
      <c r="F6" s="107">
        <f>'EPS 3.3.1 data'!D55</f>
        <v>0</v>
      </c>
      <c r="G6" s="107">
        <f>'EPS 3.3.1 data'!E55</f>
        <v>0</v>
      </c>
      <c r="H6" s="107">
        <f>'EPS 3.3.1 data'!F55</f>
        <v>0</v>
      </c>
      <c r="I6" s="107">
        <f>'EPS 3.3.1 data'!G55</f>
        <v>0</v>
      </c>
      <c r="J6" s="107">
        <f>'EPS 3.3.1 data'!H55</f>
        <v>0</v>
      </c>
      <c r="K6" s="107">
        <f>'EPS 3.3.1 data'!I55</f>
        <v>0</v>
      </c>
      <c r="L6" s="107">
        <f>'EPS 3.3.1 data'!J55</f>
        <v>0</v>
      </c>
      <c r="M6" s="107">
        <f>'EPS 3.3.1 data'!K55</f>
        <v>0</v>
      </c>
      <c r="N6" s="107">
        <f>'EPS 3.3.1 data'!L55</f>
        <v>0</v>
      </c>
      <c r="O6" s="107">
        <f>'EPS 3.3.1 data'!M55</f>
        <v>0</v>
      </c>
      <c r="P6" s="107">
        <f>'EPS 3.3.1 data'!N55</f>
        <v>0</v>
      </c>
      <c r="Q6" s="107">
        <f>'EPS 3.3.1 data'!O55</f>
        <v>0</v>
      </c>
      <c r="R6" s="107">
        <f>'EPS 3.3.1 data'!P55</f>
        <v>0</v>
      </c>
      <c r="S6" s="107">
        <f>'EPS 3.3.1 data'!Q55</f>
        <v>0</v>
      </c>
      <c r="T6" s="107">
        <f>'EPS 3.3.1 data'!R55</f>
        <v>0</v>
      </c>
      <c r="U6" s="107">
        <f>'EPS 3.3.1 data'!S55</f>
        <v>0</v>
      </c>
      <c r="V6" s="107">
        <f>'EPS 3.3.1 data'!T55</f>
        <v>0</v>
      </c>
      <c r="W6" s="107">
        <f>'EPS 3.3.1 data'!U55</f>
        <v>0</v>
      </c>
      <c r="X6" s="107">
        <f>'EPS 3.3.1 data'!V55</f>
        <v>0</v>
      </c>
      <c r="Y6" s="107">
        <f>'EPS 3.3.1 data'!W55</f>
        <v>0</v>
      </c>
      <c r="Z6" s="107">
        <f>'EPS 3.3.1 data'!X55</f>
        <v>0</v>
      </c>
      <c r="AA6" s="107">
        <f>'EPS 3.3.1 data'!Y55</f>
        <v>0</v>
      </c>
      <c r="AB6" s="107">
        <f>'EPS 3.3.1 data'!Z55</f>
        <v>0</v>
      </c>
      <c r="AC6" s="107">
        <f>'EPS 3.3.1 data'!AA55</f>
        <v>0</v>
      </c>
      <c r="AD6" s="107">
        <f>'EPS 3.3.1 data'!AB55</f>
        <v>0</v>
      </c>
      <c r="AE6" s="107">
        <f>'EPS 3.3.1 data'!AC55</f>
        <v>0</v>
      </c>
      <c r="AF6" s="107">
        <f>'EPS 3.3.1 data'!AD55</f>
        <v>0</v>
      </c>
      <c r="AG6" s="107">
        <f>'EPS 3.3.1 data'!AE55</f>
        <v>0</v>
      </c>
      <c r="AH6" s="107">
        <f>'EPS 3.3.1 data'!AF55</f>
        <v>0</v>
      </c>
    </row>
    <row r="7" spans="1:34" ht="15">
      <c r="A7" s="100" t="s">
        <v>322</v>
      </c>
      <c r="B7" s="107" cm="1">
        <f t="array" ref="B7">TREND(C7:G7,C$1:G$1,B$1)</f>
        <v>0</v>
      </c>
      <c r="C7" s="107" cm="1">
        <f t="array" ref="C7">TREND(D7:H7,D$1:H$1,C$1)</f>
        <v>0</v>
      </c>
      <c r="D7" s="107">
        <f>'EPS 3.3.1 data'!B56</f>
        <v>0</v>
      </c>
      <c r="E7" s="107">
        <f>'EPS 3.3.1 data'!C56</f>
        <v>0</v>
      </c>
      <c r="F7" s="107">
        <f>'EPS 3.3.1 data'!D56</f>
        <v>0</v>
      </c>
      <c r="G7" s="107">
        <f>'EPS 3.3.1 data'!E56</f>
        <v>0</v>
      </c>
      <c r="H7" s="107">
        <f>'EPS 3.3.1 data'!F56</f>
        <v>0</v>
      </c>
      <c r="I7" s="107">
        <f>'EPS 3.3.1 data'!G56</f>
        <v>0</v>
      </c>
      <c r="J7" s="107">
        <f>'EPS 3.3.1 data'!H56</f>
        <v>0</v>
      </c>
      <c r="K7" s="107">
        <f>'EPS 3.3.1 data'!I56</f>
        <v>0</v>
      </c>
      <c r="L7" s="107">
        <f>'EPS 3.3.1 data'!J56</f>
        <v>0</v>
      </c>
      <c r="M7" s="107">
        <f>'EPS 3.3.1 data'!K56</f>
        <v>0</v>
      </c>
      <c r="N7" s="107">
        <f>'EPS 3.3.1 data'!L56</f>
        <v>0</v>
      </c>
      <c r="O7" s="107">
        <f>'EPS 3.3.1 data'!M56</f>
        <v>0</v>
      </c>
      <c r="P7" s="107">
        <f>'EPS 3.3.1 data'!N56</f>
        <v>0</v>
      </c>
      <c r="Q7" s="107">
        <f>'EPS 3.3.1 data'!O56</f>
        <v>0</v>
      </c>
      <c r="R7" s="107">
        <f>'EPS 3.3.1 data'!P56</f>
        <v>0</v>
      </c>
      <c r="S7" s="107">
        <f>'EPS 3.3.1 data'!Q56</f>
        <v>0</v>
      </c>
      <c r="T7" s="107">
        <f>'EPS 3.3.1 data'!R56</f>
        <v>0</v>
      </c>
      <c r="U7" s="107">
        <f>'EPS 3.3.1 data'!S56</f>
        <v>0</v>
      </c>
      <c r="V7" s="107">
        <f>'EPS 3.3.1 data'!T56</f>
        <v>0</v>
      </c>
      <c r="W7" s="107">
        <f>'EPS 3.3.1 data'!U56</f>
        <v>0</v>
      </c>
      <c r="X7" s="107">
        <f>'EPS 3.3.1 data'!V56</f>
        <v>0</v>
      </c>
      <c r="Y7" s="107">
        <f>'EPS 3.3.1 data'!W56</f>
        <v>0</v>
      </c>
      <c r="Z7" s="107">
        <f>'EPS 3.3.1 data'!X56</f>
        <v>0</v>
      </c>
      <c r="AA7" s="107">
        <f>'EPS 3.3.1 data'!Y56</f>
        <v>0</v>
      </c>
      <c r="AB7" s="107">
        <f>'EPS 3.3.1 data'!Z56</f>
        <v>0</v>
      </c>
      <c r="AC7" s="107">
        <f>'EPS 3.3.1 data'!AA56</f>
        <v>0</v>
      </c>
      <c r="AD7" s="107">
        <f>'EPS 3.3.1 data'!AB56</f>
        <v>0</v>
      </c>
      <c r="AE7" s="107">
        <f>'EPS 3.3.1 data'!AC56</f>
        <v>0</v>
      </c>
      <c r="AF7" s="107">
        <f>'EPS 3.3.1 data'!AD56</f>
        <v>0</v>
      </c>
      <c r="AG7" s="107">
        <f>'EPS 3.3.1 data'!AE56</f>
        <v>0</v>
      </c>
      <c r="AH7" s="107">
        <f>'EPS 3.3.1 data'!AF56</f>
        <v>0</v>
      </c>
    </row>
    <row r="8" spans="1:34" ht="15">
      <c r="A8" s="100" t="s">
        <v>323</v>
      </c>
      <c r="B8" s="107" cm="1">
        <f t="array" ref="B8">TREND(C8:G8,C$1:G$1,B$1)</f>
        <v>3.5459255085101057E-4</v>
      </c>
      <c r="C8" s="107" cm="1">
        <f t="array" ref="C8">TREND(D8:H8,D$1:H$1,C$1)</f>
        <v>3.5788234154330786E-4</v>
      </c>
      <c r="D8" s="107">
        <f>'EPS 3.3.1 data'!B57</f>
        <v>3.600753892025207E-4</v>
      </c>
      <c r="E8" s="107">
        <f>'EPS 3.3.1 data'!C57</f>
        <v>3.6611842455071535E-4</v>
      </c>
      <c r="F8" s="107">
        <f>'EPS 3.3.1 data'!D57</f>
        <v>3.6786422512826805E-4</v>
      </c>
      <c r="G8" s="107">
        <f>'EPS 3.3.1 data'!E57</f>
        <v>3.7047069845553193E-4</v>
      </c>
      <c r="H8" s="107">
        <f>'EPS 3.3.1 data'!F57</f>
        <v>3.7440739318541754E-4</v>
      </c>
      <c r="I8" s="107">
        <f>'EPS 3.3.1 data'!G57</f>
        <v>3.773739503019803E-4</v>
      </c>
      <c r="J8" s="107">
        <f>'EPS 3.3.1 data'!H57</f>
        <v>3.7994047120993603E-4</v>
      </c>
      <c r="K8" s="107">
        <f>'EPS 3.3.1 data'!I57</f>
        <v>3.8240218101914824E-4</v>
      </c>
      <c r="L8" s="107">
        <f>'EPS 3.3.1 data'!J57</f>
        <v>3.8487746684395585E-4</v>
      </c>
      <c r="M8" s="107">
        <f>'EPS 3.3.1 data'!K57</f>
        <v>3.873029350790486E-4</v>
      </c>
      <c r="N8" s="107">
        <f>'EPS 3.3.1 data'!L57</f>
        <v>3.898609849182739E-4</v>
      </c>
      <c r="O8" s="107">
        <f>'EPS 3.3.1 data'!M57</f>
        <v>3.9251642416586506E-4</v>
      </c>
      <c r="P8" s="107">
        <f>'EPS 3.3.1 data'!N57</f>
        <v>3.953349682401055E-4</v>
      </c>
      <c r="Q8" s="107">
        <f>'EPS 3.3.1 data'!O57</f>
        <v>3.9830698009631738E-4</v>
      </c>
      <c r="R8" s="107">
        <f>'EPS 3.3.1 data'!P57</f>
        <v>4.0135684872904701E-4</v>
      </c>
      <c r="S8" s="107">
        <f>'EPS 3.3.1 data'!Q57</f>
        <v>4.045286632374853E-4</v>
      </c>
      <c r="T8" s="107">
        <f>'EPS 3.3.1 data'!R57</f>
        <v>4.0769595578703233E-4</v>
      </c>
      <c r="U8" s="107">
        <f>'EPS 3.3.1 data'!S57</f>
        <v>4.1086146895589429E-4</v>
      </c>
      <c r="V8" s="107">
        <f>'EPS 3.3.1 data'!T57</f>
        <v>4.1398617803606053E-4</v>
      </c>
      <c r="W8" s="107">
        <f>'EPS 3.3.1 data'!U57</f>
        <v>4.1701751779014897E-4</v>
      </c>
      <c r="X8" s="107">
        <f>'EPS 3.3.1 data'!V57</f>
        <v>4.2000016537478479E-4</v>
      </c>
      <c r="Y8" s="107">
        <f>'EPS 3.3.1 data'!W57</f>
        <v>4.2295995476139233E-4</v>
      </c>
      <c r="Z8" s="107">
        <f>'EPS 3.3.1 data'!X57</f>
        <v>4.2592009394078423E-4</v>
      </c>
      <c r="AA8" s="107">
        <f>'EPS 3.3.1 data'!Y57</f>
        <v>4.2891248502877131E-4</v>
      </c>
      <c r="AB8" s="107">
        <f>'EPS 3.3.1 data'!Z57</f>
        <v>4.3180888587952934E-4</v>
      </c>
      <c r="AC8" s="107">
        <f>'EPS 3.3.1 data'!AA57</f>
        <v>4.346213161842371E-4</v>
      </c>
      <c r="AD8" s="107">
        <f>'EPS 3.3.1 data'!AB57</f>
        <v>4.3738516584762658E-4</v>
      </c>
      <c r="AE8" s="107">
        <f>'EPS 3.3.1 data'!AC57</f>
        <v>4.4009529950606865E-4</v>
      </c>
      <c r="AF8" s="107">
        <f>'EPS 3.3.1 data'!AD57</f>
        <v>4.4291828949729077E-4</v>
      </c>
      <c r="AG8" s="107">
        <f>'EPS 3.3.1 data'!AE57</f>
        <v>4.4571397030404223E-4</v>
      </c>
      <c r="AH8" s="107">
        <f>'EPS 3.3.1 data'!AF57</f>
        <v>4.4849511189767665E-4</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H8"/>
  <sheetViews>
    <sheetView workbookViewId="0">
      <selection activeCell="AH8" sqref="B2:AH8"/>
    </sheetView>
  </sheetViews>
  <sheetFormatPr defaultColWidth="8.85546875" defaultRowHeight="14.25"/>
  <cols>
    <col min="1" max="1" width="31.140625" customWidth="1"/>
    <col min="2" max="4" width="9.28515625" bestFit="1" customWidth="1"/>
  </cols>
  <sheetData>
    <row r="1" spans="1:34" ht="15">
      <c r="A1" s="110" t="s">
        <v>316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1.2503621557055566E-3</v>
      </c>
      <c r="C2" s="107" cm="1">
        <f t="array" ref="C2">TREND(D2:H2,D$1:H$1,C$1)</f>
        <v>1.2495239237925162E-3</v>
      </c>
      <c r="D2" s="107">
        <f>'EPS 3.3.1 data'!B60</f>
        <v>1.2490429545241593E-3</v>
      </c>
      <c r="E2" s="107">
        <f>'EPS 3.3.1 data'!C60</f>
        <v>1.2479838852561889E-3</v>
      </c>
      <c r="F2" s="107">
        <f>'EPS 3.3.1 data'!D60</f>
        <v>1.2471665685815224E-3</v>
      </c>
      <c r="G2" s="107">
        <f>'EPS 3.3.1 data'!E60</f>
        <v>1.2466464519590526E-3</v>
      </c>
      <c r="H2" s="107">
        <f>'EPS 3.3.1 data'!F60</f>
        <v>1.2461776274382624E-3</v>
      </c>
      <c r="I2" s="107">
        <f>'EPS 3.3.1 data'!G60</f>
        <v>1.2458210503215087E-3</v>
      </c>
      <c r="J2" s="107">
        <f>'EPS 3.3.1 data'!H60</f>
        <v>1.2454261907779705E-3</v>
      </c>
      <c r="K2" s="107">
        <f>'EPS 3.3.1 data'!I60</f>
        <v>1.2450097660041024E-3</v>
      </c>
      <c r="L2" s="107">
        <f>'EPS 3.3.1 data'!J60</f>
        <v>1.2449523012062393E-3</v>
      </c>
      <c r="M2" s="107">
        <f>'EPS 3.3.1 data'!K60</f>
        <v>1.2448581170389291E-3</v>
      </c>
      <c r="N2" s="107">
        <f>'EPS 3.3.1 data'!L60</f>
        <v>1.244492708563932E-3</v>
      </c>
      <c r="O2" s="107">
        <f>'EPS 3.3.1 data'!M60</f>
        <v>1.2445150475500222E-3</v>
      </c>
      <c r="P2" s="107">
        <f>'EPS 3.3.1 data'!N60</f>
        <v>1.244362963786191E-3</v>
      </c>
      <c r="Q2" s="107">
        <f>'EPS 3.3.1 data'!O60</f>
        <v>1.2442462668418766E-3</v>
      </c>
      <c r="R2" s="107">
        <f>'EPS 3.3.1 data'!P60</f>
        <v>1.2440271982043711E-3</v>
      </c>
      <c r="S2" s="107">
        <f>'EPS 3.3.1 data'!Q60</f>
        <v>1.2439416368347936E-3</v>
      </c>
      <c r="T2" s="107">
        <f>'EPS 3.3.1 data'!R60</f>
        <v>1.2436776543099449E-3</v>
      </c>
      <c r="U2" s="107">
        <f>'EPS 3.3.1 data'!S60</f>
        <v>1.2434044966707469E-3</v>
      </c>
      <c r="V2" s="107">
        <f>'EPS 3.3.1 data'!T60</f>
        <v>1.2431106233009778E-3</v>
      </c>
      <c r="W2" s="107">
        <f>'EPS 3.3.1 data'!U60</f>
        <v>1.242818522097998E-3</v>
      </c>
      <c r="X2" s="107">
        <f>'EPS 3.3.1 data'!V60</f>
        <v>1.2424141228640053E-3</v>
      </c>
      <c r="Y2" s="107">
        <f>'EPS 3.3.1 data'!W60</f>
        <v>1.2420321636298346E-3</v>
      </c>
      <c r="Z2" s="107">
        <f>'EPS 3.3.1 data'!X60</f>
        <v>1.241620319407161E-3</v>
      </c>
      <c r="AA2" s="107">
        <f>'EPS 3.3.1 data'!Y60</f>
        <v>1.2411620718582406E-3</v>
      </c>
      <c r="AB2" s="107">
        <f>'EPS 3.3.1 data'!Z60</f>
        <v>1.240669038843074E-3</v>
      </c>
      <c r="AC2" s="107">
        <f>'EPS 3.3.1 data'!AA60</f>
        <v>1.2401023941352315E-3</v>
      </c>
      <c r="AD2" s="107">
        <f>'EPS 3.3.1 data'!AB60</f>
        <v>1.2395514545691941E-3</v>
      </c>
      <c r="AE2" s="107">
        <f>'EPS 3.3.1 data'!AC60</f>
        <v>1.2389760811407262E-3</v>
      </c>
      <c r="AF2" s="107">
        <f>'EPS 3.3.1 data'!AD60</f>
        <v>1.2383487405617649E-3</v>
      </c>
      <c r="AG2" s="107">
        <f>'EPS 3.3.1 data'!AE60</f>
        <v>1.2375986561341948E-3</v>
      </c>
      <c r="AH2" s="107">
        <f>'EPS 3.3.1 data'!AF60</f>
        <v>1.236792153822779E-3</v>
      </c>
    </row>
    <row r="3" spans="1:34">
      <c r="A3" t="s">
        <v>318</v>
      </c>
      <c r="B3" s="107" cm="1">
        <f t="array" ref="B3">TREND(C3:G3,C$1:G$1,B$1)</f>
        <v>0</v>
      </c>
      <c r="C3" s="107" cm="1">
        <f t="array" ref="C3">TREND(D3:H3,D$1:H$1,C$1)</f>
        <v>0</v>
      </c>
      <c r="D3" s="107">
        <f>'EPS 3.3.1 data'!B61</f>
        <v>0</v>
      </c>
      <c r="E3" s="107">
        <f>'EPS 3.3.1 data'!C61</f>
        <v>0</v>
      </c>
      <c r="F3" s="107">
        <f>'EPS 3.3.1 data'!D61</f>
        <v>0</v>
      </c>
      <c r="G3" s="107">
        <f>'EPS 3.3.1 data'!E61</f>
        <v>0</v>
      </c>
      <c r="H3" s="107">
        <f>'EPS 3.3.1 data'!F61</f>
        <v>0</v>
      </c>
      <c r="I3" s="107">
        <f>'EPS 3.3.1 data'!G61</f>
        <v>0</v>
      </c>
      <c r="J3" s="107">
        <f>'EPS 3.3.1 data'!H61</f>
        <v>0</v>
      </c>
      <c r="K3" s="107">
        <f>'EPS 3.3.1 data'!I61</f>
        <v>0</v>
      </c>
      <c r="L3" s="107">
        <f>'EPS 3.3.1 data'!J61</f>
        <v>0</v>
      </c>
      <c r="M3" s="107">
        <f>'EPS 3.3.1 data'!K61</f>
        <v>0</v>
      </c>
      <c r="N3" s="107">
        <f>'EPS 3.3.1 data'!L61</f>
        <v>0</v>
      </c>
      <c r="O3" s="107">
        <f>'EPS 3.3.1 data'!M61</f>
        <v>0</v>
      </c>
      <c r="P3" s="107">
        <f>'EPS 3.3.1 data'!N61</f>
        <v>0</v>
      </c>
      <c r="Q3" s="107">
        <f>'EPS 3.3.1 data'!O61</f>
        <v>0</v>
      </c>
      <c r="R3" s="107">
        <f>'EPS 3.3.1 data'!P61</f>
        <v>0</v>
      </c>
      <c r="S3" s="107">
        <f>'EPS 3.3.1 data'!Q61</f>
        <v>0</v>
      </c>
      <c r="T3" s="107">
        <f>'EPS 3.3.1 data'!R61</f>
        <v>0</v>
      </c>
      <c r="U3" s="107">
        <f>'EPS 3.3.1 data'!S61</f>
        <v>0</v>
      </c>
      <c r="V3" s="107">
        <f>'EPS 3.3.1 data'!T61</f>
        <v>0</v>
      </c>
      <c r="W3" s="107">
        <f>'EPS 3.3.1 data'!U61</f>
        <v>0</v>
      </c>
      <c r="X3" s="107">
        <f>'EPS 3.3.1 data'!V61</f>
        <v>0</v>
      </c>
      <c r="Y3" s="107">
        <f>'EPS 3.3.1 data'!W61</f>
        <v>0</v>
      </c>
      <c r="Z3" s="107">
        <f>'EPS 3.3.1 data'!X61</f>
        <v>0</v>
      </c>
      <c r="AA3" s="107">
        <f>'EPS 3.3.1 data'!Y61</f>
        <v>0</v>
      </c>
      <c r="AB3" s="107">
        <f>'EPS 3.3.1 data'!Z61</f>
        <v>0</v>
      </c>
      <c r="AC3" s="107">
        <f>'EPS 3.3.1 data'!AA61</f>
        <v>0</v>
      </c>
      <c r="AD3" s="107">
        <f>'EPS 3.3.1 data'!AB61</f>
        <v>0</v>
      </c>
      <c r="AE3" s="107">
        <f>'EPS 3.3.1 data'!AC61</f>
        <v>0</v>
      </c>
      <c r="AF3" s="107">
        <f>'EPS 3.3.1 data'!AD61</f>
        <v>0</v>
      </c>
      <c r="AG3" s="107">
        <f>'EPS 3.3.1 data'!AE61</f>
        <v>0</v>
      </c>
      <c r="AH3" s="107">
        <f>'EPS 3.3.1 data'!AF61</f>
        <v>0</v>
      </c>
    </row>
    <row r="4" spans="1:34">
      <c r="A4" t="s">
        <v>319</v>
      </c>
      <c r="B4" s="107" cm="1">
        <f t="array" ref="B4">TREND(C4:G4,C$1:G$1,B$1)</f>
        <v>0</v>
      </c>
      <c r="C4" s="107" cm="1">
        <f t="array" ref="C4">TREND(D4:H4,D$1:H$1,C$1)</f>
        <v>0</v>
      </c>
      <c r="D4" s="107">
        <f>'EPS 3.3.1 data'!B62</f>
        <v>0</v>
      </c>
      <c r="E4" s="107">
        <f>'EPS 3.3.1 data'!C62</f>
        <v>0</v>
      </c>
      <c r="F4" s="107">
        <f>'EPS 3.3.1 data'!D62</f>
        <v>0</v>
      </c>
      <c r="G4" s="107">
        <f>'EPS 3.3.1 data'!E62</f>
        <v>0</v>
      </c>
      <c r="H4" s="107">
        <f>'EPS 3.3.1 data'!F62</f>
        <v>0</v>
      </c>
      <c r="I4" s="107">
        <f>'EPS 3.3.1 data'!G62</f>
        <v>0</v>
      </c>
      <c r="J4" s="107">
        <f>'EPS 3.3.1 data'!H62</f>
        <v>0</v>
      </c>
      <c r="K4" s="107">
        <f>'EPS 3.3.1 data'!I62</f>
        <v>0</v>
      </c>
      <c r="L4" s="107">
        <f>'EPS 3.3.1 data'!J62</f>
        <v>0</v>
      </c>
      <c r="M4" s="107">
        <f>'EPS 3.3.1 data'!K62</f>
        <v>0</v>
      </c>
      <c r="N4" s="107">
        <f>'EPS 3.3.1 data'!L62</f>
        <v>0</v>
      </c>
      <c r="O4" s="107">
        <f>'EPS 3.3.1 data'!M62</f>
        <v>0</v>
      </c>
      <c r="P4" s="107">
        <f>'EPS 3.3.1 data'!N62</f>
        <v>0</v>
      </c>
      <c r="Q4" s="107">
        <f>'EPS 3.3.1 data'!O62</f>
        <v>0</v>
      </c>
      <c r="R4" s="107">
        <f>'EPS 3.3.1 data'!P62</f>
        <v>0</v>
      </c>
      <c r="S4" s="107">
        <f>'EPS 3.3.1 data'!Q62</f>
        <v>0</v>
      </c>
      <c r="T4" s="107">
        <f>'EPS 3.3.1 data'!R62</f>
        <v>0</v>
      </c>
      <c r="U4" s="107">
        <f>'EPS 3.3.1 data'!S62</f>
        <v>0</v>
      </c>
      <c r="V4" s="107">
        <f>'EPS 3.3.1 data'!T62</f>
        <v>0</v>
      </c>
      <c r="W4" s="107">
        <f>'EPS 3.3.1 data'!U62</f>
        <v>0</v>
      </c>
      <c r="X4" s="107">
        <f>'EPS 3.3.1 data'!V62</f>
        <v>0</v>
      </c>
      <c r="Y4" s="107">
        <f>'EPS 3.3.1 data'!W62</f>
        <v>0</v>
      </c>
      <c r="Z4" s="107">
        <f>'EPS 3.3.1 data'!X62</f>
        <v>0</v>
      </c>
      <c r="AA4" s="107">
        <f>'EPS 3.3.1 data'!Y62</f>
        <v>0</v>
      </c>
      <c r="AB4" s="107">
        <f>'EPS 3.3.1 data'!Z62</f>
        <v>0</v>
      </c>
      <c r="AC4" s="107">
        <f>'EPS 3.3.1 data'!AA62</f>
        <v>0</v>
      </c>
      <c r="AD4" s="107">
        <f>'EPS 3.3.1 data'!AB62</f>
        <v>0</v>
      </c>
      <c r="AE4" s="107">
        <f>'EPS 3.3.1 data'!AC62</f>
        <v>0</v>
      </c>
      <c r="AF4" s="107">
        <f>'EPS 3.3.1 data'!AD62</f>
        <v>0</v>
      </c>
      <c r="AG4" s="107">
        <f>'EPS 3.3.1 data'!AE62</f>
        <v>0</v>
      </c>
      <c r="AH4" s="107">
        <f>'EPS 3.3.1 data'!AF62</f>
        <v>0</v>
      </c>
    </row>
    <row r="5" spans="1:34">
      <c r="A5" t="s">
        <v>320</v>
      </c>
      <c r="B5" s="107" cm="1">
        <f t="array" ref="B5">TREND(C5:G5,C$1:G$1,B$1)</f>
        <v>3.8909974268245954E-4</v>
      </c>
      <c r="C5" s="107" cm="1">
        <f t="array" ref="C5">TREND(D5:H5,D$1:H$1,C$1)</f>
        <v>3.8883889359950859E-4</v>
      </c>
      <c r="D5" s="107">
        <f>'EPS 3.3.1 data'!B63</f>
        <v>3.8868922094850749E-4</v>
      </c>
      <c r="E5" s="107">
        <f>'EPS 3.3.1 data'!C63</f>
        <v>3.8835964956971156E-4</v>
      </c>
      <c r="F5" s="107">
        <f>'EPS 3.3.1 data'!D63</f>
        <v>3.8810530909215343E-4</v>
      </c>
      <c r="G5" s="107">
        <f>'EPS 3.3.1 data'!E63</f>
        <v>3.8794345419032003E-4</v>
      </c>
      <c r="H5" s="107">
        <f>'EPS 3.3.1 data'!F63</f>
        <v>3.8779756085887974E-4</v>
      </c>
      <c r="I5" s="107">
        <f>'EPS 3.3.1 data'!G63</f>
        <v>3.8768659775611613E-4</v>
      </c>
      <c r="J5" s="107">
        <f>'EPS 3.3.1 data'!H63</f>
        <v>3.8756372155893972E-4</v>
      </c>
      <c r="K5" s="107">
        <f>'EPS 3.3.1 data'!I63</f>
        <v>3.8743413448561116E-4</v>
      </c>
      <c r="L5" s="107">
        <f>'EPS 3.3.1 data'!J63</f>
        <v>3.8741625203614658E-4</v>
      </c>
      <c r="M5" s="107">
        <f>'EPS 3.3.1 data'!K63</f>
        <v>3.8738694289951122E-4</v>
      </c>
      <c r="N5" s="107">
        <f>'EPS 3.3.1 data'!L63</f>
        <v>3.8727323156960051E-4</v>
      </c>
      <c r="O5" s="107">
        <f>'EPS 3.3.1 data'!M63</f>
        <v>3.872801832305252E-4</v>
      </c>
      <c r="P5" s="107">
        <f>'EPS 3.3.1 data'!N63</f>
        <v>3.8723285633958973E-4</v>
      </c>
      <c r="Q5" s="107">
        <f>'EPS 3.3.1 data'!O63</f>
        <v>3.8719654146009873E-4</v>
      </c>
      <c r="R5" s="107">
        <f>'EPS 3.3.1 data'!P63</f>
        <v>3.8712836957078314E-4</v>
      </c>
      <c r="S5" s="107">
        <f>'EPS 3.3.1 data'!Q63</f>
        <v>3.8710174375942578E-4</v>
      </c>
      <c r="T5" s="107">
        <f>'EPS 3.3.1 data'!R63</f>
        <v>3.8701959513390749E-4</v>
      </c>
      <c r="U5" s="107">
        <f>'EPS 3.3.1 data'!S63</f>
        <v>3.8693459130790495E-4</v>
      </c>
      <c r="V5" s="107">
        <f>'EPS 3.3.1 data'!T63</f>
        <v>3.8684314096127021E-4</v>
      </c>
      <c r="W5" s="107">
        <f>'EPS 3.3.1 data'!U63</f>
        <v>3.8675224209457141E-4</v>
      </c>
      <c r="X5" s="107">
        <f>'EPS 3.3.1 data'!V63</f>
        <v>3.8662639724460569E-4</v>
      </c>
      <c r="Y5" s="107">
        <f>'EPS 3.3.1 data'!W63</f>
        <v>3.8650753548999096E-4</v>
      </c>
      <c r="Z5" s="107">
        <f>'EPS 3.3.1 data'!X63</f>
        <v>3.8637937383671609E-4</v>
      </c>
      <c r="AA5" s="107">
        <f>'EPS 3.3.1 data'!Y63</f>
        <v>3.8623677194928995E-4</v>
      </c>
      <c r="AB5" s="107">
        <f>'EPS 3.3.1 data'!Z63</f>
        <v>3.8608334518532407E-4</v>
      </c>
      <c r="AC5" s="107">
        <f>'EPS 3.3.1 data'!AA63</f>
        <v>3.8590701122559256E-4</v>
      </c>
      <c r="AD5" s="107">
        <f>'EPS 3.3.1 data'!AB63</f>
        <v>3.8573556454320505E-4</v>
      </c>
      <c r="AE5" s="107">
        <f>'EPS 3.3.1 data'!AC63</f>
        <v>3.8555651429608934E-4</v>
      </c>
      <c r="AF5" s="107">
        <f>'EPS 3.3.1 data'!AD63</f>
        <v>3.8536129241038667E-4</v>
      </c>
      <c r="AG5" s="107">
        <f>'EPS 3.3.1 data'!AE63</f>
        <v>3.8512787391125356E-4</v>
      </c>
      <c r="AH5" s="107">
        <f>'EPS 3.3.1 data'!AF63</f>
        <v>3.8487689875144672E-4</v>
      </c>
    </row>
    <row r="6" spans="1:34">
      <c r="A6" t="s">
        <v>321</v>
      </c>
      <c r="B6" s="107" cm="1">
        <f t="array" ref="B6">TREND(C6:G6,C$1:G$1,B$1)</f>
        <v>0</v>
      </c>
      <c r="C6" s="107" cm="1">
        <f t="array" ref="C6">TREND(D6:H6,D$1:H$1,C$1)</f>
        <v>0</v>
      </c>
      <c r="D6" s="107">
        <f>'EPS 3.3.1 data'!B64</f>
        <v>0</v>
      </c>
      <c r="E6" s="107">
        <f>'EPS 3.3.1 data'!C64</f>
        <v>0</v>
      </c>
      <c r="F6" s="107">
        <f>'EPS 3.3.1 data'!D64</f>
        <v>0</v>
      </c>
      <c r="G6" s="107">
        <f>'EPS 3.3.1 data'!E64</f>
        <v>0</v>
      </c>
      <c r="H6" s="107">
        <f>'EPS 3.3.1 data'!F64</f>
        <v>0</v>
      </c>
      <c r="I6" s="107">
        <f>'EPS 3.3.1 data'!G64</f>
        <v>0</v>
      </c>
      <c r="J6" s="107">
        <f>'EPS 3.3.1 data'!H64</f>
        <v>0</v>
      </c>
      <c r="K6" s="107">
        <f>'EPS 3.3.1 data'!I64</f>
        <v>0</v>
      </c>
      <c r="L6" s="107">
        <f>'EPS 3.3.1 data'!J64</f>
        <v>0</v>
      </c>
      <c r="M6" s="107">
        <f>'EPS 3.3.1 data'!K64</f>
        <v>0</v>
      </c>
      <c r="N6" s="107">
        <f>'EPS 3.3.1 data'!L64</f>
        <v>0</v>
      </c>
      <c r="O6" s="107">
        <f>'EPS 3.3.1 data'!M64</f>
        <v>0</v>
      </c>
      <c r="P6" s="107">
        <f>'EPS 3.3.1 data'!N64</f>
        <v>0</v>
      </c>
      <c r="Q6" s="107">
        <f>'EPS 3.3.1 data'!O64</f>
        <v>0</v>
      </c>
      <c r="R6" s="107">
        <f>'EPS 3.3.1 data'!P64</f>
        <v>0</v>
      </c>
      <c r="S6" s="107">
        <f>'EPS 3.3.1 data'!Q64</f>
        <v>0</v>
      </c>
      <c r="T6" s="107">
        <f>'EPS 3.3.1 data'!R64</f>
        <v>0</v>
      </c>
      <c r="U6" s="107">
        <f>'EPS 3.3.1 data'!S64</f>
        <v>0</v>
      </c>
      <c r="V6" s="107">
        <f>'EPS 3.3.1 data'!T64</f>
        <v>0</v>
      </c>
      <c r="W6" s="107">
        <f>'EPS 3.3.1 data'!U64</f>
        <v>0</v>
      </c>
      <c r="X6" s="107">
        <f>'EPS 3.3.1 data'!V64</f>
        <v>0</v>
      </c>
      <c r="Y6" s="107">
        <f>'EPS 3.3.1 data'!W64</f>
        <v>0</v>
      </c>
      <c r="Z6" s="107">
        <f>'EPS 3.3.1 data'!X64</f>
        <v>0</v>
      </c>
      <c r="AA6" s="107">
        <f>'EPS 3.3.1 data'!Y64</f>
        <v>0</v>
      </c>
      <c r="AB6" s="107">
        <f>'EPS 3.3.1 data'!Z64</f>
        <v>0</v>
      </c>
      <c r="AC6" s="107">
        <f>'EPS 3.3.1 data'!AA64</f>
        <v>0</v>
      </c>
      <c r="AD6" s="107">
        <f>'EPS 3.3.1 data'!AB64</f>
        <v>0</v>
      </c>
      <c r="AE6" s="107">
        <f>'EPS 3.3.1 data'!AC64</f>
        <v>0</v>
      </c>
      <c r="AF6" s="107">
        <f>'EPS 3.3.1 data'!AD64</f>
        <v>0</v>
      </c>
      <c r="AG6" s="107">
        <f>'EPS 3.3.1 data'!AE64</f>
        <v>0</v>
      </c>
      <c r="AH6" s="107">
        <f>'EPS 3.3.1 data'!AF64</f>
        <v>0</v>
      </c>
    </row>
    <row r="7" spans="1:34" ht="15">
      <c r="A7" s="100" t="s">
        <v>322</v>
      </c>
      <c r="B7" s="107" cm="1">
        <f t="array" ref="B7">TREND(C7:G7,C$1:G$1,B$1)</f>
        <v>0</v>
      </c>
      <c r="C7" s="107" cm="1">
        <f t="array" ref="C7">TREND(D7:H7,D$1:H$1,C$1)</f>
        <v>0</v>
      </c>
      <c r="D7" s="107">
        <f>'EPS 3.3.1 data'!B65</f>
        <v>0</v>
      </c>
      <c r="E7" s="107">
        <f>'EPS 3.3.1 data'!C65</f>
        <v>0</v>
      </c>
      <c r="F7" s="107">
        <f>'EPS 3.3.1 data'!D65</f>
        <v>0</v>
      </c>
      <c r="G7" s="107">
        <f>'EPS 3.3.1 data'!E65</f>
        <v>0</v>
      </c>
      <c r="H7" s="107">
        <f>'EPS 3.3.1 data'!F65</f>
        <v>0</v>
      </c>
      <c r="I7" s="107">
        <f>'EPS 3.3.1 data'!G65</f>
        <v>0</v>
      </c>
      <c r="J7" s="107">
        <f>'EPS 3.3.1 data'!H65</f>
        <v>0</v>
      </c>
      <c r="K7" s="107">
        <f>'EPS 3.3.1 data'!I65</f>
        <v>0</v>
      </c>
      <c r="L7" s="107">
        <f>'EPS 3.3.1 data'!J65</f>
        <v>0</v>
      </c>
      <c r="M7" s="107">
        <f>'EPS 3.3.1 data'!K65</f>
        <v>0</v>
      </c>
      <c r="N7" s="107">
        <f>'EPS 3.3.1 data'!L65</f>
        <v>0</v>
      </c>
      <c r="O7" s="107">
        <f>'EPS 3.3.1 data'!M65</f>
        <v>0</v>
      </c>
      <c r="P7" s="107">
        <f>'EPS 3.3.1 data'!N65</f>
        <v>0</v>
      </c>
      <c r="Q7" s="107">
        <f>'EPS 3.3.1 data'!O65</f>
        <v>0</v>
      </c>
      <c r="R7" s="107">
        <f>'EPS 3.3.1 data'!P65</f>
        <v>0</v>
      </c>
      <c r="S7" s="107">
        <f>'EPS 3.3.1 data'!Q65</f>
        <v>0</v>
      </c>
      <c r="T7" s="107">
        <f>'EPS 3.3.1 data'!R65</f>
        <v>0</v>
      </c>
      <c r="U7" s="107">
        <f>'EPS 3.3.1 data'!S65</f>
        <v>0</v>
      </c>
      <c r="V7" s="107">
        <f>'EPS 3.3.1 data'!T65</f>
        <v>0</v>
      </c>
      <c r="W7" s="107">
        <f>'EPS 3.3.1 data'!U65</f>
        <v>0</v>
      </c>
      <c r="X7" s="107">
        <f>'EPS 3.3.1 data'!V65</f>
        <v>0</v>
      </c>
      <c r="Y7" s="107">
        <f>'EPS 3.3.1 data'!W65</f>
        <v>0</v>
      </c>
      <c r="Z7" s="107">
        <f>'EPS 3.3.1 data'!X65</f>
        <v>0</v>
      </c>
      <c r="AA7" s="107">
        <f>'EPS 3.3.1 data'!Y65</f>
        <v>0</v>
      </c>
      <c r="AB7" s="107">
        <f>'EPS 3.3.1 data'!Z65</f>
        <v>0</v>
      </c>
      <c r="AC7" s="107">
        <f>'EPS 3.3.1 data'!AA65</f>
        <v>0</v>
      </c>
      <c r="AD7" s="107">
        <f>'EPS 3.3.1 data'!AB65</f>
        <v>0</v>
      </c>
      <c r="AE7" s="107">
        <f>'EPS 3.3.1 data'!AC65</f>
        <v>0</v>
      </c>
      <c r="AF7" s="107">
        <f>'EPS 3.3.1 data'!AD65</f>
        <v>0</v>
      </c>
      <c r="AG7" s="107">
        <f>'EPS 3.3.1 data'!AE65</f>
        <v>0</v>
      </c>
      <c r="AH7" s="107">
        <f>'EPS 3.3.1 data'!AF65</f>
        <v>0</v>
      </c>
    </row>
    <row r="8" spans="1:34" ht="15">
      <c r="A8" s="100" t="s">
        <v>323</v>
      </c>
      <c r="B8" s="107" cm="1">
        <f t="array" ref="B8">TREND(C8:G8,C$1:G$1,B$1)</f>
        <v>1.1672992280473786E-3</v>
      </c>
      <c r="C8" s="107" cm="1">
        <f t="array" ref="C8">TREND(D8:H8,D$1:H$1,C$1)</f>
        <v>1.1665166807985252E-3</v>
      </c>
      <c r="D8" s="107">
        <f>'EPS 3.3.1 data'!B66</f>
        <v>1.1660676628455222E-3</v>
      </c>
      <c r="E8" s="107">
        <f>'EPS 3.3.1 data'!C66</f>
        <v>1.1650789487091344E-3</v>
      </c>
      <c r="F8" s="107">
        <f>'EPS 3.3.1 data'!D66</f>
        <v>1.16431592727646E-3</v>
      </c>
      <c r="G8" s="107">
        <f>'EPS 3.3.1 data'!E66</f>
        <v>1.1638303625709598E-3</v>
      </c>
      <c r="H8" s="107">
        <f>'EPS 3.3.1 data'!F66</f>
        <v>1.1633926825766389E-3</v>
      </c>
      <c r="I8" s="107">
        <f>'EPS 3.3.1 data'!G66</f>
        <v>1.1630597932683483E-3</v>
      </c>
      <c r="J8" s="107">
        <f>'EPS 3.3.1 data'!H66</f>
        <v>1.162691164676819E-3</v>
      </c>
      <c r="K8" s="107">
        <f>'EPS 3.3.1 data'!I66</f>
        <v>1.1623024034568333E-3</v>
      </c>
      <c r="L8" s="107">
        <f>'EPS 3.3.1 data'!J66</f>
        <v>1.1622487561084396E-3</v>
      </c>
      <c r="M8" s="107">
        <f>'EPS 3.3.1 data'!K66</f>
        <v>1.1621608286985334E-3</v>
      </c>
      <c r="N8" s="107">
        <f>'EPS 3.3.1 data'!L66</f>
        <v>1.1618196947088013E-3</v>
      </c>
      <c r="O8" s="107">
        <f>'EPS 3.3.1 data'!M66</f>
        <v>1.1618405496915754E-3</v>
      </c>
      <c r="P8" s="107">
        <f>'EPS 3.3.1 data'!N66</f>
        <v>1.161698569018769E-3</v>
      </c>
      <c r="Q8" s="107">
        <f>'EPS 3.3.1 data'!O66</f>
        <v>1.1615896243802959E-3</v>
      </c>
      <c r="R8" s="107">
        <f>'EPS 3.3.1 data'!P66</f>
        <v>1.1613851087123493E-3</v>
      </c>
      <c r="S8" s="107">
        <f>'EPS 3.3.1 data'!Q66</f>
        <v>1.1613052312782772E-3</v>
      </c>
      <c r="T8" s="107">
        <f>'EPS 3.3.1 data'!R66</f>
        <v>1.1610587854017224E-3</v>
      </c>
      <c r="U8" s="107">
        <f>'EPS 3.3.1 data'!S66</f>
        <v>1.1608037739237146E-3</v>
      </c>
      <c r="V8" s="107">
        <f>'EPS 3.3.1 data'!T66</f>
        <v>1.1605294228838104E-3</v>
      </c>
      <c r="W8" s="107">
        <f>'EPS 3.3.1 data'!U66</f>
        <v>1.1602567262837141E-3</v>
      </c>
      <c r="X8" s="107">
        <f>'EPS 3.3.1 data'!V66</f>
        <v>1.1598791917338169E-3</v>
      </c>
      <c r="Y8" s="107">
        <f>'EPS 3.3.1 data'!W66</f>
        <v>1.1595226064699726E-3</v>
      </c>
      <c r="Z8" s="107">
        <f>'EPS 3.3.1 data'!X66</f>
        <v>1.1591381215101482E-3</v>
      </c>
      <c r="AA8" s="107">
        <f>'EPS 3.3.1 data'!Y66</f>
        <v>1.1587103158478696E-3</v>
      </c>
      <c r="AB8" s="107">
        <f>'EPS 3.3.1 data'!Z66</f>
        <v>1.158250035555972E-3</v>
      </c>
      <c r="AC8" s="107">
        <f>'EPS 3.3.1 data'!AA66</f>
        <v>1.1577210336767775E-3</v>
      </c>
      <c r="AD8" s="107">
        <f>'EPS 3.3.1 data'!AB66</f>
        <v>1.1572066936296149E-3</v>
      </c>
      <c r="AE8" s="107">
        <f>'EPS 3.3.1 data'!AC66</f>
        <v>1.1566695428882679E-3</v>
      </c>
      <c r="AF8" s="107">
        <f>'EPS 3.3.1 data'!AD66</f>
        <v>1.1560838772311599E-3</v>
      </c>
      <c r="AG8" s="107">
        <f>'EPS 3.3.1 data'!AE66</f>
        <v>1.1553836217337605E-3</v>
      </c>
      <c r="AH8" s="107">
        <f>'EPS 3.3.1 data'!AF66</f>
        <v>1.15463069625434E-3</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tabSelected="1" topLeftCell="AB1" workbookViewId="0">
      <selection activeCell="B2" sqref="B2:AH8"/>
    </sheetView>
  </sheetViews>
  <sheetFormatPr defaultColWidth="8.85546875" defaultRowHeight="14.25"/>
  <cols>
    <col min="1" max="1" width="31.140625" customWidth="1"/>
    <col min="2" max="4" width="9.28515625" bestFit="1" customWidth="1"/>
  </cols>
  <sheetData>
    <row r="1" spans="1:35" ht="15">
      <c r="A1" s="110" t="s">
        <v>316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ht="15">
      <c r="A2" t="s">
        <v>317</v>
      </c>
      <c r="B2" s="107" cm="1">
        <f t="array" ref="B2">TREND(C2:G2,C$1:G$1,B$1)</f>
        <v>1.1065984448675265E-2</v>
      </c>
      <c r="C2" s="107" cm="1">
        <f t="array" ref="C2">TREND(D2:H2,D$1:H$1,C$1)</f>
        <v>1.1139091125283884E-2</v>
      </c>
      <c r="D2" s="114">
        <f>'EPS 3.3.1 data'!B70</f>
        <v>1.1213005219530657E-2</v>
      </c>
      <c r="E2" s="114">
        <f>'EPS 3.3.1 data'!C70</f>
        <v>1.1285732577592732E-2</v>
      </c>
      <c r="F2" s="114">
        <f>'EPS 3.3.1 data'!D70</f>
        <v>1.1358932316426948E-2</v>
      </c>
      <c r="G2" s="114">
        <f>'EPS 3.3.1 data'!E70</f>
        <v>1.1432610862982587E-2</v>
      </c>
      <c r="H2" s="114">
        <f>'EPS 3.3.1 data'!F70</f>
        <v>1.150676179031037E-2</v>
      </c>
      <c r="I2" s="114">
        <f>'EPS 3.3.1 data'!G70</f>
        <v>1.1581394738834218E-2</v>
      </c>
      <c r="J2" s="114">
        <f>'EPS 3.3.1 data'!H70</f>
        <v>1.1656512922028765E-2</v>
      </c>
      <c r="K2" s="114">
        <f>'EPS 3.3.1 data'!I70</f>
        <v>1.1732119553368661E-2</v>
      </c>
      <c r="L2" s="114">
        <f>'EPS 3.3.1 data'!J70</f>
        <v>1.1808214632853897E-2</v>
      </c>
      <c r="M2" s="114">
        <f>'EPS 3.3.1 data'!K70</f>
        <v>1.188480458743376E-2</v>
      </c>
      <c r="N2" s="114">
        <f>'EPS 3.3.1 data'!L70</f>
        <v>1.1961889417108251E-2</v>
      </c>
      <c r="O2" s="114">
        <f>'EPS 3.3.1 data'!M70</f>
        <v>1.2039475548826646E-2</v>
      </c>
      <c r="P2" s="114">
        <f>'EPS 3.3.1 data'!N70</f>
        <v>1.2117562982588948E-2</v>
      </c>
      <c r="Q2" s="114">
        <f>'EPS 3.3.1 data'!O70</f>
        <v>1.2196158145344435E-2</v>
      </c>
      <c r="R2" s="114">
        <f>'EPS 3.3.1 data'!P70</f>
        <v>1.2275264250567752E-2</v>
      </c>
      <c r="S2" s="114">
        <f>'EPS 3.3.1 data'!Q70</f>
        <v>1.2354884511733534E-2</v>
      </c>
      <c r="T2" s="114">
        <f>'EPS 3.3.1 data'!R70</f>
        <v>1.2435018928841786E-2</v>
      </c>
      <c r="U2" s="114">
        <f>'EPS 3.3.1 data'!S70</f>
        <v>1.2515673928841786E-2</v>
      </c>
      <c r="V2" s="114">
        <f>'EPS 3.3.1 data'!T70</f>
        <v>1.2596849511733533E-2</v>
      </c>
      <c r="W2" s="114">
        <f>'EPS 3.3.1 data'!U70</f>
        <v>1.2678555317940952E-2</v>
      </c>
      <c r="X2" s="114">
        <f>'EPS 3.3.1 data'!V70</f>
        <v>1.2760788133989403E-2</v>
      </c>
      <c r="Y2" s="114">
        <f>'EPS 3.3.1 data'!W70</f>
        <v>1.2843557600302801E-2</v>
      </c>
      <c r="Z2" s="114">
        <f>'EPS 3.3.1 data'!X70</f>
        <v>1.2926860503406511E-2</v>
      </c>
      <c r="AA2" s="114">
        <f>'EPS 3.3.1 data'!Y70</f>
        <v>1.3010706483724453E-2</v>
      </c>
      <c r="AB2" s="114">
        <f>'EPS 3.3.1 data'!Z70</f>
        <v>1.3095095541256624E-2</v>
      </c>
      <c r="AC2" s="114">
        <f>'EPS 3.3.1 data'!AA70</f>
        <v>1.3180030889477667E-2</v>
      </c>
      <c r="AD2" s="114">
        <f>'EPS 3.3.1 data'!AB70</f>
        <v>1.3265515741862226E-2</v>
      </c>
      <c r="AE2" s="114">
        <f>'EPS 3.3.1 data'!AC70</f>
        <v>1.3351556525359576E-2</v>
      </c>
      <c r="AF2" s="114">
        <f>'EPS 3.3.1 data'!AD70</f>
        <v>1.343815645344436E-2</v>
      </c>
      <c r="AG2" s="114">
        <f>'EPS 3.3.1 data'!AE70</f>
        <v>1.3525318739591218E-2</v>
      </c>
      <c r="AH2" s="114">
        <f>'EPS 3.3.1 data'!AF70</f>
        <v>1.361304338380015E-2</v>
      </c>
    </row>
    <row r="3" spans="1:35" ht="15">
      <c r="A3" t="s">
        <v>318</v>
      </c>
      <c r="B3" s="107" cm="1">
        <f t="array" ref="B3">TREND(C3:G3,C$1:G$1,B$1)</f>
        <v>0</v>
      </c>
      <c r="C3" s="107" cm="1">
        <f t="array" ref="C3">TREND(D3:H3,D$1:H$1,C$1)</f>
        <v>0</v>
      </c>
      <c r="D3" s="114">
        <f>'EPS 3.3.1 data'!B71</f>
        <v>0</v>
      </c>
      <c r="E3" s="114">
        <f>'EPS 3.3.1 data'!C71</f>
        <v>0</v>
      </c>
      <c r="F3" s="114">
        <f>'EPS 3.3.1 data'!D71</f>
        <v>0</v>
      </c>
      <c r="G3" s="114">
        <f>'EPS 3.3.1 data'!E71</f>
        <v>0</v>
      </c>
      <c r="H3" s="114">
        <f>'EPS 3.3.1 data'!F71</f>
        <v>0</v>
      </c>
      <c r="I3" s="114">
        <f>'EPS 3.3.1 data'!G71</f>
        <v>0</v>
      </c>
      <c r="J3" s="114">
        <f>'EPS 3.3.1 data'!H71</f>
        <v>0</v>
      </c>
      <c r="K3" s="114">
        <f>'EPS 3.3.1 data'!I71</f>
        <v>0</v>
      </c>
      <c r="L3" s="114">
        <f>'EPS 3.3.1 data'!J71</f>
        <v>0</v>
      </c>
      <c r="M3" s="114">
        <f>'EPS 3.3.1 data'!K71</f>
        <v>0</v>
      </c>
      <c r="N3" s="114">
        <f>'EPS 3.3.1 data'!L71</f>
        <v>0</v>
      </c>
      <c r="O3" s="114">
        <f>'EPS 3.3.1 data'!M71</f>
        <v>0</v>
      </c>
      <c r="P3" s="114">
        <f>'EPS 3.3.1 data'!N71</f>
        <v>0</v>
      </c>
      <c r="Q3" s="114">
        <f>'EPS 3.3.1 data'!O71</f>
        <v>0</v>
      </c>
      <c r="R3" s="114">
        <f>'EPS 3.3.1 data'!P71</f>
        <v>0</v>
      </c>
      <c r="S3" s="114">
        <f>'EPS 3.3.1 data'!Q71</f>
        <v>0</v>
      </c>
      <c r="T3" s="114">
        <f>'EPS 3.3.1 data'!R71</f>
        <v>0</v>
      </c>
      <c r="U3" s="114">
        <f>'EPS 3.3.1 data'!S71</f>
        <v>0</v>
      </c>
      <c r="V3" s="114">
        <f>'EPS 3.3.1 data'!T71</f>
        <v>0</v>
      </c>
      <c r="W3" s="114">
        <f>'EPS 3.3.1 data'!U71</f>
        <v>0</v>
      </c>
      <c r="X3" s="114">
        <f>'EPS 3.3.1 data'!V71</f>
        <v>0</v>
      </c>
      <c r="Y3" s="114">
        <f>'EPS 3.3.1 data'!W71</f>
        <v>0</v>
      </c>
      <c r="Z3" s="114">
        <f>'EPS 3.3.1 data'!X71</f>
        <v>0</v>
      </c>
      <c r="AA3" s="114">
        <f>'EPS 3.3.1 data'!Y71</f>
        <v>0</v>
      </c>
      <c r="AB3" s="114">
        <f>'EPS 3.3.1 data'!Z71</f>
        <v>0</v>
      </c>
      <c r="AC3" s="114">
        <f>'EPS 3.3.1 data'!AA71</f>
        <v>0</v>
      </c>
      <c r="AD3" s="114">
        <f>'EPS 3.3.1 data'!AB71</f>
        <v>0</v>
      </c>
      <c r="AE3" s="114">
        <f>'EPS 3.3.1 data'!AC71</f>
        <v>0</v>
      </c>
      <c r="AF3" s="114">
        <f>'EPS 3.3.1 data'!AD71</f>
        <v>0</v>
      </c>
      <c r="AG3" s="114">
        <f>'EPS 3.3.1 data'!AE71</f>
        <v>0</v>
      </c>
      <c r="AH3" s="114">
        <f>'EPS 3.3.1 data'!AF71</f>
        <v>0</v>
      </c>
    </row>
    <row r="4" spans="1:35" ht="15">
      <c r="A4" t="s">
        <v>319</v>
      </c>
      <c r="B4" s="107" cm="1">
        <f t="array" ref="B4">TREND(C4:G4,C$1:G$1,B$1)</f>
        <v>0</v>
      </c>
      <c r="C4" s="107" cm="1">
        <f t="array" ref="C4">TREND(D4:H4,D$1:H$1,C$1)</f>
        <v>0</v>
      </c>
      <c r="D4" s="114">
        <f>'EPS 3.3.1 data'!B72</f>
        <v>0</v>
      </c>
      <c r="E4" s="114">
        <f>'EPS 3.3.1 data'!C72</f>
        <v>0</v>
      </c>
      <c r="F4" s="114">
        <f>'EPS 3.3.1 data'!D72</f>
        <v>0</v>
      </c>
      <c r="G4" s="114">
        <f>'EPS 3.3.1 data'!E72</f>
        <v>0</v>
      </c>
      <c r="H4" s="114">
        <f>'EPS 3.3.1 data'!F72</f>
        <v>0</v>
      </c>
      <c r="I4" s="114">
        <f>'EPS 3.3.1 data'!G72</f>
        <v>0</v>
      </c>
      <c r="J4" s="114">
        <f>'EPS 3.3.1 data'!H72</f>
        <v>0</v>
      </c>
      <c r="K4" s="114">
        <f>'EPS 3.3.1 data'!I72</f>
        <v>0</v>
      </c>
      <c r="L4" s="114">
        <f>'EPS 3.3.1 data'!J72</f>
        <v>0</v>
      </c>
      <c r="M4" s="114">
        <f>'EPS 3.3.1 data'!K72</f>
        <v>0</v>
      </c>
      <c r="N4" s="114">
        <f>'EPS 3.3.1 data'!L72</f>
        <v>0</v>
      </c>
      <c r="O4" s="114">
        <f>'EPS 3.3.1 data'!M72</f>
        <v>0</v>
      </c>
      <c r="P4" s="114">
        <f>'EPS 3.3.1 data'!N72</f>
        <v>0</v>
      </c>
      <c r="Q4" s="114">
        <f>'EPS 3.3.1 data'!O72</f>
        <v>0</v>
      </c>
      <c r="R4" s="114">
        <f>'EPS 3.3.1 data'!P72</f>
        <v>0</v>
      </c>
      <c r="S4" s="114">
        <f>'EPS 3.3.1 data'!Q72</f>
        <v>0</v>
      </c>
      <c r="T4" s="114">
        <f>'EPS 3.3.1 data'!R72</f>
        <v>0</v>
      </c>
      <c r="U4" s="114">
        <f>'EPS 3.3.1 data'!S72</f>
        <v>0</v>
      </c>
      <c r="V4" s="114">
        <f>'EPS 3.3.1 data'!T72</f>
        <v>0</v>
      </c>
      <c r="W4" s="114">
        <f>'EPS 3.3.1 data'!U72</f>
        <v>0</v>
      </c>
      <c r="X4" s="114">
        <f>'EPS 3.3.1 data'!V72</f>
        <v>0</v>
      </c>
      <c r="Y4" s="114">
        <f>'EPS 3.3.1 data'!W72</f>
        <v>0</v>
      </c>
      <c r="Z4" s="114">
        <f>'EPS 3.3.1 data'!X72</f>
        <v>0</v>
      </c>
      <c r="AA4" s="114">
        <f>'EPS 3.3.1 data'!Y72</f>
        <v>0</v>
      </c>
      <c r="AB4" s="114">
        <f>'EPS 3.3.1 data'!Z72</f>
        <v>0</v>
      </c>
      <c r="AC4" s="114">
        <f>'EPS 3.3.1 data'!AA72</f>
        <v>0</v>
      </c>
      <c r="AD4" s="114">
        <f>'EPS 3.3.1 data'!AB72</f>
        <v>0</v>
      </c>
      <c r="AE4" s="114">
        <f>'EPS 3.3.1 data'!AC72</f>
        <v>0</v>
      </c>
      <c r="AF4" s="114">
        <f>'EPS 3.3.1 data'!AD72</f>
        <v>0</v>
      </c>
      <c r="AG4" s="114">
        <f>'EPS 3.3.1 data'!AE72</f>
        <v>0</v>
      </c>
      <c r="AH4" s="114">
        <f>'EPS 3.3.1 data'!AF72</f>
        <v>0</v>
      </c>
    </row>
    <row r="5" spans="1:35" ht="15">
      <c r="A5" t="s">
        <v>320</v>
      </c>
      <c r="B5" s="107" cm="1">
        <f t="array" ref="B5">TREND(C5:G5,C$1:G$1,B$1)</f>
        <v>3.443619660000001E-3</v>
      </c>
      <c r="C5" s="107" cm="1">
        <f t="array" ref="C5">TREND(D5:H5,D$1:H$1,C$1)</f>
        <v>3.4663696999999993E-3</v>
      </c>
      <c r="D5" s="114">
        <f>'EPS 3.3.1 data'!B73</f>
        <v>3.4893709999999998E-3</v>
      </c>
      <c r="E5" s="114">
        <f>'EPS 3.3.1 data'!C73</f>
        <v>3.5120030000000001E-3</v>
      </c>
      <c r="F5" s="114">
        <f>'EPS 3.3.1 data'!D73</f>
        <v>3.5347819999999998E-3</v>
      </c>
      <c r="G5" s="114">
        <f>'EPS 3.3.1 data'!E73</f>
        <v>3.55771E-3</v>
      </c>
      <c r="H5" s="114">
        <f>'EPS 3.3.1 data'!F73</f>
        <v>3.580785E-3</v>
      </c>
      <c r="I5" s="114">
        <f>'EPS 3.3.1 data'!G73</f>
        <v>3.6040100000000004E-3</v>
      </c>
      <c r="J5" s="114">
        <f>'EPS 3.3.1 data'!H73</f>
        <v>3.6273859999999998E-3</v>
      </c>
      <c r="K5" s="114">
        <f>'EPS 3.3.1 data'!I73</f>
        <v>3.6509140000000003E-3</v>
      </c>
      <c r="L5" s="114">
        <f>'EPS 3.3.1 data'!J73</f>
        <v>3.6745939999999998E-3</v>
      </c>
      <c r="M5" s="114">
        <f>'EPS 3.3.1 data'!K73</f>
        <v>3.6984279999999997E-3</v>
      </c>
      <c r="N5" s="114">
        <f>'EPS 3.3.1 data'!L73</f>
        <v>3.7224160000000001E-3</v>
      </c>
      <c r="O5" s="114">
        <f>'EPS 3.3.1 data'!M73</f>
        <v>3.7465599999999999E-3</v>
      </c>
      <c r="P5" s="114">
        <f>'EPS 3.3.1 data'!N73</f>
        <v>3.77086E-3</v>
      </c>
      <c r="Q5" s="114">
        <f>'EPS 3.3.1 data'!O73</f>
        <v>3.7953179999999998E-3</v>
      </c>
      <c r="R5" s="114">
        <f>'EPS 3.3.1 data'!P73</f>
        <v>3.819935E-3</v>
      </c>
      <c r="S5" s="114">
        <f>'EPS 3.3.1 data'!Q73</f>
        <v>3.8447119999999997E-3</v>
      </c>
      <c r="T5" s="114">
        <f>'EPS 3.3.1 data'!R73</f>
        <v>3.8696489999999997E-3</v>
      </c>
      <c r="U5" s="114">
        <f>'EPS 3.3.1 data'!S73</f>
        <v>3.894748E-3</v>
      </c>
      <c r="V5" s="114">
        <f>'EPS 3.3.1 data'!T73</f>
        <v>3.9200089999999995E-3</v>
      </c>
      <c r="W5" s="114">
        <f>'EPS 3.3.1 data'!U73</f>
        <v>3.9454349999999997E-3</v>
      </c>
      <c r="X5" s="114">
        <f>'EPS 3.3.1 data'!V73</f>
        <v>3.9710250000000004E-3</v>
      </c>
      <c r="Y5" s="114">
        <f>'EPS 3.3.1 data'!W73</f>
        <v>3.9967819999999999E-3</v>
      </c>
      <c r="Z5" s="114">
        <f>'EPS 3.3.1 data'!X73</f>
        <v>4.0227050000000006E-3</v>
      </c>
      <c r="AA5" s="114">
        <f>'EPS 3.3.1 data'!Y73</f>
        <v>4.0487970000000007E-3</v>
      </c>
      <c r="AB5" s="114">
        <f>'EPS 3.3.1 data'!Z73</f>
        <v>4.0750580000000003E-3</v>
      </c>
      <c r="AC5" s="114">
        <f>'EPS 3.3.1 data'!AA73</f>
        <v>4.1014889999999998E-3</v>
      </c>
      <c r="AD5" s="114">
        <f>'EPS 3.3.1 data'!AB73</f>
        <v>4.1280910000000004E-3</v>
      </c>
      <c r="AE5" s="114">
        <f>'EPS 3.3.1 data'!AC73</f>
        <v>4.1548660000000001E-3</v>
      </c>
      <c r="AF5" s="114">
        <f>'EPS 3.3.1 data'!AD73</f>
        <v>4.1818150000000002E-3</v>
      </c>
      <c r="AG5" s="114">
        <f>'EPS 3.3.1 data'!AE73</f>
        <v>4.2089390000000001E-3</v>
      </c>
      <c r="AH5" s="114">
        <f>'EPS 3.3.1 data'!AF73</f>
        <v>4.2362379999999998E-3</v>
      </c>
    </row>
    <row r="6" spans="1:35" ht="15">
      <c r="A6" t="s">
        <v>321</v>
      </c>
      <c r="B6" s="107" cm="1">
        <f t="array" ref="B6">TREND(C6:G6,C$1:G$1,B$1)</f>
        <v>0</v>
      </c>
      <c r="C6" s="107" cm="1">
        <f t="array" ref="C6">TREND(D6:H6,D$1:H$1,C$1)</f>
        <v>0</v>
      </c>
      <c r="D6" s="114">
        <f>'EPS 3.3.1 data'!B74</f>
        <v>0</v>
      </c>
      <c r="E6" s="114">
        <f>'EPS 3.3.1 data'!C74</f>
        <v>0</v>
      </c>
      <c r="F6" s="114">
        <f>'EPS 3.3.1 data'!D74</f>
        <v>0</v>
      </c>
      <c r="G6" s="114">
        <f>'EPS 3.3.1 data'!E74</f>
        <v>0</v>
      </c>
      <c r="H6" s="114">
        <f>'EPS 3.3.1 data'!F74</f>
        <v>0</v>
      </c>
      <c r="I6" s="114">
        <f>'EPS 3.3.1 data'!G74</f>
        <v>0</v>
      </c>
      <c r="J6" s="114">
        <f>'EPS 3.3.1 data'!H74</f>
        <v>0</v>
      </c>
      <c r="K6" s="114">
        <f>'EPS 3.3.1 data'!I74</f>
        <v>0</v>
      </c>
      <c r="L6" s="114">
        <f>'EPS 3.3.1 data'!J74</f>
        <v>0</v>
      </c>
      <c r="M6" s="114">
        <f>'EPS 3.3.1 data'!K74</f>
        <v>0</v>
      </c>
      <c r="N6" s="114">
        <f>'EPS 3.3.1 data'!L74</f>
        <v>0</v>
      </c>
      <c r="O6" s="114">
        <f>'EPS 3.3.1 data'!M74</f>
        <v>0</v>
      </c>
      <c r="P6" s="114">
        <f>'EPS 3.3.1 data'!N74</f>
        <v>0</v>
      </c>
      <c r="Q6" s="114">
        <f>'EPS 3.3.1 data'!O74</f>
        <v>0</v>
      </c>
      <c r="R6" s="114">
        <f>'EPS 3.3.1 data'!P74</f>
        <v>0</v>
      </c>
      <c r="S6" s="114">
        <f>'EPS 3.3.1 data'!Q74</f>
        <v>0</v>
      </c>
      <c r="T6" s="114">
        <f>'EPS 3.3.1 data'!R74</f>
        <v>0</v>
      </c>
      <c r="U6" s="114">
        <f>'EPS 3.3.1 data'!S74</f>
        <v>0</v>
      </c>
      <c r="V6" s="114">
        <f>'EPS 3.3.1 data'!T74</f>
        <v>0</v>
      </c>
      <c r="W6" s="114">
        <f>'EPS 3.3.1 data'!U74</f>
        <v>0</v>
      </c>
      <c r="X6" s="114">
        <f>'EPS 3.3.1 data'!V74</f>
        <v>0</v>
      </c>
      <c r="Y6" s="114">
        <f>'EPS 3.3.1 data'!W74</f>
        <v>0</v>
      </c>
      <c r="Z6" s="114">
        <f>'EPS 3.3.1 data'!X74</f>
        <v>0</v>
      </c>
      <c r="AA6" s="114">
        <f>'EPS 3.3.1 data'!Y74</f>
        <v>0</v>
      </c>
      <c r="AB6" s="114">
        <f>'EPS 3.3.1 data'!Z74</f>
        <v>0</v>
      </c>
      <c r="AC6" s="114">
        <f>'EPS 3.3.1 data'!AA74</f>
        <v>0</v>
      </c>
      <c r="AD6" s="114">
        <f>'EPS 3.3.1 data'!AB74</f>
        <v>0</v>
      </c>
      <c r="AE6" s="114">
        <f>'EPS 3.3.1 data'!AC74</f>
        <v>0</v>
      </c>
      <c r="AF6" s="114">
        <f>'EPS 3.3.1 data'!AD74</f>
        <v>0</v>
      </c>
      <c r="AG6" s="114">
        <f>'EPS 3.3.1 data'!AE74</f>
        <v>0</v>
      </c>
      <c r="AH6" s="114">
        <f>'EPS 3.3.1 data'!AF74</f>
        <v>0</v>
      </c>
    </row>
    <row r="7" spans="1:35" ht="15">
      <c r="A7" s="100" t="s">
        <v>322</v>
      </c>
      <c r="B7" s="107" cm="1">
        <f t="array" ref="B7">TREND(C7:G7,C$1:G$1,B$1)</f>
        <v>0</v>
      </c>
      <c r="C7" s="107" cm="1">
        <f t="array" ref="C7">TREND(D7:H7,D$1:H$1,C$1)</f>
        <v>0</v>
      </c>
      <c r="D7" s="114">
        <f>'EPS 3.3.1 data'!B75</f>
        <v>0</v>
      </c>
      <c r="E7" s="114">
        <f>'EPS 3.3.1 data'!C75</f>
        <v>0</v>
      </c>
      <c r="F7" s="114">
        <f>'EPS 3.3.1 data'!D75</f>
        <v>0</v>
      </c>
      <c r="G7" s="114">
        <f>'EPS 3.3.1 data'!E75</f>
        <v>0</v>
      </c>
      <c r="H7" s="114">
        <f>'EPS 3.3.1 data'!F75</f>
        <v>0</v>
      </c>
      <c r="I7" s="114">
        <f>'EPS 3.3.1 data'!G75</f>
        <v>0</v>
      </c>
      <c r="J7" s="114">
        <f>'EPS 3.3.1 data'!H75</f>
        <v>0</v>
      </c>
      <c r="K7" s="114">
        <f>'EPS 3.3.1 data'!I75</f>
        <v>0</v>
      </c>
      <c r="L7" s="114">
        <f>'EPS 3.3.1 data'!J75</f>
        <v>0</v>
      </c>
      <c r="M7" s="114">
        <f>'EPS 3.3.1 data'!K75</f>
        <v>0</v>
      </c>
      <c r="N7" s="114">
        <f>'EPS 3.3.1 data'!L75</f>
        <v>0</v>
      </c>
      <c r="O7" s="114">
        <f>'EPS 3.3.1 data'!M75</f>
        <v>0</v>
      </c>
      <c r="P7" s="114">
        <f>'EPS 3.3.1 data'!N75</f>
        <v>0</v>
      </c>
      <c r="Q7" s="114">
        <f>'EPS 3.3.1 data'!O75</f>
        <v>0</v>
      </c>
      <c r="R7" s="114">
        <f>'EPS 3.3.1 data'!P75</f>
        <v>0</v>
      </c>
      <c r="S7" s="114">
        <f>'EPS 3.3.1 data'!Q75</f>
        <v>0</v>
      </c>
      <c r="T7" s="114">
        <f>'EPS 3.3.1 data'!R75</f>
        <v>0</v>
      </c>
      <c r="U7" s="114">
        <f>'EPS 3.3.1 data'!S75</f>
        <v>0</v>
      </c>
      <c r="V7" s="114">
        <f>'EPS 3.3.1 data'!T75</f>
        <v>0</v>
      </c>
      <c r="W7" s="114">
        <f>'EPS 3.3.1 data'!U75</f>
        <v>0</v>
      </c>
      <c r="X7" s="114">
        <f>'EPS 3.3.1 data'!V75</f>
        <v>0</v>
      </c>
      <c r="Y7" s="114">
        <f>'EPS 3.3.1 data'!W75</f>
        <v>0</v>
      </c>
      <c r="Z7" s="114">
        <f>'EPS 3.3.1 data'!X75</f>
        <v>0</v>
      </c>
      <c r="AA7" s="114">
        <f>'EPS 3.3.1 data'!Y75</f>
        <v>0</v>
      </c>
      <c r="AB7" s="114">
        <f>'EPS 3.3.1 data'!Z75</f>
        <v>0</v>
      </c>
      <c r="AC7" s="114">
        <f>'EPS 3.3.1 data'!AA75</f>
        <v>0</v>
      </c>
      <c r="AD7" s="114">
        <f>'EPS 3.3.1 data'!AB75</f>
        <v>0</v>
      </c>
      <c r="AE7" s="114">
        <f>'EPS 3.3.1 data'!AC75</f>
        <v>0</v>
      </c>
      <c r="AF7" s="114">
        <f>'EPS 3.3.1 data'!AD75</f>
        <v>0</v>
      </c>
      <c r="AG7" s="114">
        <f>'EPS 3.3.1 data'!AE75</f>
        <v>0</v>
      </c>
      <c r="AH7" s="114">
        <f>'EPS 3.3.1 data'!AF75</f>
        <v>0</v>
      </c>
      <c r="AI7" s="113"/>
    </row>
    <row r="8" spans="1:35" ht="15">
      <c r="A8" s="100" t="s">
        <v>323</v>
      </c>
      <c r="B8" s="107" cm="1">
        <f t="array" ref="B8">TREND(C8:G8,C$1:G$1,B$1)</f>
        <v>1.0330858980000024E-2</v>
      </c>
      <c r="C8" s="107" cm="1">
        <f t="array" ref="C8">TREND(D8:H8,D$1:H$1,C$1)</f>
        <v>1.0399109099999998E-2</v>
      </c>
      <c r="D8" s="114">
        <f>'EPS 3.3.1 data'!B76</f>
        <v>1.0468112999999998E-2</v>
      </c>
      <c r="E8" s="114">
        <f>'EPS 3.3.1 data'!C76</f>
        <v>1.0536008999999999E-2</v>
      </c>
      <c r="F8" s="114">
        <f>'EPS 3.3.1 data'!D76</f>
        <v>1.0604345999999997E-2</v>
      </c>
      <c r="G8" s="114">
        <f>'EPS 3.3.1 data'!E76</f>
        <v>1.0673129999999998E-2</v>
      </c>
      <c r="H8" s="114">
        <f>'EPS 3.3.1 data'!F76</f>
        <v>1.0742354999999999E-2</v>
      </c>
      <c r="I8" s="114">
        <f>'EPS 3.3.1 data'!G76</f>
        <v>1.081203E-2</v>
      </c>
      <c r="J8" s="114">
        <f>'EPS 3.3.1 data'!H76</f>
        <v>1.0882157999999998E-2</v>
      </c>
      <c r="K8" s="114">
        <f>'EPS 3.3.1 data'!I76</f>
        <v>1.0952742E-2</v>
      </c>
      <c r="L8" s="114">
        <f>'EPS 3.3.1 data'!J76</f>
        <v>1.1023781999999998E-2</v>
      </c>
      <c r="M8" s="114">
        <f>'EPS 3.3.1 data'!K76</f>
        <v>1.1095283999999997E-2</v>
      </c>
      <c r="N8" s="114">
        <f>'EPS 3.3.1 data'!L76</f>
        <v>1.1167247999999999E-2</v>
      </c>
      <c r="O8" s="114">
        <f>'EPS 3.3.1 data'!M76</f>
        <v>1.1239679999999998E-2</v>
      </c>
      <c r="P8" s="114">
        <f>'EPS 3.3.1 data'!N76</f>
        <v>1.1312579999999999E-2</v>
      </c>
      <c r="Q8" s="114">
        <f>'EPS 3.3.1 data'!O76</f>
        <v>1.1385953999999998E-2</v>
      </c>
      <c r="R8" s="114">
        <f>'EPS 3.3.1 data'!P76</f>
        <v>1.1459804999999998E-2</v>
      </c>
      <c r="S8" s="114">
        <f>'EPS 3.3.1 data'!Q76</f>
        <v>1.1534135999999997E-2</v>
      </c>
      <c r="T8" s="114">
        <f>'EPS 3.3.1 data'!R76</f>
        <v>1.1608946999999998E-2</v>
      </c>
      <c r="U8" s="114">
        <f>'EPS 3.3.1 data'!S76</f>
        <v>1.1684243999999998E-2</v>
      </c>
      <c r="V8" s="114">
        <f>'EPS 3.3.1 data'!T76</f>
        <v>1.1760026999999996E-2</v>
      </c>
      <c r="W8" s="114">
        <f>'EPS 3.3.1 data'!U76</f>
        <v>1.1836304999999997E-2</v>
      </c>
      <c r="X8" s="114">
        <f>'EPS 3.3.1 data'!V76</f>
        <v>1.1913074999999999E-2</v>
      </c>
      <c r="Y8" s="114">
        <f>'EPS 3.3.1 data'!W76</f>
        <v>1.1990345999999997E-2</v>
      </c>
      <c r="Z8" s="114">
        <f>'EPS 3.3.1 data'!X76</f>
        <v>1.2068114999999999E-2</v>
      </c>
      <c r="AA8" s="114">
        <f>'EPS 3.3.1 data'!Y76</f>
        <v>1.2146390999999999E-2</v>
      </c>
      <c r="AB8" s="114">
        <f>'EPS 3.3.1 data'!Z76</f>
        <v>1.2225173999999998E-2</v>
      </c>
      <c r="AC8" s="114">
        <f>'EPS 3.3.1 data'!AA76</f>
        <v>1.2304466999999998E-2</v>
      </c>
      <c r="AD8" s="114">
        <f>'EPS 3.3.1 data'!AB76</f>
        <v>1.2384272999999999E-2</v>
      </c>
      <c r="AE8" s="114">
        <f>'EPS 3.3.1 data'!AC76</f>
        <v>1.2464597999999999E-2</v>
      </c>
      <c r="AF8" s="114">
        <f>'EPS 3.3.1 data'!AD76</f>
        <v>1.2545444999999999E-2</v>
      </c>
      <c r="AG8" s="114">
        <f>'EPS 3.3.1 data'!AE76</f>
        <v>1.2626816999999999E-2</v>
      </c>
      <c r="AH8" s="114">
        <f>'EPS 3.3.1 data'!AF76</f>
        <v>1.2708713999999998E-2</v>
      </c>
      <c r="AI8" s="113"/>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14"/>
  <sheetViews>
    <sheetView topLeftCell="B1" workbookViewId="0">
      <selection activeCell="B4" sqref="B4"/>
    </sheetView>
  </sheetViews>
  <sheetFormatPr defaultColWidth="8.85546875" defaultRowHeight="14.25"/>
  <cols>
    <col min="1" max="1" width="31.140625" customWidth="1"/>
    <col min="2" max="32" width="9.28515625" bestFit="1" customWidth="1"/>
  </cols>
  <sheetData>
    <row r="1" spans="1:36" ht="15">
      <c r="A1" s="110" t="s">
        <v>316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J2" si="1">B$4/(1-elec_reduction_LDVs)</f>
        <v>3.4737798194438207E-3</v>
      </c>
      <c r="C2" s="4">
        <f t="shared" si="1"/>
        <v>3.4737798194438207E-3</v>
      </c>
      <c r="D2" s="4">
        <f t="shared" si="1"/>
        <v>3.4737798194438207E-3</v>
      </c>
      <c r="E2" s="4">
        <f t="shared" si="1"/>
        <v>3.4737798194438207E-3</v>
      </c>
      <c r="F2" s="4">
        <f t="shared" si="1"/>
        <v>3.4737798194438207E-3</v>
      </c>
      <c r="G2" s="4">
        <f t="shared" si="1"/>
        <v>3.4737798194438207E-3</v>
      </c>
      <c r="H2" s="4">
        <f t="shared" si="1"/>
        <v>3.4737798194438207E-3</v>
      </c>
      <c r="I2" s="4">
        <f t="shared" si="1"/>
        <v>3.4737798194438207E-3</v>
      </c>
      <c r="J2" s="4">
        <f t="shared" si="1"/>
        <v>3.4737798194438207E-3</v>
      </c>
      <c r="K2" s="4">
        <f t="shared" si="1"/>
        <v>3.4737798194438207E-3</v>
      </c>
      <c r="L2" s="4">
        <f t="shared" si="1"/>
        <v>3.4737798194438207E-3</v>
      </c>
      <c r="M2" s="4">
        <f t="shared" si="1"/>
        <v>3.4737798194438207E-3</v>
      </c>
      <c r="N2" s="4">
        <f t="shared" si="1"/>
        <v>3.4737798194438207E-3</v>
      </c>
      <c r="O2" s="4">
        <f t="shared" si="1"/>
        <v>3.4737798194438207E-3</v>
      </c>
      <c r="P2" s="4">
        <f t="shared" si="1"/>
        <v>3.4737798194438207E-3</v>
      </c>
      <c r="Q2" s="4">
        <f t="shared" si="1"/>
        <v>3.4737798194438207E-3</v>
      </c>
      <c r="R2" s="4">
        <f t="shared" si="1"/>
        <v>3.4737798194438207E-3</v>
      </c>
      <c r="S2" s="4">
        <f t="shared" si="1"/>
        <v>3.4737798194438207E-3</v>
      </c>
      <c r="T2" s="4">
        <f t="shared" si="1"/>
        <v>3.4737798194438207E-3</v>
      </c>
      <c r="U2" s="4">
        <f t="shared" si="1"/>
        <v>3.4737798194438207E-3</v>
      </c>
      <c r="V2" s="4">
        <f t="shared" si="1"/>
        <v>3.4737798194438207E-3</v>
      </c>
      <c r="W2" s="4">
        <f t="shared" si="1"/>
        <v>3.4737798194438207E-3</v>
      </c>
      <c r="X2" s="4">
        <f t="shared" si="1"/>
        <v>3.4737798194438207E-3</v>
      </c>
      <c r="Y2" s="4">
        <f t="shared" si="1"/>
        <v>3.4737798194438207E-3</v>
      </c>
      <c r="Z2" s="4">
        <f t="shared" si="1"/>
        <v>3.4737798194438207E-3</v>
      </c>
      <c r="AA2" s="4">
        <f t="shared" si="1"/>
        <v>3.4737798194438207E-3</v>
      </c>
      <c r="AB2" s="4">
        <f t="shared" si="1"/>
        <v>3.4737798194438207E-3</v>
      </c>
      <c r="AC2" s="4">
        <f t="shared" si="1"/>
        <v>3.4737798194438207E-3</v>
      </c>
      <c r="AD2" s="4">
        <f t="shared" si="1"/>
        <v>3.4737798194438207E-3</v>
      </c>
      <c r="AE2" s="4">
        <f t="shared" si="1"/>
        <v>3.4737798194438207E-3</v>
      </c>
      <c r="AF2" s="4">
        <f t="shared" si="1"/>
        <v>3.4737798194438207E-3</v>
      </c>
      <c r="AG2" s="4">
        <f t="shared" si="1"/>
        <v>3.4737798194438207E-3</v>
      </c>
      <c r="AH2" s="4">
        <f t="shared" si="1"/>
        <v>3.4737798194438207E-3</v>
      </c>
      <c r="AI2" s="4"/>
      <c r="AJ2" s="4"/>
    </row>
    <row r="3" spans="1:36">
      <c r="A3" t="s">
        <v>318</v>
      </c>
      <c r="B3" s="4">
        <f>B$4</f>
        <v>1.0909391168501257E-3</v>
      </c>
      <c r="C3" s="4">
        <f t="shared" ref="C3:AJ3" si="2">C$4</f>
        <v>1.0909391168501257E-3</v>
      </c>
      <c r="D3" s="4">
        <f t="shared" si="2"/>
        <v>1.0909391168501257E-3</v>
      </c>
      <c r="E3" s="4">
        <f t="shared" si="2"/>
        <v>1.0909391168501257E-3</v>
      </c>
      <c r="F3" s="4">
        <f t="shared" si="2"/>
        <v>1.0909391168501257E-3</v>
      </c>
      <c r="G3" s="4">
        <f t="shared" si="2"/>
        <v>1.0909391168501257E-3</v>
      </c>
      <c r="H3" s="4">
        <f t="shared" si="2"/>
        <v>1.0909391168501257E-3</v>
      </c>
      <c r="I3" s="4">
        <f t="shared" si="2"/>
        <v>1.0909391168501257E-3</v>
      </c>
      <c r="J3" s="4">
        <f t="shared" si="2"/>
        <v>1.0909391168501257E-3</v>
      </c>
      <c r="K3" s="4">
        <f t="shared" si="2"/>
        <v>1.0909391168501257E-3</v>
      </c>
      <c r="L3" s="4">
        <f t="shared" si="2"/>
        <v>1.0909391168501257E-3</v>
      </c>
      <c r="M3" s="4">
        <f t="shared" si="2"/>
        <v>1.0909391168501257E-3</v>
      </c>
      <c r="N3" s="4">
        <f t="shared" si="2"/>
        <v>1.0909391168501257E-3</v>
      </c>
      <c r="O3" s="4">
        <f t="shared" si="2"/>
        <v>1.0909391168501257E-3</v>
      </c>
      <c r="P3" s="4">
        <f t="shared" si="2"/>
        <v>1.0909391168501257E-3</v>
      </c>
      <c r="Q3" s="4">
        <f t="shared" si="2"/>
        <v>1.0909391168501257E-3</v>
      </c>
      <c r="R3" s="4">
        <f t="shared" si="2"/>
        <v>1.0909391168501257E-3</v>
      </c>
      <c r="S3" s="4">
        <f t="shared" si="2"/>
        <v>1.0909391168501257E-3</v>
      </c>
      <c r="T3" s="4">
        <f t="shared" si="2"/>
        <v>1.0909391168501257E-3</v>
      </c>
      <c r="U3" s="4">
        <f t="shared" si="2"/>
        <v>1.0909391168501257E-3</v>
      </c>
      <c r="V3" s="4">
        <f t="shared" si="2"/>
        <v>1.0909391168501257E-3</v>
      </c>
      <c r="W3" s="4">
        <f t="shared" si="2"/>
        <v>1.0909391168501257E-3</v>
      </c>
      <c r="X3" s="4">
        <f t="shared" si="2"/>
        <v>1.0909391168501257E-3</v>
      </c>
      <c r="Y3" s="4">
        <f t="shared" si="2"/>
        <v>1.0909391168501257E-3</v>
      </c>
      <c r="Z3" s="4">
        <f t="shared" si="2"/>
        <v>1.0909391168501257E-3</v>
      </c>
      <c r="AA3" s="4">
        <f t="shared" si="2"/>
        <v>1.0909391168501257E-3</v>
      </c>
      <c r="AB3" s="4">
        <f t="shared" si="2"/>
        <v>1.0909391168501257E-3</v>
      </c>
      <c r="AC3" s="4">
        <f t="shared" si="2"/>
        <v>1.0909391168501257E-3</v>
      </c>
      <c r="AD3" s="4">
        <f t="shared" si="2"/>
        <v>1.0909391168501257E-3</v>
      </c>
      <c r="AE3" s="4">
        <f t="shared" si="2"/>
        <v>1.0909391168501257E-3</v>
      </c>
      <c r="AF3" s="4">
        <f t="shared" si="2"/>
        <v>1.0909391168501257E-3</v>
      </c>
      <c r="AG3" s="4">
        <f t="shared" si="2"/>
        <v>1.0909391168501257E-3</v>
      </c>
      <c r="AH3" s="4">
        <f t="shared" si="2"/>
        <v>1.0909391168501257E-3</v>
      </c>
      <c r="AI3" s="4"/>
      <c r="AJ3" s="4"/>
    </row>
    <row r="4" spans="1:36">
      <c r="A4" t="s">
        <v>319</v>
      </c>
      <c r="B4" s="4">
        <f>'CAN Calculations'!F149</f>
        <v>1.0909391168501257E-3</v>
      </c>
      <c r="C4" s="4">
        <f>'CAN Calculations'!G149</f>
        <v>1.0909391168501257E-3</v>
      </c>
      <c r="D4" s="4">
        <f>'CAN Calculations'!H149</f>
        <v>1.0909391168501257E-3</v>
      </c>
      <c r="E4" s="4">
        <f>'CAN Calculations'!I149</f>
        <v>1.0909391168501257E-3</v>
      </c>
      <c r="F4" s="4">
        <f>'CAN Calculations'!J149</f>
        <v>1.0909391168501257E-3</v>
      </c>
      <c r="G4" s="4">
        <f>'CAN Calculations'!K149</f>
        <v>1.0909391168501257E-3</v>
      </c>
      <c r="H4" s="4">
        <f>'CAN Calculations'!L149</f>
        <v>1.0909391168501257E-3</v>
      </c>
      <c r="I4" s="4">
        <f>'CAN Calculations'!M149</f>
        <v>1.0909391168501257E-3</v>
      </c>
      <c r="J4" s="4">
        <f>'CAN Calculations'!N149</f>
        <v>1.0909391168501257E-3</v>
      </c>
      <c r="K4" s="4">
        <f>'CAN Calculations'!O149</f>
        <v>1.0909391168501257E-3</v>
      </c>
      <c r="L4" s="4">
        <f>'CAN Calculations'!P149</f>
        <v>1.0909391168501257E-3</v>
      </c>
      <c r="M4" s="4">
        <f>'CAN Calculations'!Q149</f>
        <v>1.0909391168501257E-3</v>
      </c>
      <c r="N4" s="4">
        <f>'CAN Calculations'!R149</f>
        <v>1.0909391168501257E-3</v>
      </c>
      <c r="O4" s="4">
        <f>'CAN Calculations'!S149</f>
        <v>1.0909391168501257E-3</v>
      </c>
      <c r="P4" s="4">
        <f>'CAN Calculations'!T149</f>
        <v>1.0909391168501257E-3</v>
      </c>
      <c r="Q4" s="4">
        <f>'CAN Calculations'!U149</f>
        <v>1.0909391168501257E-3</v>
      </c>
      <c r="R4" s="4">
        <f>'CAN Calculations'!V149</f>
        <v>1.0909391168501257E-3</v>
      </c>
      <c r="S4" s="4">
        <f>'CAN Calculations'!W149</f>
        <v>1.0909391168501257E-3</v>
      </c>
      <c r="T4" s="4">
        <f>'CAN Calculations'!X149</f>
        <v>1.0909391168501257E-3</v>
      </c>
      <c r="U4" s="4">
        <f>'CAN Calculations'!Y149</f>
        <v>1.0909391168501257E-3</v>
      </c>
      <c r="V4" s="4">
        <f>'CAN Calculations'!Z149</f>
        <v>1.0909391168501257E-3</v>
      </c>
      <c r="W4" s="4">
        <f>'CAN Calculations'!AA149</f>
        <v>1.0909391168501257E-3</v>
      </c>
      <c r="X4" s="4">
        <f>'CAN Calculations'!AB149</f>
        <v>1.0909391168501257E-3</v>
      </c>
      <c r="Y4" s="4">
        <f>'CAN Calculations'!AC149</f>
        <v>1.0909391168501257E-3</v>
      </c>
      <c r="Z4" s="4">
        <f>'CAN Calculations'!AD149</f>
        <v>1.0909391168501257E-3</v>
      </c>
      <c r="AA4" s="4">
        <f>'CAN Calculations'!AE149</f>
        <v>1.0909391168501257E-3</v>
      </c>
      <c r="AB4" s="4">
        <f>'CAN Calculations'!AF149</f>
        <v>1.0909391168501257E-3</v>
      </c>
      <c r="AC4" s="4">
        <f>'CAN Calculations'!AG149</f>
        <v>1.0909391168501257E-3</v>
      </c>
      <c r="AD4" s="4">
        <f>'CAN Calculations'!AH149</f>
        <v>1.0909391168501257E-3</v>
      </c>
      <c r="AE4" s="4">
        <f>'CAN Calculations'!AI149</f>
        <v>1.0909391168501257E-3</v>
      </c>
      <c r="AF4" s="4">
        <f>'CAN Calculations'!AJ149</f>
        <v>1.0909391168501257E-3</v>
      </c>
      <c r="AG4" s="4">
        <f>'CAN Calculations'!AK149</f>
        <v>1.0909391168501257E-3</v>
      </c>
      <c r="AH4" s="4">
        <f>'CAN Calculations'!AL149</f>
        <v>1.0909391168501257E-3</v>
      </c>
      <c r="AI4" s="4"/>
      <c r="AJ4" s="4"/>
    </row>
    <row r="5" spans="1:36">
      <c r="A5" t="s">
        <v>320</v>
      </c>
      <c r="B5" s="4">
        <f>B$4</f>
        <v>1.0909391168501257E-3</v>
      </c>
      <c r="C5" s="4">
        <f t="shared" ref="C5:AJ5" si="3">C$4</f>
        <v>1.0909391168501257E-3</v>
      </c>
      <c r="D5" s="4">
        <f t="shared" si="3"/>
        <v>1.0909391168501257E-3</v>
      </c>
      <c r="E5" s="4">
        <f t="shared" si="3"/>
        <v>1.0909391168501257E-3</v>
      </c>
      <c r="F5" s="4">
        <f t="shared" si="3"/>
        <v>1.0909391168501257E-3</v>
      </c>
      <c r="G5" s="4">
        <f t="shared" si="3"/>
        <v>1.0909391168501257E-3</v>
      </c>
      <c r="H5" s="4">
        <f t="shared" si="3"/>
        <v>1.0909391168501257E-3</v>
      </c>
      <c r="I5" s="4">
        <f t="shared" si="3"/>
        <v>1.0909391168501257E-3</v>
      </c>
      <c r="J5" s="4">
        <f t="shared" si="3"/>
        <v>1.0909391168501257E-3</v>
      </c>
      <c r="K5" s="4">
        <f t="shared" si="3"/>
        <v>1.0909391168501257E-3</v>
      </c>
      <c r="L5" s="4">
        <f t="shared" si="3"/>
        <v>1.0909391168501257E-3</v>
      </c>
      <c r="M5" s="4">
        <f t="shared" si="3"/>
        <v>1.0909391168501257E-3</v>
      </c>
      <c r="N5" s="4">
        <f t="shared" si="3"/>
        <v>1.0909391168501257E-3</v>
      </c>
      <c r="O5" s="4">
        <f t="shared" si="3"/>
        <v>1.0909391168501257E-3</v>
      </c>
      <c r="P5" s="4">
        <f t="shared" si="3"/>
        <v>1.0909391168501257E-3</v>
      </c>
      <c r="Q5" s="4">
        <f t="shared" si="3"/>
        <v>1.0909391168501257E-3</v>
      </c>
      <c r="R5" s="4">
        <f t="shared" si="3"/>
        <v>1.0909391168501257E-3</v>
      </c>
      <c r="S5" s="4">
        <f t="shared" si="3"/>
        <v>1.0909391168501257E-3</v>
      </c>
      <c r="T5" s="4">
        <f t="shared" si="3"/>
        <v>1.0909391168501257E-3</v>
      </c>
      <c r="U5" s="4">
        <f t="shared" si="3"/>
        <v>1.0909391168501257E-3</v>
      </c>
      <c r="V5" s="4">
        <f t="shared" si="3"/>
        <v>1.0909391168501257E-3</v>
      </c>
      <c r="W5" s="4">
        <f t="shared" si="3"/>
        <v>1.0909391168501257E-3</v>
      </c>
      <c r="X5" s="4">
        <f t="shared" si="3"/>
        <v>1.0909391168501257E-3</v>
      </c>
      <c r="Y5" s="4">
        <f t="shared" si="3"/>
        <v>1.0909391168501257E-3</v>
      </c>
      <c r="Z5" s="4">
        <f t="shared" si="3"/>
        <v>1.0909391168501257E-3</v>
      </c>
      <c r="AA5" s="4">
        <f t="shared" si="3"/>
        <v>1.0909391168501257E-3</v>
      </c>
      <c r="AB5" s="4">
        <f t="shared" si="3"/>
        <v>1.0909391168501257E-3</v>
      </c>
      <c r="AC5" s="4">
        <f t="shared" si="3"/>
        <v>1.0909391168501257E-3</v>
      </c>
      <c r="AD5" s="4">
        <f t="shared" si="3"/>
        <v>1.0909391168501257E-3</v>
      </c>
      <c r="AE5" s="4">
        <f t="shared" si="3"/>
        <v>1.0909391168501257E-3</v>
      </c>
      <c r="AF5" s="4">
        <f t="shared" si="3"/>
        <v>1.0909391168501257E-3</v>
      </c>
      <c r="AG5" s="4">
        <f t="shared" si="3"/>
        <v>1.0909391168501257E-3</v>
      </c>
      <c r="AH5" s="4">
        <f t="shared" si="3"/>
        <v>1.0909391168501257E-3</v>
      </c>
      <c r="AI5" s="4"/>
      <c r="AJ5" s="4"/>
    </row>
    <row r="6" spans="1:36">
      <c r="A6" t="s">
        <v>321</v>
      </c>
      <c r="B6" s="4">
        <f t="shared" ref="B6:AJ6" si="4">B4*(1-elec_share)+B2*elec_share</f>
        <v>2.4015015032766581E-3</v>
      </c>
      <c r="C6" s="4">
        <f t="shared" si="4"/>
        <v>2.4015015032766581E-3</v>
      </c>
      <c r="D6" s="4">
        <f t="shared" si="4"/>
        <v>2.4015015032766581E-3</v>
      </c>
      <c r="E6" s="4">
        <f t="shared" si="4"/>
        <v>2.4015015032766581E-3</v>
      </c>
      <c r="F6" s="4">
        <f t="shared" si="4"/>
        <v>2.4015015032766581E-3</v>
      </c>
      <c r="G6" s="4">
        <f t="shared" si="4"/>
        <v>2.4015015032766581E-3</v>
      </c>
      <c r="H6" s="4">
        <f t="shared" si="4"/>
        <v>2.4015015032766581E-3</v>
      </c>
      <c r="I6" s="4">
        <f t="shared" si="4"/>
        <v>2.4015015032766581E-3</v>
      </c>
      <c r="J6" s="4">
        <f t="shared" si="4"/>
        <v>2.4015015032766581E-3</v>
      </c>
      <c r="K6" s="4">
        <f t="shared" si="4"/>
        <v>2.4015015032766581E-3</v>
      </c>
      <c r="L6" s="4">
        <f t="shared" si="4"/>
        <v>2.4015015032766581E-3</v>
      </c>
      <c r="M6" s="4">
        <f t="shared" si="4"/>
        <v>2.4015015032766581E-3</v>
      </c>
      <c r="N6" s="4">
        <f t="shared" si="4"/>
        <v>2.4015015032766581E-3</v>
      </c>
      <c r="O6" s="4">
        <f t="shared" si="4"/>
        <v>2.4015015032766581E-3</v>
      </c>
      <c r="P6" s="4">
        <f t="shared" si="4"/>
        <v>2.4015015032766581E-3</v>
      </c>
      <c r="Q6" s="4">
        <f t="shared" si="4"/>
        <v>2.4015015032766581E-3</v>
      </c>
      <c r="R6" s="4">
        <f t="shared" si="4"/>
        <v>2.4015015032766581E-3</v>
      </c>
      <c r="S6" s="4">
        <f t="shared" si="4"/>
        <v>2.4015015032766581E-3</v>
      </c>
      <c r="T6" s="4">
        <f t="shared" si="4"/>
        <v>2.4015015032766581E-3</v>
      </c>
      <c r="U6" s="4">
        <f t="shared" si="4"/>
        <v>2.4015015032766581E-3</v>
      </c>
      <c r="V6" s="4">
        <f t="shared" si="4"/>
        <v>2.4015015032766581E-3</v>
      </c>
      <c r="W6" s="4">
        <f t="shared" si="4"/>
        <v>2.4015015032766581E-3</v>
      </c>
      <c r="X6" s="4">
        <f t="shared" si="4"/>
        <v>2.4015015032766581E-3</v>
      </c>
      <c r="Y6" s="4">
        <f t="shared" si="4"/>
        <v>2.4015015032766581E-3</v>
      </c>
      <c r="Z6" s="4">
        <f t="shared" si="4"/>
        <v>2.4015015032766581E-3</v>
      </c>
      <c r="AA6" s="4">
        <f t="shared" si="4"/>
        <v>2.4015015032766581E-3</v>
      </c>
      <c r="AB6" s="4">
        <f t="shared" si="4"/>
        <v>2.4015015032766581E-3</v>
      </c>
      <c r="AC6" s="4">
        <f t="shared" si="4"/>
        <v>2.4015015032766581E-3</v>
      </c>
      <c r="AD6" s="4">
        <f t="shared" si="4"/>
        <v>2.4015015032766581E-3</v>
      </c>
      <c r="AE6" s="4">
        <f t="shared" si="4"/>
        <v>2.4015015032766581E-3</v>
      </c>
      <c r="AF6" s="4">
        <f t="shared" si="4"/>
        <v>2.4015015032766581E-3</v>
      </c>
      <c r="AG6" s="4">
        <f t="shared" si="4"/>
        <v>2.4015015032766581E-3</v>
      </c>
      <c r="AH6" s="4">
        <f t="shared" si="4"/>
        <v>2.4015015032766581E-3</v>
      </c>
      <c r="AI6" s="4"/>
      <c r="AJ6" s="4"/>
    </row>
    <row r="7" spans="1:36" s="109" customFormat="1" ht="15">
      <c r="A7" s="106" t="s">
        <v>322</v>
      </c>
      <c r="B7" s="108">
        <v>8.61E-4</v>
      </c>
      <c r="C7" s="108">
        <v>8.61E-4</v>
      </c>
      <c r="D7" s="108">
        <v>8.61E-4</v>
      </c>
      <c r="E7" s="108">
        <v>8.61E-4</v>
      </c>
      <c r="F7" s="108">
        <v>8.61E-4</v>
      </c>
      <c r="G7" s="108">
        <v>8.61E-4</v>
      </c>
      <c r="H7" s="108">
        <v>8.61E-4</v>
      </c>
      <c r="I7" s="108">
        <v>8.61E-4</v>
      </c>
      <c r="J7" s="108">
        <v>8.61E-4</v>
      </c>
      <c r="K7" s="108">
        <v>8.61E-4</v>
      </c>
      <c r="L7" s="108">
        <v>8.61E-4</v>
      </c>
      <c r="M7" s="108">
        <v>8.61E-4</v>
      </c>
      <c r="N7" s="108">
        <v>8.61E-4</v>
      </c>
      <c r="O7" s="108">
        <v>8.61E-4</v>
      </c>
      <c r="P7" s="108">
        <v>8.61E-4</v>
      </c>
      <c r="Q7" s="108">
        <v>8.61E-4</v>
      </c>
      <c r="R7" s="108">
        <v>8.61E-4</v>
      </c>
      <c r="S7" s="108">
        <v>8.61E-4</v>
      </c>
      <c r="T7" s="108">
        <v>8.61E-4</v>
      </c>
      <c r="U7" s="108">
        <v>8.61E-4</v>
      </c>
      <c r="V7" s="108">
        <v>8.61E-4</v>
      </c>
      <c r="W7" s="108">
        <v>8.61E-4</v>
      </c>
      <c r="X7" s="108">
        <v>8.61E-4</v>
      </c>
      <c r="Y7" s="108">
        <v>8.61E-4</v>
      </c>
      <c r="Z7" s="108">
        <v>8.61E-4</v>
      </c>
      <c r="AA7" s="108">
        <v>8.61E-4</v>
      </c>
      <c r="AB7" s="108">
        <v>8.61E-4</v>
      </c>
      <c r="AC7" s="108">
        <v>8.61E-4</v>
      </c>
      <c r="AD7" s="108">
        <v>8.61E-4</v>
      </c>
      <c r="AE7" s="108">
        <v>8.61E-4</v>
      </c>
      <c r="AF7" s="108">
        <v>8.61E-4</v>
      </c>
    </row>
    <row r="8" spans="1:36" s="109" customFormat="1" ht="15">
      <c r="A8" s="106" t="s">
        <v>323</v>
      </c>
      <c r="B8" s="108">
        <v>3.3300000000000001E-3</v>
      </c>
      <c r="C8" s="108">
        <v>3.3300000000000001E-3</v>
      </c>
      <c r="D8" s="108">
        <v>3.3300000000000001E-3</v>
      </c>
      <c r="E8" s="108">
        <v>3.3300000000000001E-3</v>
      </c>
      <c r="F8" s="108">
        <v>3.3300000000000001E-3</v>
      </c>
      <c r="G8" s="108">
        <v>3.3300000000000001E-3</v>
      </c>
      <c r="H8" s="108">
        <v>3.3300000000000001E-3</v>
      </c>
      <c r="I8" s="108">
        <v>3.3300000000000001E-3</v>
      </c>
      <c r="J8" s="108">
        <v>3.3300000000000001E-3</v>
      </c>
      <c r="K8" s="108">
        <v>3.3300000000000001E-3</v>
      </c>
      <c r="L8" s="108">
        <v>3.3300000000000001E-3</v>
      </c>
      <c r="M8" s="108">
        <v>3.3300000000000001E-3</v>
      </c>
      <c r="N8" s="108">
        <v>3.3300000000000001E-3</v>
      </c>
      <c r="O8" s="108">
        <v>3.3300000000000001E-3</v>
      </c>
      <c r="P8" s="108">
        <v>3.3300000000000001E-3</v>
      </c>
      <c r="Q8" s="108">
        <v>3.3300000000000001E-3</v>
      </c>
      <c r="R8" s="108">
        <v>3.3300000000000001E-3</v>
      </c>
      <c r="S8" s="108">
        <v>3.3300000000000001E-3</v>
      </c>
      <c r="T8" s="108">
        <v>3.3300000000000001E-3</v>
      </c>
      <c r="U8" s="108">
        <v>3.3300000000000001E-3</v>
      </c>
      <c r="V8" s="108">
        <v>3.3300000000000001E-3</v>
      </c>
      <c r="W8" s="108">
        <v>3.3300000000000001E-3</v>
      </c>
      <c r="X8" s="108">
        <v>3.3300000000000001E-3</v>
      </c>
      <c r="Y8" s="108">
        <v>3.3300000000000001E-3</v>
      </c>
      <c r="Z8" s="108">
        <v>3.3300000000000001E-3</v>
      </c>
      <c r="AA8" s="108">
        <v>3.3300000000000001E-3</v>
      </c>
      <c r="AB8" s="108">
        <v>3.3300000000000001E-3</v>
      </c>
      <c r="AC8" s="108">
        <v>3.3300000000000001E-3</v>
      </c>
      <c r="AD8" s="108">
        <v>3.3300000000000001E-3</v>
      </c>
      <c r="AE8" s="108">
        <v>3.3300000000000001E-3</v>
      </c>
      <c r="AF8" s="108">
        <v>3.3300000000000001E-3</v>
      </c>
    </row>
    <row r="14" spans="1:36">
      <c r="B14" s="4"/>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H8"/>
  <sheetViews>
    <sheetView workbookViewId="0">
      <selection activeCell="AI1" sqref="AI1"/>
    </sheetView>
  </sheetViews>
  <sheetFormatPr defaultColWidth="8.85546875" defaultRowHeight="14.25"/>
  <cols>
    <col min="1" max="1" width="31.140625" customWidth="1"/>
  </cols>
  <sheetData>
    <row r="1" spans="1:34" ht="15">
      <c r="A1" s="110" t="s">
        <v>316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318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319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320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321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ht="15">
      <c r="A7" s="100" t="s">
        <v>322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ht="15">
      <c r="A8" s="100" t="s">
        <v>323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928C180-C7A0-4B1A-BD04-B2643664796A}"/>
</file>

<file path=customXml/itemProps2.xml><?xml version="1.0" encoding="utf-8"?>
<ds:datastoreItem xmlns:ds="http://schemas.openxmlformats.org/officeDocument/2006/customXml" ds:itemID="{9DA896A6-9AA3-4584-B329-8E8C15014C1A}"/>
</file>

<file path=customXml/itemProps3.xml><?xml version="1.0" encoding="utf-8"?>
<ds:datastoreItem xmlns:ds="http://schemas.openxmlformats.org/officeDocument/2006/customXml" ds:itemID="{9D8C4BE7-67BD-4F96-85FE-D9CA0AA146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Jared Connoy</cp:lastModifiedBy>
  <cp:revision/>
  <dcterms:created xsi:type="dcterms:W3CDTF">2017-06-26T22:04:22Z</dcterms:created>
  <dcterms:modified xsi:type="dcterms:W3CDTF">2022-07-27T18:42:20Z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