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SYFAFE\"/>
    </mc:Choice>
  </mc:AlternateContent>
  <xr:revisionPtr revIDLastSave="107" documentId="11_FEDBF57F26C151275FA8ACEF3943606B8D1A340A" xr6:coauthVersionLast="47" xr6:coauthVersionMax="47" xr10:uidLastSave="{AE71C559-CEA1-46EC-9405-0C2B96FA3A5D}"/>
  <bookViews>
    <workbookView xWindow="360" yWindow="90" windowWidth="19440" windowHeight="11040" tabRatio="742" firstSheet="5" activeTab="11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SYFAFE-psgr" sheetId="23" r:id="rId12"/>
    <sheet name="SYFAFE-frgt" sheetId="24" r:id="rId13"/>
  </sheets>
  <externalReferences>
    <externalReference r:id="rId14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4" l="1"/>
  <c r="C6" i="24"/>
  <c r="E6" i="24"/>
  <c r="E5" i="24"/>
  <c r="D4" i="24"/>
  <c r="D6" i="23"/>
  <c r="C6" i="23"/>
  <c r="E6" i="23"/>
  <c r="E5" i="23"/>
  <c r="D4" i="23"/>
  <c r="B52" i="44"/>
  <c r="B53" i="44"/>
  <c r="D3" i="23"/>
  <c r="C3" i="23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7" i="44"/>
  <c r="B16" i="44"/>
  <c r="B12" i="44"/>
  <c r="B9" i="44"/>
  <c r="B8" i="44"/>
  <c r="B4" i="44"/>
  <c r="B3" i="44"/>
  <c r="B107" i="44"/>
  <c r="B69" i="44"/>
  <c r="B70" i="44" s="1"/>
  <c r="B96" i="44"/>
  <c r="B97" i="44" s="1"/>
  <c r="B92" i="44"/>
  <c r="B119" i="44" l="1"/>
  <c r="D7" i="23" s="1"/>
  <c r="B101" i="44"/>
  <c r="B100" i="44"/>
  <c r="E3" i="23" s="1"/>
  <c r="B102" i="44"/>
  <c r="B75" i="44"/>
  <c r="C2" i="23" s="1"/>
  <c r="B73" i="44"/>
  <c r="D2" i="23" s="1"/>
  <c r="F2" i="23" s="1"/>
  <c r="B74" i="44"/>
  <c r="E2" i="23" s="1"/>
  <c r="E7" i="23" l="1"/>
  <c r="F7" i="23"/>
  <c r="F3" i="23"/>
  <c r="B3" i="23"/>
  <c r="B2" i="23"/>
  <c r="B48" i="44" l="1"/>
  <c r="B47" i="44"/>
  <c r="E2" i="24" s="1"/>
  <c r="B46" i="44"/>
  <c r="D2" i="24" s="1"/>
  <c r="B13" i="44" l="1"/>
  <c r="B5" i="44" l="1"/>
  <c r="B21" i="44" s="1"/>
  <c r="E3" i="24" s="1"/>
  <c r="B20" i="44"/>
  <c r="D3" i="24" s="1"/>
  <c r="C7" i="23" l="1"/>
  <c r="B7" i="23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sharedStrings.xml><?xml version="1.0" encoding="utf-8"?>
<sst xmlns="http://schemas.openxmlformats.org/spreadsheetml/2006/main" count="1378" uniqueCount="285">
  <si>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</si>
  <si>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</si>
  <si>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</si>
  <si>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</si>
  <si>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</si>
  <si>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</si>
  <si>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</si>
  <si>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</si>
  <si>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</si>
  <si>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</si>
  <si>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</si>
  <si>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</si>
  <si>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</si>
  <si>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</si>
  <si>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</si>
  <si>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</si>
  <si>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</si>
  <si>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</si>
  <si>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</si>
  <si>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</si>
  <si>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</si>
  <si>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</si>
  <si>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</si>
  <si>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</si>
  <si>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</si>
  <si>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</si>
  <si>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</si>
  <si>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</si>
  <si>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</si>
  <si>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</si>
  <si>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</si>
  <si>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</si>
  <si>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</si>
  <si>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</si>
  <si>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</si>
  <si>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</si>
  <si>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3.3.0, they are highlighted in yellow in the csv tabs 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</si>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</sst>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</cellStyleXfs>
  <cellXfs count="65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11" fontId="70" fillId="0" borderId="0" xfId="0" quotePrefix="1" applyNumberFormat="1" applyFont="1"/>
    <xf numFmtId="0" fontId="12" fillId="0" borderId="0" xfId="0" applyFont="1" applyAlignment="1"/>
    <xf numFmtId="0" fontId="44" fillId="0" borderId="0" xfId="0" applyFont="1" applyAlignment="1"/>
    <xf numFmtId="0" fontId="43" fillId="0" borderId="0" xfId="0" applyFont="1" applyAlignment="1"/>
    <xf numFmtId="0" fontId="62" fillId="0" borderId="0" xfId="0" applyFont="1" applyAlignment="1"/>
    <xf numFmtId="0" fontId="66" fillId="0" borderId="0" xfId="0" applyFont="1" applyAlignment="1"/>
    <xf numFmtId="0" fontId="45" fillId="0" borderId="0" xfId="0" applyFont="1" applyAlignme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opLeftCell="A33" workbookViewId="0">
      <selection activeCell="B48" sqref="B48"/>
    </sheetView>
  </sheetViews>
  <sheetFormatPr defaultRowHeight="14.4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 ht="15">
      <c r="A38" s="57" t="s">
        <v>29</v>
      </c>
      <c r="B38" s="38"/>
      <c r="C38" s="38"/>
      <c r="D38" s="38"/>
    </row>
    <row r="39" spans="1:4" ht="15">
      <c r="A39" s="38" t="s">
        <v>30</v>
      </c>
      <c r="B39" s="38"/>
      <c r="C39" s="38"/>
      <c r="D39" s="38"/>
    </row>
    <row r="40" spans="1:4" ht="15">
      <c r="A40" s="38" t="s">
        <v>31</v>
      </c>
      <c r="B40" s="38"/>
      <c r="C40" s="38"/>
      <c r="D40" s="38"/>
    </row>
    <row r="41" spans="1:4" ht="15">
      <c r="A41" s="38" t="s">
        <v>32</v>
      </c>
      <c r="B41" s="38"/>
      <c r="C41" s="38"/>
      <c r="D41" s="38"/>
    </row>
    <row r="42" spans="1:4" ht="15">
      <c r="A42" s="38" t="s">
        <v>33</v>
      </c>
      <c r="B42" s="38"/>
      <c r="C42" s="38"/>
      <c r="D42" s="38"/>
    </row>
    <row r="43" spans="1:4" ht="15">
      <c r="A43" s="38" t="s">
        <v>34</v>
      </c>
      <c r="B43" s="38"/>
      <c r="C43" s="38"/>
      <c r="D43" s="38"/>
    </row>
    <row r="44" spans="1:4" ht="15">
      <c r="A44" s="47" t="s">
        <v>35</v>
      </c>
      <c r="B44" s="38"/>
      <c r="C44" s="38"/>
      <c r="D44" s="38"/>
    </row>
    <row r="45" spans="1:4" ht="15">
      <c r="A45" s="38"/>
      <c r="B45" s="38"/>
      <c r="C45" s="38"/>
      <c r="D45" s="38"/>
    </row>
    <row r="46" spans="1:4" ht="15">
      <c r="A46" s="38" t="s">
        <v>36</v>
      </c>
      <c r="B46" s="38"/>
      <c r="C46" s="38"/>
      <c r="D46" s="38"/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V7" workbookViewId="0">
      <selection activeCell="A5" sqref="A5"/>
    </sheetView>
  </sheetViews>
  <sheetFormatPr defaultRowHeight="14.4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2" t="s">
        <v>186</v>
      </c>
      <c r="B5" s="6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3"/>
      <c r="B6" s="63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1" t="s">
        <v>187</v>
      </c>
      <c r="B7" s="6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1" t="s">
        <v>248</v>
      </c>
      <c r="B8" s="61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 ht="15">
      <c r="A9" s="63"/>
      <c r="B9" s="6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3"/>
      <c r="B10" s="63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3"/>
      <c r="B11" s="63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0"/>
      <c r="B12" s="6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249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 ht="15">
      <c r="A14" s="38"/>
      <c r="B14" s="40" t="s">
        <v>190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38" t="s">
        <v>41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 ht="15">
      <c r="A16" s="38"/>
      <c r="B16" s="12" t="s">
        <v>42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 ht="15">
      <c r="A17" s="38"/>
      <c r="B17" s="12" t="s">
        <v>43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 ht="15">
      <c r="A18" s="38"/>
      <c r="B18" s="12" t="s">
        <v>44</v>
      </c>
      <c r="C18" s="38" t="s">
        <v>45</v>
      </c>
      <c r="D18" s="38" t="s">
        <v>45</v>
      </c>
      <c r="E18" s="38" t="s">
        <v>45</v>
      </c>
      <c r="F18" s="38" t="s">
        <v>45</v>
      </c>
      <c r="G18" s="38" t="s">
        <v>45</v>
      </c>
      <c r="H18" s="38" t="s">
        <v>45</v>
      </c>
      <c r="I18" s="38" t="s">
        <v>45</v>
      </c>
      <c r="J18" s="38" t="s">
        <v>45</v>
      </c>
      <c r="K18" s="38" t="s">
        <v>45</v>
      </c>
      <c r="L18" s="38" t="s">
        <v>45</v>
      </c>
      <c r="M18" s="38" t="s">
        <v>45</v>
      </c>
      <c r="N18" s="38" t="s">
        <v>45</v>
      </c>
      <c r="O18" s="38" t="s">
        <v>45</v>
      </c>
      <c r="P18" s="38" t="s">
        <v>45</v>
      </c>
      <c r="Q18" s="38" t="s">
        <v>45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5">
      <c r="A19" s="38"/>
      <c r="B19" s="12" t="s">
        <v>46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45</v>
      </c>
      <c r="O19" s="38" t="s">
        <v>45</v>
      </c>
      <c r="P19" s="38" t="s">
        <v>45</v>
      </c>
      <c r="Q19" s="38" t="s">
        <v>45</v>
      </c>
      <c r="R19" s="38" t="s">
        <v>45</v>
      </c>
      <c r="S19" s="38" t="s">
        <v>45</v>
      </c>
      <c r="T19" s="38" t="s">
        <v>45</v>
      </c>
      <c r="U19" s="38" t="s">
        <v>45</v>
      </c>
      <c r="V19" s="38" t="s">
        <v>45</v>
      </c>
      <c r="W19" s="38" t="s">
        <v>45</v>
      </c>
      <c r="X19" s="38" t="s">
        <v>45</v>
      </c>
      <c r="Y19" s="38" t="s">
        <v>45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A20" s="38"/>
      <c r="B20" s="12" t="s">
        <v>49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45" customHeight="1">
      <c r="A21" s="63"/>
      <c r="B21" s="63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15">
      <c r="A22" s="38"/>
      <c r="B22" s="40" t="s">
        <v>191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5">
      <c r="A23" s="38"/>
      <c r="B23" s="38" t="s">
        <v>41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 ht="15">
      <c r="A24" s="38"/>
      <c r="B24" s="12" t="s">
        <v>42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 ht="15">
      <c r="A25" s="38"/>
      <c r="B25" s="12" t="s">
        <v>43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 ht="15">
      <c r="A26" s="38"/>
      <c r="B26" s="12" t="s">
        <v>44</v>
      </c>
      <c r="C26" s="38" t="s">
        <v>45</v>
      </c>
      <c r="D26" s="38" t="s">
        <v>45</v>
      </c>
      <c r="E26" s="38" t="s">
        <v>45</v>
      </c>
      <c r="F26" s="38" t="s">
        <v>45</v>
      </c>
      <c r="G26" s="38" t="s">
        <v>45</v>
      </c>
      <c r="H26" s="38" t="s">
        <v>45</v>
      </c>
      <c r="I26" s="38" t="s">
        <v>45</v>
      </c>
      <c r="J26" s="38" t="s">
        <v>45</v>
      </c>
      <c r="K26" s="38" t="s">
        <v>45</v>
      </c>
      <c r="L26" s="38" t="s">
        <v>45</v>
      </c>
      <c r="M26" s="38" t="s">
        <v>45</v>
      </c>
      <c r="N26" s="38" t="s">
        <v>45</v>
      </c>
      <c r="O26" s="38" t="s">
        <v>45</v>
      </c>
      <c r="P26" s="38" t="s">
        <v>45</v>
      </c>
      <c r="Q26" s="38" t="s">
        <v>45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 ht="15">
      <c r="A27" s="38"/>
      <c r="B27" s="12" t="s">
        <v>46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45</v>
      </c>
      <c r="O27" s="38" t="s">
        <v>45</v>
      </c>
      <c r="P27" s="38" t="s">
        <v>45</v>
      </c>
      <c r="Q27" s="38" t="s">
        <v>45</v>
      </c>
      <c r="R27" s="38" t="s">
        <v>45</v>
      </c>
      <c r="S27" s="38" t="s">
        <v>45</v>
      </c>
      <c r="T27" s="38" t="s">
        <v>45</v>
      </c>
      <c r="U27" s="38" t="s">
        <v>45</v>
      </c>
      <c r="V27" s="38" t="s">
        <v>45</v>
      </c>
      <c r="W27" s="38" t="s">
        <v>45</v>
      </c>
      <c r="X27" s="38" t="s">
        <v>45</v>
      </c>
      <c r="Y27" s="38" t="s">
        <v>45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 ht="15">
      <c r="A28" s="38"/>
      <c r="B28" s="12" t="s">
        <v>49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45" customHeight="1">
      <c r="A29" s="63"/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15">
      <c r="A30" s="38"/>
      <c r="B30" s="43" t="s">
        <v>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38"/>
      <c r="B31" s="44" t="s">
        <v>250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45" customHeight="1">
      <c r="A32" s="63"/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 ht="15">
      <c r="A33" s="15"/>
      <c r="B33" s="43" t="s">
        <v>251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45" customHeight="1">
      <c r="A34" s="64"/>
      <c r="B34" s="6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 ht="15">
      <c r="A35" s="60"/>
      <c r="B35" s="60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15">
      <c r="A36" s="15"/>
      <c r="B36" s="15" t="s">
        <v>252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 ht="15">
      <c r="A37" s="38"/>
      <c r="B37" s="40" t="s">
        <v>195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 ht="15">
      <c r="A38" s="38"/>
      <c r="B38" s="38" t="s">
        <v>41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 ht="15">
      <c r="A39" s="38"/>
      <c r="B39" s="12" t="s">
        <v>42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 ht="15">
      <c r="A40" s="38"/>
      <c r="B40" s="12" t="s">
        <v>43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 ht="15">
      <c r="A41" s="38"/>
      <c r="B41" s="12" t="s">
        <v>44</v>
      </c>
      <c r="C41" s="38" t="s">
        <v>45</v>
      </c>
      <c r="D41" s="38" t="s">
        <v>45</v>
      </c>
      <c r="E41" s="38" t="s">
        <v>45</v>
      </c>
      <c r="F41" s="38" t="s">
        <v>45</v>
      </c>
      <c r="G41" s="38" t="s">
        <v>45</v>
      </c>
      <c r="H41" s="38" t="s">
        <v>45</v>
      </c>
      <c r="I41" s="38" t="s">
        <v>45</v>
      </c>
      <c r="J41" s="38" t="s">
        <v>45</v>
      </c>
      <c r="K41" s="38" t="s">
        <v>45</v>
      </c>
      <c r="L41" s="38" t="s">
        <v>45</v>
      </c>
      <c r="M41" s="38" t="s">
        <v>45</v>
      </c>
      <c r="N41" s="38" t="s">
        <v>45</v>
      </c>
      <c r="O41" s="38" t="s">
        <v>45</v>
      </c>
      <c r="P41" s="38" t="s">
        <v>45</v>
      </c>
      <c r="Q41" s="38" t="s">
        <v>45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 ht="15">
      <c r="A42" s="38"/>
      <c r="B42" s="12" t="s">
        <v>46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45</v>
      </c>
      <c r="O42" s="38" t="s">
        <v>45</v>
      </c>
      <c r="P42" s="38" t="s">
        <v>45</v>
      </c>
      <c r="Q42" s="38" t="s">
        <v>45</v>
      </c>
      <c r="R42" s="38" t="s">
        <v>45</v>
      </c>
      <c r="S42" s="38" t="s">
        <v>45</v>
      </c>
      <c r="T42" s="38" t="s">
        <v>45</v>
      </c>
      <c r="U42" s="38" t="s">
        <v>45</v>
      </c>
      <c r="V42" s="38" t="s">
        <v>45</v>
      </c>
      <c r="W42" s="38" t="s">
        <v>45</v>
      </c>
      <c r="X42" s="38" t="s">
        <v>45</v>
      </c>
      <c r="Y42" s="38" t="s">
        <v>45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49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45" customHeight="1">
      <c r="A44" s="63"/>
      <c r="B44" s="6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38"/>
      <c r="B45" s="40" t="s">
        <v>191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ht="15">
      <c r="A46" s="38"/>
      <c r="B46" s="38" t="s">
        <v>41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 ht="15">
      <c r="A47" s="38"/>
      <c r="B47" s="12" t="s">
        <v>42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 ht="15">
      <c r="A48" s="38"/>
      <c r="B48" s="12" t="s">
        <v>43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 ht="15">
      <c r="A49" s="38"/>
      <c r="B49" s="12" t="s">
        <v>44</v>
      </c>
      <c r="C49" s="38" t="s">
        <v>45</v>
      </c>
      <c r="D49" s="38" t="s">
        <v>45</v>
      </c>
      <c r="E49" s="38" t="s">
        <v>45</v>
      </c>
      <c r="F49" s="38" t="s">
        <v>45</v>
      </c>
      <c r="G49" s="38" t="s">
        <v>45</v>
      </c>
      <c r="H49" s="38" t="s">
        <v>45</v>
      </c>
      <c r="I49" s="38" t="s">
        <v>45</v>
      </c>
      <c r="J49" s="38" t="s">
        <v>45</v>
      </c>
      <c r="K49" s="38" t="s">
        <v>45</v>
      </c>
      <c r="L49" s="38" t="s">
        <v>45</v>
      </c>
      <c r="M49" s="38" t="s">
        <v>45</v>
      </c>
      <c r="N49" s="38" t="s">
        <v>45</v>
      </c>
      <c r="O49" s="38" t="s">
        <v>45</v>
      </c>
      <c r="P49" s="38" t="s">
        <v>45</v>
      </c>
      <c r="Q49" s="38" t="s">
        <v>45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 ht="15">
      <c r="A50" s="38"/>
      <c r="B50" s="12" t="s">
        <v>46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45</v>
      </c>
      <c r="O50" s="38" t="s">
        <v>45</v>
      </c>
      <c r="P50" s="38" t="s">
        <v>45</v>
      </c>
      <c r="Q50" s="38" t="s">
        <v>45</v>
      </c>
      <c r="R50" s="38" t="s">
        <v>45</v>
      </c>
      <c r="S50" s="38" t="s">
        <v>45</v>
      </c>
      <c r="T50" s="38" t="s">
        <v>45</v>
      </c>
      <c r="U50" s="38" t="s">
        <v>45</v>
      </c>
      <c r="V50" s="38" t="s">
        <v>45</v>
      </c>
      <c r="W50" s="38" t="s">
        <v>45</v>
      </c>
      <c r="X50" s="38" t="s">
        <v>45</v>
      </c>
      <c r="Y50" s="38" t="s">
        <v>45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 ht="15">
      <c r="A51" s="38"/>
      <c r="B51" s="12" t="s">
        <v>49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45" customHeight="1">
      <c r="A52" s="63"/>
      <c r="B52" s="6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 ht="15">
      <c r="A53" s="15"/>
      <c r="B53" s="43" t="s">
        <v>196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45" customHeight="1">
      <c r="A54" s="63"/>
      <c r="B54" s="6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61" t="s">
        <v>253</v>
      </c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 ht="15">
      <c r="A56" s="63"/>
      <c r="B56" s="63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63"/>
      <c r="B57" s="63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 ht="15">
      <c r="A58" s="63"/>
      <c r="B58" s="63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 ht="15">
      <c r="A59" s="60"/>
      <c r="B59" s="60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 ht="15">
      <c r="A60" s="15"/>
      <c r="B60" s="15" t="s">
        <v>254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 ht="15">
      <c r="A61" s="38"/>
      <c r="B61" s="40" t="s">
        <v>190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 ht="15">
      <c r="A62" s="38"/>
      <c r="B62" s="38" t="s">
        <v>41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 ht="15">
      <c r="A63" s="38"/>
      <c r="B63" s="12" t="s">
        <v>42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 ht="15">
      <c r="A64" s="38"/>
      <c r="B64" s="12" t="s">
        <v>43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 ht="15">
      <c r="A65" s="38"/>
      <c r="B65" s="12" t="s">
        <v>44</v>
      </c>
      <c r="C65" s="38" t="s">
        <v>45</v>
      </c>
      <c r="D65" s="38" t="s">
        <v>45</v>
      </c>
      <c r="E65" s="38" t="s">
        <v>45</v>
      </c>
      <c r="F65" s="38" t="s">
        <v>45</v>
      </c>
      <c r="G65" s="38" t="s">
        <v>45</v>
      </c>
      <c r="H65" s="38" t="s">
        <v>45</v>
      </c>
      <c r="I65" s="38" t="s">
        <v>45</v>
      </c>
      <c r="J65" s="38" t="s">
        <v>45</v>
      </c>
      <c r="K65" s="38" t="s">
        <v>45</v>
      </c>
      <c r="L65" s="38" t="s">
        <v>45</v>
      </c>
      <c r="M65" s="38" t="s">
        <v>45</v>
      </c>
      <c r="N65" s="38" t="s">
        <v>45</v>
      </c>
      <c r="O65" s="38" t="s">
        <v>45</v>
      </c>
      <c r="P65" s="38" t="s">
        <v>45</v>
      </c>
      <c r="Q65" s="38" t="s">
        <v>45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 ht="15">
      <c r="A66" s="38"/>
      <c r="B66" s="12" t="s">
        <v>46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45</v>
      </c>
      <c r="O66" s="38" t="s">
        <v>45</v>
      </c>
      <c r="P66" s="38" t="s">
        <v>45</v>
      </c>
      <c r="Q66" s="38" t="s">
        <v>45</v>
      </c>
      <c r="R66" s="38" t="s">
        <v>45</v>
      </c>
      <c r="S66" s="38" t="s">
        <v>45</v>
      </c>
      <c r="T66" s="38" t="s">
        <v>45</v>
      </c>
      <c r="U66" s="38" t="s">
        <v>45</v>
      </c>
      <c r="V66" s="38" t="s">
        <v>45</v>
      </c>
      <c r="W66" s="38" t="s">
        <v>45</v>
      </c>
      <c r="X66" s="38" t="s">
        <v>45</v>
      </c>
      <c r="Y66" s="38" t="s">
        <v>45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 ht="15">
      <c r="A67" s="38"/>
      <c r="B67" s="12" t="s">
        <v>49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45" customHeight="1">
      <c r="A68" s="63"/>
      <c r="B68" s="63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ht="15">
      <c r="A69" s="38"/>
      <c r="B69" s="40" t="s">
        <v>191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ht="15">
      <c r="A70" s="38"/>
      <c r="B70" s="38" t="s">
        <v>41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 ht="15">
      <c r="A71" s="38"/>
      <c r="B71" s="12" t="s">
        <v>42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 ht="15">
      <c r="A72" s="38"/>
      <c r="B72" s="12" t="s">
        <v>43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 ht="15">
      <c r="A73" s="38"/>
      <c r="B73" s="12" t="s">
        <v>44</v>
      </c>
      <c r="C73" s="38" t="s">
        <v>45</v>
      </c>
      <c r="D73" s="38" t="s">
        <v>45</v>
      </c>
      <c r="E73" s="38" t="s">
        <v>45</v>
      </c>
      <c r="F73" s="38" t="s">
        <v>45</v>
      </c>
      <c r="G73" s="38" t="s">
        <v>45</v>
      </c>
      <c r="H73" s="38" t="s">
        <v>45</v>
      </c>
      <c r="I73" s="38" t="s">
        <v>45</v>
      </c>
      <c r="J73" s="38" t="s">
        <v>45</v>
      </c>
      <c r="K73" s="38" t="s">
        <v>45</v>
      </c>
      <c r="L73" s="38" t="s">
        <v>45</v>
      </c>
      <c r="M73" s="38" t="s">
        <v>45</v>
      </c>
      <c r="N73" s="38" t="s">
        <v>45</v>
      </c>
      <c r="O73" s="38" t="s">
        <v>45</v>
      </c>
      <c r="P73" s="38" t="s">
        <v>45</v>
      </c>
      <c r="Q73" s="38" t="s">
        <v>45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 ht="15">
      <c r="A74" s="38"/>
      <c r="B74" s="12" t="s">
        <v>46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45</v>
      </c>
      <c r="O74" s="38" t="s">
        <v>45</v>
      </c>
      <c r="P74" s="38" t="s">
        <v>45</v>
      </c>
      <c r="Q74" s="38" t="s">
        <v>45</v>
      </c>
      <c r="R74" s="38" t="s">
        <v>45</v>
      </c>
      <c r="S74" s="38" t="s">
        <v>45</v>
      </c>
      <c r="T74" s="38" t="s">
        <v>45</v>
      </c>
      <c r="U74" s="38" t="s">
        <v>45</v>
      </c>
      <c r="V74" s="38" t="s">
        <v>45</v>
      </c>
      <c r="W74" s="38" t="s">
        <v>45</v>
      </c>
      <c r="X74" s="38" t="s">
        <v>45</v>
      </c>
      <c r="Y74" s="38" t="s">
        <v>45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 ht="15">
      <c r="A75" s="38"/>
      <c r="B75" s="12" t="s">
        <v>49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45" customHeight="1">
      <c r="A76" s="63"/>
      <c r="B76" s="6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59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250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45" customHeight="1">
      <c r="A79" s="63"/>
      <c r="B79" s="6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4"/>
      <c r="B80" s="43" t="s">
        <v>251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45" customHeight="1">
      <c r="A81" s="63"/>
      <c r="B81" s="6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 ht="15">
      <c r="A82" s="63"/>
      <c r="B82" s="6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52" t="s">
        <v>255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 ht="15">
      <c r="A84" s="38"/>
      <c r="B84" s="40" t="s">
        <v>195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 ht="15">
      <c r="A85" s="38"/>
      <c r="B85" s="38" t="s">
        <v>41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 ht="15">
      <c r="A86" s="38"/>
      <c r="B86" s="12" t="s">
        <v>42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 ht="15">
      <c r="A87" s="38"/>
      <c r="B87" s="12" t="s">
        <v>43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 ht="15">
      <c r="A88" s="38"/>
      <c r="B88" s="12" t="s">
        <v>44</v>
      </c>
      <c r="C88" s="38" t="s">
        <v>45</v>
      </c>
      <c r="D88" s="38" t="s">
        <v>45</v>
      </c>
      <c r="E88" s="38" t="s">
        <v>45</v>
      </c>
      <c r="F88" s="38" t="s">
        <v>45</v>
      </c>
      <c r="G88" s="38" t="s">
        <v>45</v>
      </c>
      <c r="H88" s="38" t="s">
        <v>45</v>
      </c>
      <c r="I88" s="38" t="s">
        <v>45</v>
      </c>
      <c r="J88" s="38" t="s">
        <v>45</v>
      </c>
      <c r="K88" s="38" t="s">
        <v>45</v>
      </c>
      <c r="L88" s="38" t="s">
        <v>45</v>
      </c>
      <c r="M88" s="38" t="s">
        <v>45</v>
      </c>
      <c r="N88" s="38" t="s">
        <v>45</v>
      </c>
      <c r="O88" s="38" t="s">
        <v>45</v>
      </c>
      <c r="P88" s="38" t="s">
        <v>45</v>
      </c>
      <c r="Q88" s="38" t="s">
        <v>45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 ht="15">
      <c r="A89" s="38"/>
      <c r="B89" s="12" t="s">
        <v>46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45</v>
      </c>
      <c r="O89" s="38" t="s">
        <v>45</v>
      </c>
      <c r="P89" s="38" t="s">
        <v>45</v>
      </c>
      <c r="Q89" s="38" t="s">
        <v>45</v>
      </c>
      <c r="R89" s="38" t="s">
        <v>45</v>
      </c>
      <c r="S89" s="38" t="s">
        <v>45</v>
      </c>
      <c r="T89" s="38" t="s">
        <v>45</v>
      </c>
      <c r="U89" s="38" t="s">
        <v>45</v>
      </c>
      <c r="V89" s="38" t="s">
        <v>45</v>
      </c>
      <c r="W89" s="38" t="s">
        <v>45</v>
      </c>
      <c r="X89" s="38" t="s">
        <v>45</v>
      </c>
      <c r="Y89" s="38" t="s">
        <v>45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 ht="15">
      <c r="A90" s="38"/>
      <c r="B90" s="12" t="s">
        <v>49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45" customHeight="1">
      <c r="A91" s="63"/>
      <c r="B91" s="63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 ht="15">
      <c r="A92" s="38"/>
      <c r="B92" s="40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 ht="15">
      <c r="A93" s="38"/>
      <c r="B93" s="38" t="s">
        <v>41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 ht="15">
      <c r="A94" s="38"/>
      <c r="B94" s="12" t="s">
        <v>42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 ht="15">
      <c r="A95" s="38"/>
      <c r="B95" s="12" t="s">
        <v>43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 ht="15">
      <c r="A96" s="38"/>
      <c r="B96" s="12" t="s">
        <v>44</v>
      </c>
      <c r="C96" s="38" t="s">
        <v>45</v>
      </c>
      <c r="D96" s="38" t="s">
        <v>45</v>
      </c>
      <c r="E96" s="38" t="s">
        <v>45</v>
      </c>
      <c r="F96" s="38" t="s">
        <v>45</v>
      </c>
      <c r="G96" s="38" t="s">
        <v>45</v>
      </c>
      <c r="H96" s="38" t="s">
        <v>45</v>
      </c>
      <c r="I96" s="38" t="s">
        <v>45</v>
      </c>
      <c r="J96" s="38" t="s">
        <v>45</v>
      </c>
      <c r="K96" s="38" t="s">
        <v>45</v>
      </c>
      <c r="L96" s="38" t="s">
        <v>45</v>
      </c>
      <c r="M96" s="38" t="s">
        <v>45</v>
      </c>
      <c r="N96" s="38" t="s">
        <v>45</v>
      </c>
      <c r="O96" s="38" t="s">
        <v>45</v>
      </c>
      <c r="P96" s="38" t="s">
        <v>45</v>
      </c>
      <c r="Q96" s="38" t="s">
        <v>45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 ht="15">
      <c r="A97" s="38"/>
      <c r="B97" s="12" t="s">
        <v>46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45</v>
      </c>
      <c r="O97" s="38" t="s">
        <v>45</v>
      </c>
      <c r="P97" s="38" t="s">
        <v>45</v>
      </c>
      <c r="Q97" s="38" t="s">
        <v>45</v>
      </c>
      <c r="R97" s="38" t="s">
        <v>45</v>
      </c>
      <c r="S97" s="38" t="s">
        <v>45</v>
      </c>
      <c r="T97" s="38" t="s">
        <v>45</v>
      </c>
      <c r="U97" s="38" t="s">
        <v>45</v>
      </c>
      <c r="V97" s="38" t="s">
        <v>45</v>
      </c>
      <c r="W97" s="38" t="s">
        <v>45</v>
      </c>
      <c r="X97" s="38" t="s">
        <v>45</v>
      </c>
      <c r="Y97" s="38" t="s">
        <v>45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 ht="15">
      <c r="A98" s="38"/>
      <c r="B98" s="12" t="s">
        <v>49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45" customHeight="1">
      <c r="A99" s="63"/>
      <c r="B99" s="63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 ht="15">
      <c r="A100" s="15"/>
      <c r="B100" s="15" t="s">
        <v>196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45" customHeight="1">
      <c r="A101" s="63"/>
      <c r="B101" s="63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61" t="s">
        <v>256</v>
      </c>
      <c r="B102" s="61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 ht="15">
      <c r="A103" s="63"/>
      <c r="B103" s="63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63"/>
      <c r="B104" s="63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 ht="15">
      <c r="A105" s="63"/>
      <c r="B105" s="63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 ht="15">
      <c r="A106" s="60"/>
      <c r="B106" s="60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 ht="15">
      <c r="A107" s="15"/>
      <c r="B107" s="15" t="s">
        <v>257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 ht="15">
      <c r="A108" s="38"/>
      <c r="B108" s="40" t="s">
        <v>190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 ht="15">
      <c r="A109" s="38"/>
      <c r="B109" s="12" t="s">
        <v>40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 ht="15">
      <c r="A110" s="38"/>
      <c r="B110" s="38" t="s">
        <v>41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 ht="15">
      <c r="A111" s="38"/>
      <c r="B111" s="12" t="s">
        <v>42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 ht="15">
      <c r="A112" s="38"/>
      <c r="B112" s="12" t="s">
        <v>43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 ht="15">
      <c r="A113" s="38"/>
      <c r="B113" s="12" t="s">
        <v>44</v>
      </c>
      <c r="C113" s="38" t="s">
        <v>45</v>
      </c>
      <c r="D113" s="38" t="s">
        <v>45</v>
      </c>
      <c r="E113" s="38" t="s">
        <v>45</v>
      </c>
      <c r="F113" s="38" t="s">
        <v>45</v>
      </c>
      <c r="G113" s="38" t="s">
        <v>45</v>
      </c>
      <c r="H113" s="38" t="s">
        <v>45</v>
      </c>
      <c r="I113" s="38" t="s">
        <v>45</v>
      </c>
      <c r="J113" s="38" t="s">
        <v>45</v>
      </c>
      <c r="K113" s="38" t="s">
        <v>45</v>
      </c>
      <c r="L113" s="38" t="s">
        <v>45</v>
      </c>
      <c r="M113" s="38" t="s">
        <v>45</v>
      </c>
      <c r="N113" s="38" t="s">
        <v>45</v>
      </c>
      <c r="O113" s="38" t="s">
        <v>45</v>
      </c>
      <c r="P113" s="38" t="s">
        <v>45</v>
      </c>
      <c r="Q113" s="38" t="s">
        <v>45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 ht="15">
      <c r="A114" s="38"/>
      <c r="B114" s="12" t="s">
        <v>46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45</v>
      </c>
      <c r="O114" s="38" t="s">
        <v>45</v>
      </c>
      <c r="P114" s="38" t="s">
        <v>45</v>
      </c>
      <c r="Q114" s="38" t="s">
        <v>45</v>
      </c>
      <c r="R114" s="38" t="s">
        <v>45</v>
      </c>
      <c r="S114" s="38" t="s">
        <v>45</v>
      </c>
      <c r="T114" s="38" t="s">
        <v>45</v>
      </c>
      <c r="U114" s="38" t="s">
        <v>45</v>
      </c>
      <c r="V114" s="38" t="s">
        <v>45</v>
      </c>
      <c r="W114" s="38" t="s">
        <v>45</v>
      </c>
      <c r="X114" s="38" t="s">
        <v>45</v>
      </c>
      <c r="Y114" s="38" t="s">
        <v>45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 ht="15">
      <c r="A115" s="38"/>
      <c r="B115" s="12" t="s">
        <v>49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45" customHeight="1">
      <c r="A116" s="63"/>
      <c r="B116" s="63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38"/>
      <c r="B117" s="40" t="s">
        <v>191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 ht="15">
      <c r="A118" s="38"/>
      <c r="B118" s="12" t="s">
        <v>40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 ht="15">
      <c r="A119" s="38"/>
      <c r="B119" s="38" t="s">
        <v>41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 ht="15">
      <c r="A120" s="38"/>
      <c r="B120" s="12" t="s">
        <v>42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 ht="15">
      <c r="A121" s="38"/>
      <c r="B121" s="12" t="s">
        <v>43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 ht="15">
      <c r="A122" s="38"/>
      <c r="B122" s="12" t="s">
        <v>44</v>
      </c>
      <c r="C122" s="38" t="s">
        <v>45</v>
      </c>
      <c r="D122" s="38" t="s">
        <v>45</v>
      </c>
      <c r="E122" s="38" t="s">
        <v>45</v>
      </c>
      <c r="F122" s="38" t="s">
        <v>45</v>
      </c>
      <c r="G122" s="38" t="s">
        <v>45</v>
      </c>
      <c r="H122" s="38" t="s">
        <v>45</v>
      </c>
      <c r="I122" s="38" t="s">
        <v>45</v>
      </c>
      <c r="J122" s="38" t="s">
        <v>45</v>
      </c>
      <c r="K122" s="38" t="s">
        <v>45</v>
      </c>
      <c r="L122" s="38" t="s">
        <v>45</v>
      </c>
      <c r="M122" s="38" t="s">
        <v>45</v>
      </c>
      <c r="N122" s="38" t="s">
        <v>45</v>
      </c>
      <c r="O122" s="38" t="s">
        <v>45</v>
      </c>
      <c r="P122" s="38" t="s">
        <v>45</v>
      </c>
      <c r="Q122" s="38" t="s">
        <v>45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46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45</v>
      </c>
      <c r="O123" s="38" t="s">
        <v>45</v>
      </c>
      <c r="P123" s="38" t="s">
        <v>45</v>
      </c>
      <c r="Q123" s="38" t="s">
        <v>45</v>
      </c>
      <c r="R123" s="38" t="s">
        <v>45</v>
      </c>
      <c r="S123" s="38" t="s">
        <v>45</v>
      </c>
      <c r="T123" s="38" t="s">
        <v>45</v>
      </c>
      <c r="U123" s="38" t="s">
        <v>45</v>
      </c>
      <c r="V123" s="38" t="s">
        <v>45</v>
      </c>
      <c r="W123" s="38" t="s">
        <v>45</v>
      </c>
      <c r="X123" s="38" t="s">
        <v>45</v>
      </c>
      <c r="Y123" s="38" t="s">
        <v>45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49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45" customHeight="1">
      <c r="A125" s="63"/>
      <c r="B125" s="63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3" t="s">
        <v>59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44" t="s">
        <v>250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45" customHeight="1">
      <c r="A128" s="60"/>
      <c r="B128" s="60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 ht="15">
      <c r="A129" s="15"/>
      <c r="B129" s="43" t="s">
        <v>251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45" customHeight="1">
      <c r="A130" s="63"/>
      <c r="B130" s="63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 ht="15">
      <c r="A131" s="63"/>
      <c r="B131" s="63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ht="15">
      <c r="A132" s="15"/>
      <c r="B132" s="15" t="s">
        <v>258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 ht="15">
      <c r="A133" s="38"/>
      <c r="B133" s="40" t="s">
        <v>195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12" t="s">
        <v>40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 ht="15">
      <c r="A135" s="38"/>
      <c r="B135" s="38" t="s">
        <v>41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 ht="15">
      <c r="A136" s="38"/>
      <c r="B136" s="12" t="s">
        <v>42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 ht="15">
      <c r="A137" s="38"/>
      <c r="B137" s="12" t="s">
        <v>43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 ht="15">
      <c r="A138" s="38"/>
      <c r="B138" s="12" t="s">
        <v>44</v>
      </c>
      <c r="C138" s="38" t="s">
        <v>45</v>
      </c>
      <c r="D138" s="38" t="s">
        <v>45</v>
      </c>
      <c r="E138" s="38" t="s">
        <v>45</v>
      </c>
      <c r="F138" s="38" t="s">
        <v>45</v>
      </c>
      <c r="G138" s="38" t="s">
        <v>45</v>
      </c>
      <c r="H138" s="38" t="s">
        <v>45</v>
      </c>
      <c r="I138" s="38" t="s">
        <v>45</v>
      </c>
      <c r="J138" s="38" t="s">
        <v>45</v>
      </c>
      <c r="K138" s="38" t="s">
        <v>45</v>
      </c>
      <c r="L138" s="38" t="s">
        <v>45</v>
      </c>
      <c r="M138" s="38" t="s">
        <v>45</v>
      </c>
      <c r="N138" s="38" t="s">
        <v>45</v>
      </c>
      <c r="O138" s="38" t="s">
        <v>45</v>
      </c>
      <c r="P138" s="38" t="s">
        <v>45</v>
      </c>
      <c r="Q138" s="38" t="s">
        <v>45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 ht="15">
      <c r="A139" s="38"/>
      <c r="B139" s="12" t="s">
        <v>46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45</v>
      </c>
      <c r="O139" s="38" t="s">
        <v>45</v>
      </c>
      <c r="P139" s="38" t="s">
        <v>45</v>
      </c>
      <c r="Q139" s="38" t="s">
        <v>45</v>
      </c>
      <c r="R139" s="38" t="s">
        <v>45</v>
      </c>
      <c r="S139" s="38" t="s">
        <v>45</v>
      </c>
      <c r="T139" s="38" t="s">
        <v>45</v>
      </c>
      <c r="U139" s="38" t="s">
        <v>45</v>
      </c>
      <c r="V139" s="38" t="s">
        <v>45</v>
      </c>
      <c r="W139" s="38" t="s">
        <v>45</v>
      </c>
      <c r="X139" s="38" t="s">
        <v>45</v>
      </c>
      <c r="Y139" s="38" t="s">
        <v>45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 ht="15">
      <c r="A140" s="38"/>
      <c r="B140" s="12" t="s">
        <v>49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45" customHeight="1">
      <c r="A141" s="63"/>
      <c r="B141" s="63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40" t="s">
        <v>191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 ht="15">
      <c r="A143" s="38"/>
      <c r="B143" s="12" t="s">
        <v>40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 ht="15">
      <c r="A144" s="38"/>
      <c r="B144" s="38" t="s">
        <v>41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 ht="15">
      <c r="A145" s="38"/>
      <c r="B145" s="12" t="s">
        <v>42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 ht="15">
      <c r="A146" s="38"/>
      <c r="B146" s="12" t="s">
        <v>43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 ht="15">
      <c r="A147" s="38"/>
      <c r="B147" s="12" t="s">
        <v>44</v>
      </c>
      <c r="C147" s="38" t="s">
        <v>45</v>
      </c>
      <c r="D147" s="38" t="s">
        <v>45</v>
      </c>
      <c r="E147" s="38" t="s">
        <v>45</v>
      </c>
      <c r="F147" s="38" t="s">
        <v>45</v>
      </c>
      <c r="G147" s="38" t="s">
        <v>45</v>
      </c>
      <c r="H147" s="38" t="s">
        <v>45</v>
      </c>
      <c r="I147" s="38" t="s">
        <v>45</v>
      </c>
      <c r="J147" s="38" t="s">
        <v>45</v>
      </c>
      <c r="K147" s="38" t="s">
        <v>45</v>
      </c>
      <c r="L147" s="38" t="s">
        <v>45</v>
      </c>
      <c r="M147" s="38" t="s">
        <v>45</v>
      </c>
      <c r="N147" s="38" t="s">
        <v>45</v>
      </c>
      <c r="O147" s="38" t="s">
        <v>45</v>
      </c>
      <c r="P147" s="38" t="s">
        <v>45</v>
      </c>
      <c r="Q147" s="38" t="s">
        <v>45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 ht="15">
      <c r="A148" s="38"/>
      <c r="B148" s="12" t="s">
        <v>46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45</v>
      </c>
      <c r="O148" s="38" t="s">
        <v>45</v>
      </c>
      <c r="P148" s="38" t="s">
        <v>45</v>
      </c>
      <c r="Q148" s="38" t="s">
        <v>45</v>
      </c>
      <c r="R148" s="38" t="s">
        <v>45</v>
      </c>
      <c r="S148" s="38" t="s">
        <v>45</v>
      </c>
      <c r="T148" s="38" t="s">
        <v>45</v>
      </c>
      <c r="U148" s="38" t="s">
        <v>45</v>
      </c>
      <c r="V148" s="38" t="s">
        <v>45</v>
      </c>
      <c r="W148" s="38" t="s">
        <v>45</v>
      </c>
      <c r="X148" s="38" t="s">
        <v>45</v>
      </c>
      <c r="Y148" s="38" t="s">
        <v>45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 ht="15">
      <c r="A149" s="38"/>
      <c r="B149" s="12" t="s">
        <v>49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45" customHeight="1">
      <c r="A150" s="60"/>
      <c r="B150" s="60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 ht="15">
      <c r="A151" s="15"/>
      <c r="B151" s="43" t="s">
        <v>196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45" customHeight="1">
      <c r="A152" s="63"/>
      <c r="B152" s="63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 ht="15">
      <c r="A153" s="63"/>
      <c r="B153" s="63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ht="15">
      <c r="A154" s="38"/>
      <c r="B154" s="52" t="s">
        <v>259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45" customHeight="1">
      <c r="A155" s="63"/>
      <c r="B155" s="63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61" t="s">
        <v>260</v>
      </c>
      <c r="B156" s="61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63"/>
      <c r="B157" s="63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63"/>
      <c r="B158" s="63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 ht="15">
      <c r="A159" s="63"/>
      <c r="B159" s="63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 ht="15">
      <c r="A160" s="63"/>
      <c r="B160" s="63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 ht="15">
      <c r="A161" s="15"/>
      <c r="B161" s="15" t="s">
        <v>261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 ht="15">
      <c r="A162" s="38"/>
      <c r="B162" s="40" t="s">
        <v>199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 ht="15">
      <c r="A163" s="38"/>
      <c r="B163" s="12" t="s">
        <v>200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 ht="15">
      <c r="A164" s="38"/>
      <c r="B164" s="12" t="s">
        <v>201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 ht="15">
      <c r="A165" s="38"/>
      <c r="B165" s="12" t="s">
        <v>202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 ht="15">
      <c r="A166" s="38"/>
      <c r="B166" s="12" t="s">
        <v>203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 ht="15">
      <c r="A167" s="38"/>
      <c r="B167" s="12" t="s">
        <v>204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 ht="15">
      <c r="A168" s="38"/>
      <c r="B168" s="12" t="s">
        <v>205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 ht="15">
      <c r="A169" s="38"/>
      <c r="B169" s="12" t="s">
        <v>206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 ht="15">
      <c r="A170" s="38"/>
      <c r="B170" s="12" t="s">
        <v>207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 ht="15">
      <c r="A171" s="38"/>
      <c r="B171" s="12" t="s">
        <v>208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 ht="15">
      <c r="A172" s="38"/>
      <c r="B172" s="12" t="s">
        <v>209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45" customHeight="1">
      <c r="A173" s="63"/>
      <c r="B173" s="63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 ht="15">
      <c r="A174" s="38"/>
      <c r="B174" s="40" t="s">
        <v>191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 ht="15">
      <c r="A175" s="38"/>
      <c r="B175" s="12" t="s">
        <v>200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 ht="15">
      <c r="A176" s="38"/>
      <c r="B176" s="12" t="s">
        <v>201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 ht="15">
      <c r="A177" s="38"/>
      <c r="B177" s="12" t="s">
        <v>202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 ht="15">
      <c r="A178" s="38"/>
      <c r="B178" s="12" t="s">
        <v>203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 ht="15">
      <c r="A179" s="38"/>
      <c r="B179" s="12" t="s">
        <v>204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 ht="15">
      <c r="A180" s="38"/>
      <c r="B180" s="12" t="s">
        <v>205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 ht="15">
      <c r="A181" s="38"/>
      <c r="B181" s="12" t="s">
        <v>206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 ht="15">
      <c r="A182" s="38"/>
      <c r="B182" s="12" t="s">
        <v>207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 ht="15">
      <c r="A183" s="38"/>
      <c r="B183" s="12" t="s">
        <v>208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 ht="15">
      <c r="A184" s="38"/>
      <c r="B184" s="12" t="s">
        <v>209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45" customHeight="1">
      <c r="A185" s="63"/>
      <c r="B185" s="63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 ht="15">
      <c r="A186" s="38"/>
      <c r="B186" s="43" t="s">
        <v>59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 ht="15">
      <c r="A187" s="38"/>
      <c r="B187" s="44" t="s">
        <v>250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45" customHeight="1">
      <c r="A188" s="63"/>
      <c r="B188" s="63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 ht="15">
      <c r="A189" s="15"/>
      <c r="B189" s="43" t="s">
        <v>251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45" customHeight="1">
      <c r="A190" s="63"/>
      <c r="B190" s="63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 ht="15">
      <c r="A191" s="63"/>
      <c r="B191" s="63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 ht="15">
      <c r="A192" s="15"/>
      <c r="B192" s="15" t="s">
        <v>262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 ht="15">
      <c r="A193" s="38"/>
      <c r="B193" s="42" t="s">
        <v>211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 ht="15">
      <c r="A194" s="38"/>
      <c r="B194" s="12" t="s">
        <v>200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 ht="15">
      <c r="A195" s="38"/>
      <c r="B195" s="12" t="s">
        <v>201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 ht="15">
      <c r="A196" s="38"/>
      <c r="B196" s="12" t="s">
        <v>202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 ht="15">
      <c r="A197" s="38"/>
      <c r="B197" s="12" t="s">
        <v>203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 ht="15">
      <c r="A198" s="38"/>
      <c r="B198" s="12" t="s">
        <v>204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 ht="15">
      <c r="A199" s="38"/>
      <c r="B199" s="12" t="s">
        <v>205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 ht="15">
      <c r="A200" s="38"/>
      <c r="B200" s="12" t="s">
        <v>206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 ht="15">
      <c r="A201" s="38"/>
      <c r="B201" s="12" t="s">
        <v>207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 ht="15">
      <c r="A202" s="38"/>
      <c r="B202" s="12" t="s">
        <v>208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 ht="15">
      <c r="A203" s="38"/>
      <c r="B203" s="12" t="s">
        <v>209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45" customHeight="1">
      <c r="A204" s="63"/>
      <c r="B204" s="63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 ht="15">
      <c r="A205" s="38"/>
      <c r="B205" s="40" t="s">
        <v>191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 ht="15">
      <c r="A206" s="38"/>
      <c r="B206" s="12" t="s">
        <v>200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 ht="15">
      <c r="A207" s="38"/>
      <c r="B207" s="12" t="s">
        <v>201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 ht="15">
      <c r="A208" s="38"/>
      <c r="B208" s="12" t="s">
        <v>202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 ht="15">
      <c r="A209" s="38"/>
      <c r="B209" s="12" t="s">
        <v>203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 ht="15">
      <c r="A210" s="38"/>
      <c r="B210" s="12" t="s">
        <v>204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 ht="15">
      <c r="A211" s="38"/>
      <c r="B211" s="12" t="s">
        <v>205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 ht="15">
      <c r="A212" s="38"/>
      <c r="B212" s="12" t="s">
        <v>206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 ht="15">
      <c r="A213" s="38"/>
      <c r="B213" s="12" t="s">
        <v>207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 ht="15">
      <c r="A214" s="38"/>
      <c r="B214" s="12" t="s">
        <v>208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 ht="15">
      <c r="A215" s="38"/>
      <c r="B215" s="12" t="s">
        <v>209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45" customHeight="1">
      <c r="A216" s="63"/>
      <c r="B216" s="63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 ht="15">
      <c r="A217" s="15"/>
      <c r="B217" s="43" t="s">
        <v>196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45" customHeight="1">
      <c r="A218" s="63"/>
      <c r="B218" s="63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 ht="15">
      <c r="A219" s="63"/>
      <c r="B219" s="63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 ht="15">
      <c r="A220" s="38"/>
      <c r="B220" s="15" t="s">
        <v>263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 ht="15">
      <c r="A221" s="12"/>
      <c r="B221" s="12" t="s">
        <v>137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 ht="15">
      <c r="A222" s="12"/>
      <c r="B222" s="12" t="s">
        <v>264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4">
      <c r="A223" s="12"/>
      <c r="B223" s="53" t="s">
        <v>265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"/>
  <sheetViews>
    <sheetView topLeftCell="A12" workbookViewId="0">
      <selection activeCell="B25" sqref="B25"/>
    </sheetView>
  </sheetViews>
  <sheetFormatPr defaultRowHeight="14.45"/>
  <cols>
    <col min="1" max="1" width="35.7109375" bestFit="1" customWidth="1"/>
    <col min="2" max="2" width="12" bestFit="1" customWidth="1"/>
  </cols>
  <sheetData>
    <row r="1" spans="1:2" s="2" customFormat="1">
      <c r="A1" s="2" t="s">
        <v>266</v>
      </c>
    </row>
    <row r="2" spans="1:2">
      <c r="B2">
        <v>2018</v>
      </c>
    </row>
    <row r="3" spans="1:2">
      <c r="A3" t="s">
        <v>267</v>
      </c>
      <c r="B3">
        <f>('Freight Fleet Data'!AE17+'Freight Fleet Data'!AE18)*10^3</f>
        <v>2175000</v>
      </c>
    </row>
    <row r="4" spans="1:2">
      <c r="A4" s="7" t="s">
        <v>268</v>
      </c>
      <c r="B4" s="24">
        <f>'Freight Energy Data'!AE27*'Freight Energy Data'!AE21/100/('Freight Energy Data'!AE27+'Freight Energy Data'!AE78)*SUM('Freight Fleet Data'!AE17:AE18)*10^3</f>
        <v>166183.24440991104</v>
      </c>
    </row>
    <row r="5" spans="1:2">
      <c r="A5" s="7" t="s">
        <v>269</v>
      </c>
      <c r="B5" s="24">
        <f>B3-B4</f>
        <v>2008816.7555900889</v>
      </c>
    </row>
    <row r="7" spans="1:2">
      <c r="A7" t="s">
        <v>270</v>
      </c>
    </row>
    <row r="8" spans="1:2">
      <c r="A8" s="7" t="s">
        <v>268</v>
      </c>
      <c r="B8">
        <f>'Freight Energy Data'!AE15</f>
        <v>156.69999999999999</v>
      </c>
    </row>
    <row r="9" spans="1:2">
      <c r="A9" s="7" t="s">
        <v>269</v>
      </c>
      <c r="B9">
        <f>'Freight Energy Data'!AE16+'Freight Energy Data'!AE52</f>
        <v>639.5</v>
      </c>
    </row>
    <row r="11" spans="1:2">
      <c r="A11" t="s">
        <v>271</v>
      </c>
    </row>
    <row r="12" spans="1:2">
      <c r="A12" s="7" t="s">
        <v>268</v>
      </c>
      <c r="B12">
        <f>CONVERT(SUMPRODUCT('Freight Fleet Data'!AE17:AE18,'Freight Fleet Data'!AE21:AE22)/SUM('Freight Fleet Data'!AE17:AE18),"km","mi")</f>
        <v>23908.292811360963</v>
      </c>
    </row>
    <row r="13" spans="1:2">
      <c r="A13" s="7" t="s">
        <v>269</v>
      </c>
      <c r="B13">
        <f>B12</f>
        <v>23908.292811360963</v>
      </c>
    </row>
    <row r="15" spans="1:2">
      <c r="A15" t="s">
        <v>272</v>
      </c>
    </row>
    <row r="16" spans="1:2">
      <c r="A16" s="7" t="s">
        <v>268</v>
      </c>
      <c r="B16">
        <f>SUM('Freight Energy Data'!AE78,'Freight Energy Data'!AE27)*10^3/SUMPRODUCT('Freight Fleet Data'!AE17:AE18,'Freight Fleet Data'!AE21:AE22)</f>
        <v>4.1522701227549135</v>
      </c>
    </row>
    <row r="17" spans="1:2">
      <c r="A17" s="7" t="s">
        <v>269</v>
      </c>
      <c r="B17">
        <f>B16</f>
        <v>4.1522701227549135</v>
      </c>
    </row>
    <row r="19" spans="1:2">
      <c r="A19" t="s">
        <v>273</v>
      </c>
    </row>
    <row r="20" spans="1:2">
      <c r="A20" s="7" t="s">
        <v>268</v>
      </c>
      <c r="B20" s="27">
        <f>(B4*B12*B16)/(B8*btu_per_pj)</f>
        <v>1.1107796320835076E-4</v>
      </c>
    </row>
    <row r="21" spans="1:2">
      <c r="A21" s="7" t="s">
        <v>269</v>
      </c>
      <c r="B21" s="27">
        <f>(B5*B13*B17)/(B9*btu_per_pj)</f>
        <v>3.2901026199172581E-4</v>
      </c>
    </row>
    <row r="23" spans="1:2" s="2" customFormat="1">
      <c r="A23" s="2" t="s">
        <v>274</v>
      </c>
    </row>
    <row r="24" spans="1:2">
      <c r="B24">
        <v>2018</v>
      </c>
    </row>
    <row r="25" spans="1:2">
      <c r="A25" t="s">
        <v>267</v>
      </c>
      <c r="B25">
        <f>'Freight Fleet Data'!AE16*10^3</f>
        <v>3397000</v>
      </c>
    </row>
    <row r="26" spans="1:2">
      <c r="A26" s="7" t="s">
        <v>268</v>
      </c>
      <c r="B26" s="24">
        <f>'Freight Energy Data'!AE128/100*'Onroad Calcs'!B25</f>
        <v>3278105</v>
      </c>
    </row>
    <row r="27" spans="1:2">
      <c r="A27" s="7" t="s">
        <v>269</v>
      </c>
      <c r="B27" s="24">
        <f>'Freight Energy Data'!AE129/100*'Onroad Calcs'!B25</f>
        <v>40764</v>
      </c>
    </row>
    <row r="28" spans="1:2">
      <c r="A28" s="7" t="s">
        <v>41</v>
      </c>
      <c r="B28" s="24">
        <f>('Freight Energy Data'!AE127+'Freight Energy Data'!AE132)/100*'Onroad Calcs'!B25</f>
        <v>78131</v>
      </c>
    </row>
    <row r="30" spans="1:2">
      <c r="A30" s="4" t="s">
        <v>270</v>
      </c>
    </row>
    <row r="31" spans="1:2">
      <c r="A31" s="7" t="s">
        <v>268</v>
      </c>
      <c r="B31" s="34">
        <f>'Freight Energy Data'!AE120</f>
        <v>229.7</v>
      </c>
    </row>
    <row r="32" spans="1:2">
      <c r="A32" s="7" t="s">
        <v>269</v>
      </c>
      <c r="B32" s="34">
        <f>'Freight Energy Data'!AE121</f>
        <v>2.9</v>
      </c>
    </row>
    <row r="33" spans="1:2">
      <c r="A33" s="7" t="s">
        <v>41</v>
      </c>
      <c r="B33" s="34">
        <f>'Freight Energy Data'!AE119+'Freight Energy Data'!AE124</f>
        <v>5.5</v>
      </c>
    </row>
    <row r="35" spans="1:2">
      <c r="A35" t="s">
        <v>271</v>
      </c>
    </row>
    <row r="36" spans="1:2">
      <c r="A36" s="7" t="s">
        <v>268</v>
      </c>
      <c r="B36" s="24">
        <f>CONVERT('Freight Fleet Data'!AE20,"km","mi")</f>
        <v>11455.599300087488</v>
      </c>
    </row>
    <row r="37" spans="1:2">
      <c r="A37" s="7" t="s">
        <v>269</v>
      </c>
      <c r="B37" s="24">
        <f>CONVERT('Freight Fleet Data'!AE20,"km","mi")</f>
        <v>11455.599300087488</v>
      </c>
    </row>
    <row r="38" spans="1:2">
      <c r="A38" s="7" t="s">
        <v>275</v>
      </c>
      <c r="B38" s="24">
        <f>CONVERT('Freight Fleet Data'!AE20,"km","mi")</f>
        <v>11455.599300087488</v>
      </c>
    </row>
    <row r="40" spans="1:2">
      <c r="A40" s="4" t="s">
        <v>272</v>
      </c>
    </row>
    <row r="41" spans="1:2">
      <c r="A41" s="7" t="s">
        <v>268</v>
      </c>
      <c r="B41" s="34">
        <f>'Freight Energy Data'!AE135*10^3/('Freight Fleet Data'!AE16*'Freight Fleet Data'!AE20)</f>
        <v>0.55670794997155548</v>
      </c>
    </row>
    <row r="42" spans="1:2">
      <c r="A42" s="7" t="s">
        <v>269</v>
      </c>
      <c r="B42" s="34">
        <f>'Freight Energy Data'!AE135*10^3/('Freight Fleet Data'!AE16*'Freight Fleet Data'!AE20)</f>
        <v>0.55670794997155548</v>
      </c>
    </row>
    <row r="43" spans="1:2">
      <c r="A43" s="7" t="s">
        <v>41</v>
      </c>
      <c r="B43" s="34">
        <f>'Freight Energy Data'!AE135*10^3/('Freight Fleet Data'!AE16*'Freight Fleet Data'!AE20)</f>
        <v>0.55670794997155548</v>
      </c>
    </row>
    <row r="45" spans="1:2">
      <c r="A45" t="s">
        <v>273</v>
      </c>
    </row>
    <row r="46" spans="1:2">
      <c r="A46" s="7" t="s">
        <v>268</v>
      </c>
      <c r="B46" s="27">
        <f>(B26*B36*B41)/(B31*btu_per_pj)</f>
        <v>9.6024622514218167E-5</v>
      </c>
    </row>
    <row r="47" spans="1:2">
      <c r="A47" s="7" t="s">
        <v>269</v>
      </c>
      <c r="B47" s="27">
        <f>(B27*B37*B42)/(B32*btu_per_pj)</f>
        <v>9.4580049847486482E-5</v>
      </c>
    </row>
    <row r="48" spans="1:2">
      <c r="A48" s="7" t="s">
        <v>41</v>
      </c>
      <c r="B48" s="27">
        <f>(B28*B38*B43)/(B33*btu_per_pj)</f>
        <v>9.5583171588293158E-5</v>
      </c>
    </row>
    <row r="50" spans="1:2" s="2" customFormat="1">
      <c r="A50" s="2" t="s">
        <v>276</v>
      </c>
    </row>
    <row r="51" spans="1:2">
      <c r="B51">
        <v>2018</v>
      </c>
    </row>
    <row r="52" spans="1:2">
      <c r="A52" t="s">
        <v>267</v>
      </c>
      <c r="B52">
        <f>('Passenger Fleet Data'!AE16+'Passenger Fleet Data'!AE17)*1000</f>
        <v>22785000</v>
      </c>
    </row>
    <row r="53" spans="1:2">
      <c r="A53" s="7" t="s">
        <v>268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269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41</v>
      </c>
      <c r="B55" s="24">
        <f>B52-SUM(B53:B54)</f>
        <v>145562</v>
      </c>
    </row>
    <row r="57" spans="1:2">
      <c r="A57" s="4" t="s">
        <v>277</v>
      </c>
    </row>
    <row r="58" spans="1:2">
      <c r="A58" s="7" t="s">
        <v>268</v>
      </c>
      <c r="B58" s="34">
        <f>'Passenger Energy Data'!AE63+'Passenger Energy Data'!AE16</f>
        <v>1104.1999999999998</v>
      </c>
    </row>
    <row r="59" spans="1:2">
      <c r="A59" s="7" t="s">
        <v>269</v>
      </c>
      <c r="B59" s="34">
        <f>'Passenger Energy Data'!AE17+'Passenger Energy Data'!AE64</f>
        <v>15.3</v>
      </c>
    </row>
    <row r="60" spans="1:2">
      <c r="A60" s="7" t="s">
        <v>41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271</v>
      </c>
    </row>
    <row r="63" spans="1:2">
      <c r="A63" s="7" t="s">
        <v>268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269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275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272</v>
      </c>
    </row>
    <row r="68" spans="1:3">
      <c r="A68" s="7" t="s">
        <v>268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269</v>
      </c>
      <c r="B69" s="34">
        <f>B68</f>
        <v>1.6449915900930292</v>
      </c>
    </row>
    <row r="70" spans="1:3">
      <c r="A70" s="7" t="s">
        <v>41</v>
      </c>
      <c r="B70" s="34">
        <f>B69</f>
        <v>1.6449915900930292</v>
      </c>
    </row>
    <row r="72" spans="1:3">
      <c r="A72" t="s">
        <v>273</v>
      </c>
    </row>
    <row r="73" spans="1:3">
      <c r="A73" s="7" t="s">
        <v>268</v>
      </c>
      <c r="B73" s="27">
        <f>(B53*B63*B68)/(B58*btu_per_pj)</f>
        <v>3.35340482291799E-4</v>
      </c>
    </row>
    <row r="74" spans="1:3">
      <c r="A74" s="7" t="s">
        <v>269</v>
      </c>
      <c r="B74" s="27">
        <f>(B54*B64*B69)/(B59*btu_per_pj)</f>
        <v>3.3456580821732102E-4</v>
      </c>
    </row>
    <row r="75" spans="1:3">
      <c r="A75" s="7" t="s">
        <v>41</v>
      </c>
      <c r="B75" s="27">
        <f>(B55*B65*B70)/(B60*btu_per_pj)</f>
        <v>3.9568438156295521E-4</v>
      </c>
    </row>
    <row r="77" spans="1:3" s="2" customFormat="1">
      <c r="A77" s="2" t="s">
        <v>278</v>
      </c>
    </row>
    <row r="78" spans="1:3">
      <c r="B78">
        <v>2018</v>
      </c>
    </row>
    <row r="79" spans="1:3">
      <c r="A79" t="s">
        <v>267</v>
      </c>
      <c r="B79">
        <f>SUM('Passenger Fleet Data'!AE40:AE42)*10^3</f>
        <v>92000</v>
      </c>
    </row>
    <row r="80" spans="1:3">
      <c r="A80" s="7" t="s">
        <v>268</v>
      </c>
      <c r="B80" s="24">
        <f>'Passenger Energy Data'!AE120/100*'Onroad Calcs'!B79</f>
        <v>3864.0000000000005</v>
      </c>
      <c r="C80" s="5" t="s">
        <v>279</v>
      </c>
    </row>
    <row r="81" spans="1:2">
      <c r="A81" s="7" t="s">
        <v>269</v>
      </c>
      <c r="B81" s="24">
        <f>'Passenger Energy Data'!AE121/100*'Onroad Calcs'!B79</f>
        <v>73876</v>
      </c>
    </row>
    <row r="82" spans="1:2">
      <c r="A82" s="7" t="s">
        <v>41</v>
      </c>
      <c r="B82" s="24">
        <f>('Passenger Energy Data'!AE119+'Passenger Energy Data'!AE124)/100*'Onroad Calcs'!B79</f>
        <v>6440.0000000000009</v>
      </c>
    </row>
    <row r="84" spans="1:2">
      <c r="A84" s="4" t="s">
        <v>277</v>
      </c>
    </row>
    <row r="85" spans="1:2">
      <c r="A85" s="7" t="s">
        <v>268</v>
      </c>
      <c r="B85" s="34">
        <f>'Passenger Energy Data'!AE111</f>
        <v>2.1</v>
      </c>
    </row>
    <row r="86" spans="1:2">
      <c r="A86" s="7" t="s">
        <v>269</v>
      </c>
      <c r="B86" s="34">
        <f>'Passenger Energy Data'!AE112</f>
        <v>40.9</v>
      </c>
    </row>
    <row r="87" spans="1:2">
      <c r="A87" s="7" t="s">
        <v>41</v>
      </c>
      <c r="B87" s="34">
        <f>'Passenger Energy Data'!AE110+'Passenger Energy Data'!AE115</f>
        <v>3.5</v>
      </c>
    </row>
    <row r="89" spans="1:2">
      <c r="A89" t="s">
        <v>271</v>
      </c>
    </row>
    <row r="90" spans="1:2">
      <c r="A90" s="7" t="s">
        <v>268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269</v>
      </c>
      <c r="B91" s="24">
        <f>B90</f>
        <v>25385.572982045724</v>
      </c>
    </row>
    <row r="92" spans="1:2">
      <c r="A92" s="7" t="s">
        <v>275</v>
      </c>
      <c r="B92" s="24">
        <f>B91</f>
        <v>25385.572982045724</v>
      </c>
    </row>
    <row r="94" spans="1:2">
      <c r="A94" s="4" t="s">
        <v>272</v>
      </c>
    </row>
    <row r="95" spans="1:2">
      <c r="A95" s="7" t="s">
        <v>268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269</v>
      </c>
      <c r="B96" s="34">
        <f>B95</f>
        <v>16.717488178378051</v>
      </c>
    </row>
    <row r="97" spans="1:3">
      <c r="A97" s="7" t="s">
        <v>41</v>
      </c>
      <c r="B97" s="34">
        <f>B96</f>
        <v>16.717488178378051</v>
      </c>
    </row>
    <row r="99" spans="1:3">
      <c r="A99" t="s">
        <v>273</v>
      </c>
    </row>
    <row r="100" spans="1:3">
      <c r="A100" s="7" t="s">
        <v>268</v>
      </c>
      <c r="B100" s="27">
        <f>(B80*B90*B95)/(B85*btu_per_pj)</f>
        <v>8.2385602902333775E-4</v>
      </c>
    </row>
    <row r="101" spans="1:3">
      <c r="A101" s="7" t="s">
        <v>269</v>
      </c>
      <c r="B101" s="27">
        <f>(B81*B91*B96)/(B86*btu_per_pj)</f>
        <v>8.0874864462804417E-4</v>
      </c>
    </row>
    <row r="102" spans="1:3">
      <c r="A102" s="7" t="s">
        <v>41</v>
      </c>
      <c r="B102" s="27">
        <f>(B82*B92*B97)/(B87*btu_per_pj)</f>
        <v>8.2385602902333775E-4</v>
      </c>
    </row>
    <row r="104" spans="1:3" s="2" customFormat="1">
      <c r="A104" s="2" t="s">
        <v>280</v>
      </c>
    </row>
    <row r="105" spans="1:3">
      <c r="B105">
        <v>2018</v>
      </c>
    </row>
    <row r="106" spans="1:3">
      <c r="A106" t="s">
        <v>267</v>
      </c>
      <c r="B106">
        <f>'Passenger Fleet Data'!AE18*10^3</f>
        <v>730000</v>
      </c>
    </row>
    <row r="107" spans="1:3">
      <c r="A107" s="7" t="s">
        <v>268</v>
      </c>
      <c r="B107" s="24">
        <f>B106</f>
        <v>730000</v>
      </c>
      <c r="C107" s="5"/>
    </row>
    <row r="109" spans="1:3">
      <c r="A109" s="4" t="s">
        <v>277</v>
      </c>
    </row>
    <row r="110" spans="1:3">
      <c r="A110" s="7" t="s">
        <v>268</v>
      </c>
      <c r="B110" s="34">
        <f>'Passenger Energy Data'!AE161</f>
        <v>5.8</v>
      </c>
    </row>
    <row r="112" spans="1:3">
      <c r="A112" t="s">
        <v>271</v>
      </c>
    </row>
    <row r="113" spans="1:2">
      <c r="A113" s="7" t="s">
        <v>268</v>
      </c>
      <c r="B113" s="24">
        <f>CONVERT('Passenger Fleet Data'!AE22,"km","mi")</f>
        <v>2681.2166945040963</v>
      </c>
    </row>
    <row r="115" spans="1:2">
      <c r="A115" s="4" t="s">
        <v>272</v>
      </c>
    </row>
    <row r="116" spans="1:2">
      <c r="A116" s="7" t="s">
        <v>268</v>
      </c>
      <c r="B116" s="34">
        <f>'Passenger Energy Data'!AE187*10^3/('Passenger Fleet Data'!AE18*'Passenger Fleet Data'!AE22)</f>
        <v>1.1600184129906823</v>
      </c>
    </row>
    <row r="118" spans="1:2">
      <c r="A118" t="s">
        <v>273</v>
      </c>
    </row>
    <row r="119" spans="1:2">
      <c r="A119" s="7" t="s">
        <v>268</v>
      </c>
      <c r="B119" s="27">
        <f>(B107*B113*B116)/(B110*btu_per_pj)</f>
        <v>4.1301627962942258E-4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tabSelected="1" workbookViewId="0">
      <selection activeCell="F10" sqref="F10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</cols>
  <sheetData>
    <row r="1" spans="1:8" ht="60.75">
      <c r="A1" s="54" t="s">
        <v>281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55" t="s">
        <v>282</v>
      </c>
      <c r="H1" s="55" t="s">
        <v>283</v>
      </c>
    </row>
    <row r="2" spans="1:8" ht="15">
      <c r="A2" t="s">
        <v>183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 ht="15">
      <c r="A3" t="s">
        <v>127</v>
      </c>
      <c r="B3" s="10">
        <f>E3/(1-elec_reduction_HDVs)*'Calibration Adjustments'!B20</f>
        <v>2.6474404566268496E-3</v>
      </c>
      <c r="C3" s="10">
        <f>D3*'Calibration Adjustments'!C20</f>
        <v>8.2385602902333775E-4</v>
      </c>
      <c r="D3" s="10">
        <f>'Onroad Calcs'!B100</f>
        <v>8.2385602902333775E-4</v>
      </c>
      <c r="E3" s="10">
        <f>D3</f>
        <v>8.2385602902333775E-4</v>
      </c>
      <c r="F3" s="10">
        <f>(E3/(1-elec_reduction_HDVs)*elec_share+E3*(1-elec_share))*'Calibration Adjustments'!F20</f>
        <v>1.8268274642052693E-3</v>
      </c>
      <c r="G3" s="56">
        <v>8.9360000000000004E-4</v>
      </c>
      <c r="H3" s="56">
        <v>2.6809999999999998E-3</v>
      </c>
    </row>
    <row r="4" spans="1:8" ht="15">
      <c r="A4" t="s">
        <v>106</v>
      </c>
      <c r="B4">
        <v>0</v>
      </c>
      <c r="C4">
        <v>0</v>
      </c>
      <c r="D4" s="58">
        <f>'Offroad Calcs'!AC19*'Calibration Adjustments'!G21</f>
        <v>4.2682634374225964E-4</v>
      </c>
      <c r="E4">
        <v>0</v>
      </c>
      <c r="F4">
        <v>0</v>
      </c>
      <c r="G4" s="55">
        <v>0</v>
      </c>
      <c r="H4" s="56">
        <v>1.3240000000000001E-3</v>
      </c>
    </row>
    <row r="5" spans="1:8" ht="15">
      <c r="A5" t="s">
        <v>109</v>
      </c>
      <c r="B5">
        <v>0</v>
      </c>
      <c r="C5">
        <v>0</v>
      </c>
      <c r="D5">
        <v>0</v>
      </c>
      <c r="E5" s="27">
        <f>'Offroad Calcs'!AC20</f>
        <v>3.9643578055068024E-4</v>
      </c>
      <c r="F5">
        <v>0</v>
      </c>
      <c r="G5" s="55">
        <v>0</v>
      </c>
      <c r="H5" s="56">
        <v>1.273E-3</v>
      </c>
    </row>
    <row r="6" spans="1:8" ht="15">
      <c r="A6" t="s">
        <v>110</v>
      </c>
      <c r="B6">
        <v>0</v>
      </c>
      <c r="C6" s="58">
        <f>'Offroad Calcs'!AC21*'Calibration Adjustments'!G23</f>
        <v>2.3658615514138214E-4</v>
      </c>
      <c r="D6" s="27">
        <f>'Offroad Calcs'!AC21*'Calibration Adjustments'!G23</f>
        <v>2.3658615514138214E-4</v>
      </c>
      <c r="E6" s="58">
        <f>'Offroad Calcs'!AC21*'Calibration Adjustments'!G23</f>
        <v>2.3658615514138214E-4</v>
      </c>
      <c r="F6">
        <v>0</v>
      </c>
      <c r="G6" s="55">
        <v>0</v>
      </c>
      <c r="H6" s="56">
        <v>3.0150000000000001E-5</v>
      </c>
    </row>
    <row r="7" spans="1:8" ht="15">
      <c r="A7" t="s">
        <v>184</v>
      </c>
      <c r="B7" s="10">
        <f>D7/(1-elec_reduction_LDVs)*'Calibration Adjustments'!B24</f>
        <v>1.3151307851357926E-3</v>
      </c>
      <c r="C7" s="10">
        <f>D7*'Calibration Adjustments'!C24</f>
        <v>4.1301627962942258E-4</v>
      </c>
      <c r="D7" s="10">
        <f>'Onroad Calcs'!B119</f>
        <v>4.1301627962942258E-4</v>
      </c>
      <c r="E7" s="10">
        <f>D7*'Calibration Adjustments'!E24</f>
        <v>4.1301627962942258E-4</v>
      </c>
      <c r="F7" s="10">
        <f>(D7/(1-elec_reduction_LDVs)*elec_share+D7*(1-elec_share))*'Calibration Adjustments'!F24</f>
        <v>9.0917925765792611E-4</v>
      </c>
      <c r="G7" s="56">
        <v>8.608E-4</v>
      </c>
      <c r="H7" s="56">
        <v>3.3319999999999999E-3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workbookViewId="0">
      <selection activeCell="G1" sqref="G1:G1048576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</cols>
  <sheetData>
    <row r="1" spans="1:8" ht="76.5">
      <c r="A1" s="54" t="s">
        <v>284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55" t="s">
        <v>282</v>
      </c>
      <c r="H1" s="55" t="s">
        <v>283</v>
      </c>
    </row>
    <row r="2" spans="1:8" ht="15">
      <c r="A2" t="s">
        <v>183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 ht="15">
      <c r="A3" t="s">
        <v>127</v>
      </c>
      <c r="B3" s="10">
        <f>D3/(1-elec_reduction_HDVs)*'Calibration Adjustments'!B29</f>
        <v>3.5694621787997651E-4</v>
      </c>
      <c r="C3" s="10">
        <f>D3*'Calibration Adjustments'!C29</f>
        <v>1.1107796320835076E-4</v>
      </c>
      <c r="D3" s="10">
        <f>'Onroad Calcs'!B20</f>
        <v>1.1107796320835076E-4</v>
      </c>
      <c r="E3" s="10">
        <f>'Onroad Calcs'!B21</f>
        <v>3.2901026199172581E-4</v>
      </c>
      <c r="F3" s="10">
        <f>(D3/(1-elec_reduction_HDVs)*elec_share+D3*(1-elec_share))*'Calibration Adjustments'!F29</f>
        <v>2.4630550327774494E-4</v>
      </c>
      <c r="G3" s="56">
        <v>2.931E-3</v>
      </c>
      <c r="H3" s="56">
        <v>2.761E-3</v>
      </c>
    </row>
    <row r="4" spans="1:8" ht="15">
      <c r="A4" t="s">
        <v>106</v>
      </c>
      <c r="B4">
        <v>0</v>
      </c>
      <c r="C4">
        <v>0</v>
      </c>
      <c r="D4" s="58">
        <f>'Offroad Calcs'!AC25*'Calibration Adjustments'!G30</f>
        <v>2.6738421975899785E-4</v>
      </c>
      <c r="E4">
        <v>0</v>
      </c>
      <c r="F4">
        <v>0</v>
      </c>
      <c r="G4" s="55">
        <v>0</v>
      </c>
      <c r="H4" s="56">
        <v>3.4099999999999999E-4</v>
      </c>
    </row>
    <row r="5" spans="1:8" ht="15">
      <c r="A5" t="s">
        <v>109</v>
      </c>
      <c r="B5">
        <v>0</v>
      </c>
      <c r="C5">
        <v>0</v>
      </c>
      <c r="D5">
        <v>0</v>
      </c>
      <c r="E5" s="27">
        <f>'Offroad Calcs'!AC26*'Calibration Adjustments'!G31</f>
        <v>3.0368685326644003E-3</v>
      </c>
      <c r="F5">
        <v>0</v>
      </c>
      <c r="G5" s="55">
        <v>0</v>
      </c>
      <c r="H5" s="56">
        <v>1.04E-2</v>
      </c>
    </row>
    <row r="6" spans="1:8" ht="15">
      <c r="A6" t="s">
        <v>110</v>
      </c>
      <c r="B6">
        <v>0</v>
      </c>
      <c r="C6" s="27">
        <f>'Offroad Calcs'!AC27*'Calibration Adjustments'!G32</f>
        <v>1.812351672230229E-3</v>
      </c>
      <c r="D6">
        <v>0</v>
      </c>
      <c r="E6" s="27">
        <f>'Offroad Calcs'!AC27*'Calibration Adjustments'!G32</f>
        <v>1.812351672230229E-3</v>
      </c>
      <c r="F6" s="27">
        <f>'Offroad Calcs'!AC27*'Calibration Adjustments'!G32</f>
        <v>1.812351672230229E-3</v>
      </c>
      <c r="G6" s="55">
        <v>0</v>
      </c>
      <c r="H6" s="56">
        <v>1.444E-2</v>
      </c>
    </row>
    <row r="7" spans="1:8" ht="15">
      <c r="A7" t="s">
        <v>184</v>
      </c>
      <c r="B7">
        <v>0</v>
      </c>
      <c r="C7">
        <v>0</v>
      </c>
      <c r="D7">
        <v>0</v>
      </c>
      <c r="E7">
        <v>0</v>
      </c>
      <c r="F7">
        <v>0</v>
      </c>
      <c r="G7" s="55">
        <v>0</v>
      </c>
      <c r="H7" s="55">
        <v>0</v>
      </c>
    </row>
    <row r="14" spans="1:8" ht="15">
      <c r="D1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T8" zoomScaleNormal="100" workbookViewId="0">
      <selection activeCell="A8" sqref="A8:B8"/>
    </sheetView>
  </sheetViews>
  <sheetFormatPr defaultRowHeight="14.4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6">
      <c r="A5" s="21" t="s">
        <v>37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59"/>
      <c r="B8" s="59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 ht="15">
      <c r="A9" s="59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 ht="15">
      <c r="B10" s="15" t="s">
        <v>38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 ht="15">
      <c r="B11" s="40" t="s">
        <v>39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 ht="15">
      <c r="B12" s="12" t="s">
        <v>40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 ht="15">
      <c r="B13" s="12" t="s">
        <v>41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 ht="15">
      <c r="B14" s="12" t="s">
        <v>42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 ht="15">
      <c r="B15" s="12" t="s">
        <v>43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 ht="15">
      <c r="B16" s="12" t="s">
        <v>44</v>
      </c>
      <c r="C16" s="12" t="s">
        <v>45</v>
      </c>
      <c r="D16" s="12" t="s">
        <v>45</v>
      </c>
      <c r="E16" s="12" t="s">
        <v>45</v>
      </c>
      <c r="F16" s="12" t="s">
        <v>45</v>
      </c>
      <c r="G16" s="12" t="s">
        <v>45</v>
      </c>
      <c r="H16" s="12" t="s">
        <v>45</v>
      </c>
      <c r="I16" s="12" t="s">
        <v>45</v>
      </c>
      <c r="J16" s="12" t="s">
        <v>45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">
        <v>45</v>
      </c>
      <c r="Q16" s="12" t="s">
        <v>45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38"/>
    </row>
    <row r="17" spans="1:32" ht="15">
      <c r="B17" s="12" t="s">
        <v>46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45</v>
      </c>
      <c r="O17" s="12" t="s">
        <v>45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">
        <v>45</v>
      </c>
      <c r="X17" s="12" t="s">
        <v>45</v>
      </c>
      <c r="Y17" s="12" t="s">
        <v>45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38"/>
    </row>
    <row r="18" spans="1:32" ht="15">
      <c r="B18" s="12" t="s">
        <v>47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 ht="15">
      <c r="B19" s="12" t="s">
        <v>48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 ht="15">
      <c r="B20" s="12" t="s">
        <v>49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 ht="15">
      <c r="B21" s="42" t="s">
        <v>50</v>
      </c>
      <c r="AC21" s="12"/>
      <c r="AD21" s="12"/>
      <c r="AE21" s="12"/>
      <c r="AF21" s="38"/>
    </row>
    <row r="22" spans="1:32" ht="15">
      <c r="B22" s="12" t="s">
        <v>51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 ht="15">
      <c r="B23" s="12" t="s">
        <v>52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 ht="15">
      <c r="B24" s="12" t="s">
        <v>53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 ht="15">
      <c r="B25" s="12" t="s">
        <v>54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 ht="15">
      <c r="B26" s="12" t="s">
        <v>55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 ht="15">
      <c r="B27" s="12" t="s">
        <v>56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 ht="15">
      <c r="B28" s="12" t="s">
        <v>57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 ht="15">
      <c r="B29" s="12" t="s">
        <v>58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 ht="15">
      <c r="A30" s="59"/>
      <c r="B30" s="59"/>
      <c r="AC30" s="12"/>
      <c r="AD30" s="12"/>
      <c r="AE30" s="12"/>
      <c r="AF30" s="38"/>
    </row>
    <row r="31" spans="1:32" ht="15">
      <c r="B31" s="43" t="s">
        <v>59</v>
      </c>
      <c r="AC31" s="12"/>
      <c r="AD31" s="12"/>
      <c r="AE31" s="12"/>
      <c r="AF31" s="38"/>
    </row>
    <row r="32" spans="1:32" ht="15">
      <c r="B32" s="44" t="s">
        <v>60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4">
      <c r="A33" s="15"/>
      <c r="B33" s="45" t="s">
        <v>61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 ht="15">
      <c r="A34" s="15"/>
      <c r="B34" s="12" t="s">
        <v>62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 ht="15">
      <c r="A35" s="15"/>
      <c r="B35" s="12" t="s">
        <v>63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 ht="15">
      <c r="A36" s="15"/>
      <c r="B36" s="12" t="s">
        <v>64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 ht="15">
      <c r="A37" s="15"/>
      <c r="B37" s="12" t="s">
        <v>65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 ht="15">
      <c r="A38" s="15"/>
      <c r="B38" s="12" t="s">
        <v>66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 ht="15">
      <c r="A39" s="15"/>
      <c r="B39" s="12" t="s">
        <v>67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 ht="15">
      <c r="A40" s="15"/>
      <c r="B40" s="12" t="s">
        <v>68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 ht="15">
      <c r="B41" s="12" t="s">
        <v>69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 ht="15">
      <c r="A42" s="59"/>
      <c r="B42" s="59"/>
      <c r="AC42" s="12"/>
      <c r="AD42" s="12"/>
      <c r="AE42" s="12"/>
      <c r="AF42" s="38"/>
    </row>
    <row r="43" spans="1:32" ht="15">
      <c r="B43" s="46" t="s">
        <v>70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 ht="15">
      <c r="A44" s="59"/>
      <c r="B44" s="59"/>
      <c r="AC44" s="38"/>
      <c r="AD44" s="38"/>
      <c r="AE44" s="38"/>
      <c r="AF44" s="38"/>
    </row>
    <row r="45" spans="1:32" ht="15">
      <c r="A45" s="59" t="s">
        <v>71</v>
      </c>
      <c r="B45" s="59"/>
      <c r="AC45" s="38"/>
      <c r="AD45" s="38"/>
      <c r="AE45" s="38"/>
      <c r="AF45" s="38"/>
    </row>
    <row r="46" spans="1:32" ht="15">
      <c r="A46" s="59"/>
      <c r="B46" s="59"/>
      <c r="AC46" s="38"/>
      <c r="AD46" s="38"/>
      <c r="AE46" s="38"/>
      <c r="AF46" s="38"/>
    </row>
    <row r="47" spans="1:32" ht="15">
      <c r="A47" s="60" t="s">
        <v>72</v>
      </c>
      <c r="B47" s="60"/>
      <c r="AC47" s="38"/>
      <c r="AD47" s="38"/>
      <c r="AE47" s="38"/>
      <c r="AF47" s="38"/>
    </row>
    <row r="48" spans="1:32" ht="15">
      <c r="A48" s="59" t="s">
        <v>73</v>
      </c>
      <c r="B48" s="59"/>
      <c r="AC48" s="38"/>
      <c r="AD48" s="38"/>
      <c r="AE48" s="38"/>
      <c r="AF48" s="38"/>
    </row>
    <row r="49" spans="1:32" ht="15">
      <c r="A49" s="59" t="s">
        <v>74</v>
      </c>
      <c r="B49" s="59"/>
      <c r="AC49" s="38"/>
      <c r="AD49" s="38"/>
      <c r="AE49" s="38"/>
      <c r="AF49" s="38"/>
    </row>
    <row r="50" spans="1:32" ht="15">
      <c r="A50" s="59" t="s">
        <v>75</v>
      </c>
      <c r="B50" s="59"/>
      <c r="AC50" s="38"/>
      <c r="AD50" s="38"/>
      <c r="AE50" s="38"/>
      <c r="AF50" s="38"/>
    </row>
    <row r="51" spans="1:32" ht="15">
      <c r="A51" s="59" t="s">
        <v>76</v>
      </c>
      <c r="B51" s="59"/>
      <c r="AC51" s="38"/>
      <c r="AD51" s="38"/>
      <c r="AE51" s="38"/>
      <c r="AF51" s="38"/>
    </row>
    <row r="52" spans="1:32" ht="15">
      <c r="A52" s="59" t="s">
        <v>77</v>
      </c>
      <c r="B52" s="59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52:B52"/>
    <mergeCell ref="A46:B46"/>
    <mergeCell ref="A47:B47"/>
    <mergeCell ref="A48:B48"/>
    <mergeCell ref="A49:B49"/>
    <mergeCell ref="A50:B50"/>
    <mergeCell ref="A51:B51"/>
    <mergeCell ref="A45:B45"/>
    <mergeCell ref="A8:B8"/>
    <mergeCell ref="A9:B9"/>
    <mergeCell ref="A30:B30"/>
    <mergeCell ref="A42:B42"/>
    <mergeCell ref="A44:B44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X1" zoomScaleNormal="100" workbookViewId="0">
      <selection activeCell="B55" sqref="B55"/>
    </sheetView>
  </sheetViews>
  <sheetFormatPr defaultRowHeight="14.45"/>
  <cols>
    <col min="1" max="1" width="3" style="12" customWidth="1"/>
    <col min="2" max="2" width="52" style="12" customWidth="1"/>
    <col min="3" max="28" width="9.7109375" style="12" customWidth="1"/>
    <col min="29" max="29" width="13.855468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61" t="s">
        <v>78</v>
      </c>
      <c r="B5" s="6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 ht="15">
      <c r="B6" s="47" t="s">
        <v>79</v>
      </c>
      <c r="AC6" s="12"/>
      <c r="AD6" s="38"/>
      <c r="AE6" s="38"/>
      <c r="AF6" s="38"/>
    </row>
    <row r="7" spans="1:32" ht="15.75">
      <c r="A7" s="59"/>
      <c r="B7" s="5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59"/>
      <c r="B8" s="59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 ht="15">
      <c r="A9" s="59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">
      <c r="B10" s="15" t="s">
        <v>80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 ht="15">
      <c r="B11" s="40" t="s">
        <v>39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5">
      <c r="B12" s="12" t="s">
        <v>41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 ht="15">
      <c r="B13" s="12" t="s">
        <v>42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 ht="15">
      <c r="B14" s="12" t="s">
        <v>43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 ht="15">
      <c r="B15" s="12" t="s">
        <v>44</v>
      </c>
      <c r="C15" s="12" t="s">
        <v>45</v>
      </c>
      <c r="D15" s="12" t="s">
        <v>45</v>
      </c>
      <c r="E15" s="12" t="s">
        <v>45</v>
      </c>
      <c r="F15" s="12" t="s">
        <v>45</v>
      </c>
      <c r="G15" s="12" t="s">
        <v>45</v>
      </c>
      <c r="H15" s="12" t="s">
        <v>45</v>
      </c>
      <c r="I15" s="12" t="s">
        <v>45</v>
      </c>
      <c r="J15" s="12" t="s">
        <v>45</v>
      </c>
      <c r="K15" s="12" t="s">
        <v>45</v>
      </c>
      <c r="L15" s="12" t="s">
        <v>45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 ht="15">
      <c r="B16" s="12" t="s">
        <v>46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 ht="15">
      <c r="B17" s="12" t="s">
        <v>81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B18" s="12" t="s">
        <v>82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 ht="15">
      <c r="B19" s="12" t="s">
        <v>47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B20" s="12" t="s">
        <v>48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 ht="15">
      <c r="B21" s="12" t="s">
        <v>49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 ht="15">
      <c r="B22" s="42" t="s">
        <v>50</v>
      </c>
      <c r="AB22" s="15"/>
      <c r="AC22" s="15"/>
      <c r="AD22" s="15"/>
      <c r="AE22" s="15"/>
      <c r="AF22" s="38"/>
    </row>
    <row r="23" spans="1:32" ht="15">
      <c r="B23" s="12" t="s">
        <v>52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 ht="15">
      <c r="B24" s="12" t="s">
        <v>83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 ht="15">
      <c r="B25" s="12" t="s">
        <v>84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 ht="15">
      <c r="B26" s="12" t="s">
        <v>57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 ht="15">
      <c r="B27" s="12" t="s">
        <v>58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 ht="15">
      <c r="B28" s="12" t="s">
        <v>85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 ht="15">
      <c r="A29" s="59"/>
      <c r="B29" s="59"/>
      <c r="AB29" s="15"/>
      <c r="AC29" s="15"/>
      <c r="AD29" s="15"/>
      <c r="AE29" s="15"/>
      <c r="AF29" s="38"/>
    </row>
    <row r="30" spans="1:32" ht="15">
      <c r="B30" s="15" t="s">
        <v>86</v>
      </c>
      <c r="AB30" s="15"/>
      <c r="AC30" s="15"/>
      <c r="AD30" s="15"/>
      <c r="AE30" s="15"/>
      <c r="AF30" s="38"/>
    </row>
    <row r="31" spans="1:32" ht="15">
      <c r="B31" s="44" t="s">
        <v>87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 ht="15">
      <c r="B32" s="49" t="s">
        <v>88</v>
      </c>
      <c r="AB32" s="15"/>
      <c r="AC32" s="15"/>
      <c r="AD32" s="15"/>
      <c r="AE32" s="15"/>
      <c r="AF32" s="38"/>
    </row>
    <row r="33" spans="1:32" ht="15">
      <c r="B33" s="12" t="s">
        <v>63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 ht="15">
      <c r="B34" s="12" t="s">
        <v>89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 ht="15">
      <c r="B35" s="12" t="s">
        <v>90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 ht="15">
      <c r="B36" s="12" t="s">
        <v>91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 ht="15">
      <c r="B37" s="12" t="s">
        <v>92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 ht="15">
      <c r="B38" s="12" t="s">
        <v>93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 ht="15">
      <c r="A39" s="59"/>
      <c r="B39" s="59"/>
      <c r="AB39" s="15"/>
      <c r="AC39" s="15"/>
      <c r="AD39" s="15"/>
      <c r="AE39" s="15"/>
      <c r="AF39" s="38"/>
    </row>
    <row r="40" spans="1:32" ht="15">
      <c r="B40" s="46" t="s">
        <v>94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 ht="15">
      <c r="A41" s="59"/>
      <c r="B41" s="59"/>
      <c r="AC41" s="12"/>
      <c r="AD41" s="38"/>
      <c r="AE41" s="38"/>
      <c r="AF41" s="38"/>
    </row>
    <row r="42" spans="1:32" ht="15">
      <c r="A42" s="60" t="s">
        <v>72</v>
      </c>
      <c r="B42" s="60"/>
      <c r="AC42" s="12"/>
      <c r="AD42" s="38"/>
      <c r="AE42" s="38"/>
      <c r="AF42" s="38"/>
    </row>
    <row r="43" spans="1:32" ht="15">
      <c r="A43" s="59" t="s">
        <v>73</v>
      </c>
      <c r="B43" s="59"/>
      <c r="AC43" s="12"/>
      <c r="AD43" s="38"/>
      <c r="AE43" s="38"/>
      <c r="AF43" s="38"/>
    </row>
    <row r="44" spans="1:32" ht="15">
      <c r="A44" s="59" t="s">
        <v>95</v>
      </c>
      <c r="B44" s="59"/>
      <c r="AC44" s="12"/>
      <c r="AD44" s="38"/>
      <c r="AE44" s="38"/>
      <c r="AF44" s="38"/>
    </row>
    <row r="45" spans="1:32" ht="15">
      <c r="A45" s="59" t="s">
        <v>96</v>
      </c>
      <c r="B45" s="59"/>
      <c r="AC45" s="12"/>
      <c r="AD45" s="38"/>
      <c r="AE45" s="38"/>
      <c r="AF45" s="38"/>
    </row>
    <row r="46" spans="1:32" ht="15">
      <c r="A46" s="59" t="s">
        <v>97</v>
      </c>
      <c r="B46" s="59"/>
      <c r="AC46" s="12"/>
      <c r="AD46" s="38"/>
      <c r="AE46" s="38"/>
      <c r="AF46" s="38"/>
    </row>
    <row r="47" spans="1:32" ht="15">
      <c r="A47" s="59" t="s">
        <v>98</v>
      </c>
      <c r="B47" s="59"/>
      <c r="AC47" s="12"/>
      <c r="AD47" s="38"/>
      <c r="AE47" s="38"/>
      <c r="AF47" s="38"/>
    </row>
    <row r="48" spans="1:32" ht="15">
      <c r="A48" s="59" t="s">
        <v>99</v>
      </c>
      <c r="B48" s="59"/>
      <c r="AC48" s="12"/>
      <c r="AD48" s="38"/>
      <c r="AE48" s="38"/>
      <c r="AF48" s="38"/>
    </row>
    <row r="49" spans="1:32" ht="15">
      <c r="A49" s="59" t="s">
        <v>77</v>
      </c>
      <c r="B49" s="59"/>
      <c r="AC49" s="12"/>
      <c r="AD49" s="38"/>
      <c r="AE49" s="38"/>
      <c r="AF49" s="38"/>
    </row>
    <row r="50" spans="1:32" ht="15">
      <c r="A50" s="59" t="s">
        <v>100</v>
      </c>
      <c r="B50" s="59"/>
      <c r="AC50" s="12"/>
      <c r="AD50" s="38"/>
      <c r="AE50" s="38"/>
      <c r="AF50" s="38"/>
    </row>
    <row r="51" spans="1:32" ht="15">
      <c r="B51" s="50" t="s">
        <v>101</v>
      </c>
      <c r="AC51" s="12"/>
      <c r="AD51" s="38"/>
      <c r="AE51" s="38"/>
      <c r="AF51" s="38"/>
    </row>
    <row r="52" spans="1:32" ht="15">
      <c r="A52" s="13"/>
      <c r="AC52" s="11" t="s">
        <v>102</v>
      </c>
    </row>
    <row r="53" spans="1:32">
      <c r="A53" s="13"/>
      <c r="AC53" s="11" t="s">
        <v>102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6"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  <mergeCell ref="A39:B39"/>
    <mergeCell ref="A5:B5"/>
    <mergeCell ref="A7:B7"/>
    <mergeCell ref="A8:B8"/>
    <mergeCell ref="A9:B9"/>
    <mergeCell ref="A29:B29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topLeftCell="A2" workbookViewId="0">
      <pane xSplit="1" topLeftCell="B24" activePane="topRight" state="frozen"/>
      <selection pane="topRight" activeCell="A37" sqref="A37"/>
    </sheetView>
  </sheetViews>
  <sheetFormatPr defaultRowHeight="14.45"/>
  <cols>
    <col min="1" max="1" width="12.28515625" customWidth="1"/>
    <col min="2" max="3" width="15.5703125" customWidth="1"/>
    <col min="4" max="4" width="11.85546875" bestFit="1" customWidth="1"/>
    <col min="5" max="6" width="10.140625" bestFit="1" customWidth="1"/>
  </cols>
  <sheetData>
    <row r="1" spans="1:29" s="1" customFormat="1">
      <c r="A1" s="1" t="s">
        <v>103</v>
      </c>
      <c r="B1" s="1" t="s">
        <v>104</v>
      </c>
      <c r="C1" s="1" t="s">
        <v>105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106</v>
      </c>
      <c r="B4" t="s">
        <v>107</v>
      </c>
      <c r="C4" t="s">
        <v>108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109</v>
      </c>
      <c r="B5" t="s">
        <v>107</v>
      </c>
      <c r="C5" t="s">
        <v>108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110</v>
      </c>
      <c r="B6" t="s">
        <v>107</v>
      </c>
      <c r="C6" t="s">
        <v>108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106</v>
      </c>
      <c r="B10" t="s">
        <v>111</v>
      </c>
      <c r="C10" t="s">
        <v>112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109</v>
      </c>
      <c r="B11" t="s">
        <v>111</v>
      </c>
      <c r="C11" t="s">
        <v>112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110</v>
      </c>
      <c r="B12" t="s">
        <v>111</v>
      </c>
      <c r="C12" t="s">
        <v>112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113</v>
      </c>
    </row>
    <row r="16" spans="1:29" s="1" customFormat="1">
      <c r="A16" s="1" t="s">
        <v>103</v>
      </c>
      <c r="B16" s="1" t="s">
        <v>104</v>
      </c>
      <c r="C16" s="1" t="s">
        <v>105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106</v>
      </c>
      <c r="B19" t="s">
        <v>107</v>
      </c>
      <c r="C19" t="s">
        <v>114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109</v>
      </c>
      <c r="B20" t="s">
        <v>107</v>
      </c>
      <c r="C20" t="s">
        <v>114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110</v>
      </c>
      <c r="B21" t="s">
        <v>107</v>
      </c>
      <c r="C21" t="s">
        <v>114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106</v>
      </c>
      <c r="B25" t="s">
        <v>111</v>
      </c>
      <c r="C25" t="s">
        <v>115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109</v>
      </c>
      <c r="B26" t="s">
        <v>111</v>
      </c>
      <c r="C26" t="s">
        <v>115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110</v>
      </c>
      <c r="B27" t="s">
        <v>111</v>
      </c>
      <c r="C27" t="s">
        <v>115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116</v>
      </c>
    </row>
    <row r="30" spans="1:29">
      <c r="A30" t="s">
        <v>117</v>
      </c>
    </row>
    <row r="31" spans="1:29">
      <c r="A31" s="28" t="s">
        <v>118</v>
      </c>
    </row>
    <row r="32" spans="1:29">
      <c r="A32" t="s">
        <v>119</v>
      </c>
    </row>
    <row r="33" spans="1:2">
      <c r="A33" t="s">
        <v>120</v>
      </c>
    </row>
    <row r="34" spans="1:2">
      <c r="A34" t="s">
        <v>121</v>
      </c>
    </row>
    <row r="35" spans="1:2">
      <c r="A35" s="1"/>
    </row>
    <row r="36" spans="1:2">
      <c r="A36" s="1" t="s">
        <v>122</v>
      </c>
    </row>
    <row r="37" spans="1:2">
      <c r="A37" s="10">
        <v>1.1402802162473835E-3</v>
      </c>
      <c r="B37" t="s"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45"/>
  <cols>
    <col min="1" max="1" width="31.5703125" customWidth="1"/>
    <col min="2" max="2" width="10.5703125" customWidth="1"/>
  </cols>
  <sheetData>
    <row r="1" spans="1:4">
      <c r="A1" s="2" t="s">
        <v>123</v>
      </c>
      <c r="B1" s="3"/>
      <c r="D1" s="2" t="s">
        <v>124</v>
      </c>
    </row>
    <row r="2" spans="1:4">
      <c r="A2" t="s">
        <v>125</v>
      </c>
      <c r="B2" s="6">
        <v>0.68595041322314043</v>
      </c>
      <c r="D2" s="5" t="s">
        <v>126</v>
      </c>
    </row>
    <row r="3" spans="1:4">
      <c r="A3" t="s">
        <v>127</v>
      </c>
      <c r="B3" s="6">
        <v>0.68881036513545346</v>
      </c>
    </row>
    <row r="5" spans="1:4">
      <c r="A5" s="2" t="s">
        <v>128</v>
      </c>
      <c r="B5" s="3"/>
      <c r="D5" s="2" t="s">
        <v>124</v>
      </c>
    </row>
    <row r="6" spans="1:4">
      <c r="A6" t="s">
        <v>129</v>
      </c>
      <c r="B6">
        <v>0.55000000000000004</v>
      </c>
      <c r="D6" s="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V1" workbookViewId="0">
      <selection activeCell="AG2" sqref="AG2"/>
    </sheetView>
  </sheetViews>
  <sheetFormatPr defaultRowHeight="14.4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 ht="15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 ht="15">
      <c r="AD4" s="12"/>
      <c r="AE4" s="12"/>
    </row>
    <row r="5" spans="1:31" ht="15.75">
      <c r="A5" s="21" t="s">
        <v>131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 ht="15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 ht="15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15">
      <c r="B10" s="14" t="s">
        <v>132</v>
      </c>
      <c r="AD10" s="12"/>
      <c r="AE10" s="12"/>
    </row>
    <row r="11" spans="1:31" ht="15">
      <c r="B11" s="40" t="s">
        <v>133</v>
      </c>
      <c r="AD11" s="12"/>
      <c r="AE11" s="12"/>
    </row>
    <row r="12" spans="1:31" ht="15">
      <c r="B12" s="12" t="s">
        <v>134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 ht="15">
      <c r="B13" s="12" t="s">
        <v>135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 ht="15">
      <c r="B14" s="12" t="s">
        <v>136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 ht="15">
      <c r="B15" s="40" t="s">
        <v>137</v>
      </c>
      <c r="AD15" s="12"/>
      <c r="AE15" s="12"/>
    </row>
    <row r="16" spans="1:31" ht="15">
      <c r="B16" s="12" t="s">
        <v>138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 ht="15">
      <c r="B17" s="12" t="s">
        <v>139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 ht="15">
      <c r="B18" s="12" t="s">
        <v>140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 ht="15">
      <c r="B19" s="40" t="s">
        <v>141</v>
      </c>
      <c r="AD19" s="12"/>
      <c r="AE19" s="12"/>
    </row>
    <row r="20" spans="1:31" ht="15">
      <c r="B20" s="12" t="s">
        <v>63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 ht="15">
      <c r="B21" s="12" t="s">
        <v>142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 ht="15">
      <c r="B22" s="12" t="s">
        <v>143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 ht="15">
      <c r="B23" s="40" t="s">
        <v>144</v>
      </c>
      <c r="AD23" s="12"/>
      <c r="AE23" s="12"/>
    </row>
    <row r="24" spans="1:31" ht="15">
      <c r="B24" s="12" t="s">
        <v>145</v>
      </c>
      <c r="AD24" s="12"/>
      <c r="AE24" s="12"/>
    </row>
    <row r="25" spans="1:31" ht="15">
      <c r="A25" s="31"/>
      <c r="B25" s="31" t="s">
        <v>146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 ht="15">
      <c r="A26" s="31"/>
      <c r="B26" s="31" t="s">
        <v>147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 ht="15">
      <c r="B27" s="12" t="s">
        <v>148</v>
      </c>
      <c r="AD27" s="12"/>
      <c r="AE27" s="12"/>
    </row>
    <row r="28" spans="1:31" ht="15">
      <c r="A28" s="31"/>
      <c r="B28" s="31" t="s">
        <v>146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 ht="15">
      <c r="A29" s="31"/>
      <c r="B29" s="31" t="s">
        <v>147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 ht="15">
      <c r="B30" s="12" t="s">
        <v>143</v>
      </c>
      <c r="AD30" s="12"/>
      <c r="AE30" s="12"/>
    </row>
    <row r="31" spans="1:31" ht="15">
      <c r="A31" s="31"/>
      <c r="B31" s="31" t="s">
        <v>147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 ht="15">
      <c r="B32" s="40" t="s">
        <v>149</v>
      </c>
      <c r="AD32" s="12"/>
      <c r="AE32" s="12"/>
    </row>
    <row r="33" spans="1:31" ht="15">
      <c r="B33" s="12" t="s">
        <v>150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45</v>
      </c>
      <c r="Y33" s="12" t="s">
        <v>45</v>
      </c>
      <c r="Z33" s="12" t="s">
        <v>45</v>
      </c>
      <c r="AA33" s="12" t="s">
        <v>45</v>
      </c>
      <c r="AB33" s="12" t="s">
        <v>45</v>
      </c>
      <c r="AC33" s="12" t="s">
        <v>45</v>
      </c>
      <c r="AD33" s="12" t="s">
        <v>45</v>
      </c>
      <c r="AE33" s="12" t="s">
        <v>45</v>
      </c>
    </row>
    <row r="34" spans="1:31" ht="15">
      <c r="B34" s="12" t="s">
        <v>151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45</v>
      </c>
      <c r="Y34" s="12" t="s">
        <v>45</v>
      </c>
      <c r="Z34" s="12" t="s">
        <v>45</v>
      </c>
      <c r="AA34" s="12" t="s">
        <v>45</v>
      </c>
      <c r="AB34" s="12" t="s">
        <v>45</v>
      </c>
      <c r="AC34" s="12" t="s">
        <v>45</v>
      </c>
      <c r="AD34" s="12" t="s">
        <v>45</v>
      </c>
      <c r="AE34" s="12" t="s">
        <v>45</v>
      </c>
    </row>
    <row r="35" spans="1:31" ht="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 ht="15">
      <c r="A36" s="12" t="s">
        <v>152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 ht="15">
      <c r="A37" s="12" t="s">
        <v>153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 ht="15">
      <c r="A38" s="12" t="s">
        <v>154</v>
      </c>
      <c r="AD38" s="12"/>
      <c r="AE38" s="12"/>
    </row>
    <row r="39" spans="1:31" ht="15">
      <c r="A39" s="12" t="s">
        <v>155</v>
      </c>
      <c r="AD39" s="12"/>
      <c r="AE39" s="12"/>
    </row>
    <row r="40" spans="1:31" ht="15">
      <c r="AD40" s="12"/>
      <c r="AE40" s="12"/>
    </row>
    <row r="41" spans="1:31" ht="15">
      <c r="A41" s="14" t="s">
        <v>72</v>
      </c>
      <c r="AD41" s="12"/>
      <c r="AE41" s="12"/>
    </row>
    <row r="42" spans="1:31" ht="15">
      <c r="A42" s="12" t="s">
        <v>156</v>
      </c>
      <c r="AD42" s="12"/>
      <c r="AE42" s="12"/>
    </row>
    <row r="43" spans="1:31" ht="15">
      <c r="A43" s="12" t="s">
        <v>157</v>
      </c>
      <c r="AD43" s="12"/>
      <c r="AE43" s="12"/>
    </row>
    <row r="44" spans="1:31" ht="15">
      <c r="A44" s="12" t="s">
        <v>158</v>
      </c>
      <c r="AD44" s="12"/>
      <c r="AE44" s="12"/>
    </row>
    <row r="45" spans="1:31" ht="15">
      <c r="A45" s="12" t="s">
        <v>159</v>
      </c>
      <c r="AD45" s="12"/>
      <c r="AE45" s="12"/>
    </row>
    <row r="46" spans="1:31" ht="15">
      <c r="A46" s="12" t="s">
        <v>160</v>
      </c>
      <c r="AD46" s="12"/>
      <c r="AE46" s="12"/>
    </row>
    <row r="47" spans="1:31" ht="15">
      <c r="A47" s="12" t="s">
        <v>161</v>
      </c>
      <c r="AD47" s="12"/>
      <c r="AE47" s="12"/>
    </row>
    <row r="48" spans="1:31" ht="15">
      <c r="A48" s="13"/>
      <c r="U48" s="11"/>
    </row>
    <row r="49" spans="1:2" ht="15"/>
    <row r="50" spans="1:2">
      <c r="A50" s="13"/>
      <c r="B50" s="12" t="s">
        <v>101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/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  <row r="4" spans="1:1">
      <c r="A4" t="s">
        <v>165</v>
      </c>
    </row>
    <row r="5" spans="1:1">
      <c r="A5" t="s">
        <v>166</v>
      </c>
    </row>
    <row r="6" spans="1:1">
      <c r="A6" t="s">
        <v>167</v>
      </c>
    </row>
    <row r="7" spans="1:1">
      <c r="A7" t="s">
        <v>168</v>
      </c>
    </row>
    <row r="8" spans="1:1">
      <c r="A8" t="s">
        <v>169</v>
      </c>
    </row>
    <row r="10" spans="1:1">
      <c r="A10" t="s">
        <v>170</v>
      </c>
    </row>
    <row r="11" spans="1:1">
      <c r="A11" t="s">
        <v>171</v>
      </c>
    </row>
    <row r="12" spans="1:1">
      <c r="A12" t="s">
        <v>172</v>
      </c>
    </row>
    <row r="13" spans="1:1">
      <c r="A13" t="s">
        <v>173</v>
      </c>
    </row>
    <row r="14" spans="1:1">
      <c r="A14" t="s">
        <v>174</v>
      </c>
    </row>
    <row r="15" spans="1:1">
      <c r="A15" t="s">
        <v>175</v>
      </c>
    </row>
    <row r="17" spans="1:7">
      <c r="A17" s="2" t="s">
        <v>176</v>
      </c>
      <c r="B17" s="3"/>
      <c r="C17" s="3"/>
      <c r="D17" s="3"/>
      <c r="E17" s="3"/>
      <c r="F17" s="3"/>
      <c r="G17" s="3"/>
    </row>
    <row r="18" spans="1:7">
      <c r="B18" s="7" t="s">
        <v>177</v>
      </c>
      <c r="C18" s="7" t="s">
        <v>178</v>
      </c>
      <c r="D18" s="7" t="s">
        <v>179</v>
      </c>
      <c r="E18" s="7" t="s">
        <v>180</v>
      </c>
      <c r="F18" s="7" t="s">
        <v>181</v>
      </c>
      <c r="G18" s="7" t="s">
        <v>182</v>
      </c>
    </row>
    <row r="19" spans="1:7">
      <c r="A19" t="s">
        <v>183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127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109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184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185</v>
      </c>
      <c r="B26" s="3"/>
      <c r="C26" s="3"/>
      <c r="D26" s="3"/>
      <c r="E26" s="3"/>
      <c r="F26" s="3"/>
      <c r="G26" s="3"/>
    </row>
    <row r="27" spans="1:7">
      <c r="B27" s="7" t="s">
        <v>177</v>
      </c>
      <c r="C27" s="7" t="s">
        <v>178</v>
      </c>
      <c r="D27" s="7" t="s">
        <v>179</v>
      </c>
      <c r="E27" s="7" t="s">
        <v>180</v>
      </c>
      <c r="F27" s="7" t="s">
        <v>181</v>
      </c>
      <c r="G27" s="7" t="s">
        <v>182</v>
      </c>
    </row>
    <row r="28" spans="1:7">
      <c r="A28" t="s">
        <v>183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106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Z4" workbookViewId="0">
      <selection activeCell="F8" sqref="F8"/>
    </sheetView>
  </sheetViews>
  <sheetFormatPr defaultRowHeight="14.45"/>
  <cols>
    <col min="1" max="1" width="3" customWidth="1"/>
    <col min="2" max="2" width="45.42578125" customWidth="1"/>
    <col min="20" max="29" width="9.140625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2" t="s">
        <v>186</v>
      </c>
      <c r="B5" s="6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3"/>
      <c r="B6" s="63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1" t="s">
        <v>187</v>
      </c>
      <c r="B7" s="6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1" t="s">
        <v>188</v>
      </c>
      <c r="B8" s="61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15">
      <c r="A9" s="63"/>
      <c r="B9" s="6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3"/>
      <c r="B10" s="63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3"/>
      <c r="B11" s="63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3"/>
      <c r="B12" s="63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189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 ht="15">
      <c r="A14" s="38"/>
      <c r="B14" s="40" t="s">
        <v>190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12" t="s">
        <v>42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 ht="15">
      <c r="A16" s="38"/>
      <c r="B16" s="12" t="s">
        <v>43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 ht="15">
      <c r="A17" s="38"/>
      <c r="B17" s="12" t="s">
        <v>44</v>
      </c>
      <c r="C17" s="38" t="s">
        <v>45</v>
      </c>
      <c r="D17" s="38" t="s">
        <v>45</v>
      </c>
      <c r="E17" s="38" t="s">
        <v>45</v>
      </c>
      <c r="F17" s="38" t="s">
        <v>45</v>
      </c>
      <c r="G17" s="38" t="s">
        <v>45</v>
      </c>
      <c r="H17" s="38" t="s">
        <v>45</v>
      </c>
      <c r="I17" s="38" t="s">
        <v>45</v>
      </c>
      <c r="J17" s="38" t="s">
        <v>45</v>
      </c>
      <c r="K17" s="38" t="s">
        <v>45</v>
      </c>
      <c r="L17" s="38" t="s">
        <v>45</v>
      </c>
      <c r="M17" s="38" t="s">
        <v>45</v>
      </c>
      <c r="N17" s="38" t="s">
        <v>45</v>
      </c>
      <c r="O17" s="38" t="s">
        <v>45</v>
      </c>
      <c r="P17" s="38" t="s">
        <v>45</v>
      </c>
      <c r="Q17" s="38" t="s">
        <v>45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A18" s="38"/>
      <c r="B18" s="12" t="s">
        <v>46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45</v>
      </c>
      <c r="O18" s="38" t="s">
        <v>45</v>
      </c>
      <c r="P18" s="38" t="s">
        <v>45</v>
      </c>
      <c r="Q18" s="38" t="s">
        <v>45</v>
      </c>
      <c r="R18" s="38" t="s">
        <v>45</v>
      </c>
      <c r="S18" s="38" t="s">
        <v>45</v>
      </c>
      <c r="T18" s="38" t="s">
        <v>45</v>
      </c>
      <c r="U18" s="38" t="s">
        <v>45</v>
      </c>
      <c r="V18" s="38" t="s">
        <v>45</v>
      </c>
      <c r="W18" s="38" t="s">
        <v>45</v>
      </c>
      <c r="X18" s="38" t="s">
        <v>45</v>
      </c>
      <c r="Y18" s="38" t="s">
        <v>45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45" customHeight="1">
      <c r="A19" s="63"/>
      <c r="B19" s="63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ht="15">
      <c r="A20" s="38"/>
      <c r="B20" s="40" t="s">
        <v>191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15">
      <c r="A21" s="38"/>
      <c r="B21" s="12" t="s">
        <v>42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 ht="15">
      <c r="A22" s="38"/>
      <c r="B22" s="12" t="s">
        <v>43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 ht="15">
      <c r="A23" s="38"/>
      <c r="B23" s="12" t="s">
        <v>44</v>
      </c>
      <c r="C23" s="38" t="s">
        <v>45</v>
      </c>
      <c r="D23" s="38" t="s">
        <v>45</v>
      </c>
      <c r="E23" s="38" t="s">
        <v>45</v>
      </c>
      <c r="F23" s="38" t="s">
        <v>45</v>
      </c>
      <c r="G23" s="38" t="s">
        <v>45</v>
      </c>
      <c r="H23" s="38" t="s">
        <v>45</v>
      </c>
      <c r="I23" s="38" t="s">
        <v>45</v>
      </c>
      <c r="J23" s="38" t="s">
        <v>45</v>
      </c>
      <c r="K23" s="38" t="s">
        <v>45</v>
      </c>
      <c r="L23" s="38" t="s">
        <v>45</v>
      </c>
      <c r="M23" s="38" t="s">
        <v>45</v>
      </c>
      <c r="N23" s="38" t="s">
        <v>45</v>
      </c>
      <c r="O23" s="38" t="s">
        <v>45</v>
      </c>
      <c r="P23" s="38" t="s">
        <v>45</v>
      </c>
      <c r="Q23" s="38" t="s">
        <v>45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 ht="15">
      <c r="A24" s="38"/>
      <c r="B24" s="12" t="s">
        <v>46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45</v>
      </c>
      <c r="O24" s="38" t="s">
        <v>45</v>
      </c>
      <c r="P24" s="38" t="s">
        <v>45</v>
      </c>
      <c r="Q24" s="38" t="s">
        <v>45</v>
      </c>
      <c r="R24" s="38" t="s">
        <v>45</v>
      </c>
      <c r="S24" s="38" t="s">
        <v>45</v>
      </c>
      <c r="T24" s="38" t="s">
        <v>45</v>
      </c>
      <c r="U24" s="38" t="s">
        <v>45</v>
      </c>
      <c r="V24" s="38" t="s">
        <v>45</v>
      </c>
      <c r="W24" s="38" t="s">
        <v>45</v>
      </c>
      <c r="X24" s="38" t="s">
        <v>45</v>
      </c>
      <c r="Y24" s="38" t="s">
        <v>45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45" customHeight="1">
      <c r="A25" s="63"/>
      <c r="B25" s="63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ht="15">
      <c r="A26" s="38"/>
      <c r="B26" s="43" t="s">
        <v>59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ht="15">
      <c r="A27" s="38"/>
      <c r="B27" s="44" t="s">
        <v>192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45" customHeight="1">
      <c r="A28" s="63"/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ht="15">
      <c r="A29" s="15"/>
      <c r="B29" s="43" t="s">
        <v>193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45" customHeight="1">
      <c r="A30" s="63"/>
      <c r="B30" s="63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63"/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">
      <c r="A32" s="15"/>
      <c r="B32" s="15" t="s">
        <v>194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 ht="15">
      <c r="A33" s="38"/>
      <c r="B33" s="40" t="s">
        <v>195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ht="15">
      <c r="A34" s="38"/>
      <c r="B34" s="12" t="s">
        <v>42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 ht="15">
      <c r="A35" s="38"/>
      <c r="B35" s="12" t="s">
        <v>43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 ht="15">
      <c r="A36" s="38"/>
      <c r="B36" s="12" t="s">
        <v>44</v>
      </c>
      <c r="C36" s="38" t="s">
        <v>45</v>
      </c>
      <c r="D36" s="38" t="s">
        <v>45</v>
      </c>
      <c r="E36" s="38" t="s">
        <v>45</v>
      </c>
      <c r="F36" s="38" t="s">
        <v>45</v>
      </c>
      <c r="G36" s="38" t="s">
        <v>45</v>
      </c>
      <c r="H36" s="38" t="s">
        <v>45</v>
      </c>
      <c r="I36" s="38" t="s">
        <v>45</v>
      </c>
      <c r="J36" s="38" t="s">
        <v>45</v>
      </c>
      <c r="K36" s="38" t="s">
        <v>45</v>
      </c>
      <c r="L36" s="38" t="s">
        <v>45</v>
      </c>
      <c r="M36" s="38" t="s">
        <v>45</v>
      </c>
      <c r="N36" s="38" t="s">
        <v>45</v>
      </c>
      <c r="O36" s="38" t="s">
        <v>45</v>
      </c>
      <c r="P36" s="38" t="s">
        <v>45</v>
      </c>
      <c r="Q36" s="38" t="s">
        <v>45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 ht="15">
      <c r="A37" s="38"/>
      <c r="B37" s="12" t="s">
        <v>46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45</v>
      </c>
      <c r="O37" s="38" t="s">
        <v>45</v>
      </c>
      <c r="P37" s="38" t="s">
        <v>45</v>
      </c>
      <c r="Q37" s="38" t="s">
        <v>45</v>
      </c>
      <c r="R37" s="38" t="s">
        <v>45</v>
      </c>
      <c r="S37" s="38" t="s">
        <v>45</v>
      </c>
      <c r="T37" s="38" t="s">
        <v>45</v>
      </c>
      <c r="U37" s="38" t="s">
        <v>45</v>
      </c>
      <c r="V37" s="38" t="s">
        <v>45</v>
      </c>
      <c r="W37" s="38" t="s">
        <v>45</v>
      </c>
      <c r="X37" s="38" t="s">
        <v>45</v>
      </c>
      <c r="Y37" s="38" t="s">
        <v>45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45" customHeight="1">
      <c r="A38" s="63"/>
      <c r="B38" s="63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ht="15">
      <c r="A39" s="38"/>
      <c r="B39" s="40" t="s">
        <v>191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 ht="15">
      <c r="A40" s="38"/>
      <c r="B40" s="12" t="s">
        <v>42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 ht="15">
      <c r="A41" s="38"/>
      <c r="B41" s="12" t="s">
        <v>43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 ht="15">
      <c r="A42" s="38"/>
      <c r="B42" s="12" t="s">
        <v>44</v>
      </c>
      <c r="C42" s="38" t="s">
        <v>45</v>
      </c>
      <c r="D42" s="38" t="s">
        <v>45</v>
      </c>
      <c r="E42" s="38" t="s">
        <v>45</v>
      </c>
      <c r="F42" s="38" t="s">
        <v>45</v>
      </c>
      <c r="G42" s="38" t="s">
        <v>45</v>
      </c>
      <c r="H42" s="38" t="s">
        <v>45</v>
      </c>
      <c r="I42" s="38" t="s">
        <v>45</v>
      </c>
      <c r="J42" s="38" t="s">
        <v>45</v>
      </c>
      <c r="K42" s="38" t="s">
        <v>45</v>
      </c>
      <c r="L42" s="38" t="s">
        <v>45</v>
      </c>
      <c r="M42" s="38" t="s">
        <v>45</v>
      </c>
      <c r="N42" s="38" t="s">
        <v>45</v>
      </c>
      <c r="O42" s="38" t="s">
        <v>45</v>
      </c>
      <c r="P42" s="38" t="s">
        <v>45</v>
      </c>
      <c r="Q42" s="38" t="s">
        <v>45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45</v>
      </c>
      <c r="O43" s="38" t="s">
        <v>45</v>
      </c>
      <c r="P43" s="38" t="s">
        <v>45</v>
      </c>
      <c r="Q43" s="38" t="s">
        <v>45</v>
      </c>
      <c r="R43" s="38" t="s">
        <v>45</v>
      </c>
      <c r="S43" s="38" t="s">
        <v>45</v>
      </c>
      <c r="T43" s="38" t="s">
        <v>45</v>
      </c>
      <c r="U43" s="38" t="s">
        <v>45</v>
      </c>
      <c r="V43" s="38" t="s">
        <v>45</v>
      </c>
      <c r="W43" s="38" t="s">
        <v>45</v>
      </c>
      <c r="X43" s="38" t="s">
        <v>45</v>
      </c>
      <c r="Y43" s="38" t="s">
        <v>45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45" customHeight="1">
      <c r="A44" s="63"/>
      <c r="B44" s="6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15"/>
      <c r="B45" s="43" t="s">
        <v>196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45" customHeight="1">
      <c r="A46" s="63"/>
      <c r="B46" s="63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61" t="s">
        <v>197</v>
      </c>
      <c r="B47" s="61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5">
      <c r="A48" s="63"/>
      <c r="B48" s="63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63"/>
      <c r="B49" s="63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5">
      <c r="A50" s="63"/>
      <c r="B50" s="63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 ht="15">
      <c r="A51" s="63"/>
      <c r="B51" s="63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5">
      <c r="A52" s="15"/>
      <c r="B52" s="15" t="s">
        <v>198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 ht="15">
      <c r="A53" s="38"/>
      <c r="B53" s="40" t="s">
        <v>199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5">
      <c r="A54" s="38"/>
      <c r="B54" s="12" t="s">
        <v>200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 ht="15">
      <c r="A55" s="38"/>
      <c r="B55" s="12" t="s">
        <v>201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 ht="15">
      <c r="A56" s="38"/>
      <c r="B56" s="12" t="s">
        <v>202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 ht="15">
      <c r="A57" s="38"/>
      <c r="B57" s="12" t="s">
        <v>203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 ht="15">
      <c r="A58" s="38"/>
      <c r="B58" s="12" t="s">
        <v>204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 ht="15">
      <c r="A59" s="38"/>
      <c r="B59" s="12" t="s">
        <v>205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 ht="15">
      <c r="A60" s="38"/>
      <c r="B60" s="12" t="s">
        <v>206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 ht="15">
      <c r="A61" s="38"/>
      <c r="B61" s="12" t="s">
        <v>207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 ht="15">
      <c r="A62" s="38"/>
      <c r="B62" s="12" t="s">
        <v>208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 ht="15">
      <c r="A63" s="38"/>
      <c r="B63" s="12" t="s">
        <v>209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45" customHeight="1">
      <c r="A64" s="63"/>
      <c r="B64" s="63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">
      <c r="A65" s="38"/>
      <c r="B65" s="40" t="s">
        <v>191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">
      <c r="A66" s="38"/>
      <c r="B66" s="12" t="s">
        <v>200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 ht="15">
      <c r="A67" s="38"/>
      <c r="B67" s="12" t="s">
        <v>201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 ht="15">
      <c r="A68" s="38"/>
      <c r="B68" s="12" t="s">
        <v>202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 ht="15">
      <c r="A69" s="38"/>
      <c r="B69" s="12" t="s">
        <v>203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 ht="15">
      <c r="A70" s="38"/>
      <c r="B70" s="12" t="s">
        <v>204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 ht="15">
      <c r="A71" s="38"/>
      <c r="B71" s="12" t="s">
        <v>205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 ht="15">
      <c r="A72" s="38"/>
      <c r="B72" s="12" t="s">
        <v>206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 ht="15">
      <c r="A73" s="38"/>
      <c r="B73" s="12" t="s">
        <v>207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 ht="15">
      <c r="A74" s="38"/>
      <c r="B74" s="12" t="s">
        <v>208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 ht="15">
      <c r="A75" s="38"/>
      <c r="B75" s="12" t="s">
        <v>209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45" customHeight="1">
      <c r="A76" s="63"/>
      <c r="B76" s="6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59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192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45" customHeight="1">
      <c r="A79" s="63"/>
      <c r="B79" s="6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5"/>
      <c r="B80" s="43" t="s">
        <v>193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45" customHeight="1">
      <c r="A81" s="64"/>
      <c r="B81" s="6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 ht="15">
      <c r="A82" s="63"/>
      <c r="B82" s="6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15" t="s">
        <v>210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 ht="15">
      <c r="A84" s="12"/>
      <c r="B84" s="42" t="s">
        <v>211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 ht="15">
      <c r="A85" s="12"/>
      <c r="B85" s="12" t="s">
        <v>200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 ht="15">
      <c r="A86" s="12"/>
      <c r="B86" s="12" t="s">
        <v>201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 ht="15">
      <c r="A87" s="12"/>
      <c r="B87" s="12" t="s">
        <v>202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 ht="15">
      <c r="A88" s="12"/>
      <c r="B88" s="12" t="s">
        <v>203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 ht="15">
      <c r="A89" s="12"/>
      <c r="B89" s="12" t="s">
        <v>204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 ht="15">
      <c r="A90" s="12"/>
      <c r="B90" s="12" t="s">
        <v>205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 ht="15">
      <c r="A91" s="12"/>
      <c r="B91" s="12" t="s">
        <v>206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 ht="15">
      <c r="A92" s="12"/>
      <c r="B92" s="12" t="s">
        <v>207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 ht="15">
      <c r="A93" s="12"/>
      <c r="B93" s="12" t="s">
        <v>208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 ht="15">
      <c r="A94" s="12"/>
      <c r="B94" s="12" t="s">
        <v>209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45" customHeight="1">
      <c r="A95" s="59"/>
      <c r="B95" s="5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 ht="15">
      <c r="A96" s="12"/>
      <c r="B96" s="40" t="s">
        <v>191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 ht="15">
      <c r="A97" s="12"/>
      <c r="B97" s="12" t="s">
        <v>200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 ht="15">
      <c r="A98" s="12"/>
      <c r="B98" s="12" t="s">
        <v>201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 ht="15">
      <c r="A99" s="12"/>
      <c r="B99" s="12" t="s">
        <v>202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 ht="15">
      <c r="A100" s="12"/>
      <c r="B100" s="12" t="s">
        <v>203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 ht="15">
      <c r="A101" s="12"/>
      <c r="B101" s="12" t="s">
        <v>204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 ht="15">
      <c r="A102" s="12"/>
      <c r="B102" s="12" t="s">
        <v>205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 ht="15">
      <c r="A103" s="12"/>
      <c r="B103" s="12" t="s">
        <v>206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 ht="15">
      <c r="A104" s="12"/>
      <c r="B104" s="12" t="s">
        <v>207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 ht="15">
      <c r="A105" s="12"/>
      <c r="B105" s="12" t="s">
        <v>208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 ht="15">
      <c r="A106" s="12"/>
      <c r="B106" s="12" t="s">
        <v>209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45" customHeight="1">
      <c r="A107" s="59"/>
      <c r="B107" s="5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 ht="15">
      <c r="A108" s="15"/>
      <c r="B108" s="43" t="s">
        <v>196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45" customHeight="1">
      <c r="A109" s="63"/>
      <c r="B109" s="63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 ht="15">
      <c r="A110" s="59" t="s">
        <v>212</v>
      </c>
      <c r="B110" s="59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 ht="15">
      <c r="A111" s="63"/>
      <c r="B111" s="63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61" t="s">
        <v>213</v>
      </c>
      <c r="B112" s="61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 ht="15">
      <c r="A113" s="63"/>
      <c r="B113" s="63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63"/>
      <c r="B114" s="63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 ht="15">
      <c r="A115" s="63"/>
      <c r="B115" s="63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 ht="15">
      <c r="A116" s="63"/>
      <c r="B116" s="63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15"/>
      <c r="B117" s="15" t="s">
        <v>214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 ht="15">
      <c r="A118" s="38"/>
      <c r="B118" s="40" t="s">
        <v>190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 ht="15">
      <c r="A119" s="38"/>
      <c r="B119" s="38" t="s">
        <v>41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 ht="15">
      <c r="A120" s="38"/>
      <c r="B120" s="12" t="s">
        <v>42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 ht="15">
      <c r="A121" s="38"/>
      <c r="B121" s="12" t="s">
        <v>43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 ht="15">
      <c r="A122" s="38"/>
      <c r="B122" s="12" t="s">
        <v>44</v>
      </c>
      <c r="C122" s="38" t="s">
        <v>45</v>
      </c>
      <c r="D122" s="38" t="s">
        <v>45</v>
      </c>
      <c r="E122" s="38" t="s">
        <v>45</v>
      </c>
      <c r="F122" s="38" t="s">
        <v>45</v>
      </c>
      <c r="G122" s="38" t="s">
        <v>45</v>
      </c>
      <c r="H122" s="38" t="s">
        <v>45</v>
      </c>
      <c r="I122" s="38" t="s">
        <v>45</v>
      </c>
      <c r="J122" s="38" t="s">
        <v>45</v>
      </c>
      <c r="K122" s="38" t="s">
        <v>45</v>
      </c>
      <c r="L122" s="38" t="s">
        <v>45</v>
      </c>
      <c r="M122" s="38" t="s">
        <v>45</v>
      </c>
      <c r="N122" s="38" t="s">
        <v>45</v>
      </c>
      <c r="O122" s="38" t="s">
        <v>45</v>
      </c>
      <c r="P122" s="38" t="s">
        <v>45</v>
      </c>
      <c r="Q122" s="38" t="s">
        <v>45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46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45</v>
      </c>
      <c r="O123" s="38" t="s">
        <v>45</v>
      </c>
      <c r="P123" s="38" t="s">
        <v>45</v>
      </c>
      <c r="Q123" s="38" t="s">
        <v>45</v>
      </c>
      <c r="R123" s="38" t="s">
        <v>45</v>
      </c>
      <c r="S123" s="38" t="s">
        <v>45</v>
      </c>
      <c r="T123" s="38" t="s">
        <v>45</v>
      </c>
      <c r="U123" s="38" t="s">
        <v>45</v>
      </c>
      <c r="V123" s="38" t="s">
        <v>45</v>
      </c>
      <c r="W123" s="38" t="s">
        <v>45</v>
      </c>
      <c r="X123" s="38" t="s">
        <v>45</v>
      </c>
      <c r="Y123" s="38" t="s">
        <v>45</v>
      </c>
      <c r="Z123" s="38" t="s">
        <v>45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49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45" customHeight="1">
      <c r="A125" s="63"/>
      <c r="B125" s="63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0" t="s">
        <v>191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38" t="s">
        <v>41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 ht="15">
      <c r="A128" s="38"/>
      <c r="B128" s="12" t="s">
        <v>42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 ht="15">
      <c r="A129" s="38"/>
      <c r="B129" s="12" t="s">
        <v>43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 ht="15">
      <c r="A130" s="38"/>
      <c r="B130" s="12" t="s">
        <v>44</v>
      </c>
      <c r="C130" s="38" t="s">
        <v>45</v>
      </c>
      <c r="D130" s="38" t="s">
        <v>45</v>
      </c>
      <c r="E130" s="38" t="s">
        <v>45</v>
      </c>
      <c r="F130" s="38" t="s">
        <v>45</v>
      </c>
      <c r="G130" s="38" t="s">
        <v>45</v>
      </c>
      <c r="H130" s="38" t="s">
        <v>45</v>
      </c>
      <c r="I130" s="38" t="s">
        <v>45</v>
      </c>
      <c r="J130" s="38" t="s">
        <v>45</v>
      </c>
      <c r="K130" s="38" t="s">
        <v>45</v>
      </c>
      <c r="L130" s="38" t="s">
        <v>45</v>
      </c>
      <c r="M130" s="38" t="s">
        <v>45</v>
      </c>
      <c r="N130" s="38" t="s">
        <v>45</v>
      </c>
      <c r="O130" s="38" t="s">
        <v>45</v>
      </c>
      <c r="P130" s="38" t="s">
        <v>45</v>
      </c>
      <c r="Q130" s="38" t="s">
        <v>45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 ht="15">
      <c r="A131" s="38"/>
      <c r="B131" s="12" t="s">
        <v>46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45</v>
      </c>
      <c r="O131" s="38" t="s">
        <v>45</v>
      </c>
      <c r="P131" s="38" t="s">
        <v>45</v>
      </c>
      <c r="Q131" s="38" t="s">
        <v>45</v>
      </c>
      <c r="R131" s="38" t="s">
        <v>45</v>
      </c>
      <c r="S131" s="38" t="s">
        <v>45</v>
      </c>
      <c r="T131" s="38" t="s">
        <v>45</v>
      </c>
      <c r="U131" s="38" t="s">
        <v>45</v>
      </c>
      <c r="V131" s="38" t="s">
        <v>45</v>
      </c>
      <c r="W131" s="38" t="s">
        <v>45</v>
      </c>
      <c r="X131" s="38" t="s">
        <v>45</v>
      </c>
      <c r="Y131" s="38" t="s">
        <v>45</v>
      </c>
      <c r="Z131" s="38" t="s">
        <v>45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 ht="15">
      <c r="A132" s="38"/>
      <c r="B132" s="12" t="s">
        <v>49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45" customHeight="1">
      <c r="A133" s="63"/>
      <c r="B133" s="63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43" t="s">
        <v>86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 ht="15">
      <c r="A135" s="38"/>
      <c r="B135" s="44" t="s">
        <v>192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45" customHeight="1">
      <c r="A136" s="63"/>
      <c r="B136" s="63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 ht="15">
      <c r="A137" s="15"/>
      <c r="B137" s="43" t="s">
        <v>193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45" customHeight="1">
      <c r="A138" s="63"/>
      <c r="B138" s="63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 ht="15">
      <c r="A139" s="63"/>
      <c r="B139" s="63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ht="15">
      <c r="A140" s="15"/>
      <c r="B140" s="15" t="s">
        <v>215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 ht="15">
      <c r="A141" s="38"/>
      <c r="B141" s="40" t="s">
        <v>195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38" t="s">
        <v>41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 ht="15">
      <c r="A143" s="38"/>
      <c r="B143" s="12" t="s">
        <v>42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 ht="15">
      <c r="A144" s="38"/>
      <c r="B144" s="12" t="s">
        <v>43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 ht="15">
      <c r="A145" s="38"/>
      <c r="B145" s="12" t="s">
        <v>44</v>
      </c>
      <c r="C145" s="38" t="s">
        <v>45</v>
      </c>
      <c r="D145" s="38" t="s">
        <v>45</v>
      </c>
      <c r="E145" s="38" t="s">
        <v>45</v>
      </c>
      <c r="F145" s="38" t="s">
        <v>45</v>
      </c>
      <c r="G145" s="38" t="s">
        <v>45</v>
      </c>
      <c r="H145" s="38" t="s">
        <v>45</v>
      </c>
      <c r="I145" s="38" t="s">
        <v>45</v>
      </c>
      <c r="J145" s="38" t="s">
        <v>45</v>
      </c>
      <c r="K145" s="38" t="s">
        <v>45</v>
      </c>
      <c r="L145" s="38" t="s">
        <v>45</v>
      </c>
      <c r="M145" s="38" t="s">
        <v>45</v>
      </c>
      <c r="N145" s="38" t="s">
        <v>45</v>
      </c>
      <c r="O145" s="38" t="s">
        <v>45</v>
      </c>
      <c r="P145" s="38" t="s">
        <v>45</v>
      </c>
      <c r="Q145" s="38" t="s">
        <v>45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 ht="15">
      <c r="A146" s="38"/>
      <c r="B146" s="12" t="s">
        <v>46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45</v>
      </c>
      <c r="O146" s="38" t="s">
        <v>45</v>
      </c>
      <c r="P146" s="38" t="s">
        <v>45</v>
      </c>
      <c r="Q146" s="38" t="s">
        <v>45</v>
      </c>
      <c r="R146" s="38" t="s">
        <v>45</v>
      </c>
      <c r="S146" s="38" t="s">
        <v>45</v>
      </c>
      <c r="T146" s="38" t="s">
        <v>45</v>
      </c>
      <c r="U146" s="38" t="s">
        <v>45</v>
      </c>
      <c r="V146" s="38" t="s">
        <v>45</v>
      </c>
      <c r="W146" s="38" t="s">
        <v>45</v>
      </c>
      <c r="X146" s="38" t="s">
        <v>45</v>
      </c>
      <c r="Y146" s="38" t="s">
        <v>45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 ht="15">
      <c r="A147" s="38"/>
      <c r="B147" s="12" t="s">
        <v>49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45" customHeight="1">
      <c r="A148" s="63"/>
      <c r="B148" s="63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 ht="15">
      <c r="A149" s="38"/>
      <c r="B149" s="40" t="s">
        <v>191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 ht="15">
      <c r="A150" s="38"/>
      <c r="B150" s="38" t="s">
        <v>41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 ht="15">
      <c r="A151" s="38"/>
      <c r="B151" s="12" t="s">
        <v>42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 ht="15">
      <c r="A152" s="38"/>
      <c r="B152" s="12" t="s">
        <v>43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 ht="15">
      <c r="A153" s="38"/>
      <c r="B153" s="12" t="s">
        <v>44</v>
      </c>
      <c r="C153" s="38" t="s">
        <v>45</v>
      </c>
      <c r="D153" s="38" t="s">
        <v>45</v>
      </c>
      <c r="E153" s="38" t="s">
        <v>45</v>
      </c>
      <c r="F153" s="38" t="s">
        <v>45</v>
      </c>
      <c r="G153" s="38" t="s">
        <v>45</v>
      </c>
      <c r="H153" s="38" t="s">
        <v>45</v>
      </c>
      <c r="I153" s="38" t="s">
        <v>45</v>
      </c>
      <c r="J153" s="38" t="s">
        <v>45</v>
      </c>
      <c r="K153" s="38" t="s">
        <v>45</v>
      </c>
      <c r="L153" s="38" t="s">
        <v>45</v>
      </c>
      <c r="M153" s="38" t="s">
        <v>45</v>
      </c>
      <c r="N153" s="38" t="s">
        <v>45</v>
      </c>
      <c r="O153" s="38" t="s">
        <v>45</v>
      </c>
      <c r="P153" s="38" t="s">
        <v>45</v>
      </c>
      <c r="Q153" s="38" t="s">
        <v>45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 ht="15">
      <c r="A154" s="38"/>
      <c r="B154" s="12" t="s">
        <v>46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45</v>
      </c>
      <c r="O154" s="38" t="s">
        <v>45</v>
      </c>
      <c r="P154" s="38" t="s">
        <v>45</v>
      </c>
      <c r="Q154" s="38" t="s">
        <v>45</v>
      </c>
      <c r="R154" s="38" t="s">
        <v>45</v>
      </c>
      <c r="S154" s="38" t="s">
        <v>45</v>
      </c>
      <c r="T154" s="38" t="s">
        <v>45</v>
      </c>
      <c r="U154" s="38" t="s">
        <v>45</v>
      </c>
      <c r="V154" s="38" t="s">
        <v>45</v>
      </c>
      <c r="W154" s="38" t="s">
        <v>45</v>
      </c>
      <c r="X154" s="38" t="s">
        <v>45</v>
      </c>
      <c r="Y154" s="38" t="s">
        <v>45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 ht="15">
      <c r="A155" s="38"/>
      <c r="B155" s="12" t="s">
        <v>49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45" customHeight="1">
      <c r="A156" s="63"/>
      <c r="B156" s="63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15"/>
      <c r="B157" s="15" t="s">
        <v>196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156:B156"/>
    <mergeCell ref="A125:B125"/>
    <mergeCell ref="A133:B133"/>
    <mergeCell ref="A136:B136"/>
    <mergeCell ref="A138:B138"/>
    <mergeCell ref="A139:B139"/>
    <mergeCell ref="A148:B148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R4" workbookViewId="0">
      <selection activeCell="A5" sqref="A5"/>
    </sheetView>
  </sheetViews>
  <sheetFormatPr defaultRowHeight="14.4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61" t="s">
        <v>216</v>
      </c>
      <c r="B5" s="6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 ht="15">
      <c r="A6" s="59"/>
      <c r="B6" s="59"/>
      <c r="AD6" s="38"/>
      <c r="AE6" s="38"/>
      <c r="AF6" s="38"/>
      <c r="AG6" s="38"/>
    </row>
    <row r="7" spans="1:33" ht="15.75">
      <c r="A7" s="59"/>
      <c r="B7" s="5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59"/>
      <c r="B8" s="59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 ht="15">
      <c r="A9" s="59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 ht="15">
      <c r="B10" s="14" t="s">
        <v>217</v>
      </c>
      <c r="AD10" s="38"/>
      <c r="AE10" s="38"/>
      <c r="AF10" s="38"/>
      <c r="AG10" s="38"/>
    </row>
    <row r="11" spans="1:33" ht="15">
      <c r="B11" s="40" t="s">
        <v>133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 ht="15">
      <c r="B12" s="12" t="s">
        <v>218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 ht="15">
      <c r="B13" s="12" t="s">
        <v>219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 ht="15">
      <c r="B14" s="12" t="s">
        <v>220</v>
      </c>
      <c r="C14" s="12" t="s">
        <v>45</v>
      </c>
      <c r="D14" s="12" t="s">
        <v>45</v>
      </c>
      <c r="E14" s="12" t="s">
        <v>45</v>
      </c>
      <c r="F14" s="12" t="s">
        <v>45</v>
      </c>
      <c r="G14" s="12" t="s">
        <v>45</v>
      </c>
      <c r="H14" s="12" t="s">
        <v>45</v>
      </c>
      <c r="I14" s="12" t="s">
        <v>45</v>
      </c>
      <c r="J14" s="12" t="s">
        <v>45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38" t="s">
        <v>221</v>
      </c>
      <c r="AE14" s="38" t="s">
        <v>221</v>
      </c>
      <c r="AF14" s="38"/>
      <c r="AG14" s="38"/>
    </row>
    <row r="15" spans="1:33" ht="15">
      <c r="B15" s="40" t="s">
        <v>222</v>
      </c>
      <c r="AD15" s="38"/>
      <c r="AE15" s="38"/>
      <c r="AF15" s="38"/>
      <c r="AG15" s="38"/>
    </row>
    <row r="16" spans="1:33" ht="15">
      <c r="B16" s="12" t="s">
        <v>223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 ht="15">
      <c r="B17" s="12" t="s">
        <v>145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 ht="15">
      <c r="B18" s="12" t="s">
        <v>224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 ht="15">
      <c r="B19" s="40" t="s">
        <v>225</v>
      </c>
      <c r="AD19" s="38"/>
      <c r="AE19" s="38"/>
      <c r="AF19" s="38"/>
      <c r="AG19" s="38"/>
    </row>
    <row r="20" spans="1:33" ht="15">
      <c r="B20" s="12" t="s">
        <v>62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 ht="15">
      <c r="B21" s="12" t="s">
        <v>63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 ht="15">
      <c r="B22" s="12" t="s">
        <v>64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 ht="15">
      <c r="B23" s="40" t="s">
        <v>144</v>
      </c>
      <c r="AD23" s="38"/>
      <c r="AE23" s="38"/>
      <c r="AF23" s="38"/>
      <c r="AG23" s="38"/>
    </row>
    <row r="24" spans="1:33" ht="15">
      <c r="B24" s="12" t="s">
        <v>226</v>
      </c>
      <c r="Z24" s="31"/>
      <c r="AA24" s="31"/>
      <c r="AB24" s="31"/>
      <c r="AC24" s="31"/>
      <c r="AD24" s="31"/>
      <c r="AE24" s="31"/>
      <c r="AF24" s="38"/>
      <c r="AG24" s="38"/>
    </row>
    <row r="25" spans="1:33" ht="15">
      <c r="A25" s="31"/>
      <c r="B25" s="31" t="s">
        <v>227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 ht="15">
      <c r="A26" s="31"/>
      <c r="B26" s="31" t="s">
        <v>147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 ht="15">
      <c r="B27" s="12" t="s">
        <v>228</v>
      </c>
      <c r="AD27" s="38"/>
      <c r="AE27" s="38"/>
      <c r="AF27" s="38"/>
      <c r="AG27" s="38"/>
    </row>
    <row r="28" spans="1:33" ht="15">
      <c r="A28" s="31"/>
      <c r="B28" s="31" t="s">
        <v>146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 ht="15">
      <c r="A29" s="31"/>
      <c r="B29" s="31" t="s">
        <v>147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 ht="15">
      <c r="B30" s="12" t="s">
        <v>229</v>
      </c>
      <c r="AD30" s="38"/>
      <c r="AE30" s="38"/>
      <c r="AF30" s="38"/>
      <c r="AG30" s="38"/>
    </row>
    <row r="31" spans="1:33" ht="15">
      <c r="A31" s="31"/>
      <c r="B31" s="31" t="s">
        <v>227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 ht="15">
      <c r="B32" s="40" t="s">
        <v>230</v>
      </c>
      <c r="AD32" s="38"/>
      <c r="AE32" s="38"/>
      <c r="AF32" s="38"/>
      <c r="AG32" s="38"/>
    </row>
    <row r="33" spans="1:33" ht="15">
      <c r="B33" s="12" t="s">
        <v>231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45</v>
      </c>
      <c r="Y33" s="12" t="s">
        <v>45</v>
      </c>
      <c r="Z33" s="12" t="s">
        <v>45</v>
      </c>
      <c r="AA33" s="12" t="s">
        <v>45</v>
      </c>
      <c r="AB33" s="12" t="s">
        <v>45</v>
      </c>
      <c r="AC33" s="12" t="s">
        <v>45</v>
      </c>
      <c r="AD33" s="12" t="s">
        <v>45</v>
      </c>
      <c r="AE33" s="12" t="s">
        <v>45</v>
      </c>
      <c r="AF33" s="12"/>
      <c r="AG33" s="38"/>
    </row>
    <row r="34" spans="1:33" ht="15">
      <c r="B34" s="12" t="s">
        <v>232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45</v>
      </c>
      <c r="Y34" s="12" t="s">
        <v>45</v>
      </c>
      <c r="Z34" s="12" t="s">
        <v>45</v>
      </c>
      <c r="AA34" s="12" t="s">
        <v>45</v>
      </c>
      <c r="AB34" s="12" t="s">
        <v>45</v>
      </c>
      <c r="AC34" s="12" t="s">
        <v>45</v>
      </c>
      <c r="AD34" s="12" t="s">
        <v>45</v>
      </c>
      <c r="AE34" s="12" t="s">
        <v>45</v>
      </c>
      <c r="AF34" s="38"/>
      <c r="AG34" s="38"/>
    </row>
    <row r="35" spans="1:33" ht="15">
      <c r="B35" s="12" t="s">
        <v>150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45</v>
      </c>
      <c r="Y35" s="12" t="s">
        <v>45</v>
      </c>
      <c r="Z35" s="12" t="s">
        <v>45</v>
      </c>
      <c r="AA35" s="12" t="s">
        <v>45</v>
      </c>
      <c r="AB35" s="12" t="s">
        <v>45</v>
      </c>
      <c r="AC35" s="12" t="s">
        <v>45</v>
      </c>
      <c r="AD35" s="12" t="s">
        <v>45</v>
      </c>
      <c r="AE35" s="12" t="s">
        <v>45</v>
      </c>
      <c r="AF35" s="38"/>
      <c r="AG35" s="38"/>
    </row>
    <row r="36" spans="1:33" ht="15">
      <c r="B36" s="12" t="s">
        <v>151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45</v>
      </c>
      <c r="Y36" s="12" t="s">
        <v>45</v>
      </c>
      <c r="Z36" s="12" t="s">
        <v>45</v>
      </c>
      <c r="AA36" s="12" t="s">
        <v>45</v>
      </c>
      <c r="AB36" s="12" t="s">
        <v>45</v>
      </c>
      <c r="AC36" s="12" t="s">
        <v>45</v>
      </c>
      <c r="AD36" s="12" t="s">
        <v>45</v>
      </c>
      <c r="AE36" s="12" t="s">
        <v>45</v>
      </c>
      <c r="AF36" s="38"/>
      <c r="AG36" s="38"/>
    </row>
    <row r="37" spans="1:33" ht="15">
      <c r="A37" s="59"/>
      <c r="B37" s="59"/>
      <c r="AD37" s="38"/>
      <c r="AE37" s="38"/>
      <c r="AF37" s="38"/>
      <c r="AG37" s="38"/>
    </row>
    <row r="38" spans="1:33" ht="15">
      <c r="B38" s="14" t="s">
        <v>233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 ht="15">
      <c r="B39" s="40" t="s">
        <v>234</v>
      </c>
      <c r="AD39" s="38"/>
      <c r="AE39" s="38"/>
      <c r="AF39" s="38"/>
      <c r="AG39" s="38"/>
    </row>
    <row r="40" spans="1:33" ht="15">
      <c r="B40" s="12" t="s">
        <v>54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 ht="15">
      <c r="B41" s="12" t="s">
        <v>55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 ht="15">
      <c r="B42" s="12" t="s">
        <v>56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 ht="15">
      <c r="B43" s="40" t="s">
        <v>235</v>
      </c>
      <c r="AD43" s="38"/>
      <c r="AE43" s="38"/>
      <c r="AF43" s="38"/>
      <c r="AG43" s="38"/>
    </row>
    <row r="44" spans="1:33" ht="15">
      <c r="B44" s="12" t="s">
        <v>54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 ht="15">
      <c r="B45" s="12" t="s">
        <v>55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 ht="15">
      <c r="B46" s="12" t="s">
        <v>56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 ht="15">
      <c r="A47" s="59"/>
      <c r="B47" s="59"/>
      <c r="AD47" s="38"/>
      <c r="AE47" s="38"/>
      <c r="AF47" s="38"/>
      <c r="AG47" s="38"/>
    </row>
    <row r="48" spans="1:33" ht="15">
      <c r="A48" s="59" t="s">
        <v>152</v>
      </c>
      <c r="B48" s="59"/>
      <c r="AD48" s="38"/>
      <c r="AE48" s="38"/>
      <c r="AF48" s="38"/>
      <c r="AG48" s="38"/>
    </row>
    <row r="49" spans="1:33" ht="15">
      <c r="A49" s="59" t="s">
        <v>236</v>
      </c>
      <c r="B49" s="59"/>
      <c r="AD49" s="38"/>
      <c r="AE49" s="38"/>
      <c r="AF49" s="38"/>
      <c r="AG49" s="38"/>
    </row>
    <row r="50" spans="1:33" ht="15">
      <c r="A50" s="59" t="s">
        <v>237</v>
      </c>
      <c r="B50" s="59"/>
      <c r="AD50" s="38"/>
      <c r="AE50" s="38"/>
      <c r="AF50" s="38"/>
      <c r="AG50" s="38"/>
    </row>
    <row r="51" spans="1:33" ht="15">
      <c r="A51" s="59" t="s">
        <v>238</v>
      </c>
      <c r="B51" s="59"/>
      <c r="AD51" s="38"/>
      <c r="AE51" s="38"/>
      <c r="AF51" s="38"/>
      <c r="AG51" s="38"/>
    </row>
    <row r="52" spans="1:33" ht="15">
      <c r="A52" s="59"/>
      <c r="B52" s="59"/>
      <c r="AD52" s="38"/>
      <c r="AE52" s="38"/>
      <c r="AF52" s="38"/>
      <c r="AG52" s="38"/>
    </row>
    <row r="53" spans="1:33" ht="15">
      <c r="A53" s="60" t="s">
        <v>72</v>
      </c>
      <c r="B53" s="60"/>
      <c r="AD53" s="38"/>
      <c r="AE53" s="38"/>
      <c r="AF53" s="38"/>
      <c r="AG53" s="38"/>
    </row>
    <row r="54" spans="1:33" ht="15">
      <c r="A54" s="59" t="s">
        <v>156</v>
      </c>
      <c r="B54" s="59"/>
      <c r="AD54" s="38"/>
      <c r="AE54" s="38"/>
      <c r="AF54" s="38"/>
      <c r="AG54" s="38"/>
    </row>
    <row r="55" spans="1:33" ht="15">
      <c r="A55" s="59" t="s">
        <v>239</v>
      </c>
      <c r="B55" s="59"/>
      <c r="AD55" s="38"/>
      <c r="AE55" s="38"/>
      <c r="AF55" s="38"/>
      <c r="AG55" s="38"/>
    </row>
    <row r="56" spans="1:33" ht="15">
      <c r="A56" s="59" t="s">
        <v>240</v>
      </c>
      <c r="B56" s="59"/>
      <c r="AD56" s="38"/>
      <c r="AE56" s="38"/>
      <c r="AF56" s="38"/>
      <c r="AG56" s="38"/>
    </row>
    <row r="57" spans="1:33" ht="15">
      <c r="A57" s="59" t="s">
        <v>241</v>
      </c>
      <c r="B57" s="59"/>
      <c r="AD57" s="38"/>
      <c r="AE57" s="38"/>
      <c r="AF57" s="38"/>
      <c r="AG57" s="38"/>
    </row>
    <row r="58" spans="1:33" ht="15">
      <c r="A58" s="59" t="s">
        <v>242</v>
      </c>
      <c r="B58" s="59"/>
      <c r="AD58" s="38"/>
      <c r="AE58" s="38"/>
      <c r="AF58" s="38"/>
      <c r="AG58" s="38"/>
    </row>
    <row r="59" spans="1:33" ht="15">
      <c r="A59" s="59" t="s">
        <v>243</v>
      </c>
      <c r="B59" s="59"/>
      <c r="AD59" s="38"/>
      <c r="AE59" s="38"/>
      <c r="AF59" s="38"/>
      <c r="AG59" s="38"/>
    </row>
    <row r="60" spans="1:33" ht="15">
      <c r="A60" s="59" t="s">
        <v>244</v>
      </c>
      <c r="B60" s="59"/>
      <c r="AD60" s="38"/>
      <c r="AE60" s="38"/>
      <c r="AF60" s="38"/>
      <c r="AG60" s="38"/>
    </row>
    <row r="61" spans="1:33" ht="15">
      <c r="A61" s="59" t="s">
        <v>245</v>
      </c>
      <c r="B61" s="59"/>
      <c r="AD61" s="38"/>
      <c r="AE61" s="38"/>
      <c r="AF61" s="38"/>
      <c r="AG61" s="38"/>
    </row>
    <row r="62" spans="1:33" ht="15">
      <c r="A62" s="59" t="s">
        <v>246</v>
      </c>
      <c r="B62" s="59"/>
      <c r="AD62" s="38"/>
      <c r="AE62" s="38"/>
      <c r="AF62" s="38"/>
      <c r="AG62" s="38"/>
    </row>
    <row r="63" spans="1:33" ht="15">
      <c r="A63" s="59" t="s">
        <v>247</v>
      </c>
      <c r="B63" s="59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5"/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3FA65A-7C2E-45F9-A631-C955509FEBD0}"/>
</file>

<file path=customXml/itemProps2.xml><?xml version="1.0" encoding="utf-8"?>
<ds:datastoreItem xmlns:ds="http://schemas.openxmlformats.org/officeDocument/2006/customXml" ds:itemID="{C9D73F77-AB54-4E48-8354-CA6FB71EB254}"/>
</file>

<file path=customXml/itemProps3.xml><?xml version="1.0" encoding="utf-8"?>
<ds:datastoreItem xmlns:ds="http://schemas.openxmlformats.org/officeDocument/2006/customXml" ds:itemID="{0BB40CC4-551F-4602-B09A-217576ED5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2017-06-26T22:04:22Z</dcterms:created>
  <dcterms:modified xsi:type="dcterms:W3CDTF">2022-07-28T21:16:47Z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