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24"/>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869" documentId="11_7630BD2150AEA4A6A03A16081019FEB42C6D9DFD" xr6:coauthVersionLast="47" xr6:coauthVersionMax="47" xr10:uidLastSave="{558F1B9A-6B30-442B-890A-BDE10543C070}"/>
  <bookViews>
    <workbookView xWindow="-28920" yWindow="-4080" windowWidth="29040" windowHeight="15840" firstSheet="2" activeTab="19"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Marine Energy Consumption" sheetId="29" r:id="rId15"/>
    <sheet name="Freight Air Energy Consumption" sheetId="28" r:id="rId16"/>
    <sheet name="AEO 48 (Aircraft Stock)" sheetId="31" r:id="rId17"/>
    <sheet name="Passenger" sheetId="19" r:id="rId18"/>
    <sheet name="Freight" sheetId="20" r:id="rId19"/>
    <sheet name="EPS 3.3.1 data" sheetId="34" r:id="rId20"/>
    <sheet name="SYVbT-passenger" sheetId="2" r:id="rId21"/>
    <sheet name="SYVbT-freight" sheetId="4"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4" l="1"/>
  <c r="B3" i="4"/>
  <c r="F4" i="4"/>
  <c r="G4" i="4"/>
  <c r="F5" i="4"/>
  <c r="G5" i="4"/>
  <c r="F6" i="4"/>
  <c r="G6" i="4"/>
  <c r="F7" i="4"/>
  <c r="G7" i="4"/>
  <c r="G3" i="4"/>
  <c r="F2" i="4"/>
  <c r="F3" i="4"/>
  <c r="H2" i="4"/>
  <c r="H3" i="4"/>
  <c r="H4" i="4"/>
  <c r="H5" i="4"/>
  <c r="H6" i="4"/>
  <c r="E7" i="4"/>
  <c r="H7" i="4"/>
  <c r="B5" i="4"/>
  <c r="C5" i="4"/>
  <c r="D5" i="4"/>
  <c r="B6" i="4"/>
  <c r="C6" i="4"/>
  <c r="D6" i="4"/>
  <c r="B7" i="4"/>
  <c r="C7" i="4"/>
  <c r="D7" i="4"/>
  <c r="C4" i="4"/>
  <c r="D4" i="4"/>
  <c r="B4" i="4"/>
  <c r="B2" i="4"/>
  <c r="H2" i="2"/>
  <c r="G3" i="2"/>
  <c r="H3" i="2"/>
  <c r="G4" i="2"/>
  <c r="H4" i="2"/>
  <c r="G5" i="2"/>
  <c r="H5" i="2"/>
  <c r="G6" i="2"/>
  <c r="H6" i="2"/>
  <c r="G7" i="2"/>
  <c r="H7" i="2"/>
  <c r="F3" i="2"/>
  <c r="F4" i="2"/>
  <c r="F5" i="2"/>
  <c r="F6" i="2"/>
  <c r="F7" i="2"/>
  <c r="E7" i="2"/>
  <c r="C5" i="2"/>
  <c r="D5" i="2"/>
  <c r="C6" i="2"/>
  <c r="D6" i="2"/>
  <c r="D4" i="2"/>
  <c r="C4" i="2"/>
  <c r="C7" i="2"/>
  <c r="B5" i="2"/>
  <c r="B6"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E5" i="4" s="1"/>
  <c r="B6" i="19"/>
  <c r="E5" i="2" s="1"/>
  <c r="C84" i="32"/>
  <c r="C85" i="32"/>
  <c r="E64" i="32"/>
  <c r="C64" i="32"/>
  <c r="E63" i="32"/>
  <c r="C63" i="32"/>
  <c r="D64" i="32"/>
  <c r="D63" i="32"/>
  <c r="B84" i="32"/>
  <c r="D3" i="20"/>
  <c r="E3" i="20" s="1"/>
  <c r="D3" i="4" s="1"/>
  <c r="B2" i="20"/>
  <c r="E3" i="4"/>
  <c r="E4" i="4"/>
  <c r="E6" i="4"/>
  <c r="B6" i="20"/>
  <c r="E4" i="2"/>
  <c r="E6" i="2"/>
  <c r="B7" i="19"/>
  <c r="B85" i="32"/>
  <c r="B64" i="32"/>
  <c r="B63" i="32"/>
  <c r="C3" i="4" l="1"/>
  <c r="D7" i="2"/>
  <c r="C3" i="2"/>
  <c r="D3" i="2"/>
  <c r="E3" i="2"/>
  <c r="B3" i="2"/>
  <c r="G2" i="2"/>
  <c r="F2" i="2"/>
  <c r="E2" i="2"/>
  <c r="D2" i="2"/>
  <c r="C2" i="2"/>
  <c r="B2" i="2"/>
  <c r="B4" i="20"/>
  <c r="B5" i="19"/>
  <c r="B65" i="16"/>
  <c r="G3" i="19"/>
  <c r="C3" i="19"/>
  <c r="M49" i="16"/>
  <c r="M50" i="16"/>
  <c r="M48" i="16"/>
  <c r="H4" i="19"/>
  <c r="F3" i="20"/>
  <c r="H2" i="20"/>
  <c r="G2" i="4" s="1"/>
  <c r="F2" i="20"/>
  <c r="E2" i="4" s="1"/>
  <c r="E2" i="20"/>
  <c r="D2" i="4" s="1"/>
  <c r="B3" i="20"/>
  <c r="E8" i="19"/>
  <c r="B8" i="19"/>
  <c r="F4" i="19"/>
  <c r="E4" i="19"/>
  <c r="D4" i="19"/>
  <c r="C4" i="19"/>
  <c r="B4" i="19"/>
  <c r="B3" i="19"/>
  <c r="E3" i="19" s="1"/>
  <c r="F3" i="19" l="1"/>
  <c r="D3" i="19"/>
  <c r="H3" i="19"/>
</calcChain>
</file>

<file path=xl/sharedStrings.xml><?xml version="1.0" encoding="utf-8"?>
<sst xmlns="http://schemas.openxmlformats.org/spreadsheetml/2006/main" count="1503" uniqueCount="653">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</sst>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cellStyleXfs>
  <cellXfs count="101">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2">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R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EO%2039"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sc"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EO%2036"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S%201-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EO%2048"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NRBS%204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EO%2045"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EO%204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39"/>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36"/>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TS 1-11"/>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48"/>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RBS 40"/>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45"/>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O 49"/>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9" workbookViewId="0">
      <selection activeCell="B33" sqref="B33"/>
    </sheetView>
  </sheetViews>
  <sheetFormatPr defaultColWidth="8.85546875" defaultRowHeight="14.2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defaultColWidth="8.85546875" defaultRowHeight="14.25"/>
  <sheetData>
    <row r="2" spans="2:22">
      <c r="B2" s="13"/>
      <c r="C2" s="13"/>
      <c r="D2" s="13"/>
      <c r="E2" s="13"/>
      <c r="F2" s="13"/>
      <c r="G2" s="13"/>
      <c r="H2" s="13"/>
      <c r="I2" s="13"/>
      <c r="J2" s="13"/>
      <c r="K2" s="13"/>
      <c r="L2" s="13"/>
      <c r="M2" s="13"/>
      <c r="N2" s="13"/>
      <c r="O2" s="13"/>
      <c r="P2" s="13"/>
      <c r="Q2" s="13"/>
      <c r="R2" s="13"/>
      <c r="S2" s="13"/>
      <c r="T2" s="13"/>
      <c r="U2" s="13"/>
      <c r="V2" s="13"/>
    </row>
    <row r="3" spans="2:22" ht="17.649999999999999">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4">
      <c r="B5" s="14" t="s">
        <v>51</v>
      </c>
      <c r="C5" s="13"/>
      <c r="D5" s="13"/>
      <c r="E5" s="13"/>
      <c r="F5" s="13"/>
      <c r="G5" s="13"/>
      <c r="H5" s="13"/>
      <c r="I5" s="13"/>
      <c r="J5" s="13"/>
      <c r="K5" s="13"/>
      <c r="L5" s="13"/>
      <c r="M5" s="13"/>
      <c r="N5" s="13"/>
      <c r="O5" s="13"/>
      <c r="P5" s="13"/>
      <c r="Q5" s="13"/>
      <c r="R5" s="13"/>
      <c r="S5" s="13"/>
      <c r="T5" s="13"/>
      <c r="U5" s="13"/>
    </row>
    <row r="6" spans="2:22" ht="15.4">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0.25">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ht="15">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defaultColWidth="11.42578125" defaultRowHeight="14.25"/>
  <sheetData>
    <row r="2" spans="1:21" ht="17.64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4">
      <c r="A4" s="14" t="s">
        <v>51</v>
      </c>
      <c r="B4" s="14"/>
      <c r="C4" s="51"/>
      <c r="D4" s="51"/>
      <c r="E4" s="51"/>
      <c r="F4" s="50"/>
      <c r="G4" s="50"/>
      <c r="H4" s="50"/>
      <c r="I4" s="50"/>
      <c r="J4" s="50"/>
      <c r="K4" s="50"/>
      <c r="L4" s="50"/>
      <c r="M4" s="50"/>
      <c r="N4" s="50"/>
      <c r="O4" s="50"/>
      <c r="P4" s="50"/>
      <c r="Q4" s="50"/>
      <c r="R4" s="50"/>
      <c r="S4" s="50"/>
      <c r="T4" s="50"/>
      <c r="U4" s="50"/>
    </row>
    <row r="5" spans="1:21" ht="15.4">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ht="14.65">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ht="15">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14" workbookViewId="0">
      <selection activeCell="U18" sqref="U18"/>
    </sheetView>
  </sheetViews>
  <sheetFormatPr defaultColWidth="11.42578125" defaultRowHeight="14.25"/>
  <sheetData>
    <row r="1" spans="1:21" ht="17.649999999999999">
      <c r="A1" s="12" t="s">
        <v>49</v>
      </c>
      <c r="C1" s="39"/>
      <c r="D1" s="39"/>
      <c r="E1" s="39"/>
      <c r="F1" s="39"/>
      <c r="G1" s="39"/>
      <c r="H1" s="39"/>
      <c r="I1" s="39"/>
      <c r="J1" s="39"/>
      <c r="L1" s="39"/>
      <c r="M1" s="39"/>
      <c r="N1" s="39"/>
      <c r="O1" s="39"/>
      <c r="Q1" s="39"/>
      <c r="R1" s="39"/>
      <c r="S1" s="39"/>
      <c r="T1" s="39"/>
      <c r="U1" s="39" t="s">
        <v>50</v>
      </c>
    </row>
    <row r="3" spans="1:21" ht="15.4">
      <c r="A3" s="14" t="s">
        <v>51</v>
      </c>
      <c r="C3" s="39"/>
      <c r="D3" s="39"/>
      <c r="E3" s="39"/>
    </row>
    <row r="4" spans="1:21" ht="15.4">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ht="14.65">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ht="15">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M18" sqref="M18"/>
    </sheetView>
  </sheetViews>
  <sheetFormatPr defaultColWidth="11.42578125" defaultRowHeight="14.25"/>
  <sheetData>
    <row r="1" spans="1:21" ht="17.649999999999999">
      <c r="A1" s="12" t="s">
        <v>49</v>
      </c>
      <c r="C1" s="39"/>
      <c r="D1" s="39"/>
      <c r="E1" s="39"/>
      <c r="F1" s="39"/>
      <c r="G1" s="39"/>
      <c r="H1" s="39"/>
      <c r="I1" s="39"/>
      <c r="J1" s="39"/>
      <c r="L1" s="39"/>
      <c r="M1" s="39"/>
      <c r="N1" s="39"/>
      <c r="O1" s="39"/>
      <c r="Q1" s="39"/>
      <c r="R1" s="39"/>
      <c r="S1" s="39"/>
      <c r="T1" s="39"/>
      <c r="U1" s="39" t="s">
        <v>50</v>
      </c>
    </row>
    <row r="3" spans="1:21" ht="15.4">
      <c r="A3" s="14" t="s">
        <v>51</v>
      </c>
      <c r="C3" s="39"/>
      <c r="D3" s="39"/>
      <c r="E3" s="39"/>
    </row>
    <row r="4" spans="1:21" ht="15.4">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5.4">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5.75">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66">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defaultColWidth="8.85546875" defaultRowHeight="14.25"/>
  <sheetData>
    <row r="2" spans="2:24">
      <c r="B2" s="13"/>
      <c r="C2" s="13"/>
      <c r="D2" s="13"/>
      <c r="E2" s="13"/>
      <c r="F2" s="13"/>
      <c r="G2" s="13"/>
      <c r="H2" s="13"/>
      <c r="I2" s="13"/>
      <c r="J2" s="13"/>
      <c r="K2" s="13"/>
      <c r="L2" s="13"/>
      <c r="M2" s="13"/>
      <c r="N2" s="13"/>
      <c r="O2" s="13"/>
      <c r="P2" s="13"/>
      <c r="Q2" s="13"/>
      <c r="R2" s="13"/>
      <c r="S2" s="13"/>
      <c r="T2" s="13"/>
      <c r="U2" s="13"/>
      <c r="V2" s="13"/>
      <c r="W2" s="13"/>
    </row>
    <row r="3" spans="2:24" ht="17.649999999999999">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4">
      <c r="B5" s="14" t="s">
        <v>51</v>
      </c>
      <c r="C5" s="13"/>
      <c r="D5" s="13"/>
      <c r="E5" s="13"/>
      <c r="F5" s="13"/>
      <c r="G5" s="13"/>
      <c r="H5" s="13"/>
      <c r="I5" s="13"/>
      <c r="J5" s="13"/>
      <c r="K5" s="13"/>
      <c r="L5" s="13"/>
      <c r="M5" s="13"/>
      <c r="N5" s="13"/>
      <c r="O5" s="13"/>
      <c r="P5" s="13"/>
      <c r="Q5" s="13"/>
      <c r="R5" s="13"/>
      <c r="S5" s="13"/>
      <c r="T5" s="13"/>
      <c r="U5" s="13"/>
      <c r="V5" s="13"/>
    </row>
    <row r="6" spans="2:24" ht="15.4">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ht="14.65">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ht="15">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B17" sqref="B17"/>
    </sheetView>
  </sheetViews>
  <sheetFormatPr defaultColWidth="11.42578125" defaultRowHeight="14.25"/>
  <sheetData>
    <row r="2" spans="1:21" ht="17.64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4">
      <c r="A4" s="14" t="s">
        <v>51</v>
      </c>
      <c r="B4" s="14"/>
      <c r="C4" s="51"/>
      <c r="D4" s="51"/>
      <c r="E4" s="51"/>
      <c r="F4" s="50"/>
      <c r="G4" s="50"/>
      <c r="H4" s="50"/>
      <c r="I4" s="50"/>
      <c r="J4" s="50"/>
      <c r="K4" s="50"/>
      <c r="L4" s="50"/>
      <c r="M4" s="50"/>
      <c r="N4" s="50"/>
      <c r="O4" s="50"/>
      <c r="P4" s="50"/>
      <c r="Q4" s="50"/>
      <c r="R4" s="50"/>
      <c r="S4" s="50"/>
      <c r="T4" s="50"/>
      <c r="U4" s="50"/>
    </row>
    <row r="5" spans="1:21" ht="15.4">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ht="54.75">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69">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ht="15">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4.25"/>
  <sheetData>
    <row r="2" spans="1:21" ht="17.649999999999999">
      <c r="A2" s="12" t="s">
        <v>49</v>
      </c>
      <c r="C2" s="39"/>
      <c r="D2" s="39"/>
      <c r="E2" s="39"/>
      <c r="F2" s="39"/>
      <c r="G2" s="39"/>
      <c r="H2" s="39"/>
      <c r="I2" s="39"/>
      <c r="J2" s="39"/>
      <c r="L2" s="39"/>
      <c r="M2" s="39"/>
      <c r="N2" s="39"/>
      <c r="O2" s="39"/>
      <c r="Q2" s="39"/>
      <c r="R2" s="39"/>
      <c r="S2" s="39"/>
      <c r="T2" s="39"/>
      <c r="U2" s="39" t="s">
        <v>50</v>
      </c>
    </row>
    <row r="4" spans="1:21" ht="15.4">
      <c r="A4" s="14" t="s">
        <v>51</v>
      </c>
      <c r="C4" s="39"/>
      <c r="D4" s="39"/>
      <c r="E4" s="39"/>
    </row>
    <row r="5" spans="1:21" ht="15.4">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2.9">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75">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67.150000000000006">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ht="15">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7.649999999999999">
      <c r="A39" s="12" t="s">
        <v>49</v>
      </c>
      <c r="C39" s="39"/>
      <c r="D39" s="39"/>
      <c r="E39" s="39"/>
      <c r="F39" s="39"/>
      <c r="G39" s="39"/>
      <c r="H39" s="39"/>
      <c r="I39" s="39"/>
      <c r="J39" s="39"/>
      <c r="L39" s="39"/>
      <c r="M39" s="39"/>
      <c r="N39" s="39"/>
      <c r="O39" s="39"/>
      <c r="Q39" s="39"/>
      <c r="R39" s="39"/>
      <c r="S39" s="39"/>
      <c r="T39" s="39"/>
      <c r="U39" s="39" t="s">
        <v>50</v>
      </c>
    </row>
    <row r="41" spans="1:21" ht="15.4">
      <c r="A41" s="14" t="s">
        <v>51</v>
      </c>
      <c r="C41" s="39"/>
      <c r="D41" s="39"/>
      <c r="E41" s="39"/>
    </row>
    <row r="42" spans="1:21" ht="15.4">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6">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5">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1.6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80.2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ht="15">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4.2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B6" sqref="B6"/>
    </sheetView>
  </sheetViews>
  <sheetFormatPr defaultColWidth="8.85546875" defaultRowHeight="14.25"/>
  <cols>
    <col min="1" max="1" width="11.28515625" bestFit="1" customWidth="1"/>
    <col min="2" max="2" width="10.42578125" bestFit="1" customWidth="1"/>
    <col min="6" max="6" width="10.42578125" bestFit="1" customWidth="1"/>
  </cols>
  <sheetData>
    <row r="2" spans="1:10" ht="42.7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workbookViewId="0">
      <selection activeCell="B2" sqref="B2"/>
    </sheetView>
  </sheetViews>
  <sheetFormatPr defaultColWidth="8.85546875" defaultRowHeight="14.25"/>
  <cols>
    <col min="1" max="1" width="15.7109375" bestFit="1" customWidth="1"/>
    <col min="2" max="2" width="11.42578125" bestFit="1" customWidth="1"/>
    <col min="5" max="6" width="11.7109375" bestFit="1" customWidth="1"/>
  </cols>
  <sheetData>
    <row r="1" spans="1:9" ht="42.75">
      <c r="A1" s="36" t="s">
        <v>635</v>
      </c>
      <c r="B1" s="37" t="s">
        <v>647</v>
      </c>
      <c r="C1" s="38" t="s">
        <v>637</v>
      </c>
      <c r="D1" s="38" t="s">
        <v>648</v>
      </c>
      <c r="E1" s="38" t="s">
        <v>639</v>
      </c>
      <c r="F1" s="38" t="s">
        <v>640</v>
      </c>
      <c r="G1" s="38" t="s">
        <v>641</v>
      </c>
      <c r="H1" s="38" t="s">
        <v>642</v>
      </c>
      <c r="I1" s="36" t="s">
        <v>643</v>
      </c>
    </row>
    <row r="2" spans="1:9">
      <c r="A2" s="34" t="s">
        <v>644</v>
      </c>
      <c r="B2" s="35">
        <f>Trucks!V25*1000</f>
        <v>3397000</v>
      </c>
      <c r="E2">
        <f>B2*('Light Truck Energy Consumption'!U21/100)</f>
        <v>3278105</v>
      </c>
      <c r="F2" s="6">
        <f>Freight!B2*('Light Truck Energy Consumption'!U22/100)</f>
        <v>40764</v>
      </c>
      <c r="H2">
        <f>B2*('Light Truck Energy Consumption'!U25/100)</f>
        <v>78131</v>
      </c>
      <c r="I2" s="31"/>
    </row>
    <row r="3" spans="1:9">
      <c r="A3" s="34" t="s">
        <v>645</v>
      </c>
      <c r="B3" s="35">
        <f>(Trucks!V26+Trucks!V27)*1000</f>
        <v>2175000</v>
      </c>
      <c r="D3" s="6">
        <f>(SUM(Trucks!V25:V27)*1000)*('Freight Truck Energy Cnsumption'!V21/100)</f>
        <v>5572</v>
      </c>
      <c r="E3" s="6">
        <f>B3-F3-D3</f>
        <v>853231.53789999988</v>
      </c>
      <c r="F3" s="6">
        <f>(Trucks!V27*1000)+((Trucks!V26*1000)*('Medium Truck Energy Consumption'!U18/100))</f>
        <v>1316196.4621000001</v>
      </c>
      <c r="G3" s="31"/>
      <c r="I3" s="31"/>
    </row>
    <row r="4" spans="1:9">
      <c r="A4" s="34" t="s">
        <v>21</v>
      </c>
      <c r="B4" s="35">
        <f>'AEO 48 (Aircraft Stock)'!E170</f>
        <v>47.612076000000002</v>
      </c>
      <c r="I4" s="31"/>
    </row>
    <row r="5" spans="1:9">
      <c r="A5" s="34" t="s">
        <v>10</v>
      </c>
      <c r="B5" s="96">
        <f>Rail!C85</f>
        <v>2296.6604912175994</v>
      </c>
      <c r="I5" s="31"/>
    </row>
    <row r="6" spans="1:9">
      <c r="A6" s="34" t="s">
        <v>19</v>
      </c>
      <c r="B6" s="35">
        <f>Marine!G9-Marine!G7</f>
        <v>137</v>
      </c>
      <c r="I6" s="31"/>
    </row>
    <row r="7" spans="1:9">
      <c r="A7" s="34" t="s">
        <v>646</v>
      </c>
      <c r="B7" s="35"/>
      <c r="C7" s="31"/>
      <c r="D7" s="31"/>
      <c r="E7" s="31"/>
      <c r="F7" s="31"/>
      <c r="G7" s="31"/>
      <c r="H7" s="31"/>
      <c r="I7" s="31"/>
    </row>
    <row r="9" spans="1:9">
      <c r="A9" t="s">
        <v>649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C25" workbookViewId="0">
      <selection activeCell="C50" sqref="C50:J50"/>
    </sheetView>
  </sheetViews>
  <sheetFormatPr defaultColWidth="8.85546875" defaultRowHeight="14.25"/>
  <cols>
    <col min="2" max="2" width="21" customWidth="1"/>
    <col min="3" max="3" width="16.7109375" customWidth="1"/>
    <col min="8" max="8" width="9.140625" bestFit="1" customWidth="1"/>
  </cols>
  <sheetData>
    <row r="2" spans="2:22" ht="17.64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4">
      <c r="B4" s="14" t="s">
        <v>51</v>
      </c>
      <c r="C4" s="13"/>
      <c r="D4" s="13"/>
      <c r="E4" s="13"/>
      <c r="F4" s="13"/>
      <c r="G4" s="13"/>
      <c r="H4" s="13"/>
      <c r="I4" s="13"/>
      <c r="J4" s="13"/>
      <c r="K4" s="13"/>
      <c r="L4" s="13"/>
      <c r="M4" s="13"/>
      <c r="N4" s="13"/>
      <c r="O4" s="13"/>
      <c r="P4" s="13"/>
      <c r="Q4" s="13"/>
      <c r="R4" s="13"/>
      <c r="S4" s="13"/>
      <c r="T4" s="13"/>
      <c r="U4" s="13"/>
    </row>
    <row r="5" spans="2:22" ht="15.4">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39.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2.9">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topLeftCell="D1" workbookViewId="0">
      <selection activeCell="Q10" sqref="Q10"/>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7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U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F3" sqref="F3"/>
    </sheetView>
  </sheetViews>
  <sheetFormatPr defaultColWidth="8.85546875" defaultRowHeight="14.2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6">
        <f>Passenger!D4</f>
        <v>3220</v>
      </c>
      <c r="D3" s="6">
        <f>Passenger!E4</f>
        <v>3864</v>
      </c>
      <c r="E3" s="6">
        <f>Passenger!F4</f>
        <v>73876</v>
      </c>
      <c r="F3" s="6">
        <f>'EPS 3.3.1 data'!R5</f>
        <v>0</v>
      </c>
      <c r="G3" s="6">
        <f>'EPS 3.3.1 data'!S5</f>
        <v>836.92743421682235</v>
      </c>
      <c r="H3" s="6">
        <f>'EPS 3.3.1 data'!T5</f>
        <v>14.614802219298447</v>
      </c>
      <c r="J3" s="11"/>
    </row>
    <row r="4" spans="1:10">
      <c r="A4" s="1" t="s">
        <v>21</v>
      </c>
      <c r="B4" s="6">
        <f>'EPS 3.3.1 data'!N6</f>
        <v>0</v>
      </c>
      <c r="C4" s="6">
        <f>'EPS 3.3.1 data'!O6</f>
        <v>0</v>
      </c>
      <c r="D4" s="6">
        <f>'EPS 3.3.1 data'!P6</f>
        <v>0</v>
      </c>
      <c r="E4" s="6">
        <f>Passenger!B5</f>
        <v>856.37652600000001</v>
      </c>
      <c r="F4" s="6">
        <f>'EPS 3.3.1 data'!R6</f>
        <v>0</v>
      </c>
      <c r="G4" s="6">
        <f>'EPS 3.3.1 data'!S6</f>
        <v>0</v>
      </c>
      <c r="H4" s="6">
        <f>'EPS 3.3.1 data'!T6</f>
        <v>0</v>
      </c>
      <c r="J4" s="11"/>
    </row>
    <row r="5" spans="1:10">
      <c r="A5" s="1" t="s">
        <v>10</v>
      </c>
      <c r="B5" s="6">
        <f>'EPS 3.3.1 data'!N7</f>
        <v>218.50707697142599</v>
      </c>
      <c r="C5" s="6">
        <f>'EPS 3.3.1 data'!O7</f>
        <v>0</v>
      </c>
      <c r="D5" s="6">
        <f>'EPS 3.3.1 data'!P7</f>
        <v>0</v>
      </c>
      <c r="E5" s="6">
        <f>Passenger!B6</f>
        <v>3478.3395087824001</v>
      </c>
      <c r="F5" s="6">
        <f>'EPS 3.3.1 data'!R7</f>
        <v>0</v>
      </c>
      <c r="G5" s="6">
        <f>'EPS 3.3.1 data'!S7</f>
        <v>0</v>
      </c>
      <c r="H5" s="6">
        <f>'EPS 3.3.1 data'!T7</f>
        <v>0</v>
      </c>
      <c r="J5" s="11"/>
    </row>
    <row r="6" spans="1:10">
      <c r="A6" s="1" t="s">
        <v>19</v>
      </c>
      <c r="B6" s="6">
        <f>'EPS 3.3.1 data'!N8</f>
        <v>0</v>
      </c>
      <c r="C6" s="6">
        <f>'EPS 3.3.1 data'!O8</f>
        <v>0</v>
      </c>
      <c r="D6" s="6">
        <f>'EPS 3.3.1 data'!P8</f>
        <v>1136789.1713792749</v>
      </c>
      <c r="E6" s="6">
        <f>Passenger!B7</f>
        <v>65</v>
      </c>
      <c r="F6" s="6">
        <f>'EPS 3.3.1 data'!R8</f>
        <v>0</v>
      </c>
      <c r="G6" s="6">
        <f>'EPS 3.3.1 data'!S8</f>
        <v>0</v>
      </c>
      <c r="H6" s="6">
        <f>'EPS 3.3.1 data'!T8</f>
        <v>0</v>
      </c>
      <c r="J6" s="11"/>
    </row>
    <row r="7" spans="1:10">
      <c r="A7" s="1" t="s">
        <v>646</v>
      </c>
      <c r="B7" s="6">
        <f>'EPS 3.3.1 data'!N9</f>
        <v>0</v>
      </c>
      <c r="C7" s="6">
        <f>'EPS 3.3.1 data'!O9</f>
        <v>0</v>
      </c>
      <c r="D7" s="6">
        <f>Passenger!E8</f>
        <v>730000</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C11" sqref="C11"/>
    </sheetView>
  </sheetViews>
  <sheetFormatPr defaultColWidth="8.85546875" defaultRowHeight="14.2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c r="A1" s="8" t="s">
        <v>635</v>
      </c>
      <c r="B1" s="5" t="s">
        <v>637</v>
      </c>
      <c r="C1" s="5" t="s">
        <v>638</v>
      </c>
      <c r="D1" s="5" t="s">
        <v>639</v>
      </c>
      <c r="E1" s="5" t="s">
        <v>640</v>
      </c>
      <c r="F1" s="5" t="s">
        <v>641</v>
      </c>
      <c r="G1" s="5" t="s">
        <v>642</v>
      </c>
      <c r="H1" s="5" t="s">
        <v>643</v>
      </c>
    </row>
    <row r="2" spans="1:10">
      <c r="A2" s="1" t="s">
        <v>644</v>
      </c>
      <c r="B2" s="6">
        <f>'EPS 3.3.1 data'!N13</f>
        <v>9.6899544764795156</v>
      </c>
      <c r="C2" s="6">
        <f>'EPS 3.3.1 data'!O13</f>
        <v>1714.9602123823977</v>
      </c>
      <c r="D2" s="6">
        <f>Freight!E2</f>
        <v>3278105</v>
      </c>
      <c r="E2" s="6">
        <f>Freight!F2</f>
        <v>40764</v>
      </c>
      <c r="F2" s="6">
        <f>'EPS 3.3.1 data'!R13</f>
        <v>0</v>
      </c>
      <c r="G2" s="6">
        <f>Freight!H2</f>
        <v>78131</v>
      </c>
      <c r="H2" s="6">
        <f>'EPS 3.3.1 data'!T13</f>
        <v>0</v>
      </c>
      <c r="J2" s="11"/>
    </row>
    <row r="3" spans="1:10">
      <c r="A3" s="1" t="s">
        <v>645</v>
      </c>
      <c r="B3" s="6">
        <f>'EPS 3.3.1 data'!N14</f>
        <v>0</v>
      </c>
      <c r="C3" s="6">
        <f>Freight!D3</f>
        <v>5572</v>
      </c>
      <c r="D3" s="6">
        <f>Freight!E3</f>
        <v>853231.53789999988</v>
      </c>
      <c r="E3" s="6">
        <f>Freight!F3</f>
        <v>1316196.4621000001</v>
      </c>
      <c r="F3" s="6">
        <f>'EPS 3.3.1 data'!R14</f>
        <v>23.302033383915024</v>
      </c>
      <c r="G3" s="6">
        <f>'EPS 3.3.1 data'!S14</f>
        <v>462.34925644916547</v>
      </c>
      <c r="H3" s="6">
        <f>'EPS 3.3.1 data'!T14</f>
        <v>13.150652503793626</v>
      </c>
      <c r="J3" s="11"/>
    </row>
    <row r="4" spans="1:10">
      <c r="A4" s="1" t="s">
        <v>21</v>
      </c>
      <c r="B4" s="6">
        <f>'EPS 3.3.1 data'!N15</f>
        <v>0</v>
      </c>
      <c r="C4" s="6">
        <f>'EPS 3.3.1 data'!O15</f>
        <v>0</v>
      </c>
      <c r="D4" s="6">
        <f>'EPS 3.3.1 data'!P15</f>
        <v>0</v>
      </c>
      <c r="E4" s="4">
        <f>Freight!B4</f>
        <v>47.612076000000002</v>
      </c>
      <c r="F4" s="6">
        <f>'EPS 3.3.1 data'!R15</f>
        <v>0</v>
      </c>
      <c r="G4" s="6">
        <f>'EPS 3.3.1 data'!S15</f>
        <v>0</v>
      </c>
      <c r="H4" s="6">
        <f>'EPS 3.3.1 data'!T15</f>
        <v>0</v>
      </c>
      <c r="J4" s="11"/>
    </row>
    <row r="5" spans="1:10">
      <c r="A5" s="1" t="s">
        <v>10</v>
      </c>
      <c r="B5" s="6">
        <f>'EPS 3.3.1 data'!N16</f>
        <v>0</v>
      </c>
      <c r="C5" s="6">
        <f>'EPS 3.3.1 data'!O16</f>
        <v>0</v>
      </c>
      <c r="D5" s="6">
        <f>'EPS 3.3.1 data'!P16</f>
        <v>0</v>
      </c>
      <c r="E5" s="6">
        <f>Freight!B5</f>
        <v>2296.6604912175994</v>
      </c>
      <c r="F5" s="6">
        <f>'EPS 3.3.1 data'!R16</f>
        <v>0</v>
      </c>
      <c r="G5" s="6">
        <f>'EPS 3.3.1 data'!S16</f>
        <v>0</v>
      </c>
      <c r="H5" s="6">
        <f>'EPS 3.3.1 data'!T16</f>
        <v>0</v>
      </c>
      <c r="J5" s="11"/>
    </row>
    <row r="6" spans="1:10">
      <c r="A6" s="1" t="s">
        <v>19</v>
      </c>
      <c r="B6" s="6">
        <f>'EPS 3.3.1 data'!N17</f>
        <v>0</v>
      </c>
      <c r="C6" s="6">
        <f>'EPS 3.3.1 data'!O17</f>
        <v>0</v>
      </c>
      <c r="D6" s="6">
        <f>'EPS 3.3.1 data'!P17</f>
        <v>0</v>
      </c>
      <c r="E6" s="6">
        <f>Freight!B6</f>
        <v>137</v>
      </c>
      <c r="F6" s="6">
        <f>'EPS 3.3.1 data'!R17</f>
        <v>0</v>
      </c>
      <c r="G6" s="6">
        <f>'EPS 3.3.1 data'!S17</f>
        <v>0</v>
      </c>
      <c r="H6" s="6">
        <f>'EPS 3.3.1 data'!T17</f>
        <v>0</v>
      </c>
      <c r="J6" s="11"/>
    </row>
    <row r="7" spans="1:10">
      <c r="A7" s="1" t="s">
        <v>646</v>
      </c>
      <c r="B7" s="6">
        <f>'EPS 3.3.1 data'!N18</f>
        <v>0</v>
      </c>
      <c r="C7" s="6">
        <f>'EPS 3.3.1 data'!O18</f>
        <v>0</v>
      </c>
      <c r="D7" s="6">
        <f>'EPS 3.3.1 data'!P18</f>
        <v>0</v>
      </c>
      <c r="E7" s="6">
        <f>'EPS 3.3.1 data'!Q18</f>
        <v>0</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D1" workbookViewId="0">
      <selection activeCell="V25" sqref="V25"/>
    </sheetView>
  </sheetViews>
  <sheetFormatPr defaultColWidth="8.85546875" defaultRowHeight="14.2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7.64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4">
      <c r="B5" s="14" t="s">
        <v>51</v>
      </c>
      <c r="C5" s="13"/>
      <c r="D5" s="13"/>
      <c r="E5" s="13"/>
      <c r="F5" s="13"/>
      <c r="G5" s="13"/>
      <c r="H5" s="13"/>
      <c r="I5" s="13"/>
      <c r="J5" s="13"/>
      <c r="K5" s="13"/>
      <c r="L5" s="13"/>
      <c r="M5" s="13"/>
      <c r="N5" s="13"/>
      <c r="O5" s="13"/>
      <c r="P5" s="13"/>
      <c r="Q5" s="13"/>
      <c r="R5" s="13"/>
      <c r="S5" s="13"/>
      <c r="T5" s="13"/>
      <c r="U5" s="13"/>
      <c r="V5" s="13"/>
    </row>
    <row r="6" spans="2:23" ht="15.4">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2.25">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2.25">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2.25">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9.150000000000006">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topLeftCell="Q1" workbookViewId="0">
      <selection activeCell="U11" sqref="U11:U13"/>
    </sheetView>
  </sheetViews>
  <sheetFormatPr defaultColWidth="8.85546875" defaultRowHeight="14.25"/>
  <sheetData>
    <row r="1" spans="1:22">
      <c r="A1" s="13"/>
      <c r="B1" s="13"/>
      <c r="C1" s="13"/>
      <c r="D1" s="13"/>
      <c r="E1" s="13"/>
      <c r="F1" s="13"/>
      <c r="G1" s="13"/>
      <c r="H1" s="13"/>
      <c r="I1" s="13"/>
      <c r="J1" s="13"/>
      <c r="K1" s="13"/>
      <c r="L1" s="13"/>
      <c r="M1" s="13"/>
      <c r="N1" s="13"/>
      <c r="O1" s="13"/>
      <c r="P1" s="13"/>
      <c r="Q1" s="13"/>
      <c r="R1" s="13"/>
      <c r="S1" s="13"/>
      <c r="T1" s="13"/>
      <c r="U1" s="13"/>
      <c r="V1" s="13"/>
    </row>
    <row r="2" spans="1:22" ht="17.649999999999999">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4">
      <c r="A4" s="14" t="s">
        <v>51</v>
      </c>
      <c r="B4" s="13"/>
      <c r="C4" s="13"/>
      <c r="D4" s="13"/>
      <c r="E4" s="13"/>
      <c r="F4" s="13"/>
      <c r="G4" s="13"/>
      <c r="H4" s="13"/>
      <c r="I4" s="13"/>
      <c r="J4" s="13"/>
      <c r="K4" s="13"/>
      <c r="L4" s="13"/>
      <c r="M4" s="13"/>
      <c r="N4" s="13"/>
      <c r="O4" s="13"/>
      <c r="P4" s="13"/>
      <c r="Q4" s="13"/>
      <c r="R4" s="13"/>
      <c r="S4" s="13"/>
      <c r="T4" s="13"/>
      <c r="U4" s="13"/>
    </row>
    <row r="5" spans="1:22" ht="15.4">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66">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4.25"/>
  <sheetData>
    <row r="2" spans="2:23" ht="17.649999999999999">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4">
      <c r="B4" s="14" t="s">
        <v>51</v>
      </c>
      <c r="C4" s="13"/>
      <c r="D4" s="13"/>
      <c r="E4" s="13"/>
      <c r="F4" s="13"/>
      <c r="G4" s="13"/>
      <c r="H4" s="13"/>
      <c r="I4" s="13"/>
      <c r="J4" s="13"/>
      <c r="K4" s="13"/>
      <c r="L4" s="13"/>
      <c r="M4" s="13"/>
      <c r="N4" s="13"/>
      <c r="O4" s="13"/>
      <c r="P4" s="13"/>
      <c r="Q4" s="13"/>
      <c r="R4" s="13"/>
      <c r="S4" s="13"/>
      <c r="T4" s="13"/>
      <c r="U4" s="13"/>
      <c r="V4" s="13"/>
    </row>
    <row r="5" spans="2:23" ht="15.4">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5.4">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5.75">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75">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4.2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7.649999999999999">
      <c r="A6" s="89" t="s">
        <v>131</v>
      </c>
      <c r="B6" s="89"/>
      <c r="C6" s="89"/>
      <c r="D6" s="89"/>
      <c r="E6" s="89"/>
      <c r="F6" s="89"/>
      <c r="G6" s="89"/>
      <c r="H6" s="89"/>
      <c r="I6" s="89"/>
      <c r="J6" s="89">
        <v>2499</v>
      </c>
      <c r="K6" s="89">
        <v>2399</v>
      </c>
      <c r="Q6" s="87" t="s">
        <v>132</v>
      </c>
    </row>
    <row r="7" spans="1:17" ht="17.649999999999999">
      <c r="A7" s="89" t="s">
        <v>133</v>
      </c>
      <c r="B7" s="89"/>
      <c r="C7" s="89"/>
      <c r="D7" s="89"/>
      <c r="E7" s="89"/>
      <c r="F7" s="89"/>
      <c r="G7" s="89"/>
      <c r="H7" s="89"/>
      <c r="I7" s="89"/>
      <c r="J7" s="89">
        <v>444</v>
      </c>
      <c r="K7" s="89">
        <v>457</v>
      </c>
      <c r="Q7" s="87" t="s">
        <v>134</v>
      </c>
    </row>
    <row r="8" spans="1:17" ht="17.649999999999999">
      <c r="A8" s="89" t="s">
        <v>135</v>
      </c>
      <c r="B8" s="89"/>
      <c r="C8" s="89"/>
      <c r="D8" s="89"/>
      <c r="E8" s="89"/>
      <c r="F8" s="89"/>
      <c r="G8" s="89"/>
      <c r="H8" s="89"/>
      <c r="I8" s="89"/>
      <c r="J8" s="89">
        <v>2863</v>
      </c>
      <c r="K8" s="89">
        <v>2856</v>
      </c>
      <c r="Q8" s="87" t="s">
        <v>136</v>
      </c>
    </row>
    <row r="9" spans="1:17" ht="17.649999999999999">
      <c r="A9" s="91" t="s">
        <v>137</v>
      </c>
      <c r="B9" s="89"/>
      <c r="C9" s="89"/>
      <c r="D9" s="89"/>
      <c r="E9" s="89"/>
      <c r="F9" s="89"/>
      <c r="G9" s="89"/>
      <c r="H9" s="89"/>
      <c r="I9" s="89"/>
      <c r="J9" s="89"/>
      <c r="K9" s="89"/>
      <c r="Q9" s="87" t="s">
        <v>137</v>
      </c>
    </row>
    <row r="10" spans="1:17" ht="17.649999999999999">
      <c r="A10" s="89" t="s">
        <v>131</v>
      </c>
      <c r="B10" s="89"/>
      <c r="C10" s="89"/>
      <c r="D10" s="89"/>
      <c r="E10" s="89"/>
      <c r="F10" s="89"/>
      <c r="G10" s="89"/>
      <c r="H10" s="89"/>
      <c r="I10" s="89"/>
      <c r="J10" s="89">
        <v>363</v>
      </c>
      <c r="K10" s="89">
        <v>293</v>
      </c>
      <c r="Q10" s="87" t="s">
        <v>138</v>
      </c>
    </row>
    <row r="11" spans="1:17" ht="17.649999999999999">
      <c r="A11" s="89" t="s">
        <v>133</v>
      </c>
      <c r="B11" s="89"/>
      <c r="C11" s="89"/>
      <c r="D11" s="89"/>
      <c r="E11" s="89"/>
      <c r="F11" s="89"/>
      <c r="G11" s="89"/>
      <c r="H11" s="89"/>
      <c r="I11" s="89"/>
      <c r="J11" s="89">
        <v>84</v>
      </c>
      <c r="K11" s="89">
        <v>89</v>
      </c>
      <c r="Q11" s="87" t="s">
        <v>139</v>
      </c>
    </row>
    <row r="12" spans="1:17" ht="17.649999999999999">
      <c r="A12" s="89" t="s">
        <v>135</v>
      </c>
      <c r="B12" s="89"/>
      <c r="C12" s="89"/>
      <c r="D12" s="89"/>
      <c r="E12" s="89"/>
      <c r="F12" s="89"/>
      <c r="G12" s="89"/>
      <c r="H12" s="89"/>
      <c r="I12" s="89"/>
      <c r="J12" s="89">
        <v>447</v>
      </c>
      <c r="K12" s="89">
        <v>382</v>
      </c>
      <c r="Q12" s="87" t="s">
        <v>140</v>
      </c>
    </row>
    <row r="13" spans="1:17" ht="17.649999999999999">
      <c r="A13" s="91" t="s">
        <v>141</v>
      </c>
      <c r="B13" s="89"/>
      <c r="C13" s="89"/>
      <c r="D13" s="89"/>
      <c r="E13" s="89"/>
      <c r="F13" s="89"/>
      <c r="G13" s="89"/>
      <c r="H13" s="89"/>
      <c r="I13" s="89"/>
      <c r="J13" s="89"/>
      <c r="K13" s="89"/>
      <c r="Q13" s="87" t="s">
        <v>141</v>
      </c>
    </row>
    <row r="14" spans="1:17" ht="17.649999999999999">
      <c r="A14" s="89" t="s">
        <v>131</v>
      </c>
      <c r="B14" s="89"/>
      <c r="C14" s="89"/>
      <c r="D14" s="89"/>
      <c r="E14" s="89"/>
      <c r="F14" s="89"/>
      <c r="G14" s="89"/>
      <c r="H14" s="89"/>
      <c r="I14" s="89"/>
      <c r="J14" s="89">
        <v>2782</v>
      </c>
      <c r="K14" s="89">
        <v>2692</v>
      </c>
      <c r="Q14" s="87" t="s">
        <v>142</v>
      </c>
    </row>
    <row r="15" spans="1:17" ht="17.649999999999999">
      <c r="A15" s="89" t="s">
        <v>133</v>
      </c>
      <c r="B15" s="89"/>
      <c r="C15" s="89"/>
      <c r="D15" s="89"/>
      <c r="E15" s="89"/>
      <c r="F15" s="89"/>
      <c r="G15" s="89"/>
      <c r="H15" s="89"/>
      <c r="I15" s="89"/>
      <c r="J15" s="89">
        <v>528</v>
      </c>
      <c r="K15" s="89">
        <v>546</v>
      </c>
      <c r="Q15" s="87" t="s">
        <v>143</v>
      </c>
    </row>
    <row r="16" spans="1:17" ht="17.649999999999999">
      <c r="A16" s="89" t="s">
        <v>135</v>
      </c>
      <c r="B16" s="89"/>
      <c r="C16" s="89"/>
      <c r="D16" s="89"/>
      <c r="E16" s="89"/>
      <c r="F16" s="89"/>
      <c r="G16" s="89"/>
      <c r="H16" s="89"/>
      <c r="I16" s="89"/>
      <c r="J16" s="89">
        <v>3310</v>
      </c>
      <c r="K16" s="89">
        <v>3238</v>
      </c>
      <c r="Q16" s="87" t="s">
        <v>144</v>
      </c>
    </row>
    <row r="17" spans="1:17" ht="17.649999999999999">
      <c r="A17" s="89"/>
      <c r="B17" s="89"/>
      <c r="C17" s="89"/>
      <c r="D17" s="89"/>
      <c r="E17" s="89"/>
      <c r="F17" s="89"/>
      <c r="G17" s="89"/>
      <c r="H17" s="89"/>
      <c r="I17" s="89"/>
      <c r="J17" s="89"/>
      <c r="K17" s="89"/>
      <c r="Q17" s="87" t="s">
        <v>145</v>
      </c>
    </row>
    <row r="18" spans="1:17" ht="17.649999999999999">
      <c r="A18" s="92" t="s">
        <v>145</v>
      </c>
      <c r="B18" s="89"/>
      <c r="C18" s="89"/>
      <c r="D18" s="89"/>
      <c r="E18" s="89"/>
      <c r="F18" s="89"/>
      <c r="G18" s="89"/>
      <c r="H18" s="89"/>
      <c r="I18" s="89"/>
      <c r="J18" s="89"/>
      <c r="K18" s="89"/>
      <c r="Q18" s="87" t="s">
        <v>146</v>
      </c>
    </row>
    <row r="19" spans="1:17" ht="17.649999999999999">
      <c r="A19" s="89" t="s">
        <v>131</v>
      </c>
      <c r="B19" s="89"/>
      <c r="C19" s="89"/>
      <c r="D19" s="89"/>
      <c r="E19" s="89"/>
      <c r="F19" s="89"/>
      <c r="G19" s="89"/>
      <c r="H19" s="89"/>
      <c r="I19" s="89"/>
      <c r="J19" s="89"/>
      <c r="K19" s="89"/>
      <c r="Q19" s="87" t="s">
        <v>147</v>
      </c>
    </row>
    <row r="20" spans="1:17" ht="17.649999999999999">
      <c r="A20" s="89" t="s">
        <v>133</v>
      </c>
      <c r="B20" s="89"/>
      <c r="C20" s="89"/>
      <c r="D20" s="89"/>
      <c r="E20" s="89"/>
      <c r="F20" s="89"/>
      <c r="G20" s="89"/>
      <c r="H20" s="89"/>
      <c r="I20" s="89"/>
      <c r="J20" s="89"/>
      <c r="K20" s="89"/>
      <c r="Q20" s="87" t="s">
        <v>148</v>
      </c>
    </row>
    <row r="21" spans="1:17" ht="17.649999999999999">
      <c r="A21" s="89" t="s">
        <v>135</v>
      </c>
      <c r="B21" s="93">
        <v>645</v>
      </c>
      <c r="C21" s="89">
        <v>645</v>
      </c>
      <c r="D21" s="89">
        <v>646</v>
      </c>
      <c r="E21" s="89">
        <v>654</v>
      </c>
      <c r="F21" s="89">
        <v>655</v>
      </c>
      <c r="G21" s="89">
        <v>655</v>
      </c>
      <c r="H21" s="89">
        <v>623</v>
      </c>
      <c r="I21" s="89">
        <v>615</v>
      </c>
      <c r="J21" s="89">
        <v>628</v>
      </c>
      <c r="K21" s="89">
        <v>607</v>
      </c>
      <c r="Q21" s="87" t="s">
        <v>149</v>
      </c>
    </row>
    <row r="22" spans="1:17" ht="17.649999999999999">
      <c r="A22" s="89"/>
      <c r="B22" s="89"/>
      <c r="C22" s="89"/>
      <c r="D22" s="89"/>
      <c r="E22" s="89"/>
      <c r="F22" s="89"/>
      <c r="G22" s="89"/>
      <c r="H22" s="89"/>
      <c r="I22" s="89"/>
      <c r="J22" s="89"/>
      <c r="K22" s="89"/>
      <c r="Q22" s="87" t="s">
        <v>150</v>
      </c>
    </row>
    <row r="23" spans="1:17" ht="17.649999999999999">
      <c r="A23" s="92" t="s">
        <v>149</v>
      </c>
      <c r="B23" s="89"/>
      <c r="C23" s="89"/>
      <c r="D23" s="89"/>
      <c r="E23" s="89"/>
      <c r="F23" s="89"/>
      <c r="G23" s="89"/>
      <c r="H23" s="89"/>
      <c r="I23" s="89"/>
      <c r="J23" s="89"/>
      <c r="K23" s="89"/>
      <c r="Q23" s="87" t="s">
        <v>151</v>
      </c>
    </row>
    <row r="24" spans="1:17" ht="17.649999999999999">
      <c r="A24" s="89" t="s">
        <v>150</v>
      </c>
      <c r="B24" s="89"/>
      <c r="C24" s="89"/>
      <c r="D24" s="89"/>
      <c r="E24" s="89"/>
      <c r="F24" s="89"/>
      <c r="G24" s="89"/>
      <c r="H24" s="89"/>
      <c r="I24" s="89"/>
      <c r="J24" s="89"/>
      <c r="K24" s="89"/>
      <c r="Q24" s="87" t="s">
        <v>152</v>
      </c>
    </row>
    <row r="25" spans="1:17" ht="17.649999999999999">
      <c r="A25" s="94" t="s">
        <v>131</v>
      </c>
      <c r="B25" s="89"/>
      <c r="C25" s="89"/>
      <c r="D25" s="89"/>
      <c r="E25" s="89"/>
      <c r="F25" s="89"/>
      <c r="G25" s="89"/>
      <c r="H25" s="89"/>
      <c r="I25" s="89"/>
      <c r="J25" s="89"/>
      <c r="K25" s="89"/>
      <c r="Q25" s="87" t="s">
        <v>153</v>
      </c>
    </row>
    <row r="26" spans="1:17" ht="17.649999999999999">
      <c r="A26" s="89" t="s">
        <v>133</v>
      </c>
      <c r="B26" s="89"/>
      <c r="C26" s="89"/>
      <c r="D26" s="89"/>
      <c r="E26" s="89"/>
      <c r="F26" s="89"/>
      <c r="G26" s="89"/>
      <c r="H26" s="89"/>
      <c r="I26" s="89"/>
      <c r="J26" s="89"/>
      <c r="K26" s="89"/>
      <c r="Q26" s="87" t="s">
        <v>154</v>
      </c>
    </row>
    <row r="27" spans="1:17" ht="17.649999999999999">
      <c r="A27" s="89" t="s">
        <v>135</v>
      </c>
      <c r="B27" s="89"/>
      <c r="C27" s="89"/>
      <c r="D27" s="89"/>
      <c r="E27" s="89"/>
      <c r="F27" s="89"/>
      <c r="G27" s="89"/>
      <c r="H27" s="89"/>
      <c r="I27" s="89"/>
      <c r="J27" s="89"/>
      <c r="K27" s="89"/>
      <c r="Q27" s="87" t="s">
        <v>155</v>
      </c>
    </row>
    <row r="28" spans="1:17" ht="17.649999999999999">
      <c r="A28" s="91" t="s">
        <v>154</v>
      </c>
      <c r="B28" s="89"/>
      <c r="C28" s="89"/>
      <c r="D28" s="89"/>
      <c r="E28" s="89"/>
      <c r="F28" s="89"/>
      <c r="G28" s="89"/>
      <c r="H28" s="89"/>
      <c r="I28" s="89"/>
      <c r="J28" s="89"/>
      <c r="K28" s="89"/>
      <c r="Q28" s="87" t="s">
        <v>156</v>
      </c>
    </row>
    <row r="29" spans="1:17" ht="17.649999999999999">
      <c r="A29" s="89" t="s">
        <v>131</v>
      </c>
      <c r="B29" s="89"/>
      <c r="C29" s="89"/>
      <c r="D29" s="89"/>
      <c r="E29" s="89"/>
      <c r="F29" s="89"/>
      <c r="G29" s="89"/>
      <c r="H29" s="89"/>
      <c r="I29" s="89"/>
      <c r="J29" s="89"/>
      <c r="K29" s="89"/>
      <c r="Q29" s="87" t="s">
        <v>157</v>
      </c>
    </row>
    <row r="30" spans="1:17" ht="17.649999999999999">
      <c r="A30" s="89" t="s">
        <v>133</v>
      </c>
      <c r="B30" s="89"/>
      <c r="C30" s="89"/>
      <c r="D30" s="89"/>
      <c r="E30" s="89"/>
      <c r="F30" s="89"/>
      <c r="G30" s="89"/>
      <c r="H30" s="89"/>
      <c r="I30" s="89"/>
      <c r="J30" s="89"/>
      <c r="K30" s="89"/>
      <c r="Q30" s="87"/>
    </row>
    <row r="31" spans="1:17" ht="17.649999999999999">
      <c r="A31" s="89" t="s">
        <v>135</v>
      </c>
      <c r="B31" s="89"/>
      <c r="C31" s="89"/>
      <c r="D31" s="89"/>
      <c r="E31" s="89"/>
      <c r="F31" s="89"/>
      <c r="G31" s="89"/>
      <c r="H31" s="89"/>
      <c r="I31" s="89"/>
      <c r="J31" s="89"/>
      <c r="K31" s="89"/>
      <c r="Q31" s="87"/>
    </row>
    <row r="32" spans="1:17" ht="17.649999999999999">
      <c r="A32" s="91" t="s">
        <v>158</v>
      </c>
      <c r="B32" s="89"/>
      <c r="C32" s="89"/>
      <c r="D32" s="89"/>
      <c r="E32" s="89"/>
      <c r="F32" s="89"/>
      <c r="G32" s="89"/>
      <c r="H32" s="89"/>
      <c r="I32" s="89"/>
      <c r="J32" s="89"/>
      <c r="K32" s="89"/>
      <c r="Q32" s="87" t="s">
        <v>158</v>
      </c>
    </row>
    <row r="33" spans="1:17" ht="17.649999999999999">
      <c r="A33" s="89" t="s">
        <v>131</v>
      </c>
      <c r="B33" s="89"/>
      <c r="C33" s="89"/>
      <c r="D33" s="89"/>
      <c r="E33" s="89"/>
      <c r="F33" s="89"/>
      <c r="G33" s="89"/>
      <c r="H33" s="89"/>
      <c r="I33" s="89"/>
      <c r="J33" s="89"/>
      <c r="K33" s="89"/>
      <c r="Q33" s="87" t="s">
        <v>159</v>
      </c>
    </row>
    <row r="34" spans="1:17" ht="17.649999999999999">
      <c r="A34" s="89" t="s">
        <v>133</v>
      </c>
      <c r="B34" s="89"/>
      <c r="C34" s="89"/>
      <c r="D34" s="89"/>
      <c r="E34" s="89"/>
      <c r="F34" s="89"/>
      <c r="G34" s="89"/>
      <c r="H34" s="89"/>
      <c r="I34" s="89"/>
      <c r="J34" s="89"/>
      <c r="K34" s="89"/>
      <c r="Q34" s="87" t="s">
        <v>160</v>
      </c>
    </row>
    <row r="35" spans="1:17" ht="17.649999999999999">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7.649999999999999">
      <c r="A37" s="89" t="s">
        <v>131</v>
      </c>
      <c r="B37" s="89"/>
      <c r="C37" s="89"/>
      <c r="D37" s="89"/>
      <c r="E37" s="89"/>
      <c r="F37" s="89"/>
      <c r="G37" s="89"/>
      <c r="H37" s="89"/>
      <c r="I37" s="89"/>
      <c r="J37" s="89"/>
      <c r="K37" s="89"/>
      <c r="Q37" s="87" t="s">
        <v>162</v>
      </c>
    </row>
    <row r="38" spans="1:17" ht="17.649999999999999">
      <c r="A38" s="89" t="s">
        <v>133</v>
      </c>
      <c r="B38" s="89"/>
      <c r="C38" s="89"/>
      <c r="D38" s="89"/>
      <c r="E38" s="89"/>
      <c r="F38" s="89"/>
      <c r="G38" s="89"/>
      <c r="H38" s="89"/>
      <c r="I38" s="89"/>
      <c r="J38" s="89"/>
      <c r="K38" s="89"/>
      <c r="Q38" s="87" t="s">
        <v>163</v>
      </c>
    </row>
    <row r="39" spans="1:17" ht="17.649999999999999">
      <c r="A39" s="89" t="s">
        <v>135</v>
      </c>
      <c r="B39" s="89"/>
      <c r="C39" s="89"/>
      <c r="D39" s="89"/>
      <c r="E39" s="89"/>
      <c r="F39" s="89"/>
      <c r="G39" s="89"/>
      <c r="H39" s="89"/>
      <c r="I39" s="89"/>
      <c r="J39" s="89"/>
      <c r="K39" s="89"/>
      <c r="Q39" s="87" t="s">
        <v>164</v>
      </c>
    </row>
    <row r="40" spans="1:17" ht="17.649999999999999">
      <c r="A40" s="91" t="s">
        <v>165</v>
      </c>
      <c r="B40" s="89"/>
      <c r="C40" s="89"/>
      <c r="D40" s="89"/>
      <c r="E40" s="89"/>
      <c r="F40" s="89"/>
      <c r="G40" s="89"/>
      <c r="H40" s="89"/>
      <c r="I40" s="89"/>
      <c r="J40" s="89"/>
      <c r="K40" s="89"/>
      <c r="Q40" s="87" t="s">
        <v>166</v>
      </c>
    </row>
    <row r="41" spans="1:17" ht="17.649999999999999">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7.649999999999999">
      <c r="A43" s="89" t="s">
        <v>135</v>
      </c>
      <c r="B43" s="89"/>
      <c r="C43" s="89"/>
      <c r="D43" s="89"/>
      <c r="E43" s="89"/>
      <c r="F43" s="89"/>
      <c r="G43" s="89"/>
      <c r="H43" s="89"/>
      <c r="I43" s="89"/>
      <c r="J43" s="89"/>
      <c r="K43" s="89"/>
      <c r="Q43" s="87" t="s">
        <v>167</v>
      </c>
    </row>
    <row r="44" spans="1:17" ht="17.649999999999999">
      <c r="A44" s="91" t="s">
        <v>168</v>
      </c>
      <c r="B44" s="89"/>
      <c r="C44" s="89"/>
      <c r="D44" s="89"/>
      <c r="E44" s="89"/>
      <c r="F44" s="89"/>
      <c r="G44" s="89"/>
      <c r="H44" s="89"/>
      <c r="I44" s="89"/>
      <c r="J44" s="89"/>
      <c r="K44" s="89"/>
      <c r="Q44" s="87" t="s">
        <v>169</v>
      </c>
    </row>
    <row r="45" spans="1:17" ht="17.649999999999999">
      <c r="A45" s="89" t="s">
        <v>131</v>
      </c>
      <c r="B45" s="89"/>
      <c r="C45" s="89"/>
      <c r="D45" s="89"/>
      <c r="E45" s="89"/>
      <c r="F45" s="89"/>
      <c r="G45" s="89"/>
      <c r="H45" s="89"/>
      <c r="I45" s="89"/>
      <c r="J45" s="89"/>
      <c r="K45" s="89"/>
      <c r="Q45" s="87" t="s">
        <v>170</v>
      </c>
    </row>
    <row r="46" spans="1:17" ht="17.649999999999999">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7.649999999999999">
      <c r="Q48" s="87" t="s">
        <v>171</v>
      </c>
    </row>
    <row r="49" spans="1:17" ht="17.649999999999999">
      <c r="Q49" s="87" t="s">
        <v>172</v>
      </c>
    </row>
    <row r="50" spans="1:17" ht="17.649999999999999">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28.5">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2578125" defaultRowHeight="14.25"/>
  <cols>
    <col min="1" max="1" width="15.85546875" customWidth="1"/>
  </cols>
  <sheetData>
    <row r="1" spans="1:7" ht="30" thickBot="1">
      <c r="A1" s="86" t="s">
        <v>193</v>
      </c>
    </row>
    <row r="2" spans="1:7" ht="14.65" thickBot="1">
      <c r="A2" s="1"/>
      <c r="B2" s="98" t="s">
        <v>194</v>
      </c>
      <c r="C2" s="99"/>
      <c r="D2" s="100"/>
      <c r="E2" s="98" t="s">
        <v>195</v>
      </c>
      <c r="F2" s="99"/>
      <c r="G2" s="100"/>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4.6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2.9">
      <c r="B16" s="85"/>
      <c r="C16" s="4"/>
    </row>
    <row r="17" spans="2:4" ht="22.9">
      <c r="B17" s="84"/>
    </row>
    <row r="18" spans="2:4" ht="22.9">
      <c r="B18" s="84"/>
    </row>
    <row r="19" spans="2:4" ht="22.9">
      <c r="B19" s="84"/>
    </row>
    <row r="20" spans="2:4" ht="22.9">
      <c r="B20" s="84"/>
    </row>
    <row r="21" spans="2:4" ht="22.9">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D1" workbookViewId="0">
      <selection activeCell="V24" sqref="V24"/>
    </sheetView>
  </sheetViews>
  <sheetFormatPr defaultColWidth="8.85546875" defaultRowHeight="14.25"/>
  <sheetData>
    <row r="2" spans="2:22" ht="17.64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4">
      <c r="B4" s="14" t="s">
        <v>51</v>
      </c>
      <c r="C4" s="13"/>
      <c r="D4" s="13"/>
      <c r="E4" s="13"/>
      <c r="F4" s="13"/>
      <c r="G4" s="13"/>
      <c r="H4" s="13"/>
      <c r="I4" s="13"/>
      <c r="J4" s="13"/>
      <c r="K4" s="13"/>
      <c r="L4" s="13"/>
      <c r="M4" s="13"/>
      <c r="N4" s="13"/>
      <c r="O4" s="13"/>
      <c r="P4" s="13"/>
      <c r="Q4" s="13"/>
      <c r="R4" s="13"/>
      <c r="S4" s="13"/>
      <c r="T4" s="13"/>
      <c r="U4" s="13"/>
    </row>
    <row r="5" spans="2:22" ht="15.4">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ht="14.65">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ht="15">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6.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D7" workbookViewId="0">
      <selection activeCell="V18" sqref="V18"/>
    </sheetView>
  </sheetViews>
  <sheetFormatPr defaultColWidth="8.85546875" defaultRowHeight="14.25"/>
  <sheetData>
    <row r="2" spans="2:23">
      <c r="B2" s="13"/>
      <c r="C2" s="13"/>
      <c r="D2" s="13"/>
      <c r="E2" s="13"/>
      <c r="F2" s="13"/>
      <c r="G2" s="13"/>
      <c r="H2" s="13"/>
      <c r="I2" s="13"/>
      <c r="J2" s="13"/>
      <c r="K2" s="13"/>
      <c r="L2" s="13"/>
      <c r="M2" s="13"/>
      <c r="N2" s="13"/>
      <c r="O2" s="13"/>
      <c r="P2" s="13"/>
      <c r="Q2" s="13"/>
      <c r="R2" s="13"/>
      <c r="S2" s="13"/>
      <c r="T2" s="13"/>
      <c r="U2" s="13"/>
      <c r="V2" s="13"/>
      <c r="W2" s="13"/>
    </row>
    <row r="3" spans="2:23" ht="17.64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4">
      <c r="B5" s="14" t="s">
        <v>51</v>
      </c>
      <c r="C5" s="13"/>
      <c r="D5" s="13"/>
      <c r="E5" s="13"/>
      <c r="F5" s="13"/>
      <c r="G5" s="13"/>
      <c r="H5" s="13"/>
      <c r="I5" s="13"/>
      <c r="J5" s="13"/>
      <c r="K5" s="13"/>
      <c r="L5" s="13"/>
      <c r="M5" s="13"/>
      <c r="N5" s="13"/>
      <c r="O5" s="13"/>
      <c r="P5" s="13"/>
      <c r="Q5" s="13"/>
      <c r="R5" s="13"/>
      <c r="S5" s="13"/>
      <c r="T5" s="13"/>
      <c r="U5" s="13"/>
      <c r="V5" s="13"/>
    </row>
    <row r="6" spans="2:23" ht="15.4">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ht="14.65">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ht="15">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880F57-318B-415D-9293-8F1EFC390ADC}"/>
</file>

<file path=customXml/itemProps2.xml><?xml version="1.0" encoding="utf-8"?>
<ds:datastoreItem xmlns:ds="http://schemas.openxmlformats.org/officeDocument/2006/customXml" ds:itemID="{9965FDF5-AB8E-4FE1-9C03-E430C1370BAD}"/>
</file>

<file path=customXml/itemProps3.xml><?xml version="1.0" encoding="utf-8"?>
<ds:datastoreItem xmlns:ds="http://schemas.openxmlformats.org/officeDocument/2006/customXml" ds:itemID="{058E23EF-3D90-4B93-86C7-1785D5F5FE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2017-06-22T21:46:10Z</dcterms:created>
  <dcterms:modified xsi:type="dcterms:W3CDTF">2022-07-27T17:31:22Z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