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CCaMC\"/>
    </mc:Choice>
  </mc:AlternateContent>
  <xr:revisionPtr revIDLastSave="0" documentId="8_{AD73D23D-B10B-4C40-9A70-A95D7998181B}" xr6:coauthVersionLast="47" xr6:coauthVersionMax="47" xr10:uidLastSave="{00000000-0000-0000-0000-000000000000}"/>
  <bookViews>
    <workbookView xWindow="-120" yWindow="-120" windowWidth="29040" windowHeight="17640" tabRatio="1000" firstSheet="4" activeTab="13" xr2:uid="{00000000-000D-0000-FFFF-FFFF00000000}"/>
  </bookViews>
  <sheets>
    <sheet name="About" sheetId="5" r:id="rId1"/>
    <sheet name="Fixed operation costs" sheetId="2" r:id="rId2"/>
    <sheet name="Variable costs" sheetId="3" r:id="rId3"/>
    <sheet name="Fixed investment costs" sheetId="1" r:id="rId4"/>
    <sheet name="Capacity Factors" sheetId="9" r:id="rId5"/>
    <sheet name="CCaMC-AFOaMCpUC-pre-ret" sheetId="10" r:id="rId6"/>
    <sheet name="CCaMC-AFOaMCpUC-new" sheetId="4" r:id="rId7"/>
    <sheet name="CCaMC-AFOaMCpUC-pre-nonret" sheetId="11" r:id="rId8"/>
    <sheet name="CCaMC-VOaMCpUC-pre-ret" sheetId="12" r:id="rId9"/>
    <sheet name="CCaMC-VOaMCpUC-new" sheetId="6" r:id="rId10"/>
    <sheet name="CCaMC-VOaMCpUC-pre-nonret" sheetId="13" r:id="rId11"/>
    <sheet name="CCaMC-BCCpUC" sheetId="7" r:id="rId12"/>
    <sheet name="CCaMC-BSCpUC" sheetId="14" r:id="rId13"/>
    <sheet name="U.S. data comparison" sheetId="8" r:id="rId14"/>
  </sheets>
  <definedNames>
    <definedName name="cpi_2019_to_2012">About!$A$94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7" l="1"/>
  <c r="X2" i="7"/>
  <c r="N2" i="7"/>
  <c r="D2" i="7"/>
  <c r="J10" i="1"/>
  <c r="J11" i="1"/>
  <c r="J12" i="1"/>
  <c r="J9" i="1"/>
  <c r="K9" i="3"/>
  <c r="D2" i="6" s="1"/>
  <c r="I9" i="2"/>
  <c r="D2" i="4"/>
  <c r="H12" i="1"/>
  <c r="H11" i="1"/>
  <c r="H10" i="1"/>
  <c r="H9" i="1"/>
  <c r="J10" i="3"/>
  <c r="I10" i="3"/>
  <c r="I9" i="3"/>
  <c r="G9" i="2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2" i="14"/>
  <c r="K10" i="3" l="1"/>
  <c r="AH2" i="6" s="1"/>
  <c r="AH2" i="4"/>
  <c r="X2" i="4"/>
  <c r="N2" i="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2" i="13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B17" i="12"/>
  <c r="AP36" i="8" l="1"/>
  <c r="AP6" i="8"/>
  <c r="AQ6" i="8"/>
  <c r="AP18" i="8"/>
  <c r="AQ18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21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3" i="8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B5" i="10"/>
  <c r="B17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3" i="11"/>
  <c r="B4" i="11"/>
  <c r="B2" i="11"/>
  <c r="AH15" i="6" l="1"/>
  <c r="AK34" i="8" s="1"/>
  <c r="AH14" i="6"/>
  <c r="AH14" i="12" s="1"/>
  <c r="AH12" i="6"/>
  <c r="AH11" i="6"/>
  <c r="AH11" i="12" s="1"/>
  <c r="AH10" i="6"/>
  <c r="AH10" i="12" s="1"/>
  <c r="AH9" i="6"/>
  <c r="AH8" i="6"/>
  <c r="AH8" i="12" s="1"/>
  <c r="AH7" i="6"/>
  <c r="AH7" i="12" s="1"/>
  <c r="AH6" i="6"/>
  <c r="AH6" i="12" s="1"/>
  <c r="AH5" i="6"/>
  <c r="AH5" i="12" s="1"/>
  <c r="AH4" i="6"/>
  <c r="AH4" i="12" s="1"/>
  <c r="AH3" i="6"/>
  <c r="AH2" i="12"/>
  <c r="D15" i="6"/>
  <c r="D14" i="6"/>
  <c r="D14" i="12" s="1"/>
  <c r="D12" i="6"/>
  <c r="D11" i="6"/>
  <c r="D10" i="6"/>
  <c r="D10" i="12" s="1"/>
  <c r="D9" i="6"/>
  <c r="D9" i="12" s="1"/>
  <c r="D8" i="6"/>
  <c r="D8" i="12" s="1"/>
  <c r="D7" i="6"/>
  <c r="D7" i="12" s="1"/>
  <c r="D6" i="6"/>
  <c r="D6" i="12" s="1"/>
  <c r="D5" i="6"/>
  <c r="D5" i="12" s="1"/>
  <c r="D3" i="6"/>
  <c r="D3" i="12" s="1"/>
  <c r="D4" i="6"/>
  <c r="AH5" i="7"/>
  <c r="X5" i="7"/>
  <c r="N5" i="7"/>
  <c r="D5" i="7"/>
  <c r="D4" i="7"/>
  <c r="AH15" i="7"/>
  <c r="X15" i="7"/>
  <c r="N15" i="7"/>
  <c r="N16" i="7" s="1"/>
  <c r="D15" i="7"/>
  <c r="AH14" i="7"/>
  <c r="AK51" i="8" s="1"/>
  <c r="X14" i="7"/>
  <c r="N14" i="7"/>
  <c r="D14" i="7"/>
  <c r="AH12" i="7"/>
  <c r="X12" i="7"/>
  <c r="N12" i="7"/>
  <c r="D12" i="7"/>
  <c r="AH11" i="7"/>
  <c r="X11" i="7"/>
  <c r="N11" i="7"/>
  <c r="D11" i="7"/>
  <c r="AH10" i="7"/>
  <c r="X10" i="7"/>
  <c r="N10" i="7"/>
  <c r="D10" i="7"/>
  <c r="AH9" i="7"/>
  <c r="X9" i="7"/>
  <c r="N9" i="7"/>
  <c r="D9" i="7"/>
  <c r="AH8" i="7"/>
  <c r="X8" i="7"/>
  <c r="N8" i="7"/>
  <c r="D8" i="7"/>
  <c r="AH7" i="7"/>
  <c r="AK44" i="8" s="1"/>
  <c r="X7" i="7"/>
  <c r="N7" i="7"/>
  <c r="D7" i="7"/>
  <c r="AH6" i="7"/>
  <c r="AK43" i="8" s="1"/>
  <c r="X6" i="7"/>
  <c r="N6" i="7"/>
  <c r="D6" i="7"/>
  <c r="AH4" i="7"/>
  <c r="X4" i="7"/>
  <c r="N4" i="7"/>
  <c r="AH3" i="7"/>
  <c r="X3" i="7"/>
  <c r="N3" i="7"/>
  <c r="D3" i="7"/>
  <c r="AH13" i="7"/>
  <c r="X13" i="7"/>
  <c r="N13" i="7"/>
  <c r="D13" i="7"/>
  <c r="AH16" i="7"/>
  <c r="X16" i="7"/>
  <c r="D16" i="7"/>
  <c r="D3" i="4"/>
  <c r="D3" i="10" s="1"/>
  <c r="D15" i="4"/>
  <c r="AH14" i="4"/>
  <c r="AH14" i="10" s="1"/>
  <c r="X14" i="4"/>
  <c r="X14" i="10" s="1"/>
  <c r="N14" i="4"/>
  <c r="N14" i="10" s="1"/>
  <c r="D14" i="4"/>
  <c r="D14" i="10" s="1"/>
  <c r="D12" i="4"/>
  <c r="D12" i="10" s="1"/>
  <c r="N12" i="4"/>
  <c r="N12" i="10" s="1"/>
  <c r="X12" i="4"/>
  <c r="X12" i="10" s="1"/>
  <c r="AH12" i="4"/>
  <c r="AH12" i="10" s="1"/>
  <c r="D11" i="4"/>
  <c r="D11" i="10" s="1"/>
  <c r="D10" i="4"/>
  <c r="D10" i="10" s="1"/>
  <c r="N10" i="4"/>
  <c r="N10" i="10" s="1"/>
  <c r="X10" i="4"/>
  <c r="X10" i="10" s="1"/>
  <c r="AH10" i="4"/>
  <c r="AH10" i="10" s="1"/>
  <c r="AH9" i="4"/>
  <c r="AH9" i="10" s="1"/>
  <c r="X9" i="4"/>
  <c r="X9" i="10" s="1"/>
  <c r="N9" i="4"/>
  <c r="N9" i="10" s="1"/>
  <c r="D9" i="4"/>
  <c r="D9" i="10" s="1"/>
  <c r="D8" i="4"/>
  <c r="D8" i="10" s="1"/>
  <c r="N8" i="4"/>
  <c r="N8" i="10" s="1"/>
  <c r="X8" i="4"/>
  <c r="X8" i="10" s="1"/>
  <c r="AH8" i="4"/>
  <c r="AH8" i="10" s="1"/>
  <c r="AH7" i="4"/>
  <c r="AH7" i="10" s="1"/>
  <c r="X7" i="4"/>
  <c r="X7" i="10" s="1"/>
  <c r="N7" i="4"/>
  <c r="N7" i="10" s="1"/>
  <c r="D7" i="4"/>
  <c r="D7" i="10" s="1"/>
  <c r="D6" i="4"/>
  <c r="D6" i="10" s="1"/>
  <c r="N6" i="4"/>
  <c r="N6" i="10" s="1"/>
  <c r="X6" i="4"/>
  <c r="X6" i="10" s="1"/>
  <c r="AH6" i="4"/>
  <c r="AH6" i="10" s="1"/>
  <c r="AH4" i="4"/>
  <c r="AH4" i="10" s="1"/>
  <c r="X4" i="4"/>
  <c r="X4" i="10" s="1"/>
  <c r="N4" i="4"/>
  <c r="N4" i="10" s="1"/>
  <c r="D4" i="4"/>
  <c r="D4" i="10" s="1"/>
  <c r="N3" i="4"/>
  <c r="N3" i="10" s="1"/>
  <c r="X3" i="4"/>
  <c r="X3" i="10" s="1"/>
  <c r="AH3" i="4"/>
  <c r="AH3" i="10" s="1"/>
  <c r="AK23" i="8"/>
  <c r="AK36" i="8"/>
  <c r="AJ36" i="8"/>
  <c r="AK29" i="8" l="1"/>
  <c r="AJ27" i="8"/>
  <c r="AK26" i="8"/>
  <c r="AJ25" i="8"/>
  <c r="D13" i="4"/>
  <c r="D13" i="10" s="1"/>
  <c r="D2" i="10"/>
  <c r="AJ26" i="8"/>
  <c r="AK22" i="8"/>
  <c r="AH3" i="12"/>
  <c r="N13" i="4"/>
  <c r="N13" i="10" s="1"/>
  <c r="N2" i="10"/>
  <c r="AJ24" i="8"/>
  <c r="X13" i="4"/>
  <c r="X13" i="10" s="1"/>
  <c r="X2" i="10"/>
  <c r="AK24" i="8"/>
  <c r="AH13" i="4"/>
  <c r="AH13" i="10" s="1"/>
  <c r="AH2" i="10"/>
  <c r="AK25" i="8"/>
  <c r="D16" i="4"/>
  <c r="D16" i="10" s="1"/>
  <c r="D15" i="10"/>
  <c r="AJ30" i="8"/>
  <c r="D11" i="12"/>
  <c r="AK30" i="8"/>
  <c r="AJ31" i="8"/>
  <c r="D12" i="12"/>
  <c r="AK28" i="8"/>
  <c r="AH9" i="12"/>
  <c r="AK27" i="8"/>
  <c r="AJ28" i="8"/>
  <c r="AJ29" i="8"/>
  <c r="AH16" i="6"/>
  <c r="AH15" i="12"/>
  <c r="AJ23" i="8"/>
  <c r="D4" i="12"/>
  <c r="AJ34" i="8"/>
  <c r="D15" i="12"/>
  <c r="AJ22" i="8"/>
  <c r="AH13" i="6"/>
  <c r="AK31" i="8"/>
  <c r="AH12" i="12"/>
  <c r="AK33" i="8"/>
  <c r="D13" i="6"/>
  <c r="D2" i="12"/>
  <c r="AJ33" i="8"/>
  <c r="AK21" i="8"/>
  <c r="D16" i="6"/>
  <c r="AJ21" i="8"/>
  <c r="AK40" i="8"/>
  <c r="AK41" i="8"/>
  <c r="AK42" i="8"/>
  <c r="AK45" i="8"/>
  <c r="AK46" i="8"/>
  <c r="AK47" i="8"/>
  <c r="AK48" i="8"/>
  <c r="AK49" i="8"/>
  <c r="AK50" i="8"/>
  <c r="AK52" i="8"/>
  <c r="AK53" i="8"/>
  <c r="AK54" i="8"/>
  <c r="AK39" i="8"/>
  <c r="AJ39" i="8"/>
  <c r="AK4" i="8"/>
  <c r="AK5" i="8"/>
  <c r="AK6" i="8"/>
  <c r="AK7" i="8"/>
  <c r="AK8" i="8"/>
  <c r="AK9" i="8"/>
  <c r="AK10" i="8"/>
  <c r="AK11" i="8"/>
  <c r="AK13" i="8"/>
  <c r="AK15" i="8"/>
  <c r="AK18" i="8"/>
  <c r="AK3" i="8"/>
  <c r="AJ3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4" i="8"/>
  <c r="AJ5" i="8"/>
  <c r="AJ6" i="8"/>
  <c r="AJ7" i="8"/>
  <c r="AJ8" i="8"/>
  <c r="AJ9" i="8"/>
  <c r="AJ10" i="8"/>
  <c r="AJ11" i="8"/>
  <c r="AJ12" i="8"/>
  <c r="AJ13" i="8"/>
  <c r="AJ15" i="8"/>
  <c r="AJ16" i="8"/>
  <c r="AJ18" i="8"/>
  <c r="AF13" i="4" l="1"/>
  <c r="AF13" i="10" s="1"/>
  <c r="O13" i="4"/>
  <c r="O13" i="10" s="1"/>
  <c r="AM41" i="8"/>
  <c r="R13" i="4"/>
  <c r="R13" i="10" s="1"/>
  <c r="J13" i="4"/>
  <c r="J13" i="10" s="1"/>
  <c r="Q13" i="4"/>
  <c r="Q13" i="10" s="1"/>
  <c r="L13" i="4"/>
  <c r="L13" i="10" s="1"/>
  <c r="K13" i="4"/>
  <c r="K13" i="10" s="1"/>
  <c r="M13" i="4"/>
  <c r="M13" i="10" s="1"/>
  <c r="AN51" i="8"/>
  <c r="AN49" i="8"/>
  <c r="S13" i="4"/>
  <c r="S13" i="10" s="1"/>
  <c r="W13" i="4"/>
  <c r="W13" i="10" s="1"/>
  <c r="T13" i="4"/>
  <c r="T13" i="10" s="1"/>
  <c r="E13" i="4"/>
  <c r="E13" i="10" s="1"/>
  <c r="F13" i="4"/>
  <c r="F13" i="10" s="1"/>
  <c r="G13" i="4"/>
  <c r="G13" i="10" s="1"/>
  <c r="AN43" i="8"/>
  <c r="H13" i="4"/>
  <c r="H13" i="10" s="1"/>
  <c r="AJ17" i="8"/>
  <c r="AN44" i="8"/>
  <c r="AJ14" i="8"/>
  <c r="AN42" i="8"/>
  <c r="I13" i="4"/>
  <c r="I13" i="10" s="1"/>
  <c r="AK14" i="8"/>
  <c r="AK32" i="8"/>
  <c r="AH13" i="12"/>
  <c r="AD13" i="4"/>
  <c r="AD13" i="10" s="1"/>
  <c r="AC13" i="4"/>
  <c r="AC13" i="10" s="1"/>
  <c r="AN46" i="8"/>
  <c r="AE13" i="4"/>
  <c r="AE13" i="10" s="1"/>
  <c r="AA13" i="4"/>
  <c r="AA13" i="10" s="1"/>
  <c r="AJ35" i="8"/>
  <c r="AM53" i="8" s="1"/>
  <c r="D16" i="12"/>
  <c r="U13" i="4"/>
  <c r="U13" i="10" s="1"/>
  <c r="Z13" i="4"/>
  <c r="Z13" i="10" s="1"/>
  <c r="AK35" i="8"/>
  <c r="AH16" i="12"/>
  <c r="V13" i="4"/>
  <c r="V13" i="10" s="1"/>
  <c r="AJ32" i="8"/>
  <c r="D13" i="12"/>
  <c r="AM46" i="8"/>
  <c r="AG13" i="4"/>
  <c r="AG13" i="10" s="1"/>
  <c r="P13" i="4"/>
  <c r="P13" i="10" s="1"/>
  <c r="Y13" i="4"/>
  <c r="Y13" i="10" s="1"/>
  <c r="AB13" i="4"/>
  <c r="AB13" i="10" s="1"/>
  <c r="AM49" i="8"/>
  <c r="AM48" i="8"/>
  <c r="AM39" i="8"/>
  <c r="AM47" i="8"/>
  <c r="AN39" i="8"/>
  <c r="AN54" i="8"/>
  <c r="AM43" i="8"/>
  <c r="AM54" i="8"/>
  <c r="AM42" i="8"/>
  <c r="AN45" i="8"/>
  <c r="AM45" i="8"/>
  <c r="AN41" i="8"/>
  <c r="AM44" i="8"/>
  <c r="AN40" i="8"/>
  <c r="AM52" i="8"/>
  <c r="AM40" i="8"/>
  <c r="AM51" i="8"/>
  <c r="AN47" i="8"/>
  <c r="M5" i="7"/>
  <c r="E5" i="7"/>
  <c r="B5" i="7" s="1"/>
  <c r="F5" i="7"/>
  <c r="G5" i="7"/>
  <c r="H5" i="7"/>
  <c r="I5" i="7"/>
  <c r="J5" i="7"/>
  <c r="K5" i="7"/>
  <c r="L5" i="7"/>
  <c r="O5" i="7"/>
  <c r="P5" i="7"/>
  <c r="Q5" i="7"/>
  <c r="R5" i="7"/>
  <c r="S5" i="7"/>
  <c r="T5" i="7"/>
  <c r="U5" i="7"/>
  <c r="V5" i="7"/>
  <c r="W5" i="7"/>
  <c r="Y5" i="7"/>
  <c r="Z5" i="7"/>
  <c r="AA5" i="7"/>
  <c r="AB5" i="7"/>
  <c r="AC5" i="7"/>
  <c r="AD5" i="7"/>
  <c r="AE5" i="7"/>
  <c r="AF5" i="7"/>
  <c r="AG5" i="7"/>
  <c r="I4" i="7"/>
  <c r="Y16" i="7"/>
  <c r="K16" i="7"/>
  <c r="M16" i="7"/>
  <c r="Q15" i="7"/>
  <c r="Z13" i="7"/>
  <c r="L13" i="7"/>
  <c r="M13" i="7"/>
  <c r="AC12" i="7"/>
  <c r="P12" i="7"/>
  <c r="U11" i="7"/>
  <c r="H11" i="7"/>
  <c r="AA10" i="7"/>
  <c r="M10" i="7"/>
  <c r="AF9" i="7"/>
  <c r="S9" i="7"/>
  <c r="F9" i="7"/>
  <c r="V8" i="7"/>
  <c r="I8" i="7"/>
  <c r="O7" i="7"/>
  <c r="F7" i="7"/>
  <c r="AG6" i="7"/>
  <c r="T6" i="7"/>
  <c r="G6" i="7"/>
  <c r="Z4" i="7"/>
  <c r="P3" i="7"/>
  <c r="G3" i="7"/>
  <c r="E3" i="7"/>
  <c r="AB2" i="7"/>
  <c r="U2" i="7"/>
  <c r="H2" i="7"/>
  <c r="E2" i="7"/>
  <c r="C2" i="7" s="1"/>
  <c r="F2" i="7"/>
  <c r="I2" i="7"/>
  <c r="J2" i="7"/>
  <c r="K2" i="7"/>
  <c r="L2" i="7"/>
  <c r="M2" i="7"/>
  <c r="Y2" i="7"/>
  <c r="AA2" i="7"/>
  <c r="R3" i="7"/>
  <c r="S3" i="7"/>
  <c r="U3" i="7"/>
  <c r="AE3" i="7"/>
  <c r="AF3" i="7"/>
  <c r="O4" i="7"/>
  <c r="P4" i="7"/>
  <c r="Q4" i="7"/>
  <c r="R4" i="7"/>
  <c r="T4" i="7"/>
  <c r="V4" i="7"/>
  <c r="W4" i="7"/>
  <c r="AA4" i="7"/>
  <c r="AB4" i="7"/>
  <c r="AC4" i="7"/>
  <c r="AD4" i="7"/>
  <c r="AE4" i="7"/>
  <c r="AG4" i="7"/>
  <c r="E6" i="7"/>
  <c r="B6" i="7" s="1"/>
  <c r="H6" i="7"/>
  <c r="I6" i="7"/>
  <c r="J6" i="7"/>
  <c r="K6" i="7"/>
  <c r="L6" i="7"/>
  <c r="W6" i="7"/>
  <c r="Z6" i="7"/>
  <c r="E7" i="7"/>
  <c r="B7" i="7" s="1"/>
  <c r="G7" i="7"/>
  <c r="P7" i="7"/>
  <c r="Q7" i="7"/>
  <c r="R7" i="7"/>
  <c r="T7" i="7"/>
  <c r="AC7" i="7"/>
  <c r="AD7" i="7"/>
  <c r="AE7" i="7"/>
  <c r="AG7" i="7"/>
  <c r="F8" i="7"/>
  <c r="G8" i="7"/>
  <c r="J8" i="7"/>
  <c r="K8" i="7"/>
  <c r="L8" i="7"/>
  <c r="M8" i="7"/>
  <c r="O8" i="7"/>
  <c r="Q8" i="7"/>
  <c r="S8" i="7"/>
  <c r="T8" i="7"/>
  <c r="W8" i="7"/>
  <c r="Y8" i="7"/>
  <c r="Z8" i="7"/>
  <c r="AA8" i="7"/>
  <c r="AB8" i="7"/>
  <c r="AD8" i="7"/>
  <c r="AF8" i="7"/>
  <c r="AG8" i="7"/>
  <c r="G9" i="7"/>
  <c r="H9" i="7"/>
  <c r="I9" i="7"/>
  <c r="J9" i="7"/>
  <c r="K9" i="7"/>
  <c r="M9" i="7"/>
  <c r="V9" i="7"/>
  <c r="Y9" i="7"/>
  <c r="F10" i="7"/>
  <c r="O10" i="7"/>
  <c r="P10" i="7"/>
  <c r="Q10" i="7"/>
  <c r="S10" i="7"/>
  <c r="AB10" i="7"/>
  <c r="AC10" i="7"/>
  <c r="AD10" i="7"/>
  <c r="AF10" i="7"/>
  <c r="E11" i="7"/>
  <c r="B11" i="7" s="1"/>
  <c r="F11" i="7"/>
  <c r="I11" i="7"/>
  <c r="J11" i="7"/>
  <c r="K11" i="7"/>
  <c r="L11" i="7"/>
  <c r="M11" i="7"/>
  <c r="P11" i="7"/>
  <c r="R11" i="7"/>
  <c r="S11" i="7"/>
  <c r="V11" i="7"/>
  <c r="W11" i="7"/>
  <c r="Y11" i="7"/>
  <c r="Z11" i="7"/>
  <c r="AA11" i="7"/>
  <c r="AC11" i="7"/>
  <c r="AE11" i="7"/>
  <c r="AF11" i="7"/>
  <c r="E12" i="7"/>
  <c r="B12" i="7" s="1"/>
  <c r="F12" i="7"/>
  <c r="G12" i="7"/>
  <c r="H12" i="7"/>
  <c r="I12" i="7"/>
  <c r="J12" i="7"/>
  <c r="K12" i="7"/>
  <c r="L12" i="7"/>
  <c r="M12" i="7"/>
  <c r="R12" i="7"/>
  <c r="S12" i="7"/>
  <c r="U12" i="7"/>
  <c r="AE12" i="7"/>
  <c r="AF12" i="7"/>
  <c r="E13" i="7"/>
  <c r="B13" i="7" s="1"/>
  <c r="O13" i="7"/>
  <c r="P13" i="7"/>
  <c r="R13" i="7"/>
  <c r="AA13" i="7"/>
  <c r="AB13" i="7"/>
  <c r="AC13" i="7"/>
  <c r="AD13" i="7"/>
  <c r="AE13" i="7"/>
  <c r="E14" i="7"/>
  <c r="B14" i="7" s="1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W14" i="7"/>
  <c r="Y14" i="7"/>
  <c r="Z14" i="7"/>
  <c r="AA14" i="7"/>
  <c r="AB14" i="7"/>
  <c r="AC14" i="7"/>
  <c r="AD14" i="7"/>
  <c r="AE14" i="7"/>
  <c r="AF14" i="7"/>
  <c r="AG14" i="7"/>
  <c r="E15" i="7"/>
  <c r="B15" i="7" s="1"/>
  <c r="F15" i="7"/>
  <c r="G15" i="7"/>
  <c r="H15" i="7"/>
  <c r="I15" i="7"/>
  <c r="J15" i="7"/>
  <c r="K15" i="7"/>
  <c r="L15" i="7"/>
  <c r="M15" i="7"/>
  <c r="S15" i="7"/>
  <c r="T15" i="7"/>
  <c r="V15" i="7"/>
  <c r="AF15" i="7"/>
  <c r="AG15" i="7"/>
  <c r="O16" i="7"/>
  <c r="P16" i="7"/>
  <c r="Q16" i="7"/>
  <c r="V16" i="7"/>
  <c r="Z16" i="7"/>
  <c r="AA16" i="7"/>
  <c r="AB16" i="7"/>
  <c r="AC16" i="7"/>
  <c r="AD16" i="7"/>
  <c r="E5" i="6"/>
  <c r="E5" i="12" s="1"/>
  <c r="X4" i="6"/>
  <c r="X4" i="12" s="1"/>
  <c r="AF16" i="6"/>
  <c r="AF16" i="12" s="1"/>
  <c r="AF15" i="6"/>
  <c r="AF15" i="12" s="1"/>
  <c r="F14" i="6"/>
  <c r="F14" i="12" s="1"/>
  <c r="AF13" i="6"/>
  <c r="AF13" i="12" s="1"/>
  <c r="L12" i="6"/>
  <c r="L12" i="12" s="1"/>
  <c r="P11" i="6"/>
  <c r="P11" i="12" s="1"/>
  <c r="AF10" i="6"/>
  <c r="AF10" i="12" s="1"/>
  <c r="M9" i="6"/>
  <c r="M9" i="12" s="1"/>
  <c r="M8" i="6"/>
  <c r="M8" i="12" s="1"/>
  <c r="H7" i="6"/>
  <c r="H7" i="12" s="1"/>
  <c r="P6" i="6"/>
  <c r="P6" i="12" s="1"/>
  <c r="AF3" i="6"/>
  <c r="AF3" i="12" s="1"/>
  <c r="AF2" i="6"/>
  <c r="AF2" i="12" s="1"/>
  <c r="T16" i="6"/>
  <c r="T16" i="12" s="1"/>
  <c r="R7" i="6"/>
  <c r="R7" i="12" s="1"/>
  <c r="F8" i="6"/>
  <c r="F8" i="12" s="1"/>
  <c r="G7" i="6"/>
  <c r="G7" i="12" s="1"/>
  <c r="Q7" i="6"/>
  <c r="Q7" i="12" s="1"/>
  <c r="AD7" i="6"/>
  <c r="AD7" i="12" s="1"/>
  <c r="F9" i="6"/>
  <c r="F9" i="12" s="1"/>
  <c r="J9" i="6"/>
  <c r="J9" i="12" s="1"/>
  <c r="Q9" i="6"/>
  <c r="Q9" i="12" s="1"/>
  <c r="U9" i="6"/>
  <c r="U9" i="12" s="1"/>
  <c r="X10" i="6"/>
  <c r="X10" i="12" s="1"/>
  <c r="J13" i="6"/>
  <c r="J13" i="12" s="1"/>
  <c r="V13" i="6"/>
  <c r="V13" i="12" s="1"/>
  <c r="Q14" i="6"/>
  <c r="Q14" i="12" s="1"/>
  <c r="AC14" i="6"/>
  <c r="AC14" i="12" s="1"/>
  <c r="I16" i="6"/>
  <c r="I16" i="12" s="1"/>
  <c r="S16" i="6"/>
  <c r="S16" i="12" s="1"/>
  <c r="AG16" i="6"/>
  <c r="AG16" i="12" s="1"/>
  <c r="N11" i="4"/>
  <c r="N11" i="10" s="1"/>
  <c r="N15" i="4"/>
  <c r="Z3" i="4"/>
  <c r="Z3" i="10" s="1"/>
  <c r="S4" i="4"/>
  <c r="S4" i="10" s="1"/>
  <c r="AD4" i="4"/>
  <c r="AD4" i="10" s="1"/>
  <c r="Z9" i="4"/>
  <c r="Z9" i="10" s="1"/>
  <c r="AH15" i="4"/>
  <c r="AH11" i="4"/>
  <c r="P10" i="4"/>
  <c r="P10" i="10" s="1"/>
  <c r="S9" i="4"/>
  <c r="S9" i="10" s="1"/>
  <c r="T6" i="4"/>
  <c r="T6" i="10" s="1"/>
  <c r="X15" i="4"/>
  <c r="X11" i="4"/>
  <c r="X11" i="10" s="1"/>
  <c r="P8" i="4"/>
  <c r="P8" i="10" s="1"/>
  <c r="J3" i="4"/>
  <c r="J3" i="10" s="1"/>
  <c r="J14" i="4"/>
  <c r="J14" i="10" s="1"/>
  <c r="H9" i="4"/>
  <c r="H9" i="10" s="1"/>
  <c r="AM50" i="8" l="1"/>
  <c r="AN50" i="8"/>
  <c r="N15" i="10"/>
  <c r="N16" i="4"/>
  <c r="I16" i="4" s="1"/>
  <c r="I16" i="10" s="1"/>
  <c r="X15" i="10"/>
  <c r="X16" i="4"/>
  <c r="U16" i="4" s="1"/>
  <c r="U16" i="10" s="1"/>
  <c r="AH11" i="10"/>
  <c r="AK12" i="8"/>
  <c r="AN48" i="8" s="1"/>
  <c r="L11" i="4"/>
  <c r="L11" i="10" s="1"/>
  <c r="AH15" i="10"/>
  <c r="AH16" i="4"/>
  <c r="AK16" i="8"/>
  <c r="AN52" i="8" s="1"/>
  <c r="C6" i="7"/>
  <c r="C5" i="7"/>
  <c r="L4" i="7"/>
  <c r="G4" i="7"/>
  <c r="J4" i="7"/>
  <c r="E4" i="7"/>
  <c r="B4" i="7" s="1"/>
  <c r="M4" i="7"/>
  <c r="B3" i="7"/>
  <c r="C3" i="7"/>
  <c r="L16" i="7"/>
  <c r="AD12" i="7"/>
  <c r="U6" i="7"/>
  <c r="W16" i="7"/>
  <c r="J16" i="7"/>
  <c r="AC15" i="7"/>
  <c r="P15" i="7"/>
  <c r="Y13" i="7"/>
  <c r="K13" i="7"/>
  <c r="AB12" i="7"/>
  <c r="O12" i="7"/>
  <c r="AG11" i="7"/>
  <c r="T11" i="7"/>
  <c r="G11" i="7"/>
  <c r="Z10" i="7"/>
  <c r="L10" i="7"/>
  <c r="AE9" i="7"/>
  <c r="R9" i="7"/>
  <c r="E9" i="7"/>
  <c r="B9" i="7" s="1"/>
  <c r="U8" i="7"/>
  <c r="H8" i="7"/>
  <c r="AA7" i="7"/>
  <c r="M7" i="7"/>
  <c r="AF6" i="7"/>
  <c r="S6" i="7"/>
  <c r="F6" i="7"/>
  <c r="Y4" i="7"/>
  <c r="K4" i="7"/>
  <c r="AB3" i="7"/>
  <c r="O3" i="7"/>
  <c r="AG2" i="7"/>
  <c r="T2" i="7"/>
  <c r="G2" i="7"/>
  <c r="F3" i="7"/>
  <c r="AE15" i="7"/>
  <c r="C12" i="7"/>
  <c r="I16" i="7"/>
  <c r="W13" i="7"/>
  <c r="J13" i="7"/>
  <c r="AA12" i="7"/>
  <c r="Y10" i="7"/>
  <c r="K10" i="7"/>
  <c r="AD9" i="7"/>
  <c r="Q9" i="7"/>
  <c r="Z7" i="7"/>
  <c r="L7" i="7"/>
  <c r="AE6" i="7"/>
  <c r="R6" i="7"/>
  <c r="AA3" i="7"/>
  <c r="M3" i="7"/>
  <c r="AF2" i="7"/>
  <c r="S2" i="7"/>
  <c r="U9" i="7"/>
  <c r="R15" i="7"/>
  <c r="AA15" i="7"/>
  <c r="C14" i="7"/>
  <c r="Z12" i="7"/>
  <c r="W10" i="7"/>
  <c r="J10" i="7"/>
  <c r="AC9" i="7"/>
  <c r="P9" i="7"/>
  <c r="Y7" i="7"/>
  <c r="K7" i="7"/>
  <c r="AD6" i="7"/>
  <c r="Q6" i="7"/>
  <c r="Z3" i="7"/>
  <c r="L3" i="7"/>
  <c r="AE2" i="7"/>
  <c r="R2" i="7"/>
  <c r="AG9" i="7"/>
  <c r="Q3" i="7"/>
  <c r="AG16" i="7"/>
  <c r="T16" i="7"/>
  <c r="G16" i="7"/>
  <c r="Z15" i="7"/>
  <c r="U13" i="7"/>
  <c r="H13" i="7"/>
  <c r="Y12" i="7"/>
  <c r="AD11" i="7"/>
  <c r="Q11" i="7"/>
  <c r="C11" i="7"/>
  <c r="V10" i="7"/>
  <c r="I10" i="7"/>
  <c r="AB9" i="7"/>
  <c r="O9" i="7"/>
  <c r="AE8" i="7"/>
  <c r="R8" i="7"/>
  <c r="E8" i="7"/>
  <c r="W7" i="7"/>
  <c r="J7" i="7"/>
  <c r="AC6" i="7"/>
  <c r="P6" i="7"/>
  <c r="U4" i="7"/>
  <c r="H4" i="7"/>
  <c r="Y3" i="7"/>
  <c r="K3" i="7"/>
  <c r="AD2" i="7"/>
  <c r="Q2" i="7"/>
  <c r="B2" i="7"/>
  <c r="C7" i="7"/>
  <c r="V2" i="7"/>
  <c r="AB15" i="7"/>
  <c r="U16" i="7"/>
  <c r="V13" i="7"/>
  <c r="AF16" i="7"/>
  <c r="S16" i="7"/>
  <c r="F16" i="7"/>
  <c r="Y15" i="7"/>
  <c r="AG13" i="7"/>
  <c r="T13" i="7"/>
  <c r="G13" i="7"/>
  <c r="W12" i="7"/>
  <c r="U10" i="7"/>
  <c r="H10" i="7"/>
  <c r="AA9" i="7"/>
  <c r="V7" i="7"/>
  <c r="I7" i="7"/>
  <c r="AB6" i="7"/>
  <c r="O6" i="7"/>
  <c r="W3" i="7"/>
  <c r="J3" i="7"/>
  <c r="AC2" i="7"/>
  <c r="P2" i="7"/>
  <c r="V6" i="7"/>
  <c r="Q12" i="7"/>
  <c r="O15" i="7"/>
  <c r="H16" i="7"/>
  <c r="I13" i="7"/>
  <c r="AE16" i="7"/>
  <c r="R16" i="7"/>
  <c r="E16" i="7"/>
  <c r="W15" i="7"/>
  <c r="AF13" i="7"/>
  <c r="S13" i="7"/>
  <c r="F13" i="7"/>
  <c r="V12" i="7"/>
  <c r="AB11" i="7"/>
  <c r="O11" i="7"/>
  <c r="AG10" i="7"/>
  <c r="T10" i="7"/>
  <c r="G10" i="7"/>
  <c r="Z9" i="7"/>
  <c r="L9" i="7"/>
  <c r="AC8" i="7"/>
  <c r="P8" i="7"/>
  <c r="U7" i="7"/>
  <c r="H7" i="7"/>
  <c r="AA6" i="7"/>
  <c r="M6" i="7"/>
  <c r="AF4" i="7"/>
  <c r="S4" i="7"/>
  <c r="F4" i="7"/>
  <c r="V3" i="7"/>
  <c r="I3" i="7"/>
  <c r="O2" i="7"/>
  <c r="H3" i="7"/>
  <c r="U15" i="7"/>
  <c r="Q13" i="7"/>
  <c r="AG12" i="7"/>
  <c r="T12" i="7"/>
  <c r="AE10" i="7"/>
  <c r="R10" i="7"/>
  <c r="E10" i="7"/>
  <c r="B10" i="7" s="1"/>
  <c r="W9" i="7"/>
  <c r="AF7" i="7"/>
  <c r="S7" i="7"/>
  <c r="Y6" i="7"/>
  <c r="AG3" i="7"/>
  <c r="T3" i="7"/>
  <c r="Z2" i="7"/>
  <c r="W2" i="7"/>
  <c r="T9" i="7"/>
  <c r="AD3" i="7"/>
  <c r="AD15" i="7"/>
  <c r="AB7" i="7"/>
  <c r="AC3" i="7"/>
  <c r="C13" i="7"/>
  <c r="C15" i="7"/>
  <c r="AF12" i="4"/>
  <c r="AF12" i="10" s="1"/>
  <c r="E12" i="4"/>
  <c r="M11" i="4"/>
  <c r="M11" i="10" s="1"/>
  <c r="Q11" i="4"/>
  <c r="Q11" i="10" s="1"/>
  <c r="P3" i="4"/>
  <c r="P3" i="10" s="1"/>
  <c r="S15" i="4"/>
  <c r="S15" i="10" s="1"/>
  <c r="Q2" i="4"/>
  <c r="Q2" i="10" s="1"/>
  <c r="AD6" i="4"/>
  <c r="AD6" i="10" s="1"/>
  <c r="AC7" i="4"/>
  <c r="AC7" i="10" s="1"/>
  <c r="I15" i="4"/>
  <c r="I15" i="10" s="1"/>
  <c r="L2" i="4"/>
  <c r="L2" i="10" s="1"/>
  <c r="AD9" i="4"/>
  <c r="AD9" i="10" s="1"/>
  <c r="I14" i="4"/>
  <c r="I14" i="10" s="1"/>
  <c r="Z10" i="4"/>
  <c r="Z10" i="10" s="1"/>
  <c r="M14" i="4"/>
  <c r="M14" i="10" s="1"/>
  <c r="K14" i="4"/>
  <c r="K14" i="10" s="1"/>
  <c r="F12" i="4"/>
  <c r="F12" i="10" s="1"/>
  <c r="V14" i="4"/>
  <c r="V14" i="10" s="1"/>
  <c r="F10" i="4"/>
  <c r="F10" i="10" s="1"/>
  <c r="H12" i="4"/>
  <c r="H12" i="10" s="1"/>
  <c r="R4" i="4"/>
  <c r="R4" i="10" s="1"/>
  <c r="AC11" i="4"/>
  <c r="AC11" i="10" s="1"/>
  <c r="L8" i="4"/>
  <c r="L8" i="10" s="1"/>
  <c r="U3" i="4"/>
  <c r="U3" i="10" s="1"/>
  <c r="I7" i="4"/>
  <c r="I7" i="10" s="1"/>
  <c r="P12" i="4"/>
  <c r="P12" i="10" s="1"/>
  <c r="AC2" i="4"/>
  <c r="AC2" i="10" s="1"/>
  <c r="AB2" i="4"/>
  <c r="AB2" i="10" s="1"/>
  <c r="K3" i="4"/>
  <c r="K3" i="10" s="1"/>
  <c r="AD10" i="4"/>
  <c r="AD10" i="10" s="1"/>
  <c r="I9" i="4"/>
  <c r="I9" i="10" s="1"/>
  <c r="I2" i="4"/>
  <c r="I2" i="10" s="1"/>
  <c r="Z14" i="4"/>
  <c r="Z14" i="10" s="1"/>
  <c r="I11" i="4"/>
  <c r="I11" i="10" s="1"/>
  <c r="M2" i="4"/>
  <c r="M2" i="10" s="1"/>
  <c r="E15" i="4"/>
  <c r="G12" i="4"/>
  <c r="G12" i="10" s="1"/>
  <c r="Q14" i="4"/>
  <c r="Q14" i="10" s="1"/>
  <c r="W9" i="4"/>
  <c r="W9" i="10" s="1"/>
  <c r="AG14" i="4"/>
  <c r="AG14" i="10" s="1"/>
  <c r="AE10" i="4"/>
  <c r="AE10" i="10" s="1"/>
  <c r="P14" i="4"/>
  <c r="P14" i="10" s="1"/>
  <c r="T7" i="4"/>
  <c r="T7" i="10" s="1"/>
  <c r="AF14" i="4"/>
  <c r="AF14" i="10" s="1"/>
  <c r="AF8" i="4"/>
  <c r="AF8" i="10" s="1"/>
  <c r="O4" i="4"/>
  <c r="O4" i="10" s="1"/>
  <c r="E9" i="4"/>
  <c r="L14" i="4"/>
  <c r="L14" i="10" s="1"/>
  <c r="Q4" i="4"/>
  <c r="Q4" i="10" s="1"/>
  <c r="O14" i="4"/>
  <c r="O14" i="10" s="1"/>
  <c r="AE14" i="4"/>
  <c r="AE14" i="10" s="1"/>
  <c r="AC10" i="4"/>
  <c r="AC10" i="10" s="1"/>
  <c r="I3" i="4"/>
  <c r="I3" i="10" s="1"/>
  <c r="M10" i="4"/>
  <c r="M10" i="10" s="1"/>
  <c r="W4" i="4"/>
  <c r="W4" i="10" s="1"/>
  <c r="Y4" i="4"/>
  <c r="Y4" i="10" s="1"/>
  <c r="AC9" i="4"/>
  <c r="AC9" i="10" s="1"/>
  <c r="L3" i="4"/>
  <c r="L3" i="10" s="1"/>
  <c r="AC15" i="4"/>
  <c r="AC15" i="10" s="1"/>
  <c r="Y2" i="4"/>
  <c r="Y2" i="10" s="1"/>
  <c r="O6" i="4"/>
  <c r="O6" i="10" s="1"/>
  <c r="K6" i="4"/>
  <c r="K6" i="10" s="1"/>
  <c r="L10" i="4"/>
  <c r="L10" i="10" s="1"/>
  <c r="AE6" i="4"/>
  <c r="AE6" i="10" s="1"/>
  <c r="AB9" i="4"/>
  <c r="AB9" i="10" s="1"/>
  <c r="J10" i="4"/>
  <c r="J10" i="10" s="1"/>
  <c r="H4" i="4"/>
  <c r="H4" i="10" s="1"/>
  <c r="J6" i="4"/>
  <c r="J6" i="10" s="1"/>
  <c r="K10" i="4"/>
  <c r="K10" i="10" s="1"/>
  <c r="W12" i="4"/>
  <c r="W12" i="10" s="1"/>
  <c r="AA9" i="4"/>
  <c r="AA9" i="10" s="1"/>
  <c r="Y6" i="4"/>
  <c r="Y6" i="10" s="1"/>
  <c r="L16" i="4"/>
  <c r="L16" i="10" s="1"/>
  <c r="E3" i="4"/>
  <c r="G16" i="4"/>
  <c r="G16" i="10" s="1"/>
  <c r="J9" i="4"/>
  <c r="J9" i="10" s="1"/>
  <c r="V12" i="4"/>
  <c r="V12" i="10" s="1"/>
  <c r="AC6" i="4"/>
  <c r="AC6" i="10" s="1"/>
  <c r="K5" i="6"/>
  <c r="K5" i="12" s="1"/>
  <c r="T11" i="4"/>
  <c r="T11" i="10" s="1"/>
  <c r="AB6" i="4"/>
  <c r="AB6" i="10" s="1"/>
  <c r="AG7" i="4"/>
  <c r="AG7" i="10" s="1"/>
  <c r="AD14" i="4"/>
  <c r="AD14" i="10" s="1"/>
  <c r="O7" i="4"/>
  <c r="O7" i="10" s="1"/>
  <c r="Y9" i="4"/>
  <c r="Y9" i="10" s="1"/>
  <c r="F14" i="4"/>
  <c r="F14" i="10" s="1"/>
  <c r="H2" i="4"/>
  <c r="H2" i="10" s="1"/>
  <c r="E16" i="4"/>
  <c r="O2" i="4"/>
  <c r="O2" i="10" s="1"/>
  <c r="T15" i="4"/>
  <c r="T15" i="10" s="1"/>
  <c r="Q10" i="4"/>
  <c r="Q10" i="10" s="1"/>
  <c r="AA12" i="4"/>
  <c r="AA12" i="10" s="1"/>
  <c r="AF7" i="4"/>
  <c r="AF7" i="10" s="1"/>
  <c r="X5" i="6"/>
  <c r="X5" i="12" s="1"/>
  <c r="B13" i="4"/>
  <c r="B13" i="10" s="1"/>
  <c r="G2" i="4"/>
  <c r="G2" i="10" s="1"/>
  <c r="M15" i="4"/>
  <c r="M15" i="10" s="1"/>
  <c r="W2" i="4"/>
  <c r="W2" i="10" s="1"/>
  <c r="AG10" i="4"/>
  <c r="AG10" i="10" s="1"/>
  <c r="W5" i="6"/>
  <c r="W5" i="12" s="1"/>
  <c r="O15" i="4"/>
  <c r="O15" i="10" s="1"/>
  <c r="V10" i="4"/>
  <c r="V10" i="10" s="1"/>
  <c r="L12" i="4"/>
  <c r="L12" i="10" s="1"/>
  <c r="F2" i="4"/>
  <c r="F2" i="10" s="1"/>
  <c r="L15" i="4"/>
  <c r="L15" i="10" s="1"/>
  <c r="V2" i="4"/>
  <c r="V2" i="10" s="1"/>
  <c r="R15" i="4"/>
  <c r="R15" i="10" s="1"/>
  <c r="O10" i="4"/>
  <c r="O10" i="10" s="1"/>
  <c r="AF10" i="4"/>
  <c r="AF10" i="10" s="1"/>
  <c r="L5" i="6"/>
  <c r="L5" i="12" s="1"/>
  <c r="W8" i="4"/>
  <c r="W8" i="10" s="1"/>
  <c r="AA8" i="4"/>
  <c r="AA8" i="10" s="1"/>
  <c r="AA2" i="4"/>
  <c r="AA2" i="10" s="1"/>
  <c r="U2" i="4"/>
  <c r="U2" i="10" s="1"/>
  <c r="G6" i="4"/>
  <c r="G6" i="10" s="1"/>
  <c r="I10" i="4"/>
  <c r="I10" i="10" s="1"/>
  <c r="W6" i="4"/>
  <c r="W6" i="10" s="1"/>
  <c r="S8" i="4"/>
  <c r="S8" i="10" s="1"/>
  <c r="AC14" i="4"/>
  <c r="AC14" i="10" s="1"/>
  <c r="K2" i="4"/>
  <c r="K2" i="10" s="1"/>
  <c r="G4" i="4"/>
  <c r="G4" i="10" s="1"/>
  <c r="M4" i="4"/>
  <c r="M4" i="10" s="1"/>
  <c r="K16" i="4"/>
  <c r="K16" i="10" s="1"/>
  <c r="H15" i="4"/>
  <c r="H15" i="10" s="1"/>
  <c r="E14" i="4"/>
  <c r="E14" i="10" s="1"/>
  <c r="K12" i="4"/>
  <c r="K12" i="10" s="1"/>
  <c r="H11" i="4"/>
  <c r="H11" i="10" s="1"/>
  <c r="E10" i="4"/>
  <c r="E10" i="10" s="1"/>
  <c r="K8" i="4"/>
  <c r="K8" i="10" s="1"/>
  <c r="H7" i="4"/>
  <c r="H7" i="10" s="1"/>
  <c r="P2" i="4"/>
  <c r="P2" i="10" s="1"/>
  <c r="T3" i="4"/>
  <c r="T3" i="10" s="1"/>
  <c r="S6" i="4"/>
  <c r="S6" i="10" s="1"/>
  <c r="U14" i="4"/>
  <c r="U14" i="10" s="1"/>
  <c r="O12" i="4"/>
  <c r="O12" i="10" s="1"/>
  <c r="U10" i="4"/>
  <c r="U10" i="10" s="1"/>
  <c r="R9" i="4"/>
  <c r="R9" i="10" s="1"/>
  <c r="O8" i="4"/>
  <c r="O8" i="10" s="1"/>
  <c r="AG2" i="4"/>
  <c r="AG2" i="10" s="1"/>
  <c r="AC4" i="4"/>
  <c r="AC4" i="10" s="1"/>
  <c r="Y3" i="4"/>
  <c r="Y3" i="10" s="1"/>
  <c r="AB15" i="4"/>
  <c r="AB15" i="10" s="1"/>
  <c r="Y14" i="4"/>
  <c r="Y14" i="10" s="1"/>
  <c r="AE12" i="4"/>
  <c r="AE12" i="10" s="1"/>
  <c r="AB11" i="4"/>
  <c r="AB11" i="10" s="1"/>
  <c r="Y10" i="4"/>
  <c r="Y10" i="10" s="1"/>
  <c r="AE8" i="4"/>
  <c r="AE8" i="10" s="1"/>
  <c r="AB7" i="4"/>
  <c r="AB7" i="10" s="1"/>
  <c r="AB5" i="6"/>
  <c r="AB5" i="12" s="1"/>
  <c r="P5" i="6"/>
  <c r="P5" i="12" s="1"/>
  <c r="S7" i="4"/>
  <c r="S7" i="10" s="1"/>
  <c r="Y8" i="4"/>
  <c r="Y8" i="10" s="1"/>
  <c r="AG5" i="6"/>
  <c r="AG5" i="12" s="1"/>
  <c r="F9" i="4"/>
  <c r="F9" i="10" s="1"/>
  <c r="P11" i="4"/>
  <c r="P11" i="10" s="1"/>
  <c r="AC3" i="4"/>
  <c r="AC3" i="10" s="1"/>
  <c r="AF11" i="4"/>
  <c r="AF11" i="10" s="1"/>
  <c r="T5" i="6"/>
  <c r="T5" i="12" s="1"/>
  <c r="J2" i="4"/>
  <c r="J2" i="10" s="1"/>
  <c r="F4" i="4"/>
  <c r="F4" i="10" s="1"/>
  <c r="E6" i="4"/>
  <c r="E6" i="10" s="1"/>
  <c r="J16" i="4"/>
  <c r="J16" i="10" s="1"/>
  <c r="G15" i="4"/>
  <c r="G15" i="10" s="1"/>
  <c r="J12" i="4"/>
  <c r="J12" i="10" s="1"/>
  <c r="G11" i="4"/>
  <c r="G11" i="10" s="1"/>
  <c r="M9" i="4"/>
  <c r="M9" i="10" s="1"/>
  <c r="J8" i="4"/>
  <c r="J8" i="10" s="1"/>
  <c r="G7" i="4"/>
  <c r="G7" i="10" s="1"/>
  <c r="V4" i="4"/>
  <c r="V4" i="10" s="1"/>
  <c r="S3" i="4"/>
  <c r="S3" i="10" s="1"/>
  <c r="R6" i="4"/>
  <c r="R6" i="10" s="1"/>
  <c r="W15" i="4"/>
  <c r="W15" i="10" s="1"/>
  <c r="T14" i="4"/>
  <c r="T14" i="10" s="1"/>
  <c r="W11" i="4"/>
  <c r="W11" i="10" s="1"/>
  <c r="T10" i="4"/>
  <c r="T10" i="10" s="1"/>
  <c r="Q9" i="4"/>
  <c r="Q9" i="10" s="1"/>
  <c r="W7" i="4"/>
  <c r="W7" i="10" s="1"/>
  <c r="AF2" i="4"/>
  <c r="AF2" i="10" s="1"/>
  <c r="AB4" i="4"/>
  <c r="AB4" i="10" s="1"/>
  <c r="AE3" i="4"/>
  <c r="AE3" i="10" s="1"/>
  <c r="AA15" i="4"/>
  <c r="AA15" i="10" s="1"/>
  <c r="AD12" i="4"/>
  <c r="AD12" i="10" s="1"/>
  <c r="AA11" i="4"/>
  <c r="AA11" i="10" s="1"/>
  <c r="AG9" i="4"/>
  <c r="AG9" i="10" s="1"/>
  <c r="AD8" i="4"/>
  <c r="AD8" i="10" s="1"/>
  <c r="AA7" i="4"/>
  <c r="AA7" i="10" s="1"/>
  <c r="AA5" i="6"/>
  <c r="AA5" i="12" s="1"/>
  <c r="O5" i="6"/>
  <c r="O5" i="12" s="1"/>
  <c r="G8" i="4"/>
  <c r="G8" i="10" s="1"/>
  <c r="O3" i="4"/>
  <c r="O3" i="10" s="1"/>
  <c r="S11" i="4"/>
  <c r="S11" i="10" s="1"/>
  <c r="Z12" i="4"/>
  <c r="Z12" i="10" s="1"/>
  <c r="E8" i="4"/>
  <c r="E8" i="10" s="1"/>
  <c r="Q15" i="4"/>
  <c r="Q15" i="10" s="1"/>
  <c r="Z2" i="4"/>
  <c r="Z2" i="10" s="1"/>
  <c r="U5" i="6"/>
  <c r="U5" i="12" s="1"/>
  <c r="E4" i="4"/>
  <c r="E4" i="10" s="1"/>
  <c r="M6" i="4"/>
  <c r="M6" i="10" s="1"/>
  <c r="F15" i="4"/>
  <c r="F15" i="10" s="1"/>
  <c r="I12" i="4"/>
  <c r="I12" i="10" s="1"/>
  <c r="F11" i="4"/>
  <c r="F11" i="10" s="1"/>
  <c r="L9" i="4"/>
  <c r="L9" i="10" s="1"/>
  <c r="I8" i="4"/>
  <c r="I8" i="10" s="1"/>
  <c r="F7" i="4"/>
  <c r="F7" i="10" s="1"/>
  <c r="U4" i="4"/>
  <c r="U4" i="10" s="1"/>
  <c r="R3" i="4"/>
  <c r="R3" i="10" s="1"/>
  <c r="Q6" i="4"/>
  <c r="Q6" i="10" s="1"/>
  <c r="V15" i="4"/>
  <c r="V15" i="10" s="1"/>
  <c r="S14" i="4"/>
  <c r="S14" i="10" s="1"/>
  <c r="V11" i="4"/>
  <c r="V11" i="10" s="1"/>
  <c r="S10" i="4"/>
  <c r="S10" i="10" s="1"/>
  <c r="P9" i="4"/>
  <c r="P9" i="10" s="1"/>
  <c r="V7" i="4"/>
  <c r="V7" i="10" s="1"/>
  <c r="AE2" i="4"/>
  <c r="AE2" i="10" s="1"/>
  <c r="AA4" i="4"/>
  <c r="AA4" i="10" s="1"/>
  <c r="AG6" i="4"/>
  <c r="AG6" i="10" s="1"/>
  <c r="Z15" i="4"/>
  <c r="Z15" i="10" s="1"/>
  <c r="AC12" i="4"/>
  <c r="AC12" i="10" s="1"/>
  <c r="Z11" i="4"/>
  <c r="Z11" i="10" s="1"/>
  <c r="AF9" i="4"/>
  <c r="AF9" i="10" s="1"/>
  <c r="AC8" i="4"/>
  <c r="AC8" i="10" s="1"/>
  <c r="Z7" i="4"/>
  <c r="Z7" i="10" s="1"/>
  <c r="Z5" i="6"/>
  <c r="Z5" i="12" s="1"/>
  <c r="N5" i="6"/>
  <c r="N5" i="12" s="1"/>
  <c r="I6" i="4"/>
  <c r="I6" i="10" s="1"/>
  <c r="U8" i="4"/>
  <c r="U8" i="10" s="1"/>
  <c r="V5" i="6"/>
  <c r="V5" i="12" s="1"/>
  <c r="L4" i="4"/>
  <c r="L4" i="10" s="1"/>
  <c r="G9" i="4"/>
  <c r="G9" i="10" s="1"/>
  <c r="T8" i="4"/>
  <c r="T8" i="10" s="1"/>
  <c r="M3" i="4"/>
  <c r="M3" i="10" s="1"/>
  <c r="L6" i="4"/>
  <c r="L6" i="10" s="1"/>
  <c r="E11" i="4"/>
  <c r="E11" i="10" s="1"/>
  <c r="K9" i="4"/>
  <c r="K9" i="10" s="1"/>
  <c r="H8" i="4"/>
  <c r="H8" i="10" s="1"/>
  <c r="E7" i="4"/>
  <c r="E7" i="10" s="1"/>
  <c r="T4" i="4"/>
  <c r="T4" i="10" s="1"/>
  <c r="Q3" i="4"/>
  <c r="Q3" i="10" s="1"/>
  <c r="P6" i="4"/>
  <c r="P6" i="10" s="1"/>
  <c r="U15" i="4"/>
  <c r="U15" i="10" s="1"/>
  <c r="R14" i="4"/>
  <c r="R14" i="10" s="1"/>
  <c r="U11" i="4"/>
  <c r="U11" i="10" s="1"/>
  <c r="R10" i="4"/>
  <c r="R10" i="10" s="1"/>
  <c r="O9" i="4"/>
  <c r="O9" i="10" s="1"/>
  <c r="U7" i="4"/>
  <c r="U7" i="10" s="1"/>
  <c r="AD2" i="4"/>
  <c r="AD2" i="10" s="1"/>
  <c r="Z4" i="4"/>
  <c r="Z4" i="10" s="1"/>
  <c r="AF6" i="4"/>
  <c r="AF6" i="10" s="1"/>
  <c r="Y15" i="4"/>
  <c r="Y15" i="10" s="1"/>
  <c r="AB12" i="4"/>
  <c r="AB12" i="10" s="1"/>
  <c r="Y11" i="4"/>
  <c r="Y11" i="10" s="1"/>
  <c r="AE9" i="4"/>
  <c r="AE9" i="10" s="1"/>
  <c r="AB8" i="4"/>
  <c r="AB8" i="10" s="1"/>
  <c r="Y7" i="4"/>
  <c r="Y7" i="10" s="1"/>
  <c r="Y5" i="6"/>
  <c r="Y5" i="12" s="1"/>
  <c r="M5" i="6"/>
  <c r="M5" i="12" s="1"/>
  <c r="V8" i="4"/>
  <c r="V8" i="10" s="1"/>
  <c r="Z8" i="4"/>
  <c r="Z8" i="10" s="1"/>
  <c r="U12" i="4"/>
  <c r="U12" i="10" s="1"/>
  <c r="R7" i="4"/>
  <c r="R7" i="10" s="1"/>
  <c r="Y12" i="4"/>
  <c r="Y12" i="10" s="1"/>
  <c r="J5" i="6"/>
  <c r="J5" i="12" s="1"/>
  <c r="P4" i="4"/>
  <c r="P4" i="10" s="1"/>
  <c r="T12" i="4"/>
  <c r="T12" i="10" s="1"/>
  <c r="AD3" i="4"/>
  <c r="AD3" i="10" s="1"/>
  <c r="I5" i="6"/>
  <c r="I5" i="12" s="1"/>
  <c r="K4" i="4"/>
  <c r="K4" i="10" s="1"/>
  <c r="L7" i="4"/>
  <c r="L7" i="10" s="1"/>
  <c r="P15" i="4"/>
  <c r="P15" i="10" s="1"/>
  <c r="V9" i="4"/>
  <c r="V9" i="10" s="1"/>
  <c r="AA6" i="4"/>
  <c r="AA6" i="10" s="1"/>
  <c r="AF5" i="6"/>
  <c r="AF5" i="12" s="1"/>
  <c r="J4" i="4"/>
  <c r="J4" i="10" s="1"/>
  <c r="G3" i="4"/>
  <c r="G3" i="10" s="1"/>
  <c r="F6" i="4"/>
  <c r="F6" i="10" s="1"/>
  <c r="K15" i="4"/>
  <c r="K15" i="10" s="1"/>
  <c r="H14" i="4"/>
  <c r="H14" i="10" s="1"/>
  <c r="K11" i="4"/>
  <c r="K11" i="10" s="1"/>
  <c r="H10" i="4"/>
  <c r="H10" i="10" s="1"/>
  <c r="K7" i="4"/>
  <c r="K7" i="10" s="1"/>
  <c r="S2" i="4"/>
  <c r="S2" i="10" s="1"/>
  <c r="W3" i="4"/>
  <c r="W3" i="10" s="1"/>
  <c r="V6" i="4"/>
  <c r="V6" i="10" s="1"/>
  <c r="R12" i="4"/>
  <c r="R12" i="10" s="1"/>
  <c r="O11" i="4"/>
  <c r="O11" i="10" s="1"/>
  <c r="U9" i="4"/>
  <c r="U9" i="10" s="1"/>
  <c r="R8" i="4"/>
  <c r="R8" i="10" s="1"/>
  <c r="AF4" i="4"/>
  <c r="AF4" i="10" s="1"/>
  <c r="AB3" i="4"/>
  <c r="AB3" i="10" s="1"/>
  <c r="Z6" i="4"/>
  <c r="Z6" i="10" s="1"/>
  <c r="AE15" i="4"/>
  <c r="AE15" i="10" s="1"/>
  <c r="AB14" i="4"/>
  <c r="AB14" i="10" s="1"/>
  <c r="AE11" i="4"/>
  <c r="AE11" i="10" s="1"/>
  <c r="AB10" i="4"/>
  <c r="AB10" i="10" s="1"/>
  <c r="AE7" i="4"/>
  <c r="AE7" i="10" s="1"/>
  <c r="AE5" i="6"/>
  <c r="AE5" i="12" s="1"/>
  <c r="S5" i="6"/>
  <c r="S5" i="12" s="1"/>
  <c r="G5" i="6"/>
  <c r="G5" i="12" s="1"/>
  <c r="AG3" i="4"/>
  <c r="AG3" i="10" s="1"/>
  <c r="AF3" i="4"/>
  <c r="AF3" i="10" s="1"/>
  <c r="H6" i="4"/>
  <c r="H6" i="10" s="1"/>
  <c r="M7" i="4"/>
  <c r="M7" i="10" s="1"/>
  <c r="Q7" i="4"/>
  <c r="Q7" i="10" s="1"/>
  <c r="AG15" i="4"/>
  <c r="AG15" i="10" s="1"/>
  <c r="H3" i="4"/>
  <c r="H3" i="10" s="1"/>
  <c r="T2" i="4"/>
  <c r="T2" i="10" s="1"/>
  <c r="P7" i="4"/>
  <c r="P7" i="10" s="1"/>
  <c r="AF15" i="4"/>
  <c r="AF15" i="10" s="1"/>
  <c r="E2" i="4"/>
  <c r="E2" i="10" s="1"/>
  <c r="I4" i="4"/>
  <c r="I4" i="10" s="1"/>
  <c r="F3" i="4"/>
  <c r="F3" i="10" s="1"/>
  <c r="M16" i="4"/>
  <c r="M16" i="10" s="1"/>
  <c r="J15" i="4"/>
  <c r="J15" i="10" s="1"/>
  <c r="G14" i="4"/>
  <c r="G14" i="10" s="1"/>
  <c r="M12" i="4"/>
  <c r="M12" i="10" s="1"/>
  <c r="J11" i="4"/>
  <c r="J11" i="10" s="1"/>
  <c r="G10" i="4"/>
  <c r="G10" i="10" s="1"/>
  <c r="M8" i="4"/>
  <c r="M8" i="10" s="1"/>
  <c r="J7" i="4"/>
  <c r="J7" i="10" s="1"/>
  <c r="R2" i="4"/>
  <c r="R2" i="10" s="1"/>
  <c r="V3" i="4"/>
  <c r="V3" i="10" s="1"/>
  <c r="U6" i="4"/>
  <c r="U6" i="10" s="1"/>
  <c r="W14" i="4"/>
  <c r="W14" i="10" s="1"/>
  <c r="Q12" i="4"/>
  <c r="Q12" i="10" s="1"/>
  <c r="W10" i="4"/>
  <c r="W10" i="10" s="1"/>
  <c r="T9" i="4"/>
  <c r="T9" i="10" s="1"/>
  <c r="Q8" i="4"/>
  <c r="Q8" i="10" s="1"/>
  <c r="AE4" i="4"/>
  <c r="AE4" i="10" s="1"/>
  <c r="AA3" i="4"/>
  <c r="AA3" i="10" s="1"/>
  <c r="AD15" i="4"/>
  <c r="AD15" i="10" s="1"/>
  <c r="AA14" i="4"/>
  <c r="AA14" i="10" s="1"/>
  <c r="AG12" i="4"/>
  <c r="AG12" i="10" s="1"/>
  <c r="AD11" i="4"/>
  <c r="AD11" i="10" s="1"/>
  <c r="AA10" i="4"/>
  <c r="AA10" i="10" s="1"/>
  <c r="AG8" i="4"/>
  <c r="AG8" i="10" s="1"/>
  <c r="AD7" i="4"/>
  <c r="AD7" i="10" s="1"/>
  <c r="AD5" i="6"/>
  <c r="AD5" i="12" s="1"/>
  <c r="R5" i="6"/>
  <c r="R5" i="12" s="1"/>
  <c r="F5" i="6"/>
  <c r="F5" i="12" s="1"/>
  <c r="F8" i="4"/>
  <c r="F8" i="10" s="1"/>
  <c r="R11" i="4"/>
  <c r="R11" i="10" s="1"/>
  <c r="AG11" i="4"/>
  <c r="AG11" i="10" s="1"/>
  <c r="S12" i="4"/>
  <c r="S12" i="10" s="1"/>
  <c r="AG4" i="4"/>
  <c r="AG4" i="10" s="1"/>
  <c r="H5" i="6"/>
  <c r="H5" i="12" s="1"/>
  <c r="AC5" i="6"/>
  <c r="AC5" i="12" s="1"/>
  <c r="Q5" i="6"/>
  <c r="Q5" i="12" s="1"/>
  <c r="B5" i="6"/>
  <c r="B5" i="12" s="1"/>
  <c r="C5" i="6"/>
  <c r="H4" i="6"/>
  <c r="H4" i="12" s="1"/>
  <c r="O4" i="6"/>
  <c r="O4" i="12" s="1"/>
  <c r="T4" i="6"/>
  <c r="T4" i="12" s="1"/>
  <c r="J2" i="6"/>
  <c r="J2" i="12" s="1"/>
  <c r="AE16" i="6"/>
  <c r="AE16" i="12" s="1"/>
  <c r="H9" i="6"/>
  <c r="H9" i="12" s="1"/>
  <c r="G9" i="6"/>
  <c r="G9" i="12" s="1"/>
  <c r="AC3" i="6"/>
  <c r="AC3" i="12" s="1"/>
  <c r="AF4" i="6"/>
  <c r="AF4" i="12" s="1"/>
  <c r="AF11" i="6"/>
  <c r="AF11" i="12" s="1"/>
  <c r="R16" i="6"/>
  <c r="R16" i="12" s="1"/>
  <c r="L10" i="6"/>
  <c r="L10" i="12" s="1"/>
  <c r="AB8" i="6"/>
  <c r="AB8" i="12" s="1"/>
  <c r="I7" i="6"/>
  <c r="I7" i="12" s="1"/>
  <c r="K10" i="6"/>
  <c r="K10" i="12" s="1"/>
  <c r="N8" i="6"/>
  <c r="N8" i="12" s="1"/>
  <c r="AF6" i="6"/>
  <c r="AF6" i="12" s="1"/>
  <c r="AF12" i="6"/>
  <c r="AF12" i="12" s="1"/>
  <c r="H16" i="6"/>
  <c r="H16" i="12" s="1"/>
  <c r="AD9" i="6"/>
  <c r="AD9" i="12" s="1"/>
  <c r="P8" i="6"/>
  <c r="P8" i="12" s="1"/>
  <c r="N9" i="6"/>
  <c r="N9" i="12" s="1"/>
  <c r="F13" i="6"/>
  <c r="F13" i="12" s="1"/>
  <c r="AF7" i="6"/>
  <c r="AF7" i="12" s="1"/>
  <c r="J10" i="6"/>
  <c r="J10" i="12" s="1"/>
  <c r="Y8" i="6"/>
  <c r="Y8" i="12" s="1"/>
  <c r="G16" i="6"/>
  <c r="G16" i="12" s="1"/>
  <c r="AA9" i="6"/>
  <c r="AA9" i="12" s="1"/>
  <c r="L8" i="6"/>
  <c r="L8" i="12" s="1"/>
  <c r="N14" i="6"/>
  <c r="N14" i="12" s="1"/>
  <c r="AD14" i="6"/>
  <c r="AD14" i="12" s="1"/>
  <c r="W9" i="6"/>
  <c r="W9" i="12" s="1"/>
  <c r="AE7" i="6"/>
  <c r="AE7" i="12" s="1"/>
  <c r="AD15" i="6"/>
  <c r="AD15" i="12" s="1"/>
  <c r="AF8" i="6"/>
  <c r="AF8" i="12" s="1"/>
  <c r="AF14" i="6"/>
  <c r="AF14" i="12" s="1"/>
  <c r="P4" i="6"/>
  <c r="P4" i="12" s="1"/>
  <c r="R14" i="6"/>
  <c r="R14" i="12" s="1"/>
  <c r="S9" i="6"/>
  <c r="S9" i="12" s="1"/>
  <c r="S7" i="6"/>
  <c r="S7" i="12" s="1"/>
  <c r="AF9" i="6"/>
  <c r="AF9" i="12" s="1"/>
  <c r="J16" i="6"/>
  <c r="J16" i="12" s="1"/>
  <c r="AB14" i="6"/>
  <c r="AB14" i="12" s="1"/>
  <c r="AE13" i="6"/>
  <c r="AE13" i="12" s="1"/>
  <c r="Z14" i="6"/>
  <c r="Z14" i="12" s="1"/>
  <c r="F16" i="6"/>
  <c r="F16" i="12" s="1"/>
  <c r="Y14" i="6"/>
  <c r="Y14" i="12" s="1"/>
  <c r="M14" i="6"/>
  <c r="M14" i="12" s="1"/>
  <c r="AC13" i="6"/>
  <c r="AC13" i="12" s="1"/>
  <c r="Q13" i="6"/>
  <c r="Q13" i="12" s="1"/>
  <c r="AC12" i="6"/>
  <c r="AC12" i="12" s="1"/>
  <c r="X14" i="6"/>
  <c r="X14" i="12" s="1"/>
  <c r="L14" i="6"/>
  <c r="L14" i="12" s="1"/>
  <c r="P13" i="6"/>
  <c r="P13" i="12" s="1"/>
  <c r="Q15" i="6"/>
  <c r="Q15" i="12" s="1"/>
  <c r="W14" i="6"/>
  <c r="W14" i="12" s="1"/>
  <c r="K14" i="6"/>
  <c r="K14" i="12" s="1"/>
  <c r="AA13" i="6"/>
  <c r="AA13" i="12" s="1"/>
  <c r="O13" i="6"/>
  <c r="O13" i="12" s="1"/>
  <c r="X12" i="6"/>
  <c r="X12" i="12" s="1"/>
  <c r="AB12" i="6"/>
  <c r="AB12" i="12" s="1"/>
  <c r="I15" i="6"/>
  <c r="I15" i="12" s="1"/>
  <c r="N13" i="6"/>
  <c r="N13" i="12" s="1"/>
  <c r="T12" i="6"/>
  <c r="T12" i="12" s="1"/>
  <c r="R15" i="6"/>
  <c r="R15" i="12" s="1"/>
  <c r="AG13" i="6"/>
  <c r="AG13" i="12" s="1"/>
  <c r="I12" i="6"/>
  <c r="I12" i="12" s="1"/>
  <c r="AA14" i="6"/>
  <c r="AA14" i="12" s="1"/>
  <c r="V14" i="6"/>
  <c r="V14" i="12" s="1"/>
  <c r="AD16" i="6"/>
  <c r="AD16" i="12" s="1"/>
  <c r="AG14" i="6"/>
  <c r="AG14" i="12" s="1"/>
  <c r="U14" i="6"/>
  <c r="U14" i="12" s="1"/>
  <c r="I14" i="6"/>
  <c r="I14" i="12" s="1"/>
  <c r="Y13" i="6"/>
  <c r="Y13" i="12" s="1"/>
  <c r="M13" i="6"/>
  <c r="M13" i="12" s="1"/>
  <c r="S12" i="6"/>
  <c r="S12" i="12" s="1"/>
  <c r="P14" i="6"/>
  <c r="P14" i="12" s="1"/>
  <c r="F12" i="6"/>
  <c r="F12" i="12" s="1"/>
  <c r="J14" i="6"/>
  <c r="J14" i="12" s="1"/>
  <c r="U16" i="6"/>
  <c r="U16" i="12" s="1"/>
  <c r="T14" i="6"/>
  <c r="T14" i="12" s="1"/>
  <c r="H14" i="6"/>
  <c r="H14" i="12" s="1"/>
  <c r="X13" i="6"/>
  <c r="X13" i="12" s="1"/>
  <c r="L13" i="6"/>
  <c r="L13" i="12" s="1"/>
  <c r="P12" i="6"/>
  <c r="P12" i="12" s="1"/>
  <c r="U13" i="6"/>
  <c r="U13" i="12" s="1"/>
  <c r="H13" i="6"/>
  <c r="H13" i="12" s="1"/>
  <c r="AB13" i="6"/>
  <c r="AB13" i="12" s="1"/>
  <c r="Z13" i="6"/>
  <c r="Z13" i="12" s="1"/>
  <c r="AE14" i="6"/>
  <c r="AE14" i="12" s="1"/>
  <c r="S14" i="6"/>
  <c r="S14" i="12" s="1"/>
  <c r="G14" i="6"/>
  <c r="G14" i="12" s="1"/>
  <c r="W13" i="6"/>
  <c r="W13" i="12" s="1"/>
  <c r="K13" i="6"/>
  <c r="K13" i="12" s="1"/>
  <c r="I13" i="6"/>
  <c r="I13" i="12" s="1"/>
  <c r="T13" i="6"/>
  <c r="T13" i="12" s="1"/>
  <c r="O14" i="6"/>
  <c r="O14" i="12" s="1"/>
  <c r="S13" i="6"/>
  <c r="S13" i="12" s="1"/>
  <c r="G13" i="6"/>
  <c r="G13" i="12" s="1"/>
  <c r="AD13" i="6"/>
  <c r="AD13" i="12" s="1"/>
  <c r="R13" i="6"/>
  <c r="R13" i="12" s="1"/>
  <c r="N4" i="6"/>
  <c r="N4" i="12" s="1"/>
  <c r="M4" i="6"/>
  <c r="M4" i="12" s="1"/>
  <c r="AE3" i="6"/>
  <c r="AE3" i="12" s="1"/>
  <c r="L4" i="6"/>
  <c r="L4" i="12" s="1"/>
  <c r="Q4" i="6"/>
  <c r="Q4" i="12" s="1"/>
  <c r="AA4" i="6"/>
  <c r="AA4" i="12" s="1"/>
  <c r="AB4" i="6"/>
  <c r="AB4" i="12" s="1"/>
  <c r="Z4" i="6"/>
  <c r="Z4" i="12" s="1"/>
  <c r="Y4" i="6"/>
  <c r="Y4" i="12" s="1"/>
  <c r="AD3" i="6"/>
  <c r="AD3" i="12" s="1"/>
  <c r="AE9" i="6"/>
  <c r="AE9" i="12" s="1"/>
  <c r="R9" i="6"/>
  <c r="R9" i="12" s="1"/>
  <c r="AC8" i="6"/>
  <c r="AC8" i="12" s="1"/>
  <c r="Q6" i="6"/>
  <c r="Q6" i="12" s="1"/>
  <c r="Z3" i="6"/>
  <c r="Z3" i="12" s="1"/>
  <c r="AC9" i="6"/>
  <c r="AC9" i="12" s="1"/>
  <c r="P9" i="6"/>
  <c r="P9" i="12" s="1"/>
  <c r="AA8" i="6"/>
  <c r="AA8" i="12" s="1"/>
  <c r="V3" i="6"/>
  <c r="V3" i="12" s="1"/>
  <c r="AB9" i="6"/>
  <c r="AB9" i="12" s="1"/>
  <c r="O9" i="6"/>
  <c r="O9" i="12" s="1"/>
  <c r="Z8" i="6"/>
  <c r="Z8" i="12" s="1"/>
  <c r="S3" i="6"/>
  <c r="S3" i="12" s="1"/>
  <c r="R3" i="6"/>
  <c r="R3" i="12" s="1"/>
  <c r="W10" i="6"/>
  <c r="W10" i="12" s="1"/>
  <c r="Y9" i="6"/>
  <c r="Y9" i="12" s="1"/>
  <c r="L9" i="6"/>
  <c r="L9" i="12" s="1"/>
  <c r="X8" i="6"/>
  <c r="X8" i="12" s="1"/>
  <c r="M10" i="6"/>
  <c r="M10" i="12" s="1"/>
  <c r="I3" i="6"/>
  <c r="I3" i="12" s="1"/>
  <c r="V10" i="6"/>
  <c r="V10" i="12" s="1"/>
  <c r="X9" i="6"/>
  <c r="X9" i="12" s="1"/>
  <c r="K9" i="6"/>
  <c r="K9" i="12" s="1"/>
  <c r="Q8" i="6"/>
  <c r="Q8" i="12" s="1"/>
  <c r="H3" i="6"/>
  <c r="H3" i="12" s="1"/>
  <c r="K3" i="6"/>
  <c r="K3" i="12" s="1"/>
  <c r="G3" i="6"/>
  <c r="G3" i="12" s="1"/>
  <c r="V9" i="6"/>
  <c r="V9" i="12" s="1"/>
  <c r="I9" i="6"/>
  <c r="I9" i="12" s="1"/>
  <c r="O8" i="6"/>
  <c r="O8" i="12" s="1"/>
  <c r="F3" i="6"/>
  <c r="F3" i="12" s="1"/>
  <c r="J3" i="6"/>
  <c r="J3" i="12" s="1"/>
  <c r="AG9" i="6"/>
  <c r="AG9" i="12" s="1"/>
  <c r="T9" i="6"/>
  <c r="T9" i="12" s="1"/>
  <c r="H2" i="6"/>
  <c r="H2" i="12" s="1"/>
  <c r="Y2" i="6"/>
  <c r="Y2" i="12" s="1"/>
  <c r="V2" i="6"/>
  <c r="V2" i="12" s="1"/>
  <c r="AA16" i="6"/>
  <c r="AA16" i="12" s="1"/>
  <c r="O16" i="6"/>
  <c r="O16" i="12" s="1"/>
  <c r="AC16" i="6"/>
  <c r="AC16" i="12" s="1"/>
  <c r="Q16" i="6"/>
  <c r="Q16" i="12" s="1"/>
  <c r="AB16" i="6"/>
  <c r="AB16" i="12" s="1"/>
  <c r="P16" i="6"/>
  <c r="P16" i="12" s="1"/>
  <c r="Z16" i="6"/>
  <c r="Z16" i="12" s="1"/>
  <c r="N16" i="6"/>
  <c r="N16" i="12" s="1"/>
  <c r="Y16" i="6"/>
  <c r="Y16" i="12" s="1"/>
  <c r="M16" i="6"/>
  <c r="M16" i="12" s="1"/>
  <c r="L16" i="6"/>
  <c r="L16" i="12" s="1"/>
  <c r="W16" i="6"/>
  <c r="W16" i="12" s="1"/>
  <c r="K16" i="6"/>
  <c r="K16" i="12" s="1"/>
  <c r="X16" i="6"/>
  <c r="X16" i="12" s="1"/>
  <c r="V16" i="6"/>
  <c r="V16" i="12" s="1"/>
  <c r="H15" i="6"/>
  <c r="H15" i="12" s="1"/>
  <c r="J15" i="6"/>
  <c r="J15" i="12" s="1"/>
  <c r="AG15" i="6"/>
  <c r="AG15" i="12" s="1"/>
  <c r="G15" i="6"/>
  <c r="G15" i="12" s="1"/>
  <c r="F15" i="6"/>
  <c r="F15" i="12" s="1"/>
  <c r="AE15" i="6"/>
  <c r="AE15" i="12" s="1"/>
  <c r="AC15" i="6"/>
  <c r="AC15" i="12" s="1"/>
  <c r="U15" i="6"/>
  <c r="U15" i="12" s="1"/>
  <c r="T15" i="6"/>
  <c r="T15" i="12" s="1"/>
  <c r="S15" i="6"/>
  <c r="S15" i="12" s="1"/>
  <c r="AB15" i="6"/>
  <c r="AB15" i="12" s="1"/>
  <c r="P15" i="6"/>
  <c r="P15" i="12" s="1"/>
  <c r="AA15" i="6"/>
  <c r="AA15" i="12" s="1"/>
  <c r="O15" i="6"/>
  <c r="O15" i="12" s="1"/>
  <c r="Z15" i="6"/>
  <c r="Z15" i="12" s="1"/>
  <c r="N15" i="6"/>
  <c r="N15" i="12" s="1"/>
  <c r="Y15" i="6"/>
  <c r="Y15" i="12" s="1"/>
  <c r="M15" i="6"/>
  <c r="M15" i="12" s="1"/>
  <c r="X15" i="6"/>
  <c r="X15" i="12" s="1"/>
  <c r="L15" i="6"/>
  <c r="L15" i="12" s="1"/>
  <c r="W15" i="6"/>
  <c r="W15" i="12" s="1"/>
  <c r="K15" i="6"/>
  <c r="K15" i="12" s="1"/>
  <c r="V15" i="6"/>
  <c r="V15" i="12" s="1"/>
  <c r="Y11" i="6"/>
  <c r="Y11" i="12" s="1"/>
  <c r="M11" i="6"/>
  <c r="M11" i="12" s="1"/>
  <c r="AA11" i="6"/>
  <c r="AA11" i="12" s="1"/>
  <c r="Z11" i="6"/>
  <c r="Z11" i="12" s="1"/>
  <c r="X11" i="6"/>
  <c r="X11" i="12" s="1"/>
  <c r="L11" i="6"/>
  <c r="L11" i="12" s="1"/>
  <c r="N11" i="6"/>
  <c r="N11" i="12" s="1"/>
  <c r="W11" i="6"/>
  <c r="W11" i="12" s="1"/>
  <c r="K11" i="6"/>
  <c r="K11" i="12" s="1"/>
  <c r="O11" i="6"/>
  <c r="O11" i="12" s="1"/>
  <c r="V11" i="6"/>
  <c r="V11" i="12" s="1"/>
  <c r="J11" i="6"/>
  <c r="J11" i="12" s="1"/>
  <c r="AG11" i="6"/>
  <c r="AG11" i="12" s="1"/>
  <c r="U11" i="6"/>
  <c r="U11" i="12" s="1"/>
  <c r="I11" i="6"/>
  <c r="I11" i="12" s="1"/>
  <c r="T11" i="6"/>
  <c r="T11" i="12" s="1"/>
  <c r="H11" i="6"/>
  <c r="H11" i="12" s="1"/>
  <c r="AE11" i="6"/>
  <c r="AE11" i="12" s="1"/>
  <c r="S11" i="6"/>
  <c r="S11" i="12" s="1"/>
  <c r="G11" i="6"/>
  <c r="G11" i="12" s="1"/>
  <c r="AD11" i="6"/>
  <c r="AD11" i="12" s="1"/>
  <c r="R11" i="6"/>
  <c r="R11" i="12" s="1"/>
  <c r="F11" i="6"/>
  <c r="F11" i="12" s="1"/>
  <c r="AC11" i="6"/>
  <c r="AC11" i="12" s="1"/>
  <c r="Q11" i="6"/>
  <c r="Q11" i="12" s="1"/>
  <c r="AB11" i="6"/>
  <c r="AB11" i="12" s="1"/>
  <c r="I10" i="6"/>
  <c r="I10" i="12" s="1"/>
  <c r="T10" i="6"/>
  <c r="T10" i="12" s="1"/>
  <c r="H10" i="6"/>
  <c r="H10" i="12" s="1"/>
  <c r="AG10" i="6"/>
  <c r="AG10" i="12" s="1"/>
  <c r="AE10" i="6"/>
  <c r="AE10" i="12" s="1"/>
  <c r="S10" i="6"/>
  <c r="S10" i="12" s="1"/>
  <c r="G10" i="6"/>
  <c r="G10" i="12" s="1"/>
  <c r="U10" i="6"/>
  <c r="U10" i="12" s="1"/>
  <c r="AD10" i="6"/>
  <c r="AD10" i="12" s="1"/>
  <c r="R10" i="6"/>
  <c r="R10" i="12" s="1"/>
  <c r="F10" i="6"/>
  <c r="F10" i="12" s="1"/>
  <c r="Q10" i="6"/>
  <c r="Q10" i="12" s="1"/>
  <c r="AC10" i="6"/>
  <c r="AC10" i="12" s="1"/>
  <c r="AB10" i="6"/>
  <c r="AB10" i="12" s="1"/>
  <c r="P10" i="6"/>
  <c r="P10" i="12" s="1"/>
  <c r="AA10" i="6"/>
  <c r="AA10" i="12" s="1"/>
  <c r="O10" i="6"/>
  <c r="O10" i="12" s="1"/>
  <c r="Z10" i="6"/>
  <c r="Z10" i="12" s="1"/>
  <c r="N10" i="6"/>
  <c r="N10" i="12" s="1"/>
  <c r="Y10" i="6"/>
  <c r="Y10" i="12" s="1"/>
  <c r="Z9" i="6"/>
  <c r="Z9" i="12" s="1"/>
  <c r="F7" i="6"/>
  <c r="F7" i="12" s="1"/>
  <c r="AC7" i="6"/>
  <c r="AC7" i="12" s="1"/>
  <c r="AB7" i="6"/>
  <c r="AB7" i="12" s="1"/>
  <c r="AA7" i="6"/>
  <c r="AA7" i="12" s="1"/>
  <c r="T7" i="6"/>
  <c r="T7" i="12" s="1"/>
  <c r="P7" i="6"/>
  <c r="P7" i="12" s="1"/>
  <c r="O7" i="6"/>
  <c r="O7" i="12" s="1"/>
  <c r="Z7" i="6"/>
  <c r="Z7" i="12" s="1"/>
  <c r="N7" i="6"/>
  <c r="N7" i="12" s="1"/>
  <c r="Y7" i="6"/>
  <c r="Y7" i="12" s="1"/>
  <c r="M7" i="6"/>
  <c r="M7" i="12" s="1"/>
  <c r="X7" i="6"/>
  <c r="X7" i="12" s="1"/>
  <c r="L7" i="6"/>
  <c r="L7" i="12" s="1"/>
  <c r="W7" i="6"/>
  <c r="W7" i="12" s="1"/>
  <c r="K7" i="6"/>
  <c r="K7" i="12" s="1"/>
  <c r="V7" i="6"/>
  <c r="V7" i="12" s="1"/>
  <c r="J7" i="6"/>
  <c r="J7" i="12" s="1"/>
  <c r="AG7" i="6"/>
  <c r="AG7" i="12" s="1"/>
  <c r="U7" i="6"/>
  <c r="U7" i="12" s="1"/>
  <c r="W8" i="6"/>
  <c r="W8" i="12" s="1"/>
  <c r="K8" i="6"/>
  <c r="K8" i="12" s="1"/>
  <c r="V8" i="6"/>
  <c r="V8" i="12" s="1"/>
  <c r="J8" i="6"/>
  <c r="J8" i="12" s="1"/>
  <c r="AG8" i="6"/>
  <c r="AG8" i="12" s="1"/>
  <c r="U8" i="6"/>
  <c r="U8" i="12" s="1"/>
  <c r="I8" i="6"/>
  <c r="I8" i="12" s="1"/>
  <c r="T8" i="6"/>
  <c r="T8" i="12" s="1"/>
  <c r="H8" i="6"/>
  <c r="H8" i="12" s="1"/>
  <c r="AE8" i="6"/>
  <c r="AE8" i="12" s="1"/>
  <c r="S8" i="6"/>
  <c r="S8" i="12" s="1"/>
  <c r="G8" i="6"/>
  <c r="G8" i="12" s="1"/>
  <c r="AD8" i="6"/>
  <c r="AD8" i="12" s="1"/>
  <c r="R8" i="6"/>
  <c r="R8" i="12" s="1"/>
  <c r="K6" i="6"/>
  <c r="K6" i="12" s="1"/>
  <c r="AE6" i="6"/>
  <c r="AE6" i="12" s="1"/>
  <c r="I6" i="6"/>
  <c r="I6" i="12" s="1"/>
  <c r="AD6" i="6"/>
  <c r="AD6" i="12" s="1"/>
  <c r="H6" i="6"/>
  <c r="H6" i="12" s="1"/>
  <c r="AC6" i="6"/>
  <c r="AC6" i="12" s="1"/>
  <c r="G6" i="6"/>
  <c r="G6" i="12" s="1"/>
  <c r="AG6" i="6"/>
  <c r="AG6" i="12" s="1"/>
  <c r="U6" i="6"/>
  <c r="U6" i="12" s="1"/>
  <c r="AB6" i="6"/>
  <c r="AB6" i="12" s="1"/>
  <c r="T6" i="6"/>
  <c r="T6" i="12" s="1"/>
  <c r="F6" i="6"/>
  <c r="F6" i="12" s="1"/>
  <c r="V6" i="6"/>
  <c r="V6" i="12" s="1"/>
  <c r="S6" i="6"/>
  <c r="S6" i="12" s="1"/>
  <c r="J6" i="6"/>
  <c r="J6" i="12" s="1"/>
  <c r="R6" i="6"/>
  <c r="R6" i="12" s="1"/>
  <c r="AA6" i="6"/>
  <c r="AA6" i="12" s="1"/>
  <c r="O6" i="6"/>
  <c r="O6" i="12" s="1"/>
  <c r="Z6" i="6"/>
  <c r="Z6" i="12" s="1"/>
  <c r="N6" i="6"/>
  <c r="N6" i="12" s="1"/>
  <c r="Y6" i="6"/>
  <c r="Y6" i="12" s="1"/>
  <c r="M6" i="6"/>
  <c r="M6" i="12" s="1"/>
  <c r="X6" i="6"/>
  <c r="X6" i="12" s="1"/>
  <c r="L6" i="6"/>
  <c r="L6" i="12" s="1"/>
  <c r="W6" i="6"/>
  <c r="W6" i="12" s="1"/>
  <c r="W4" i="6"/>
  <c r="W4" i="12" s="1"/>
  <c r="V4" i="6"/>
  <c r="V4" i="12" s="1"/>
  <c r="J4" i="6"/>
  <c r="J4" i="12" s="1"/>
  <c r="K4" i="6"/>
  <c r="K4" i="12" s="1"/>
  <c r="E4" i="6"/>
  <c r="U4" i="6"/>
  <c r="U4" i="12" s="1"/>
  <c r="I4" i="6"/>
  <c r="I4" i="12" s="1"/>
  <c r="G4" i="6"/>
  <c r="G4" i="12" s="1"/>
  <c r="S4" i="6"/>
  <c r="S4" i="12" s="1"/>
  <c r="AD4" i="6"/>
  <c r="AD4" i="12" s="1"/>
  <c r="R4" i="6"/>
  <c r="R4" i="12" s="1"/>
  <c r="F4" i="6"/>
  <c r="F4" i="12" s="1"/>
  <c r="AG4" i="6"/>
  <c r="AG4" i="12" s="1"/>
  <c r="AE4" i="6"/>
  <c r="AE4" i="12" s="1"/>
  <c r="AC4" i="6"/>
  <c r="AC4" i="12" s="1"/>
  <c r="R12" i="6"/>
  <c r="R12" i="12" s="1"/>
  <c r="Q12" i="6"/>
  <c r="Q12" i="12" s="1"/>
  <c r="H12" i="6"/>
  <c r="H12" i="12" s="1"/>
  <c r="AE12" i="6"/>
  <c r="AE12" i="12" s="1"/>
  <c r="G12" i="6"/>
  <c r="G12" i="12" s="1"/>
  <c r="AD12" i="6"/>
  <c r="AD12" i="12" s="1"/>
  <c r="U3" i="6"/>
  <c r="U3" i="12" s="1"/>
  <c r="T3" i="6"/>
  <c r="T3" i="12" s="1"/>
  <c r="Q3" i="6"/>
  <c r="Q3" i="12" s="1"/>
  <c r="AG3" i="6"/>
  <c r="AG3" i="12" s="1"/>
  <c r="N3" i="6"/>
  <c r="N3" i="12" s="1"/>
  <c r="U2" i="6"/>
  <c r="U2" i="12" s="1"/>
  <c r="AE2" i="6"/>
  <c r="AE2" i="12" s="1"/>
  <c r="S2" i="6"/>
  <c r="S2" i="12" s="1"/>
  <c r="G2" i="6"/>
  <c r="G2" i="12" s="1"/>
  <c r="AD2" i="6"/>
  <c r="AD2" i="12" s="1"/>
  <c r="R2" i="6"/>
  <c r="R2" i="12" s="1"/>
  <c r="F2" i="6"/>
  <c r="F2" i="12" s="1"/>
  <c r="E2" i="6"/>
  <c r="E2" i="12" s="1"/>
  <c r="T2" i="6"/>
  <c r="T2" i="12" s="1"/>
  <c r="AC2" i="6"/>
  <c r="AC2" i="12" s="1"/>
  <c r="Q2" i="6"/>
  <c r="Q2" i="12" s="1"/>
  <c r="P2" i="6"/>
  <c r="P2" i="12" s="1"/>
  <c r="AG2" i="6"/>
  <c r="AG2" i="12" s="1"/>
  <c r="AB2" i="6"/>
  <c r="AB2" i="12" s="1"/>
  <c r="AA2" i="6"/>
  <c r="AA2" i="12" s="1"/>
  <c r="O2" i="6"/>
  <c r="O2" i="12" s="1"/>
  <c r="I2" i="6"/>
  <c r="I2" i="12" s="1"/>
  <c r="Z2" i="6"/>
  <c r="Z2" i="12" s="1"/>
  <c r="N2" i="6"/>
  <c r="N2" i="12" s="1"/>
  <c r="M2" i="6"/>
  <c r="M2" i="12" s="1"/>
  <c r="X2" i="6"/>
  <c r="X2" i="12" s="1"/>
  <c r="L2" i="6"/>
  <c r="L2" i="12" s="1"/>
  <c r="W2" i="6"/>
  <c r="W2" i="12" s="1"/>
  <c r="K2" i="6"/>
  <c r="K2" i="12" s="1"/>
  <c r="AA12" i="6"/>
  <c r="AA12" i="12" s="1"/>
  <c r="Z12" i="6"/>
  <c r="Z12" i="12" s="1"/>
  <c r="N12" i="6"/>
  <c r="N12" i="12" s="1"/>
  <c r="O12" i="6"/>
  <c r="O12" i="12" s="1"/>
  <c r="Y12" i="6"/>
  <c r="Y12" i="12" s="1"/>
  <c r="M12" i="6"/>
  <c r="M12" i="12" s="1"/>
  <c r="K12" i="6"/>
  <c r="K12" i="12" s="1"/>
  <c r="W12" i="6"/>
  <c r="W12" i="12" s="1"/>
  <c r="V12" i="6"/>
  <c r="V12" i="12" s="1"/>
  <c r="J12" i="6"/>
  <c r="J12" i="12" s="1"/>
  <c r="AG12" i="6"/>
  <c r="AG12" i="12" s="1"/>
  <c r="U12" i="6"/>
  <c r="U12" i="12" s="1"/>
  <c r="AB3" i="6"/>
  <c r="AB3" i="12" s="1"/>
  <c r="P3" i="6"/>
  <c r="P3" i="12" s="1"/>
  <c r="AA3" i="6"/>
  <c r="AA3" i="12" s="1"/>
  <c r="O3" i="6"/>
  <c r="O3" i="12" s="1"/>
  <c r="E3" i="6"/>
  <c r="Y3" i="6"/>
  <c r="Y3" i="12" s="1"/>
  <c r="M3" i="6"/>
  <c r="M3" i="12" s="1"/>
  <c r="X3" i="6"/>
  <c r="X3" i="12" s="1"/>
  <c r="L3" i="6"/>
  <c r="L3" i="12" s="1"/>
  <c r="W3" i="6"/>
  <c r="W3" i="12" s="1"/>
  <c r="AA16" i="4" l="1"/>
  <c r="AA16" i="10" s="1"/>
  <c r="H16" i="4"/>
  <c r="H16" i="10" s="1"/>
  <c r="AE16" i="4"/>
  <c r="AE16" i="10" s="1"/>
  <c r="W16" i="4"/>
  <c r="W16" i="10" s="1"/>
  <c r="AF16" i="4"/>
  <c r="AF16" i="10" s="1"/>
  <c r="Q16" i="4"/>
  <c r="Q16" i="10" s="1"/>
  <c r="AC16" i="4"/>
  <c r="AC16" i="10" s="1"/>
  <c r="AG16" i="4"/>
  <c r="AG16" i="10" s="1"/>
  <c r="R16" i="4"/>
  <c r="R16" i="10" s="1"/>
  <c r="AB16" i="4"/>
  <c r="AB16" i="10" s="1"/>
  <c r="AD16" i="4"/>
  <c r="AD16" i="10" s="1"/>
  <c r="T16" i="4"/>
  <c r="T16" i="10" s="1"/>
  <c r="V16" i="4"/>
  <c r="V16" i="10" s="1"/>
  <c r="O16" i="4"/>
  <c r="O16" i="10" s="1"/>
  <c r="S16" i="4"/>
  <c r="S16" i="10" s="1"/>
  <c r="Y16" i="4"/>
  <c r="Y16" i="10" s="1"/>
  <c r="Z16" i="4"/>
  <c r="Z16" i="10" s="1"/>
  <c r="C3" i="6"/>
  <c r="E3" i="12"/>
  <c r="B3" i="4"/>
  <c r="B3" i="10" s="1"/>
  <c r="E3" i="10"/>
  <c r="C4" i="6"/>
  <c r="E4" i="12"/>
  <c r="AH16" i="10"/>
  <c r="AK17" i="8"/>
  <c r="AN53" i="8" s="1"/>
  <c r="C12" i="4"/>
  <c r="E12" i="10"/>
  <c r="B15" i="4"/>
  <c r="B15" i="10" s="1"/>
  <c r="E15" i="10"/>
  <c r="B9" i="4"/>
  <c r="B9" i="10" s="1"/>
  <c r="E9" i="10"/>
  <c r="X16" i="10"/>
  <c r="P16" i="4"/>
  <c r="P16" i="10" s="1"/>
  <c r="N16" i="10"/>
  <c r="F16" i="4"/>
  <c r="F16" i="10" s="1"/>
  <c r="C5" i="12"/>
  <c r="AP24" i="8"/>
  <c r="C16" i="4"/>
  <c r="E16" i="10"/>
  <c r="C4" i="7"/>
  <c r="C9" i="7"/>
  <c r="C10" i="7"/>
  <c r="B8" i="7"/>
  <c r="C8" i="7"/>
  <c r="B16" i="7"/>
  <c r="C16" i="7"/>
  <c r="B12" i="4"/>
  <c r="B12" i="10" s="1"/>
  <c r="C15" i="4"/>
  <c r="C9" i="4"/>
  <c r="C3" i="4"/>
  <c r="B16" i="4"/>
  <c r="B16" i="10" s="1"/>
  <c r="C13" i="4"/>
  <c r="B11" i="4"/>
  <c r="B11" i="10" s="1"/>
  <c r="C11" i="4"/>
  <c r="C10" i="4"/>
  <c r="B10" i="4"/>
  <c r="B10" i="10" s="1"/>
  <c r="B14" i="4"/>
  <c r="B14" i="10" s="1"/>
  <c r="C14" i="4"/>
  <c r="B4" i="4"/>
  <c r="B4" i="10" s="1"/>
  <c r="C4" i="4"/>
  <c r="B2" i="4"/>
  <c r="B2" i="10" s="1"/>
  <c r="C2" i="4"/>
  <c r="C7" i="4"/>
  <c r="B7" i="4"/>
  <c r="B7" i="10" s="1"/>
  <c r="C8" i="4"/>
  <c r="B8" i="4"/>
  <c r="B8" i="10" s="1"/>
  <c r="C6" i="4"/>
  <c r="B6" i="4"/>
  <c r="B6" i="10" s="1"/>
  <c r="B4" i="6"/>
  <c r="B4" i="12" s="1"/>
  <c r="B3" i="6"/>
  <c r="B3" i="12" s="1"/>
  <c r="C2" i="6"/>
  <c r="B2" i="6"/>
  <c r="B2" i="12" s="1"/>
  <c r="C3" i="12" l="1"/>
  <c r="AP22" i="8"/>
  <c r="AP14" i="8"/>
  <c r="C13" i="10"/>
  <c r="AQ14" i="8"/>
  <c r="AP8" i="8"/>
  <c r="C7" i="10"/>
  <c r="AQ8" i="8"/>
  <c r="C2" i="10"/>
  <c r="AQ3" i="8"/>
  <c r="AP3" i="8"/>
  <c r="AP4" i="8"/>
  <c r="C3" i="10"/>
  <c r="AQ4" i="8"/>
  <c r="C16" i="10"/>
  <c r="AP17" i="8"/>
  <c r="AQ17" i="8"/>
  <c r="C12" i="10"/>
  <c r="AP13" i="8"/>
  <c r="AQ13" i="8"/>
  <c r="AP9" i="8"/>
  <c r="AQ9" i="8"/>
  <c r="C8" i="10"/>
  <c r="AP10" i="8"/>
  <c r="C9" i="10"/>
  <c r="AQ10" i="8"/>
  <c r="AP15" i="8"/>
  <c r="AQ15" i="8"/>
  <c r="C14" i="10"/>
  <c r="C4" i="12"/>
  <c r="AP23" i="8"/>
  <c r="C4" i="10"/>
  <c r="AP5" i="8"/>
  <c r="AQ5" i="8"/>
  <c r="C2" i="12"/>
  <c r="AP21" i="8"/>
  <c r="AP12" i="8"/>
  <c r="C11" i="10"/>
  <c r="AQ12" i="8"/>
  <c r="AP16" i="8"/>
  <c r="C15" i="10"/>
  <c r="AQ16" i="8"/>
  <c r="C6" i="10"/>
  <c r="AP7" i="8"/>
  <c r="AQ7" i="8"/>
  <c r="C10" i="10"/>
  <c r="AP11" i="8"/>
  <c r="AQ11" i="8"/>
  <c r="E11" i="6"/>
  <c r="E15" i="6"/>
  <c r="E6" i="6"/>
  <c r="E14" i="6"/>
  <c r="E7" i="6"/>
  <c r="E10" i="6"/>
  <c r="E16" i="6"/>
  <c r="E8" i="6"/>
  <c r="E9" i="6"/>
  <c r="E12" i="6"/>
  <c r="E13" i="6"/>
  <c r="B15" i="6" l="1"/>
  <c r="B15" i="12" s="1"/>
  <c r="E15" i="12"/>
  <c r="B11" i="6"/>
  <c r="B11" i="12" s="1"/>
  <c r="E11" i="12"/>
  <c r="C13" i="6"/>
  <c r="E13" i="12"/>
  <c r="B12" i="6"/>
  <c r="B12" i="12" s="1"/>
  <c r="E12" i="12"/>
  <c r="B9" i="6"/>
  <c r="B9" i="12" s="1"/>
  <c r="E9" i="12"/>
  <c r="B8" i="6"/>
  <c r="B8" i="12" s="1"/>
  <c r="E8" i="12"/>
  <c r="C10" i="6"/>
  <c r="E10" i="12"/>
  <c r="B14" i="6"/>
  <c r="B14" i="12" s="1"/>
  <c r="E14" i="12"/>
  <c r="C16" i="6"/>
  <c r="E16" i="12"/>
  <c r="B7" i="6"/>
  <c r="B7" i="12" s="1"/>
  <c r="E7" i="12"/>
  <c r="B6" i="6"/>
  <c r="B6" i="12" s="1"/>
  <c r="E6" i="12"/>
  <c r="C15" i="6"/>
  <c r="B10" i="6"/>
  <c r="B10" i="12" s="1"/>
  <c r="C12" i="6"/>
  <c r="C6" i="6"/>
  <c r="C9" i="6"/>
  <c r="C7" i="6"/>
  <c r="C11" i="6"/>
  <c r="C8" i="6"/>
  <c r="C14" i="6"/>
  <c r="B13" i="6"/>
  <c r="B13" i="12" s="1"/>
  <c r="B16" i="6"/>
  <c r="B16" i="12" s="1"/>
  <c r="C15" i="12" l="1"/>
  <c r="AP34" i="8"/>
  <c r="C14" i="12"/>
  <c r="AP33" i="8"/>
  <c r="C8" i="12"/>
  <c r="AP27" i="8"/>
  <c r="C11" i="12"/>
  <c r="AP30" i="8"/>
  <c r="C16" i="12"/>
  <c r="AP35" i="8"/>
  <c r="C13" i="12"/>
  <c r="AP32" i="8"/>
  <c r="C7" i="12"/>
  <c r="AP26" i="8"/>
  <c r="C9" i="12"/>
  <c r="AP28" i="8"/>
  <c r="C6" i="12"/>
  <c r="AP25" i="8"/>
  <c r="C12" i="12"/>
  <c r="AP31" i="8"/>
  <c r="C10" i="12"/>
  <c r="AP2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tc={E91094C7-6D6F-4C42-B47A-DEC131EFBBE8}</author>
  </authors>
  <commentList>
    <comment ref="A1" authorId="0" shapeId="0" xr:uid="{E91094C7-6D6F-4C42-B47A-DEC131EFBBE8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BECF file on Oct. 25, 2022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tc={12BCD30D-105F-4891-BCC7-D6E6921E37C5}</author>
  </authors>
  <commentList>
    <comment ref="D2" authorId="0" shapeId="0" xr:uid="{12BCD30D-105F-4891-BCC7-D6E6921E37C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36744
(=IFERROR(AVERAGE('Fixed operation costs'!B9:B10)*1000*About!$A$26, 0))</t>
      </text>
    </comment>
  </commentList>
</comments>
</file>

<file path=xl/sharedStrings.xml><?xml version="1.0" encoding="utf-8"?>
<sst xmlns="http://schemas.openxmlformats.org/spreadsheetml/2006/main" count="497" uniqueCount="158">
  <si>
    <t>Notes</t>
  </si>
  <si>
    <t xml:space="preserve">Limited Canadian data. New build data source from CEO report Appendix A. </t>
  </si>
  <si>
    <t>Currency Year Adjustment</t>
  </si>
  <si>
    <t>The Canadian Energy Outlook report source does not specify the year of their currency,</t>
  </si>
  <si>
    <t>Electricity fixed operation costs ($/kW)</t>
  </si>
  <si>
    <t>Biomass</t>
  </si>
  <si>
    <t>Coal</t>
  </si>
  <si>
    <t>Coal + Biomass</t>
  </si>
  <si>
    <t>Geothermal</t>
  </si>
  <si>
    <t xml:space="preserve">look at what's currently installed and what we expect will be installed in the next 30 yrs. </t>
  </si>
  <si>
    <t>b/c geothermal is a small proportion overall, potentially just stick with the first one (pick the lowest cost one for now)</t>
  </si>
  <si>
    <t>Natural gas</t>
  </si>
  <si>
    <t xml:space="preserve">Simple cycle Combustion gas turbine </t>
  </si>
  <si>
    <t xml:space="preserve">Combined Cycle Gas turbine </t>
  </si>
  <si>
    <t xml:space="preserve">Combiner cycle Gas turbine + CCS (90%) </t>
  </si>
  <si>
    <t>ignore this one (very little for electricity)</t>
  </si>
  <si>
    <t>Nuclear</t>
  </si>
  <si>
    <t xml:space="preserve">Advanced Reactor </t>
  </si>
  <si>
    <t>Small Modular Reactor</t>
  </si>
  <si>
    <t>n/a</t>
  </si>
  <si>
    <t>ignore, or make a weighted average (based on projections of SMRs coming online)</t>
  </si>
  <si>
    <t>Ocean</t>
  </si>
  <si>
    <t xml:space="preserve">Ocean Thermal Energy Conversion Medium </t>
  </si>
  <si>
    <t xml:space="preserve">Ocean Thermal Energy Conversion Large </t>
  </si>
  <si>
    <t xml:space="preserve">Tidal Stream </t>
  </si>
  <si>
    <t>Wave Energy Conversion</t>
  </si>
  <si>
    <t>Oil</t>
  </si>
  <si>
    <t xml:space="preserve">Reciprocating Diesel Engine </t>
  </si>
  <si>
    <t xml:space="preserve">Reciprocating Heavy fuel oil Engine </t>
  </si>
  <si>
    <t>Solar</t>
  </si>
  <si>
    <t xml:space="preserve">Photovoltaic 1 axis </t>
  </si>
  <si>
    <t xml:space="preserve">ESOL.Photovoltaïc.1axis.New. </t>
  </si>
  <si>
    <t xml:space="preserve">Concentrating Solar Tower </t>
  </si>
  <si>
    <t xml:space="preserve">Photovoltaic 1 axis + 200 MW Storage </t>
  </si>
  <si>
    <t>Solar - distributed</t>
  </si>
  <si>
    <t xml:space="preserve">Decentralized Residential Rooftop Solar </t>
  </si>
  <si>
    <t xml:space="preserve">Decentralized Commercial Rooftop Solar </t>
  </si>
  <si>
    <t>Wind</t>
  </si>
  <si>
    <t xml:space="preserve">Onshore Medium Conventional Wind turbine </t>
  </si>
  <si>
    <t xml:space="preserve">Onshore small Conventional Wind Turbine </t>
  </si>
  <si>
    <t xml:space="preserve">Onshore Large Conventional Wind Turbine </t>
  </si>
  <si>
    <t xml:space="preserve">Offshore Fix foundation Wind turbine </t>
  </si>
  <si>
    <t>ignore floating? Ask someone ______ (name from Eyab)</t>
  </si>
  <si>
    <t xml:space="preserve">Offshore Floating Wind turbine </t>
  </si>
  <si>
    <t>Wind - distributed</t>
  </si>
  <si>
    <t xml:space="preserve">Decentralized Residential Wind Onshore </t>
  </si>
  <si>
    <t xml:space="preserve">Decentralized Commercial Wind Onshore </t>
  </si>
  <si>
    <t>Electricity variable costs, technical life expectancy and efficiency</t>
  </si>
  <si>
    <t>Variable costs ($/kW)</t>
  </si>
  <si>
    <t>Tech. life expect. (year)</t>
  </si>
  <si>
    <t>Efficiency ($/kW)</t>
  </si>
  <si>
    <t xml:space="preserve"> - </t>
  </si>
  <si>
    <t>-</t>
  </si>
  <si>
    <t>Hydro</t>
  </si>
  <si>
    <t>Electricity investment costs ($/kW)</t>
  </si>
  <si>
    <t>Dedicated Solid Biomass central</t>
  </si>
  <si>
    <t>Dedicated Solid Biomass central + CCS (90%)</t>
  </si>
  <si>
    <t>Dedicated wood pellet central</t>
  </si>
  <si>
    <t>Landfill Gas Internal Combustion Engine</t>
  </si>
  <si>
    <t>Ultra-supercritical Pulverized Coal</t>
  </si>
  <si>
    <t>Ultra-supercritical Pulverized Coal + CCS (30%)</t>
  </si>
  <si>
    <t>Ultra-supercritical Pulverized Coal + CCS (90%)</t>
  </si>
  <si>
    <t>Hydrothermal Dual Flash Steam Geothermal</t>
  </si>
  <si>
    <t>Hydrothermal Binary Cycle Geothermal</t>
  </si>
  <si>
    <t>Enhanced Geothermal Systems Near-Hydro Flash</t>
  </si>
  <si>
    <t>Enhanced Geothermal Systems Near-Hydro Binary</t>
  </si>
  <si>
    <t>Enhanced Geothermal Systems Deep Flash</t>
  </si>
  <si>
    <t>Enhanced Geothermal Systems Deep Binary</t>
  </si>
  <si>
    <t>Fixed O&amp;M ($/MW) - Newly Built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</si>
  <si>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</si>
  <si>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</si>
  <si>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</si>
  <si>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</si>
  <si>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</si>
  <si>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</si>
  <si>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</si>
  <si>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</si>
  <si>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</si>
  <si>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</si>
  <si>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</si>
  <si>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</si>
  <si>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</si>
  <si>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</si>
  <si>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</si>
  <si>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</si>
  <si>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Variable O&amp;M ($/MWh) - Newly Built</t>
  </si>
  <si>
    <t>Unit: $/MW</t>
  </si>
  <si>
    <t>Hard Coal</t>
  </si>
  <si>
    <t>Natural Gas Nonpeaker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</si>
  <si>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</si>
  <si>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</si>
  <si>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</si>
  <si>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</si>
  <si>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</si>
  <si>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</si>
  <si>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</si>
  <si>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</si>
  <si>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</si>
  <si>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</si>
  <si>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2020 % dif</t>
  </si>
  <si>
    <t>2050 % dif</t>
  </si>
  <si>
    <t>Integrated.Gasification Combined.Cycle Coal</t>
  </si>
  <si>
    <t>Ultra-supercritical.Pulverized coal Cofire with biomass</t>
  </si>
  <si>
    <t>Large conventional dam</t>
  </si>
  <si>
    <t>Small conventional dam</t>
  </si>
  <si>
    <t>Adaptation of a Large non powered dam</t>
  </si>
  <si>
    <t>Adaptation of a Small non powered dam</t>
  </si>
  <si>
    <t>Small Run-of-river</t>
  </si>
  <si>
    <t>Large Run-of-river</t>
  </si>
  <si>
    <t>We adjust 2020 CAD to 2012 USD using the following conversion factor (C33 in cpi.xlsx):</t>
  </si>
  <si>
    <t>Expected Capacity Factor (dimensionless)</t>
  </si>
  <si>
    <t>Pre-ret</t>
  </si>
  <si>
    <t>New</t>
  </si>
  <si>
    <t>Average Change from US Data</t>
  </si>
  <si>
    <t>Fixed O&amp;M ($/MW) - Preex. Retiring</t>
  </si>
  <si>
    <t>Fixed O&amp;M ($/MW) - Preex. Nonretiring</t>
  </si>
  <si>
    <t>2019 Fixed U.S. O&amp;M Costs Comparison</t>
  </si>
  <si>
    <t>2019 Variable U.S. O&amp;M Costs Comparison</t>
  </si>
  <si>
    <t>Variable O&amp;M ($/MWh) - Preex. Retiring</t>
  </si>
  <si>
    <t>Variable O&amp;M ($/MWh) - Preex. Nonretiring</t>
  </si>
  <si>
    <t>Hard Coal (NOT USED)</t>
  </si>
  <si>
    <t>Natural Gas Nonpeaker (NOT USED)</t>
  </si>
  <si>
    <t>Nuclear (NOT USED)</t>
  </si>
  <si>
    <t>Hydro (NOT USED)</t>
  </si>
  <si>
    <t>Solar Thermal (NOT USED)</t>
  </si>
  <si>
    <t>Biomass (NOT USED)</t>
  </si>
  <si>
    <t>Geothermal (NOT USED)</t>
  </si>
  <si>
    <t>Petroleum (NOT USED)</t>
  </si>
  <si>
    <t>Natural Gas Peaker (NOT USED)</t>
  </si>
  <si>
    <t>Lignite (NOT USED)</t>
  </si>
  <si>
    <t>Crude Oil (NOT USED)</t>
  </si>
  <si>
    <t>Heavy or Residual Fuel Oil (NOT USED)</t>
  </si>
  <si>
    <t>Municipal Solid Waste (NOT USED)</t>
  </si>
  <si>
    <t>U.S. Data was used in the absence of Canadian data for:</t>
  </si>
  <si>
    <t xml:space="preserve">Fixed costs: hydro and municipal solid waste </t>
  </si>
  <si>
    <t>Neither should matter as they don't  appear to be used in the Vensim model (only the maximum price is used, which corresponds to Newly Built).</t>
  </si>
  <si>
    <t>Variable costs &amp; Construction Cost: municipal solid waste</t>
  </si>
  <si>
    <t xml:space="preserve">so we assume they use 2020 Canadian dollars. </t>
  </si>
  <si>
    <t>CCaMC BAU Construction Cost per Unit Capacity</t>
  </si>
  <si>
    <t>CCaMC Annual Fixed O&amp;M Cost per Unit Capacity</t>
  </si>
  <si>
    <t>CCaMC Variable O&amp;M Cost per Unit Elec Output</t>
  </si>
  <si>
    <t>CCaMC BAU Soft Costs per Unit Capacity</t>
  </si>
  <si>
    <t>Sources:</t>
  </si>
  <si>
    <t>https://iet.polymtl.ca/wp-content/uploads/delightful-downloads/CEO2021_20211112.pdf</t>
  </si>
  <si>
    <t>All Data (Except Hydro Fixed Costs and Municipal Solid Waste Costs)</t>
  </si>
  <si>
    <t>Canadian Energy Outlook 2021 - Horizon 2060</t>
  </si>
  <si>
    <t>Trottier Institute for Science and Public Policy</t>
  </si>
  <si>
    <t>Appendix A: Main Modelling Hypothesis, Table A11, A12, and A13</t>
  </si>
  <si>
    <t xml:space="preserve">Preexisting Retiring O&amp;M costs set equal to Newly Built O&amp;M costs. Preexisting Non-Retiring O&amp;M costs and Soft Costs zeroed. </t>
  </si>
  <si>
    <t>Capacity Factors (for calculating Variable O&amp;M Costs)</t>
  </si>
  <si>
    <t>elec/BECF file</t>
  </si>
  <si>
    <t>U.S. DATA</t>
  </si>
  <si>
    <t>% difference of Canadian data compared to U.S.</t>
  </si>
  <si>
    <t>Canada</t>
  </si>
  <si>
    <t>U.S.</t>
  </si>
  <si>
    <t>Trial and Error: Number between Canada and U.S. numbers</t>
  </si>
  <si>
    <t>$/MWh</t>
  </si>
  <si>
    <t>$/MW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</si>
</sst>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3" fillId="0" borderId="0" xfId="0" applyNumberFormat="1" applyFont="1"/>
    <xf numFmtId="1" fontId="3" fillId="2" borderId="0" xfId="0" applyNumberFormat="1" applyFont="1" applyFill="1"/>
    <xf numFmtId="0" fontId="5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9" fontId="0" fillId="0" borderId="0" xfId="1" applyFont="1"/>
    <xf numFmtId="165" fontId="0" fillId="3" borderId="0" xfId="0" applyNumberFormat="1" applyFill="1"/>
    <xf numFmtId="165" fontId="6" fillId="0" borderId="0" xfId="0" applyNumberFormat="1" applyFont="1"/>
    <xf numFmtId="166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 wrapText="1"/>
    </xf>
    <xf numFmtId="2" fontId="3" fillId="0" borderId="0" xfId="0" applyNumberFormat="1" applyFont="1"/>
    <xf numFmtId="2" fontId="0" fillId="2" borderId="0" xfId="0" applyNumberFormat="1" applyFill="1"/>
    <xf numFmtId="2" fontId="3" fillId="2" borderId="0" xfId="0" applyNumberFormat="1" applyFont="1" applyFill="1"/>
    <xf numFmtId="0" fontId="5" fillId="0" borderId="0" xfId="0" applyFont="1"/>
    <xf numFmtId="0" fontId="3" fillId="4" borderId="0" xfId="0" applyFont="1" applyFill="1"/>
    <xf numFmtId="0" fontId="0" fillId="0" borderId="0" xfId="0" quotePrefix="1"/>
    <xf numFmtId="0" fontId="0" fillId="0" borderId="0" xfId="0" applyAlignment="1">
      <alignment horizontal="left"/>
    </xf>
    <xf numFmtId="1" fontId="3" fillId="4" borderId="0" xfId="0" applyNumberFormat="1" applyFont="1" applyFill="1" applyAlignment="1">
      <alignment horizontal="left"/>
    </xf>
    <xf numFmtId="0" fontId="7" fillId="0" borderId="0" xfId="2"/>
    <xf numFmtId="0" fontId="8" fillId="0" borderId="0" xfId="0" applyFont="1"/>
    <xf numFmtId="0" fontId="0" fillId="4" borderId="0" xfId="0" applyFill="1"/>
    <xf numFmtId="0" fontId="3" fillId="5" borderId="0" xfId="0" applyFont="1" applyFill="1"/>
    <xf numFmtId="2" fontId="3" fillId="6" borderId="0" xfId="0" applyNumberFormat="1" applyFont="1" applyFill="1"/>
    <xf numFmtId="1" fontId="0" fillId="0" borderId="0" xfId="0" applyNumberFormat="1" applyAlignment="1">
      <alignment horizontal="center"/>
    </xf>
    <xf numFmtId="1" fontId="3" fillId="6" borderId="0" xfId="0" applyNumberFormat="1" applyFont="1" applyFill="1"/>
    <xf numFmtId="0" fontId="3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45F9F5CF-A8F3-4CD5-9DBC-E7C23DB8C489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0-25T19:48:06.70" personId="{45F9F5CF-A8F3-4CD5-9DBC-E7C23DB8C489}" id="{E91094C7-6D6F-4C42-B47A-DEC131EFBBE8}">
    <text>Taken from BECF file on Oct. 25, 2022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2-10-28T20:10:04.10" personId="{45F9F5CF-A8F3-4CD5-9DBC-E7C23DB8C489}" id="{12BCD30D-105F-4891-BCC7-D6E6921E37C5}">
    <text>Previously:
36744
(=IFERROR(AVERAGE('Fixed operation costs'!B9:B10)*1000*About!$A$26, 0))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D7D68-CE8E-4BAD-A80A-1D674DFB1924}">
  <dimension ref="A1:E26"/>
  <sheetViews>
    <sheetView workbookViewId="0">
      <selection activeCell="E14" sqref="E14"/>
    </sheetView>
  </sheetViews>
  <sheetFormatPr defaultRowHeight="15" x14ac:dyDescent="0.25"/>
  <cols>
    <col min="1" max="1" width="10" customWidth="1"/>
    <col min="2" max="2" width="77.7109375" customWidth="1"/>
    <col min="3" max="4" width="10" customWidth="1"/>
    <col min="5" max="5" width="77.7109375" customWidth="1"/>
  </cols>
  <sheetData>
    <row r="1" spans="1:5" x14ac:dyDescent="0.25">
      <c r="A1" s="3" t="s">
        <v>138</v>
      </c>
      <c r="B1" s="33"/>
    </row>
    <row r="2" spans="1:5" x14ac:dyDescent="0.25">
      <c r="A2" s="3" t="s">
        <v>139</v>
      </c>
      <c r="B2" s="33"/>
    </row>
    <row r="3" spans="1:5" x14ac:dyDescent="0.25">
      <c r="A3" s="3" t="s">
        <v>140</v>
      </c>
      <c r="B3" s="33"/>
    </row>
    <row r="4" spans="1:5" x14ac:dyDescent="0.25">
      <c r="A4" s="3" t="s">
        <v>141</v>
      </c>
      <c r="B4" s="33"/>
    </row>
    <row r="5" spans="1:5" x14ac:dyDescent="0.25">
      <c r="A5" s="33"/>
      <c r="B5" s="33"/>
    </row>
    <row r="6" spans="1:5" x14ac:dyDescent="0.25">
      <c r="A6" s="12" t="s">
        <v>142</v>
      </c>
      <c r="B6" s="34" t="s">
        <v>144</v>
      </c>
      <c r="E6" s="34" t="s">
        <v>149</v>
      </c>
    </row>
    <row r="7" spans="1:5" x14ac:dyDescent="0.25">
      <c r="A7" s="33"/>
      <c r="B7" t="s">
        <v>146</v>
      </c>
      <c r="E7" t="s">
        <v>150</v>
      </c>
    </row>
    <row r="8" spans="1:5" x14ac:dyDescent="0.25">
      <c r="A8" s="33"/>
      <c r="B8" s="33">
        <v>2021</v>
      </c>
      <c r="E8" s="33"/>
    </row>
    <row r="9" spans="1:5" x14ac:dyDescent="0.25">
      <c r="A9" s="33"/>
      <c r="B9" t="s">
        <v>145</v>
      </c>
    </row>
    <row r="10" spans="1:5" x14ac:dyDescent="0.25">
      <c r="A10" s="33"/>
      <c r="B10" s="35" t="s">
        <v>143</v>
      </c>
      <c r="E10" s="35"/>
    </row>
    <row r="11" spans="1:5" x14ac:dyDescent="0.25">
      <c r="B11" t="s">
        <v>147</v>
      </c>
    </row>
    <row r="13" spans="1:5" x14ac:dyDescent="0.25">
      <c r="A13" s="3" t="s">
        <v>0</v>
      </c>
    </row>
    <row r="14" spans="1:5" x14ac:dyDescent="0.25">
      <c r="A14" t="s">
        <v>1</v>
      </c>
    </row>
    <row r="15" spans="1:5" x14ac:dyDescent="0.25">
      <c r="A15" t="s">
        <v>148</v>
      </c>
    </row>
    <row r="16" spans="1:5" x14ac:dyDescent="0.25">
      <c r="A16" s="36" t="s">
        <v>135</v>
      </c>
    </row>
    <row r="18" spans="1:2" x14ac:dyDescent="0.25">
      <c r="A18" s="15" t="s">
        <v>133</v>
      </c>
    </row>
    <row r="19" spans="1:2" x14ac:dyDescent="0.25">
      <c r="B19" t="s">
        <v>134</v>
      </c>
    </row>
    <row r="20" spans="1:2" x14ac:dyDescent="0.25">
      <c r="B20" t="s">
        <v>136</v>
      </c>
    </row>
    <row r="22" spans="1:2" x14ac:dyDescent="0.25">
      <c r="A22" s="3" t="s">
        <v>2</v>
      </c>
    </row>
    <row r="23" spans="1:2" x14ac:dyDescent="0.25">
      <c r="A23" t="s">
        <v>3</v>
      </c>
    </row>
    <row r="24" spans="1:2" x14ac:dyDescent="0.25">
      <c r="A24" t="s">
        <v>137</v>
      </c>
    </row>
    <row r="25" spans="1:2" x14ac:dyDescent="0.25">
      <c r="A25" t="s">
        <v>109</v>
      </c>
    </row>
    <row r="26" spans="1:2" x14ac:dyDescent="0.25">
      <c r="A26">
        <v>0.66205054332706115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69A6-DBA5-40E0-A162-9BAFFF999FDB}">
  <sheetPr>
    <tabColor theme="4" tint="-0.249977111117893"/>
  </sheetPr>
  <dimension ref="A1:AH17"/>
  <sheetViews>
    <sheetView workbookViewId="0">
      <selection activeCell="AH3" sqref="AH3"/>
    </sheetView>
  </sheetViews>
  <sheetFormatPr defaultRowHeight="15" x14ac:dyDescent="0.25"/>
  <cols>
    <col min="1" max="1" width="35.7109375" customWidth="1"/>
    <col min="2" max="3" width="8.85546875" customWidth="1"/>
    <col min="5" max="33" width="8.85546875" customWidth="1"/>
  </cols>
  <sheetData>
    <row r="1" spans="1:34" x14ac:dyDescent="0.25">
      <c r="A1" s="12" t="s">
        <v>85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 s="25">
        <f>((B$1-$D$1)/($E$1-$D$1))*($E2-$D2)+$D2</f>
        <v>7.9706539204869848</v>
      </c>
      <c r="C2" s="25">
        <f>((C$1-$D$1)/($E$1-$D$1))*($E2-$D2)+$D2</f>
        <v>7.9706539204869848</v>
      </c>
      <c r="D2" s="27">
        <f>'Variable costs'!K9</f>
        <v>7.9706539204869848</v>
      </c>
      <c r="E2" s="25">
        <f>((E$1-$D$1)/($AH$1-$D$1))*($AH2-$D2)+$D2</f>
        <v>7.9706539204869848</v>
      </c>
      <c r="F2" s="25">
        <f t="shared" ref="F2:AG5" si="0">((F$1-$D$1)/($AH$1-$D$1))*($AH2-$D2)+$D2</f>
        <v>7.9706539204869848</v>
      </c>
      <c r="G2" s="25">
        <f t="shared" si="0"/>
        <v>7.9706539204869848</v>
      </c>
      <c r="H2" s="25">
        <f t="shared" si="0"/>
        <v>7.9706539204869848</v>
      </c>
      <c r="I2" s="25">
        <f t="shared" si="0"/>
        <v>7.9706539204869848</v>
      </c>
      <c r="J2" s="25">
        <f t="shared" si="0"/>
        <v>7.9706539204869848</v>
      </c>
      <c r="K2" s="25">
        <f t="shared" si="0"/>
        <v>7.9706539204869848</v>
      </c>
      <c r="L2" s="25">
        <f t="shared" si="0"/>
        <v>7.9706539204869848</v>
      </c>
      <c r="M2" s="25">
        <f t="shared" si="0"/>
        <v>7.9706539204869848</v>
      </c>
      <c r="N2" s="25">
        <f t="shared" si="0"/>
        <v>7.9706539204869848</v>
      </c>
      <c r="O2" s="25">
        <f t="shared" si="0"/>
        <v>7.9706539204869848</v>
      </c>
      <c r="P2" s="25">
        <f t="shared" si="0"/>
        <v>7.9706539204869848</v>
      </c>
      <c r="Q2" s="25">
        <f t="shared" si="0"/>
        <v>7.9706539204869848</v>
      </c>
      <c r="R2" s="25">
        <f t="shared" si="0"/>
        <v>7.9706539204869848</v>
      </c>
      <c r="S2" s="25">
        <f t="shared" si="0"/>
        <v>7.9706539204869848</v>
      </c>
      <c r="T2" s="25">
        <f t="shared" si="0"/>
        <v>7.9706539204869848</v>
      </c>
      <c r="U2" s="25">
        <f t="shared" si="0"/>
        <v>7.9706539204869848</v>
      </c>
      <c r="V2" s="25">
        <f t="shared" si="0"/>
        <v>7.9706539204869848</v>
      </c>
      <c r="W2" s="25">
        <f t="shared" si="0"/>
        <v>7.9706539204869848</v>
      </c>
      <c r="X2" s="25">
        <f t="shared" si="0"/>
        <v>7.9706539204869848</v>
      </c>
      <c r="Y2" s="25">
        <f t="shared" si="0"/>
        <v>7.9706539204869848</v>
      </c>
      <c r="Z2" s="25">
        <f t="shared" si="0"/>
        <v>7.9706539204869848</v>
      </c>
      <c r="AA2" s="25">
        <f t="shared" si="0"/>
        <v>7.9706539204869848</v>
      </c>
      <c r="AB2" s="25">
        <f t="shared" si="0"/>
        <v>7.9706539204869848</v>
      </c>
      <c r="AC2" s="25">
        <f t="shared" si="0"/>
        <v>7.9706539204869848</v>
      </c>
      <c r="AD2" s="25">
        <f t="shared" si="0"/>
        <v>7.9706539204869848</v>
      </c>
      <c r="AE2" s="25">
        <f t="shared" si="0"/>
        <v>7.9706539204869848</v>
      </c>
      <c r="AF2" s="25">
        <f t="shared" ref="AF2:AF16" si="1">((C$1-$D$1)/($AH$1-$D$1))*($AH2-$D2)+$D2</f>
        <v>7.9706539204869848</v>
      </c>
      <c r="AG2" s="25">
        <f t="shared" si="0"/>
        <v>7.9706539204869848</v>
      </c>
      <c r="AH2" s="27">
        <f>'Variable costs'!K10</f>
        <v>7.9706539204869848</v>
      </c>
    </row>
    <row r="3" spans="1:34" x14ac:dyDescent="0.25">
      <c r="A3" t="s">
        <v>70</v>
      </c>
      <c r="B3" s="25">
        <f t="shared" ref="B3:C5" si="2">((B$1-$D$1)/($E$1-$D$1))*($E3-$D3)+$D3</f>
        <v>0.42549474884834754</v>
      </c>
      <c r="C3" s="25">
        <f t="shared" si="2"/>
        <v>0.42549474884834754</v>
      </c>
      <c r="D3" s="27">
        <f>IFERROR(AVERAGE('Variable costs'!B31)*1000*About!$A$26, 0)/8760/'Capacity Factors'!D3</f>
        <v>0.42549474884834754</v>
      </c>
      <c r="E3" s="25">
        <f t="shared" ref="E3:T5" si="3">((E$1-$D$1)/($AH$1-$D$1))*($AH3-$D3)+$D3</f>
        <v>0.42549474884834754</v>
      </c>
      <c r="F3" s="25">
        <f t="shared" si="3"/>
        <v>0.42549474884834754</v>
      </c>
      <c r="G3" s="25">
        <f t="shared" si="3"/>
        <v>0.42549474884834754</v>
      </c>
      <c r="H3" s="25">
        <f t="shared" si="3"/>
        <v>0.42549474884834754</v>
      </c>
      <c r="I3" s="25">
        <f t="shared" si="3"/>
        <v>0.42549474884834754</v>
      </c>
      <c r="J3" s="25">
        <f t="shared" si="3"/>
        <v>0.42549474884834754</v>
      </c>
      <c r="K3" s="25">
        <f t="shared" si="3"/>
        <v>0.42549474884834754</v>
      </c>
      <c r="L3" s="25">
        <f t="shared" si="3"/>
        <v>0.42549474884834754</v>
      </c>
      <c r="M3" s="25">
        <f t="shared" si="3"/>
        <v>0.42549474884834754</v>
      </c>
      <c r="N3" s="25">
        <f t="shared" si="3"/>
        <v>0.42549474884834754</v>
      </c>
      <c r="O3" s="25">
        <f t="shared" si="3"/>
        <v>0.42549474884834754</v>
      </c>
      <c r="P3" s="25">
        <f t="shared" si="3"/>
        <v>0.42549474884834754</v>
      </c>
      <c r="Q3" s="25">
        <f t="shared" si="3"/>
        <v>0.42549474884834754</v>
      </c>
      <c r="R3" s="25">
        <f t="shared" si="3"/>
        <v>0.42549474884834754</v>
      </c>
      <c r="S3" s="25">
        <f t="shared" si="3"/>
        <v>0.42549474884834754</v>
      </c>
      <c r="T3" s="25">
        <f t="shared" si="3"/>
        <v>0.42549474884834754</v>
      </c>
      <c r="U3" s="25">
        <f t="shared" si="0"/>
        <v>0.42549474884834754</v>
      </c>
      <c r="V3" s="25">
        <f t="shared" si="0"/>
        <v>0.42549474884834754</v>
      </c>
      <c r="W3" s="25">
        <f t="shared" si="0"/>
        <v>0.42549474884834754</v>
      </c>
      <c r="X3" s="25">
        <f t="shared" si="0"/>
        <v>0.42549474884834754</v>
      </c>
      <c r="Y3" s="25">
        <f t="shared" si="0"/>
        <v>0.42549474884834754</v>
      </c>
      <c r="Z3" s="25">
        <f t="shared" si="0"/>
        <v>0.42549474884834754</v>
      </c>
      <c r="AA3" s="25">
        <f t="shared" si="0"/>
        <v>0.42549474884834754</v>
      </c>
      <c r="AB3" s="25">
        <f t="shared" si="0"/>
        <v>0.42549474884834754</v>
      </c>
      <c r="AC3" s="25">
        <f t="shared" si="0"/>
        <v>0.42549474884834754</v>
      </c>
      <c r="AD3" s="25">
        <f t="shared" si="0"/>
        <v>0.42549474884834754</v>
      </c>
      <c r="AE3" s="25">
        <f t="shared" si="0"/>
        <v>0.42549474884834754</v>
      </c>
      <c r="AF3" s="25">
        <f t="shared" si="1"/>
        <v>0.42549474884834754</v>
      </c>
      <c r="AG3" s="25">
        <f t="shared" si="0"/>
        <v>0.42549474884834754</v>
      </c>
      <c r="AH3" s="27">
        <f>IFERROR(AVERAGE('Variable costs'!C31)*1000*About!$A$26, 0)/8760/'Capacity Factors'!AH3</f>
        <v>0.42549474884834754</v>
      </c>
    </row>
    <row r="4" spans="1:34" x14ac:dyDescent="0.25">
      <c r="A4" t="s">
        <v>71</v>
      </c>
      <c r="B4" s="25">
        <f t="shared" si="2"/>
        <v>0.28965599305124162</v>
      </c>
      <c r="C4" s="25">
        <f t="shared" si="2"/>
        <v>0.28851099257434321</v>
      </c>
      <c r="D4" s="27">
        <f>IFERROR(AVERAGE('Variable costs'!B34)*1000*About!$A$26, 0)/8760/'Capacity Factors'!D4</f>
        <v>0.28736599209744479</v>
      </c>
      <c r="E4" s="25">
        <f t="shared" si="3"/>
        <v>0.28622099162054637</v>
      </c>
      <c r="F4" s="25">
        <f t="shared" si="0"/>
        <v>0.28507599114364801</v>
      </c>
      <c r="G4" s="25">
        <f t="shared" si="0"/>
        <v>0.28393099066674959</v>
      </c>
      <c r="H4" s="25">
        <f t="shared" si="0"/>
        <v>0.28278599018985123</v>
      </c>
      <c r="I4" s="25">
        <f t="shared" si="0"/>
        <v>0.28164098971295282</v>
      </c>
      <c r="J4" s="25">
        <f t="shared" si="0"/>
        <v>0.28049598923605445</v>
      </c>
      <c r="K4" s="25">
        <f t="shared" si="0"/>
        <v>0.27935098875915604</v>
      </c>
      <c r="L4" s="25">
        <f t="shared" si="0"/>
        <v>0.27820598828225762</v>
      </c>
      <c r="M4" s="25">
        <f t="shared" si="0"/>
        <v>0.27706098780535926</v>
      </c>
      <c r="N4" s="25">
        <f t="shared" si="0"/>
        <v>0.27591598732846084</v>
      </c>
      <c r="O4" s="25">
        <f t="shared" si="0"/>
        <v>0.27477098685156248</v>
      </c>
      <c r="P4" s="25">
        <f t="shared" si="0"/>
        <v>0.27362598637466407</v>
      </c>
      <c r="Q4" s="25">
        <f t="shared" si="0"/>
        <v>0.2724809858977657</v>
      </c>
      <c r="R4" s="25">
        <f t="shared" si="0"/>
        <v>0.27133598542086729</v>
      </c>
      <c r="S4" s="25">
        <f t="shared" si="0"/>
        <v>0.27019098494396887</v>
      </c>
      <c r="T4" s="25">
        <f t="shared" si="0"/>
        <v>0.26904598446707051</v>
      </c>
      <c r="U4" s="25">
        <f t="shared" si="0"/>
        <v>0.26790098399017209</v>
      </c>
      <c r="V4" s="25">
        <f t="shared" si="0"/>
        <v>0.26675598351327373</v>
      </c>
      <c r="W4" s="25">
        <f t="shared" si="0"/>
        <v>0.26561098303637531</v>
      </c>
      <c r="X4" s="25">
        <f t="shared" si="0"/>
        <v>0.26446598255947695</v>
      </c>
      <c r="Y4" s="25">
        <f t="shared" si="0"/>
        <v>0.26332098208257854</v>
      </c>
      <c r="Z4" s="25">
        <f t="shared" si="0"/>
        <v>0.26217598160568018</v>
      </c>
      <c r="AA4" s="25">
        <f t="shared" si="0"/>
        <v>0.26103098112878176</v>
      </c>
      <c r="AB4" s="25">
        <f t="shared" si="0"/>
        <v>0.25988598065188334</v>
      </c>
      <c r="AC4" s="25">
        <f t="shared" si="0"/>
        <v>0.25874098017498498</v>
      </c>
      <c r="AD4" s="25">
        <f t="shared" si="0"/>
        <v>0.25759597969808656</v>
      </c>
      <c r="AE4" s="25">
        <f t="shared" si="0"/>
        <v>0.2564509792211882</v>
      </c>
      <c r="AF4" s="25">
        <f t="shared" si="1"/>
        <v>0.28851099257434321</v>
      </c>
      <c r="AG4" s="25">
        <f>((AG$1-$D$1)/($AH$1-$D$1))*($AH4-$D4)+$D4</f>
        <v>0.25416097826739137</v>
      </c>
      <c r="AH4" s="27">
        <f>IFERROR(AVERAGE('Variable costs'!C34)*1000*About!$A$26, 0)/8760/'Capacity Factors'!AH4</f>
        <v>0.25301597779049301</v>
      </c>
    </row>
    <row r="5" spans="1:34" x14ac:dyDescent="0.25">
      <c r="A5" t="s">
        <v>72</v>
      </c>
      <c r="B5" s="25">
        <f t="shared" si="2"/>
        <v>0</v>
      </c>
      <c r="C5" s="25">
        <f t="shared" si="2"/>
        <v>0</v>
      </c>
      <c r="D5" s="27">
        <f>IFERROR(AVERAGE('Variable costs'!B23:B28)*1000*About!$A$26, 0)/8760/'Capacity Factors'!D5</f>
        <v>0</v>
      </c>
      <c r="E5" s="25">
        <f t="shared" si="3"/>
        <v>0</v>
      </c>
      <c r="F5" s="25">
        <f t="shared" si="0"/>
        <v>0</v>
      </c>
      <c r="G5" s="25">
        <f t="shared" si="0"/>
        <v>0</v>
      </c>
      <c r="H5" s="25">
        <f t="shared" si="0"/>
        <v>0</v>
      </c>
      <c r="I5" s="25">
        <f t="shared" si="0"/>
        <v>0</v>
      </c>
      <c r="J5" s="25">
        <f t="shared" si="0"/>
        <v>0</v>
      </c>
      <c r="K5" s="25">
        <f t="shared" si="0"/>
        <v>0</v>
      </c>
      <c r="L5" s="25">
        <f t="shared" si="0"/>
        <v>0</v>
      </c>
      <c r="M5" s="25">
        <f t="shared" si="0"/>
        <v>0</v>
      </c>
      <c r="N5" s="25">
        <f t="shared" si="0"/>
        <v>0</v>
      </c>
      <c r="O5" s="25">
        <f t="shared" si="0"/>
        <v>0</v>
      </c>
      <c r="P5" s="25">
        <f t="shared" si="0"/>
        <v>0</v>
      </c>
      <c r="Q5" s="25">
        <f t="shared" si="0"/>
        <v>0</v>
      </c>
      <c r="R5" s="25">
        <f t="shared" si="0"/>
        <v>0</v>
      </c>
      <c r="S5" s="25">
        <f t="shared" si="0"/>
        <v>0</v>
      </c>
      <c r="T5" s="25">
        <f t="shared" si="0"/>
        <v>0</v>
      </c>
      <c r="U5" s="25">
        <f t="shared" si="0"/>
        <v>0</v>
      </c>
      <c r="V5" s="25">
        <f t="shared" si="0"/>
        <v>0</v>
      </c>
      <c r="W5" s="25">
        <f t="shared" si="0"/>
        <v>0</v>
      </c>
      <c r="X5" s="25">
        <f t="shared" si="0"/>
        <v>0</v>
      </c>
      <c r="Y5" s="25">
        <f t="shared" si="0"/>
        <v>0</v>
      </c>
      <c r="Z5" s="25">
        <f t="shared" si="0"/>
        <v>0</v>
      </c>
      <c r="AA5" s="25">
        <f t="shared" si="0"/>
        <v>0</v>
      </c>
      <c r="AB5" s="25">
        <f t="shared" si="0"/>
        <v>0</v>
      </c>
      <c r="AC5" s="25">
        <f t="shared" si="0"/>
        <v>0</v>
      </c>
      <c r="AD5" s="25">
        <f t="shared" si="0"/>
        <v>0</v>
      </c>
      <c r="AE5" s="25">
        <f t="shared" si="0"/>
        <v>0</v>
      </c>
      <c r="AF5" s="25">
        <f t="shared" si="1"/>
        <v>0</v>
      </c>
      <c r="AG5" s="25">
        <f>((AG$1-$D$1)/($AH$1-$D$1))*($AH5-$D5)+$D5</f>
        <v>0</v>
      </c>
      <c r="AH5" s="27">
        <f>IFERROR(AVERAGE('Variable costs'!C23:C28)*1000*About!$A$26, 0)/8760/'Capacity Factors'!AH5</f>
        <v>0</v>
      </c>
    </row>
    <row r="6" spans="1:34" x14ac:dyDescent="0.25">
      <c r="A6" t="s">
        <v>73</v>
      </c>
      <c r="B6" s="25">
        <f>((B$1-$D$1)/($E$1-$D$1))*($E6-$D6)+$D6</f>
        <v>0</v>
      </c>
      <c r="C6" s="25">
        <f>((C$1-$D$1)/($E$1-$D$1))*($E6-$D6)+$D6</f>
        <v>0</v>
      </c>
      <c r="D6" s="27">
        <f>IFERROR(AVERAGE('Variable costs'!B54:B56)*1000*About!$A$26, 0)/8760/'Capacity Factors'!D6</f>
        <v>0</v>
      </c>
      <c r="E6" s="25">
        <f>((E$1-$D$1)/($AH$1-$D$1))*($AH6-$D6)+$D6</f>
        <v>0</v>
      </c>
      <c r="F6" s="25">
        <f t="shared" ref="F6:AG15" si="4">((F$1-$D$1)/($AH$1-$D$1))*($AH6-$D6)+$D6</f>
        <v>0</v>
      </c>
      <c r="G6" s="25">
        <f t="shared" si="4"/>
        <v>0</v>
      </c>
      <c r="H6" s="25">
        <f t="shared" si="4"/>
        <v>0</v>
      </c>
      <c r="I6" s="25">
        <f t="shared" si="4"/>
        <v>0</v>
      </c>
      <c r="J6" s="25">
        <f t="shared" si="4"/>
        <v>0</v>
      </c>
      <c r="K6" s="25">
        <f t="shared" si="4"/>
        <v>0</v>
      </c>
      <c r="L6" s="25">
        <f t="shared" si="4"/>
        <v>0</v>
      </c>
      <c r="M6" s="25">
        <f t="shared" si="4"/>
        <v>0</v>
      </c>
      <c r="N6" s="25">
        <f t="shared" si="4"/>
        <v>0</v>
      </c>
      <c r="O6" s="25">
        <f t="shared" si="4"/>
        <v>0</v>
      </c>
      <c r="P6" s="25">
        <f t="shared" si="4"/>
        <v>0</v>
      </c>
      <c r="Q6" s="25">
        <f t="shared" si="4"/>
        <v>0</v>
      </c>
      <c r="R6" s="25">
        <f t="shared" si="4"/>
        <v>0</v>
      </c>
      <c r="S6" s="25">
        <f t="shared" si="4"/>
        <v>0</v>
      </c>
      <c r="T6" s="25">
        <f t="shared" si="4"/>
        <v>0</v>
      </c>
      <c r="U6" s="25">
        <f t="shared" si="4"/>
        <v>0</v>
      </c>
      <c r="V6" s="25">
        <f t="shared" si="4"/>
        <v>0</v>
      </c>
      <c r="W6" s="25">
        <f t="shared" si="4"/>
        <v>0</v>
      </c>
      <c r="X6" s="25">
        <f t="shared" si="4"/>
        <v>0</v>
      </c>
      <c r="Y6" s="25">
        <f t="shared" si="4"/>
        <v>0</v>
      </c>
      <c r="Z6" s="25">
        <f t="shared" si="4"/>
        <v>0</v>
      </c>
      <c r="AA6" s="25">
        <f t="shared" si="4"/>
        <v>0</v>
      </c>
      <c r="AB6" s="25">
        <f t="shared" si="4"/>
        <v>0</v>
      </c>
      <c r="AC6" s="25">
        <f t="shared" si="4"/>
        <v>0</v>
      </c>
      <c r="AD6" s="25">
        <f t="shared" si="4"/>
        <v>0</v>
      </c>
      <c r="AE6" s="25">
        <f t="shared" si="4"/>
        <v>0</v>
      </c>
      <c r="AF6" s="25">
        <f t="shared" si="1"/>
        <v>0</v>
      </c>
      <c r="AG6" s="25">
        <f>((AG$1-$D$1)/($AH$1-$D$1))*($AH6-$D6)+$D6</f>
        <v>0</v>
      </c>
      <c r="AH6" s="27">
        <f>IFERROR(AVERAGE('Variable costs'!C54:C56)*1000*About!$A$26, 0)/8760/'Capacity Factors'!AH6</f>
        <v>0</v>
      </c>
    </row>
    <row r="7" spans="1:34" x14ac:dyDescent="0.25">
      <c r="A7" t="s">
        <v>74</v>
      </c>
      <c r="B7" s="25">
        <f t="shared" ref="B7:C16" si="5">((B$1-$D$1)/($E$1-$D$1))*($E7-$D7)+$D7</f>
        <v>0</v>
      </c>
      <c r="C7" s="25">
        <f t="shared" si="5"/>
        <v>0</v>
      </c>
      <c r="D7" s="27">
        <f>IFERROR(AVERAGE('Variable costs'!B45:B47,'Variable costs'!B51:B52)*1000*About!$A$26, 0)/8760/'Capacity Factors'!D7</f>
        <v>0</v>
      </c>
      <c r="E7" s="25">
        <f t="shared" ref="E7:T16" si="6">((E$1-$D$1)/($AH$1-$D$1))*($AH7-$D7)+$D7</f>
        <v>0</v>
      </c>
      <c r="F7" s="25">
        <f t="shared" si="6"/>
        <v>0</v>
      </c>
      <c r="G7" s="25">
        <f t="shared" si="6"/>
        <v>0</v>
      </c>
      <c r="H7" s="25">
        <f t="shared" si="6"/>
        <v>0</v>
      </c>
      <c r="I7" s="25">
        <f t="shared" si="6"/>
        <v>0</v>
      </c>
      <c r="J7" s="25">
        <f t="shared" si="6"/>
        <v>0</v>
      </c>
      <c r="K7" s="25">
        <f t="shared" si="6"/>
        <v>0</v>
      </c>
      <c r="L7" s="25">
        <f t="shared" si="6"/>
        <v>0</v>
      </c>
      <c r="M7" s="25">
        <f t="shared" si="6"/>
        <v>0</v>
      </c>
      <c r="N7" s="25">
        <f t="shared" si="6"/>
        <v>0</v>
      </c>
      <c r="O7" s="25">
        <f t="shared" si="6"/>
        <v>0</v>
      </c>
      <c r="P7" s="25">
        <f t="shared" si="6"/>
        <v>0</v>
      </c>
      <c r="Q7" s="25">
        <f t="shared" si="6"/>
        <v>0</v>
      </c>
      <c r="R7" s="25">
        <f t="shared" si="6"/>
        <v>0</v>
      </c>
      <c r="S7" s="25">
        <f t="shared" si="6"/>
        <v>0</v>
      </c>
      <c r="T7" s="25">
        <f t="shared" si="6"/>
        <v>0</v>
      </c>
      <c r="U7" s="25">
        <f t="shared" si="4"/>
        <v>0</v>
      </c>
      <c r="V7" s="25">
        <f t="shared" si="4"/>
        <v>0</v>
      </c>
      <c r="W7" s="25">
        <f t="shared" si="4"/>
        <v>0</v>
      </c>
      <c r="X7" s="25">
        <f t="shared" si="4"/>
        <v>0</v>
      </c>
      <c r="Y7" s="25">
        <f t="shared" si="4"/>
        <v>0</v>
      </c>
      <c r="Z7" s="25">
        <f t="shared" si="4"/>
        <v>0</v>
      </c>
      <c r="AA7" s="25">
        <f t="shared" si="4"/>
        <v>0</v>
      </c>
      <c r="AB7" s="25">
        <f t="shared" si="4"/>
        <v>0</v>
      </c>
      <c r="AC7" s="25">
        <f t="shared" si="4"/>
        <v>0</v>
      </c>
      <c r="AD7" s="25">
        <f t="shared" si="4"/>
        <v>0</v>
      </c>
      <c r="AE7" s="25">
        <f t="shared" si="4"/>
        <v>0</v>
      </c>
      <c r="AF7" s="25">
        <f t="shared" si="1"/>
        <v>0</v>
      </c>
      <c r="AG7" s="25">
        <f t="shared" si="4"/>
        <v>0</v>
      </c>
      <c r="AH7" s="27">
        <f>IFERROR(AVERAGE('Variable costs'!C45:C47,'Variable costs'!C51:C52)*1000*About!$A$26, 0)/8760/'Capacity Factors'!AH7</f>
        <v>0</v>
      </c>
    </row>
    <row r="8" spans="1:34" x14ac:dyDescent="0.25">
      <c r="A8" t="s">
        <v>75</v>
      </c>
      <c r="B8" s="25">
        <f t="shared" si="5"/>
        <v>0.69164785827930408</v>
      </c>
      <c r="C8" s="25">
        <f t="shared" si="5"/>
        <v>0.68828015339202031</v>
      </c>
      <c r="D8" s="27">
        <f>IFERROR(AVERAGE('Variable costs'!B48)*1000*About!$A$26, 0)/8760/'Capacity Factors'!D8</f>
        <v>0.68491244850473654</v>
      </c>
      <c r="E8" s="25">
        <f t="shared" si="6"/>
        <v>0.68154474361745276</v>
      </c>
      <c r="F8" s="25">
        <f t="shared" si="4"/>
        <v>0.67817703873016888</v>
      </c>
      <c r="G8" s="25">
        <f t="shared" si="4"/>
        <v>0.67480933384288511</v>
      </c>
      <c r="H8" s="25">
        <f t="shared" si="4"/>
        <v>0.67144162895560122</v>
      </c>
      <c r="I8" s="25">
        <f t="shared" si="4"/>
        <v>0.66807392406831745</v>
      </c>
      <c r="J8" s="25">
        <f t="shared" si="4"/>
        <v>0.66470621918103356</v>
      </c>
      <c r="K8" s="25">
        <f t="shared" si="4"/>
        <v>0.66133851429374979</v>
      </c>
      <c r="L8" s="25">
        <f t="shared" si="4"/>
        <v>0.65797080940646591</v>
      </c>
      <c r="M8" s="25">
        <f t="shared" si="4"/>
        <v>0.65460310451918213</v>
      </c>
      <c r="N8" s="25">
        <f t="shared" si="4"/>
        <v>0.65123539963189825</v>
      </c>
      <c r="O8" s="25">
        <f t="shared" si="4"/>
        <v>0.64786769474461448</v>
      </c>
      <c r="P8" s="25">
        <f t="shared" si="4"/>
        <v>0.64449998985733059</v>
      </c>
      <c r="Q8" s="25">
        <f t="shared" si="4"/>
        <v>0.64113228497004682</v>
      </c>
      <c r="R8" s="25">
        <f t="shared" si="4"/>
        <v>0.63776458008276293</v>
      </c>
      <c r="S8" s="25">
        <f t="shared" si="4"/>
        <v>0.63439687519547916</v>
      </c>
      <c r="T8" s="25">
        <f t="shared" si="4"/>
        <v>0.63102917030819539</v>
      </c>
      <c r="U8" s="25">
        <f t="shared" si="4"/>
        <v>0.6276614654209115</v>
      </c>
      <c r="V8" s="25">
        <f t="shared" si="4"/>
        <v>0.62429376053362773</v>
      </c>
      <c r="W8" s="25">
        <f t="shared" si="4"/>
        <v>0.62092605564634384</v>
      </c>
      <c r="X8" s="25">
        <f t="shared" si="4"/>
        <v>0.61755835075906007</v>
      </c>
      <c r="Y8" s="25">
        <f t="shared" si="4"/>
        <v>0.61419064587177619</v>
      </c>
      <c r="Z8" s="25">
        <f t="shared" si="4"/>
        <v>0.61082294098449241</v>
      </c>
      <c r="AA8" s="25">
        <f t="shared" si="4"/>
        <v>0.60745523609720853</v>
      </c>
      <c r="AB8" s="25">
        <f t="shared" si="4"/>
        <v>0.60408753120992476</v>
      </c>
      <c r="AC8" s="25">
        <f t="shared" si="4"/>
        <v>0.60071982632264087</v>
      </c>
      <c r="AD8" s="25">
        <f t="shared" si="4"/>
        <v>0.5973521214353571</v>
      </c>
      <c r="AE8" s="25">
        <f t="shared" si="4"/>
        <v>0.59398441654807321</v>
      </c>
      <c r="AF8" s="25">
        <f t="shared" si="1"/>
        <v>0.68828015339202031</v>
      </c>
      <c r="AG8" s="25">
        <f t="shared" si="4"/>
        <v>0.58724900677350567</v>
      </c>
      <c r="AH8" s="27">
        <f>IFERROR(AVERAGE('Variable costs'!C48)*1000*About!$A$26, 0)/8760/'Capacity Factors'!AH8</f>
        <v>0.58388130188622178</v>
      </c>
    </row>
    <row r="9" spans="1:34" x14ac:dyDescent="0.25">
      <c r="A9" t="s">
        <v>76</v>
      </c>
      <c r="B9" s="25">
        <f t="shared" si="5"/>
        <v>1.5117172433903756</v>
      </c>
      <c r="C9" s="25">
        <f t="shared" si="5"/>
        <v>1.5111000209283285</v>
      </c>
      <c r="D9" s="27">
        <f>IFERROR(AVERAGE('Variable costs'!B4,'Variable costs'!B6:B7)*1000*About!$A$26, 0)/8760/'Capacity Factors'!D9</f>
        <v>1.5104827984662814</v>
      </c>
      <c r="E9" s="25">
        <f t="shared" si="6"/>
        <v>1.5098655760042343</v>
      </c>
      <c r="F9" s="25">
        <f t="shared" si="4"/>
        <v>1.5092483535421872</v>
      </c>
      <c r="G9" s="25">
        <f t="shared" si="4"/>
        <v>1.5086311310801404</v>
      </c>
      <c r="H9" s="25">
        <f t="shared" si="4"/>
        <v>1.5080139086180933</v>
      </c>
      <c r="I9" s="25">
        <f t="shared" si="4"/>
        <v>1.5073966861560462</v>
      </c>
      <c r="J9" s="25">
        <f t="shared" si="4"/>
        <v>1.5067794636939991</v>
      </c>
      <c r="K9" s="25">
        <f t="shared" si="4"/>
        <v>1.506162241231952</v>
      </c>
      <c r="L9" s="25">
        <f t="shared" si="4"/>
        <v>1.5055450187699049</v>
      </c>
      <c r="M9" s="25">
        <f t="shared" si="4"/>
        <v>1.5049277963078578</v>
      </c>
      <c r="N9" s="25">
        <f t="shared" si="4"/>
        <v>1.5043105738458109</v>
      </c>
      <c r="O9" s="25">
        <f t="shared" si="4"/>
        <v>1.5036933513837638</v>
      </c>
      <c r="P9" s="25">
        <f t="shared" si="4"/>
        <v>1.5030761289217167</v>
      </c>
      <c r="Q9" s="25">
        <f t="shared" si="4"/>
        <v>1.5024589064596696</v>
      </c>
      <c r="R9" s="25">
        <f t="shared" si="4"/>
        <v>1.5018416839976225</v>
      </c>
      <c r="S9" s="25">
        <f t="shared" si="4"/>
        <v>1.5012244615355756</v>
      </c>
      <c r="T9" s="25">
        <f t="shared" si="4"/>
        <v>1.5006072390735286</v>
      </c>
      <c r="U9" s="25">
        <f t="shared" si="4"/>
        <v>1.4999900166114815</v>
      </c>
      <c r="V9" s="25">
        <f t="shared" si="4"/>
        <v>1.4993727941494344</v>
      </c>
      <c r="W9" s="25">
        <f t="shared" si="4"/>
        <v>1.4987555716873873</v>
      </c>
      <c r="X9" s="25">
        <f t="shared" si="4"/>
        <v>1.4981383492253402</v>
      </c>
      <c r="Y9" s="25">
        <f t="shared" si="4"/>
        <v>1.4975211267632931</v>
      </c>
      <c r="Z9" s="25">
        <f t="shared" si="4"/>
        <v>1.4969039043012462</v>
      </c>
      <c r="AA9" s="25">
        <f t="shared" si="4"/>
        <v>1.4962866818391991</v>
      </c>
      <c r="AB9" s="25">
        <f t="shared" si="4"/>
        <v>1.495669459377152</v>
      </c>
      <c r="AC9" s="25">
        <f t="shared" si="4"/>
        <v>1.4950522369151049</v>
      </c>
      <c r="AD9" s="25">
        <f t="shared" si="4"/>
        <v>1.4944350144530578</v>
      </c>
      <c r="AE9" s="25">
        <f t="shared" si="4"/>
        <v>1.4938177919910109</v>
      </c>
      <c r="AF9" s="25">
        <f t="shared" si="1"/>
        <v>1.5111000209283285</v>
      </c>
      <c r="AG9" s="25">
        <f t="shared" si="4"/>
        <v>1.4925833470669168</v>
      </c>
      <c r="AH9" s="27">
        <f>IFERROR(AVERAGE('Variable costs'!C4,'Variable costs'!C6:C7)*1000*About!$A$26, 0)/8760/'Capacity Factors'!AH9</f>
        <v>1.4919661246048697</v>
      </c>
    </row>
    <row r="10" spans="1:34" x14ac:dyDescent="0.25">
      <c r="A10" t="s">
        <v>77</v>
      </c>
      <c r="B10" s="25">
        <f t="shared" si="5"/>
        <v>0</v>
      </c>
      <c r="C10" s="25">
        <f t="shared" si="5"/>
        <v>0</v>
      </c>
      <c r="D10" s="27">
        <f>IFERROR(AVERAGE('Variable costs'!B16:B17)*1000*About!$A$26, 0)/8760/'Capacity Factors'!D10</f>
        <v>0</v>
      </c>
      <c r="E10" s="25">
        <f t="shared" si="6"/>
        <v>0</v>
      </c>
      <c r="F10" s="25">
        <f t="shared" si="4"/>
        <v>0</v>
      </c>
      <c r="G10" s="25">
        <f t="shared" si="4"/>
        <v>0</v>
      </c>
      <c r="H10" s="25">
        <f t="shared" si="4"/>
        <v>0</v>
      </c>
      <c r="I10" s="25">
        <f t="shared" si="4"/>
        <v>0</v>
      </c>
      <c r="J10" s="25">
        <f t="shared" si="4"/>
        <v>0</v>
      </c>
      <c r="K10" s="25">
        <f t="shared" si="4"/>
        <v>0</v>
      </c>
      <c r="L10" s="25">
        <f t="shared" si="4"/>
        <v>0</v>
      </c>
      <c r="M10" s="25">
        <f t="shared" si="4"/>
        <v>0</v>
      </c>
      <c r="N10" s="25">
        <f t="shared" si="4"/>
        <v>0</v>
      </c>
      <c r="O10" s="25">
        <f t="shared" si="4"/>
        <v>0</v>
      </c>
      <c r="P10" s="25">
        <f t="shared" si="4"/>
        <v>0</v>
      </c>
      <c r="Q10" s="25">
        <f t="shared" si="4"/>
        <v>0</v>
      </c>
      <c r="R10" s="25">
        <f t="shared" si="4"/>
        <v>0</v>
      </c>
      <c r="S10" s="25">
        <f t="shared" si="4"/>
        <v>0</v>
      </c>
      <c r="T10" s="25">
        <f t="shared" si="4"/>
        <v>0</v>
      </c>
      <c r="U10" s="25">
        <f t="shared" si="4"/>
        <v>0</v>
      </c>
      <c r="V10" s="25">
        <f t="shared" si="4"/>
        <v>0</v>
      </c>
      <c r="W10" s="25">
        <f t="shared" si="4"/>
        <v>0</v>
      </c>
      <c r="X10" s="25">
        <f t="shared" si="4"/>
        <v>0</v>
      </c>
      <c r="Y10" s="25">
        <f t="shared" si="4"/>
        <v>0</v>
      </c>
      <c r="Z10" s="25">
        <f t="shared" si="4"/>
        <v>0</v>
      </c>
      <c r="AA10" s="25">
        <f t="shared" si="4"/>
        <v>0</v>
      </c>
      <c r="AB10" s="25">
        <f t="shared" si="4"/>
        <v>0</v>
      </c>
      <c r="AC10" s="25">
        <f t="shared" si="4"/>
        <v>0</v>
      </c>
      <c r="AD10" s="25">
        <f t="shared" si="4"/>
        <v>0</v>
      </c>
      <c r="AE10" s="25">
        <f t="shared" si="4"/>
        <v>0</v>
      </c>
      <c r="AF10" s="25">
        <f t="shared" si="1"/>
        <v>0</v>
      </c>
      <c r="AG10" s="25">
        <f t="shared" si="4"/>
        <v>0</v>
      </c>
      <c r="AH10" s="27">
        <f>IFERROR(AVERAGE('Variable costs'!C16:C17)*1000*About!$A$26, 0)/8760/'Capacity Factors'!AH10</f>
        <v>0</v>
      </c>
    </row>
    <row r="11" spans="1:34" x14ac:dyDescent="0.25">
      <c r="A11" t="s">
        <v>78</v>
      </c>
      <c r="B11" s="25">
        <f t="shared" si="5"/>
        <v>3.8586388095506248</v>
      </c>
      <c r="C11" s="25">
        <f t="shared" si="5"/>
        <v>3.8076419741553682</v>
      </c>
      <c r="D11" s="27">
        <f>IFERROR(AVERAGE('Variable costs'!B42)*1000*About!$A$26, 0)/8760/'Capacity Factors'!D11</f>
        <v>3.7566451387601116</v>
      </c>
      <c r="E11" s="25">
        <f t="shared" si="6"/>
        <v>3.7056483033648551</v>
      </c>
      <c r="F11" s="25">
        <f t="shared" si="4"/>
        <v>3.6546514679695985</v>
      </c>
      <c r="G11" s="25">
        <f t="shared" si="4"/>
        <v>3.6036546325743419</v>
      </c>
      <c r="H11" s="25">
        <f t="shared" si="4"/>
        <v>3.5526577971790854</v>
      </c>
      <c r="I11" s="25">
        <f t="shared" si="4"/>
        <v>3.5016609617838288</v>
      </c>
      <c r="J11" s="25">
        <f t="shared" si="4"/>
        <v>3.4506641263885722</v>
      </c>
      <c r="K11" s="25">
        <f t="shared" si="4"/>
        <v>3.3996672909933157</v>
      </c>
      <c r="L11" s="25">
        <f t="shared" si="4"/>
        <v>3.3486704555980591</v>
      </c>
      <c r="M11" s="25">
        <f t="shared" si="4"/>
        <v>3.2976736202028025</v>
      </c>
      <c r="N11" s="25">
        <f t="shared" si="4"/>
        <v>3.246676784807546</v>
      </c>
      <c r="O11" s="25">
        <f t="shared" si="4"/>
        <v>3.1956799494122894</v>
      </c>
      <c r="P11" s="25">
        <f t="shared" si="4"/>
        <v>3.1446831140170328</v>
      </c>
      <c r="Q11" s="25">
        <f t="shared" si="4"/>
        <v>3.0936862786217763</v>
      </c>
      <c r="R11" s="25">
        <f t="shared" si="4"/>
        <v>3.0426894432265197</v>
      </c>
      <c r="S11" s="25">
        <f t="shared" si="4"/>
        <v>2.9916926078312631</v>
      </c>
      <c r="T11" s="25">
        <f t="shared" si="4"/>
        <v>2.9406957724360065</v>
      </c>
      <c r="U11" s="25">
        <f t="shared" si="4"/>
        <v>2.88969893704075</v>
      </c>
      <c r="V11" s="25">
        <f t="shared" si="4"/>
        <v>2.8387021016454934</v>
      </c>
      <c r="W11" s="25">
        <f t="shared" si="4"/>
        <v>2.7877052662502368</v>
      </c>
      <c r="X11" s="25">
        <f t="shared" si="4"/>
        <v>2.7367084308549803</v>
      </c>
      <c r="Y11" s="25">
        <f t="shared" si="4"/>
        <v>2.6857115954597237</v>
      </c>
      <c r="Z11" s="25">
        <f t="shared" si="4"/>
        <v>2.6347147600644671</v>
      </c>
      <c r="AA11" s="25">
        <f t="shared" si="4"/>
        <v>2.5837179246692101</v>
      </c>
      <c r="AB11" s="25">
        <f t="shared" si="4"/>
        <v>2.5327210892739536</v>
      </c>
      <c r="AC11" s="25">
        <f t="shared" si="4"/>
        <v>2.481724253878697</v>
      </c>
      <c r="AD11" s="25">
        <f t="shared" si="4"/>
        <v>2.4307274184834404</v>
      </c>
      <c r="AE11" s="25">
        <f t="shared" si="4"/>
        <v>2.3797305830881839</v>
      </c>
      <c r="AF11" s="25">
        <f t="shared" si="1"/>
        <v>3.8076419741553682</v>
      </c>
      <c r="AG11" s="25">
        <f t="shared" si="4"/>
        <v>2.2777369122976707</v>
      </c>
      <c r="AH11" s="27">
        <f>IFERROR(AVERAGE('Variable costs'!C42)*1000*About!$A$26, 0)/8760/'Capacity Factors'!AH11</f>
        <v>2.2267400769024142</v>
      </c>
    </row>
    <row r="12" spans="1:34" x14ac:dyDescent="0.25">
      <c r="A12" t="s">
        <v>79</v>
      </c>
      <c r="B12" s="25">
        <f t="shared" si="5"/>
        <v>4.6957676248864573</v>
      </c>
      <c r="C12" s="25">
        <f t="shared" si="5"/>
        <v>4.6957676248864573</v>
      </c>
      <c r="D12" s="27">
        <f>IFERROR(AVERAGE('Variable costs'!B30)*1000*About!$A$26, 0)/8760/'Capacity Factors'!D12</f>
        <v>4.6957676248864573</v>
      </c>
      <c r="E12" s="25">
        <f t="shared" si="6"/>
        <v>4.6957676248864573</v>
      </c>
      <c r="F12" s="25">
        <f t="shared" si="4"/>
        <v>4.6957676248864573</v>
      </c>
      <c r="G12" s="25">
        <f t="shared" si="4"/>
        <v>4.6957676248864573</v>
      </c>
      <c r="H12" s="25">
        <f t="shared" si="4"/>
        <v>4.6957676248864573</v>
      </c>
      <c r="I12" s="25">
        <f t="shared" si="4"/>
        <v>4.6957676248864573</v>
      </c>
      <c r="J12" s="25">
        <f t="shared" si="4"/>
        <v>4.6957676248864573</v>
      </c>
      <c r="K12" s="25">
        <f t="shared" si="4"/>
        <v>4.6957676248864573</v>
      </c>
      <c r="L12" s="25">
        <f t="shared" si="4"/>
        <v>4.6957676248864573</v>
      </c>
      <c r="M12" s="25">
        <f t="shared" si="4"/>
        <v>4.6957676248864573</v>
      </c>
      <c r="N12" s="25">
        <f t="shared" si="4"/>
        <v>4.6957676248864573</v>
      </c>
      <c r="O12" s="25">
        <f t="shared" si="4"/>
        <v>4.6957676248864573</v>
      </c>
      <c r="P12" s="25">
        <f t="shared" si="4"/>
        <v>4.6957676248864573</v>
      </c>
      <c r="Q12" s="25">
        <f t="shared" si="4"/>
        <v>4.6957676248864573</v>
      </c>
      <c r="R12" s="25">
        <f t="shared" si="4"/>
        <v>4.6957676248864573</v>
      </c>
      <c r="S12" s="25">
        <f t="shared" si="4"/>
        <v>4.6957676248864573</v>
      </c>
      <c r="T12" s="25">
        <f t="shared" si="4"/>
        <v>4.6957676248864573</v>
      </c>
      <c r="U12" s="25">
        <f t="shared" si="4"/>
        <v>4.6957676248864573</v>
      </c>
      <c r="V12" s="25">
        <f t="shared" si="4"/>
        <v>4.6957676248864573</v>
      </c>
      <c r="W12" s="25">
        <f t="shared" si="4"/>
        <v>4.6957676248864573</v>
      </c>
      <c r="X12" s="25">
        <f t="shared" si="4"/>
        <v>4.6957676248864573</v>
      </c>
      <c r="Y12" s="25">
        <f t="shared" si="4"/>
        <v>4.6957676248864573</v>
      </c>
      <c r="Z12" s="25">
        <f t="shared" si="4"/>
        <v>4.6957676248864573</v>
      </c>
      <c r="AA12" s="25">
        <f t="shared" si="4"/>
        <v>4.6957676248864573</v>
      </c>
      <c r="AB12" s="25">
        <f t="shared" si="4"/>
        <v>4.6957676248864573</v>
      </c>
      <c r="AC12" s="25">
        <f t="shared" si="4"/>
        <v>4.6957676248864573</v>
      </c>
      <c r="AD12" s="25">
        <f t="shared" si="4"/>
        <v>4.6957676248864573</v>
      </c>
      <c r="AE12" s="25">
        <f t="shared" si="4"/>
        <v>4.6957676248864573</v>
      </c>
      <c r="AF12" s="25">
        <f t="shared" si="1"/>
        <v>4.6957676248864573</v>
      </c>
      <c r="AG12" s="25">
        <f t="shared" si="4"/>
        <v>4.6957676248864573</v>
      </c>
      <c r="AH12" s="27">
        <f>IFERROR(AVERAGE('Variable costs'!C30)*1000*About!$A$26, 0)/8760/'Capacity Factors'!AH12</f>
        <v>4.6957676248864573</v>
      </c>
    </row>
    <row r="13" spans="1:34" x14ac:dyDescent="0.25">
      <c r="A13" t="s">
        <v>80</v>
      </c>
      <c r="B13" s="25">
        <f t="shared" si="5"/>
        <v>7.9706539204869848</v>
      </c>
      <c r="C13" s="25">
        <f t="shared" si="5"/>
        <v>7.9706539204869848</v>
      </c>
      <c r="D13" s="27">
        <f>D2</f>
        <v>7.9706539204869848</v>
      </c>
      <c r="E13" s="25">
        <f t="shared" si="6"/>
        <v>7.9706539204869848</v>
      </c>
      <c r="F13" s="25">
        <f t="shared" si="4"/>
        <v>7.9706539204869848</v>
      </c>
      <c r="G13" s="25">
        <f t="shared" si="4"/>
        <v>7.9706539204869848</v>
      </c>
      <c r="H13" s="25">
        <f t="shared" si="4"/>
        <v>7.9706539204869848</v>
      </c>
      <c r="I13" s="25">
        <f t="shared" si="4"/>
        <v>7.9706539204869848</v>
      </c>
      <c r="J13" s="25">
        <f t="shared" si="4"/>
        <v>7.9706539204869848</v>
      </c>
      <c r="K13" s="25">
        <f t="shared" si="4"/>
        <v>7.9706539204869848</v>
      </c>
      <c r="L13" s="25">
        <f t="shared" si="4"/>
        <v>7.9706539204869848</v>
      </c>
      <c r="M13" s="25">
        <f t="shared" si="4"/>
        <v>7.9706539204869848</v>
      </c>
      <c r="N13" s="25">
        <f t="shared" si="4"/>
        <v>7.9706539204869848</v>
      </c>
      <c r="O13" s="25">
        <f t="shared" si="4"/>
        <v>7.9706539204869848</v>
      </c>
      <c r="P13" s="25">
        <f t="shared" si="4"/>
        <v>7.9706539204869848</v>
      </c>
      <c r="Q13" s="25">
        <f t="shared" si="4"/>
        <v>7.9706539204869848</v>
      </c>
      <c r="R13" s="25">
        <f t="shared" si="4"/>
        <v>7.9706539204869848</v>
      </c>
      <c r="S13" s="25">
        <f t="shared" si="4"/>
        <v>7.9706539204869848</v>
      </c>
      <c r="T13" s="25">
        <f t="shared" si="4"/>
        <v>7.9706539204869848</v>
      </c>
      <c r="U13" s="25">
        <f t="shared" si="4"/>
        <v>7.9706539204869848</v>
      </c>
      <c r="V13" s="25">
        <f t="shared" si="4"/>
        <v>7.9706539204869848</v>
      </c>
      <c r="W13" s="25">
        <f t="shared" si="4"/>
        <v>7.9706539204869848</v>
      </c>
      <c r="X13" s="25">
        <f t="shared" si="4"/>
        <v>7.9706539204869848</v>
      </c>
      <c r="Y13" s="25">
        <f t="shared" si="4"/>
        <v>7.9706539204869848</v>
      </c>
      <c r="Z13" s="25">
        <f t="shared" si="4"/>
        <v>7.9706539204869848</v>
      </c>
      <c r="AA13" s="25">
        <f t="shared" si="4"/>
        <v>7.9706539204869848</v>
      </c>
      <c r="AB13" s="25">
        <f t="shared" si="4"/>
        <v>7.9706539204869848</v>
      </c>
      <c r="AC13" s="25">
        <f t="shared" si="4"/>
        <v>7.9706539204869848</v>
      </c>
      <c r="AD13" s="25">
        <f t="shared" si="4"/>
        <v>7.9706539204869848</v>
      </c>
      <c r="AE13" s="25">
        <f t="shared" si="4"/>
        <v>7.9706539204869848</v>
      </c>
      <c r="AF13" s="25">
        <f t="shared" si="1"/>
        <v>7.9706539204869848</v>
      </c>
      <c r="AG13" s="25">
        <f t="shared" si="4"/>
        <v>7.9706539204869848</v>
      </c>
      <c r="AH13" s="27">
        <f>AH2</f>
        <v>7.9706539204869848</v>
      </c>
    </row>
    <row r="14" spans="1:34" x14ac:dyDescent="0.25">
      <c r="A14" t="s">
        <v>81</v>
      </c>
      <c r="B14" s="25">
        <f>((B$1-$D$1)/($E$1-$D$1))*($E14-$D14)+$D14</f>
        <v>0</v>
      </c>
      <c r="C14" s="25">
        <f t="shared" si="5"/>
        <v>0</v>
      </c>
      <c r="D14" s="27">
        <f>IFERROR(AVERAGE('Variable costs'!B57:B58)*1000*About!$A$26, 0)/8760/'Capacity Factors'!D14</f>
        <v>0</v>
      </c>
      <c r="E14" s="25">
        <f t="shared" si="6"/>
        <v>0</v>
      </c>
      <c r="F14" s="25">
        <f t="shared" si="4"/>
        <v>0</v>
      </c>
      <c r="G14" s="25">
        <f t="shared" si="4"/>
        <v>0</v>
      </c>
      <c r="H14" s="25">
        <f t="shared" si="4"/>
        <v>0</v>
      </c>
      <c r="I14" s="25">
        <f t="shared" si="4"/>
        <v>0</v>
      </c>
      <c r="J14" s="25">
        <f t="shared" si="4"/>
        <v>0</v>
      </c>
      <c r="K14" s="25">
        <f t="shared" si="4"/>
        <v>0</v>
      </c>
      <c r="L14" s="25">
        <f t="shared" si="4"/>
        <v>0</v>
      </c>
      <c r="M14" s="25">
        <f t="shared" si="4"/>
        <v>0</v>
      </c>
      <c r="N14" s="25">
        <f t="shared" si="4"/>
        <v>0</v>
      </c>
      <c r="O14" s="25">
        <f t="shared" si="4"/>
        <v>0</v>
      </c>
      <c r="P14" s="25">
        <f t="shared" si="4"/>
        <v>0</v>
      </c>
      <c r="Q14" s="25">
        <f t="shared" si="4"/>
        <v>0</v>
      </c>
      <c r="R14" s="25">
        <f t="shared" si="4"/>
        <v>0</v>
      </c>
      <c r="S14" s="25">
        <f t="shared" si="4"/>
        <v>0</v>
      </c>
      <c r="T14" s="25">
        <f t="shared" si="4"/>
        <v>0</v>
      </c>
      <c r="U14" s="25">
        <f t="shared" si="4"/>
        <v>0</v>
      </c>
      <c r="V14" s="25">
        <f t="shared" si="4"/>
        <v>0</v>
      </c>
      <c r="W14" s="25">
        <f t="shared" si="4"/>
        <v>0</v>
      </c>
      <c r="X14" s="25">
        <f t="shared" si="4"/>
        <v>0</v>
      </c>
      <c r="Y14" s="25">
        <f t="shared" si="4"/>
        <v>0</v>
      </c>
      <c r="Z14" s="25">
        <f t="shared" si="4"/>
        <v>0</v>
      </c>
      <c r="AA14" s="25">
        <f t="shared" si="4"/>
        <v>0</v>
      </c>
      <c r="AB14" s="25">
        <f t="shared" si="4"/>
        <v>0</v>
      </c>
      <c r="AC14" s="25">
        <f t="shared" si="4"/>
        <v>0</v>
      </c>
      <c r="AD14" s="25">
        <f t="shared" si="4"/>
        <v>0</v>
      </c>
      <c r="AE14" s="25">
        <f t="shared" si="4"/>
        <v>0</v>
      </c>
      <c r="AF14" s="25">
        <f t="shared" si="1"/>
        <v>0</v>
      </c>
      <c r="AG14" s="25">
        <f t="shared" si="4"/>
        <v>0</v>
      </c>
      <c r="AH14" s="27">
        <f>IFERROR(AVERAGE('Variable costs'!C57:C58)*1000*About!$A$26, 0)/8760/'Capacity Factors'!AH14</f>
        <v>0</v>
      </c>
    </row>
    <row r="15" spans="1:34" x14ac:dyDescent="0.25">
      <c r="A15" t="s">
        <v>82</v>
      </c>
      <c r="B15" s="25">
        <f t="shared" si="5"/>
        <v>3.8586388095506248</v>
      </c>
      <c r="C15" s="25">
        <f t="shared" si="5"/>
        <v>3.8076419741553682</v>
      </c>
      <c r="D15" s="27">
        <f>IFERROR(AVERAGE('Variable costs'!B43)*1000*About!$A$26, 0)/8760/'Capacity Factors'!D15</f>
        <v>3.7566451387601116</v>
      </c>
      <c r="E15" s="25">
        <f t="shared" si="6"/>
        <v>3.7056483033648551</v>
      </c>
      <c r="F15" s="25">
        <f t="shared" si="4"/>
        <v>3.6546514679695985</v>
      </c>
      <c r="G15" s="25">
        <f t="shared" si="4"/>
        <v>3.6036546325743419</v>
      </c>
      <c r="H15" s="25">
        <f t="shared" si="4"/>
        <v>3.5526577971790854</v>
      </c>
      <c r="I15" s="25">
        <f t="shared" si="4"/>
        <v>3.5016609617838288</v>
      </c>
      <c r="J15" s="25">
        <f t="shared" si="4"/>
        <v>3.4506641263885722</v>
      </c>
      <c r="K15" s="25">
        <f t="shared" si="4"/>
        <v>3.3996672909933157</v>
      </c>
      <c r="L15" s="25">
        <f t="shared" si="4"/>
        <v>3.3486704555980591</v>
      </c>
      <c r="M15" s="25">
        <f t="shared" si="4"/>
        <v>3.2976736202028025</v>
      </c>
      <c r="N15" s="25">
        <f t="shared" si="4"/>
        <v>3.246676784807546</v>
      </c>
      <c r="O15" s="25">
        <f t="shared" si="4"/>
        <v>3.1956799494122894</v>
      </c>
      <c r="P15" s="25">
        <f t="shared" si="4"/>
        <v>3.1446831140170328</v>
      </c>
      <c r="Q15" s="25">
        <f t="shared" si="4"/>
        <v>3.0936862786217763</v>
      </c>
      <c r="R15" s="25">
        <f t="shared" si="4"/>
        <v>3.0426894432265197</v>
      </c>
      <c r="S15" s="25">
        <f t="shared" si="4"/>
        <v>2.9916926078312631</v>
      </c>
      <c r="T15" s="25">
        <f t="shared" si="4"/>
        <v>2.9406957724360065</v>
      </c>
      <c r="U15" s="25">
        <f t="shared" si="4"/>
        <v>2.88969893704075</v>
      </c>
      <c r="V15" s="25">
        <f t="shared" si="4"/>
        <v>2.8387021016454934</v>
      </c>
      <c r="W15" s="25">
        <f t="shared" si="4"/>
        <v>2.7877052662502368</v>
      </c>
      <c r="X15" s="25">
        <f t="shared" ref="F15:AG16" si="7">((X$1-$D$1)/($AH$1-$D$1))*($AH15-$D15)+$D15</f>
        <v>2.7367084308549803</v>
      </c>
      <c r="Y15" s="25">
        <f t="shared" si="7"/>
        <v>2.6857115954597237</v>
      </c>
      <c r="Z15" s="25">
        <f t="shared" si="7"/>
        <v>2.6347147600644671</v>
      </c>
      <c r="AA15" s="25">
        <f t="shared" si="7"/>
        <v>2.5837179246692101</v>
      </c>
      <c r="AB15" s="25">
        <f t="shared" si="7"/>
        <v>2.5327210892739536</v>
      </c>
      <c r="AC15" s="25">
        <f t="shared" si="7"/>
        <v>2.481724253878697</v>
      </c>
      <c r="AD15" s="25">
        <f t="shared" si="7"/>
        <v>2.4307274184834404</v>
      </c>
      <c r="AE15" s="25">
        <f t="shared" si="7"/>
        <v>2.3797305830881839</v>
      </c>
      <c r="AF15" s="25">
        <f t="shared" si="1"/>
        <v>3.8076419741553682</v>
      </c>
      <c r="AG15" s="25">
        <f t="shared" si="7"/>
        <v>2.2777369122976707</v>
      </c>
      <c r="AH15" s="27">
        <f>IFERROR(AVERAGE('Variable costs'!C43)*1000*About!$A$26, 0)/8760/'Capacity Factors'!AH15</f>
        <v>2.2267400769024142</v>
      </c>
    </row>
    <row r="16" spans="1:34" x14ac:dyDescent="0.25">
      <c r="A16" t="s">
        <v>83</v>
      </c>
      <c r="B16" s="25">
        <f t="shared" si="5"/>
        <v>3.8586388095506248</v>
      </c>
      <c r="C16" s="25">
        <f t="shared" si="5"/>
        <v>3.8076419741553682</v>
      </c>
      <c r="D16" s="27">
        <f>D15</f>
        <v>3.7566451387601116</v>
      </c>
      <c r="E16" s="25">
        <f t="shared" si="6"/>
        <v>3.7056483033648551</v>
      </c>
      <c r="F16" s="25">
        <f t="shared" si="7"/>
        <v>3.6546514679695985</v>
      </c>
      <c r="G16" s="25">
        <f t="shared" si="7"/>
        <v>3.6036546325743419</v>
      </c>
      <c r="H16" s="25">
        <f t="shared" si="7"/>
        <v>3.5526577971790854</v>
      </c>
      <c r="I16" s="25">
        <f t="shared" si="7"/>
        <v>3.5016609617838288</v>
      </c>
      <c r="J16" s="25">
        <f t="shared" si="7"/>
        <v>3.4506641263885722</v>
      </c>
      <c r="K16" s="25">
        <f t="shared" si="7"/>
        <v>3.3996672909933157</v>
      </c>
      <c r="L16" s="25">
        <f t="shared" si="7"/>
        <v>3.3486704555980591</v>
      </c>
      <c r="M16" s="25">
        <f t="shared" si="7"/>
        <v>3.2976736202028025</v>
      </c>
      <c r="N16" s="25">
        <f t="shared" si="7"/>
        <v>3.246676784807546</v>
      </c>
      <c r="O16" s="25">
        <f t="shared" si="7"/>
        <v>3.1956799494122894</v>
      </c>
      <c r="P16" s="25">
        <f t="shared" si="7"/>
        <v>3.1446831140170328</v>
      </c>
      <c r="Q16" s="25">
        <f t="shared" si="7"/>
        <v>3.0936862786217763</v>
      </c>
      <c r="R16" s="25">
        <f t="shared" si="7"/>
        <v>3.0426894432265197</v>
      </c>
      <c r="S16" s="25">
        <f t="shared" si="7"/>
        <v>2.9916926078312631</v>
      </c>
      <c r="T16" s="25">
        <f t="shared" si="7"/>
        <v>2.9406957724360065</v>
      </c>
      <c r="U16" s="25">
        <f t="shared" si="7"/>
        <v>2.88969893704075</v>
      </c>
      <c r="V16" s="25">
        <f t="shared" si="7"/>
        <v>2.8387021016454934</v>
      </c>
      <c r="W16" s="25">
        <f t="shared" si="7"/>
        <v>2.7877052662502368</v>
      </c>
      <c r="X16" s="25">
        <f t="shared" si="7"/>
        <v>2.7367084308549803</v>
      </c>
      <c r="Y16" s="25">
        <f t="shared" si="7"/>
        <v>2.6857115954597237</v>
      </c>
      <c r="Z16" s="25">
        <f t="shared" si="7"/>
        <v>2.6347147600644671</v>
      </c>
      <c r="AA16" s="25">
        <f t="shared" si="7"/>
        <v>2.5837179246692101</v>
      </c>
      <c r="AB16" s="25">
        <f t="shared" si="7"/>
        <v>2.5327210892739536</v>
      </c>
      <c r="AC16" s="25">
        <f t="shared" si="7"/>
        <v>2.481724253878697</v>
      </c>
      <c r="AD16" s="25">
        <f t="shared" si="7"/>
        <v>2.4307274184834404</v>
      </c>
      <c r="AE16" s="25">
        <f t="shared" si="7"/>
        <v>2.3797305830881839</v>
      </c>
      <c r="AF16" s="25">
        <f t="shared" si="1"/>
        <v>3.8076419741553682</v>
      </c>
      <c r="AG16" s="25">
        <f t="shared" si="7"/>
        <v>2.2777369122976707</v>
      </c>
      <c r="AH16" s="27">
        <f>AH15</f>
        <v>2.2267400769024142</v>
      </c>
    </row>
    <row r="17" spans="1:34" x14ac:dyDescent="0.25">
      <c r="A17" s="15" t="s">
        <v>84</v>
      </c>
      <c r="B17" s="28">
        <v>5.5406599999999999</v>
      </c>
      <c r="C17" s="28">
        <v>5.5406599999999999</v>
      </c>
      <c r="D17" s="28">
        <v>5.5406599999999999</v>
      </c>
      <c r="E17" s="28">
        <v>5.5406599999999999</v>
      </c>
      <c r="F17" s="28">
        <v>5.5406599999999999</v>
      </c>
      <c r="G17" s="28">
        <v>5.5406599999999999</v>
      </c>
      <c r="H17" s="28">
        <v>5.5406599999999999</v>
      </c>
      <c r="I17" s="28">
        <v>5.5406599999999999</v>
      </c>
      <c r="J17" s="28">
        <v>5.5406599999999999</v>
      </c>
      <c r="K17" s="28">
        <v>5.5406599999999999</v>
      </c>
      <c r="L17" s="28">
        <v>5.5406599999999999</v>
      </c>
      <c r="M17" s="28">
        <v>5.5406599999999999</v>
      </c>
      <c r="N17" s="28">
        <v>5.5406599999999999</v>
      </c>
      <c r="O17" s="28">
        <v>5.5406599999999999</v>
      </c>
      <c r="P17" s="28">
        <v>5.5406599999999999</v>
      </c>
      <c r="Q17" s="28">
        <v>5.5406599999999999</v>
      </c>
      <c r="R17" s="28">
        <v>5.5406599999999999</v>
      </c>
      <c r="S17" s="28">
        <v>5.5406599999999999</v>
      </c>
      <c r="T17" s="28">
        <v>5.5406599999999999</v>
      </c>
      <c r="U17" s="28">
        <v>5.5406599999999999</v>
      </c>
      <c r="V17" s="28">
        <v>5.5406599999999999</v>
      </c>
      <c r="W17" s="28">
        <v>5.5406599999999999</v>
      </c>
      <c r="X17" s="28">
        <v>5.5406599999999999</v>
      </c>
      <c r="Y17" s="28">
        <v>5.5406599999999999</v>
      </c>
      <c r="Z17" s="28">
        <v>5.5406599999999999</v>
      </c>
      <c r="AA17" s="28">
        <v>5.5406599999999999</v>
      </c>
      <c r="AB17" s="28">
        <v>5.5406599999999999</v>
      </c>
      <c r="AC17" s="28">
        <v>5.5406599999999999</v>
      </c>
      <c r="AD17" s="28">
        <v>5.5406599999999999</v>
      </c>
      <c r="AE17" s="28">
        <v>5.5406599999999999</v>
      </c>
      <c r="AF17" s="28">
        <v>5.5406599999999999</v>
      </c>
      <c r="AG17" s="28">
        <v>5.5406599999999999</v>
      </c>
      <c r="AH17" s="29">
        <v>5.5406599999999999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7E50-C143-491F-8890-BCC6AEEF85BB}">
  <sheetPr>
    <tabColor theme="4" tint="-0.249977111117893"/>
  </sheetPr>
  <dimension ref="A1:AH17"/>
  <sheetViews>
    <sheetView workbookViewId="0">
      <selection activeCell="Z22" sqref="Z22"/>
    </sheetView>
  </sheetViews>
  <sheetFormatPr defaultRowHeight="15" x14ac:dyDescent="0.25"/>
  <cols>
    <col min="1" max="1" width="40.5703125" customWidth="1"/>
  </cols>
  <sheetData>
    <row r="1" spans="1:34" ht="30" x14ac:dyDescent="0.25">
      <c r="A1" s="26" t="s">
        <v>119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>
        <f>0</f>
        <v>0</v>
      </c>
      <c r="C2">
        <f>0</f>
        <v>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  <c r="Y2">
        <f>0</f>
        <v>0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0</f>
        <v>0</v>
      </c>
      <c r="AH2">
        <f>0</f>
        <v>0</v>
      </c>
    </row>
    <row r="3" spans="1:34" x14ac:dyDescent="0.25">
      <c r="A3" t="s">
        <v>70</v>
      </c>
      <c r="B3">
        <f>0</f>
        <v>0</v>
      </c>
      <c r="C3">
        <f>0</f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</row>
    <row r="4" spans="1:34" x14ac:dyDescent="0.25">
      <c r="A4" t="s">
        <v>71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</row>
    <row r="5" spans="1:34" x14ac:dyDescent="0.25">
      <c r="A5" t="s">
        <v>72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</row>
    <row r="6" spans="1:34" x14ac:dyDescent="0.25">
      <c r="A6" t="s">
        <v>73</v>
      </c>
      <c r="B6">
        <f>0</f>
        <v>0</v>
      </c>
      <c r="C6">
        <f>0</f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f>0</f>
        <v>0</v>
      </c>
    </row>
    <row r="7" spans="1:34" x14ac:dyDescent="0.25">
      <c r="A7" t="s">
        <v>74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</row>
    <row r="8" spans="1:34" x14ac:dyDescent="0.25">
      <c r="A8" t="s">
        <v>75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</row>
    <row r="9" spans="1:34" x14ac:dyDescent="0.25">
      <c r="A9" t="s">
        <v>76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</row>
    <row r="10" spans="1:34" x14ac:dyDescent="0.25">
      <c r="A10" t="s">
        <v>77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</row>
    <row r="11" spans="1:34" x14ac:dyDescent="0.25">
      <c r="A11" t="s">
        <v>78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</row>
    <row r="12" spans="1:34" x14ac:dyDescent="0.25">
      <c r="A12" t="s">
        <v>79</v>
      </c>
      <c r="B12">
        <f>0</f>
        <v>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</row>
    <row r="13" spans="1:34" x14ac:dyDescent="0.25">
      <c r="A13" t="s">
        <v>80</v>
      </c>
      <c r="B13">
        <f>0</f>
        <v>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</row>
    <row r="14" spans="1:34" x14ac:dyDescent="0.25">
      <c r="A14" t="s">
        <v>81</v>
      </c>
      <c r="B14">
        <f>0</f>
        <v>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</row>
    <row r="15" spans="1:34" x14ac:dyDescent="0.25">
      <c r="A15" t="s">
        <v>82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</row>
    <row r="16" spans="1:34" x14ac:dyDescent="0.25">
      <c r="A16" t="s">
        <v>83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>
        <f>0</f>
        <v>0</v>
      </c>
    </row>
    <row r="17" spans="1:34" x14ac:dyDescent="0.25">
      <c r="A17" t="s">
        <v>84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116D-688E-4263-9D10-0A24AE6F1659}">
  <sheetPr>
    <tabColor theme="4" tint="-0.249977111117893"/>
  </sheetPr>
  <dimension ref="A1:AH17"/>
  <sheetViews>
    <sheetView topLeftCell="F1" workbookViewId="0">
      <selection activeCell="AH3" sqref="AH3"/>
    </sheetView>
  </sheetViews>
  <sheetFormatPr defaultRowHeight="15" x14ac:dyDescent="0.25"/>
  <cols>
    <col min="1" max="1" width="35.7109375" customWidth="1"/>
    <col min="2" max="3" width="8.85546875" customWidth="1"/>
    <col min="5" max="13" width="8.85546875" customWidth="1"/>
    <col min="15" max="23" width="8.85546875" customWidth="1"/>
    <col min="25" max="33" width="8.85546875" customWidth="1"/>
  </cols>
  <sheetData>
    <row r="1" spans="1:34" x14ac:dyDescent="0.25">
      <c r="A1" s="19" t="s">
        <v>86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s="3" t="s">
        <v>87</v>
      </c>
      <c r="B2" s="14">
        <f>((B$1-$D$1)/($E$1-$D$1))*($E2-$D2)+$D2</f>
        <v>3741084.9689625711</v>
      </c>
      <c r="C2" s="14">
        <f>((C$1-$D$1)/($E$1-$D$1))*($E2-$D2)+$D2</f>
        <v>3704678.6191662075</v>
      </c>
      <c r="D2" s="17">
        <f>'Fixed investment costs'!J9</f>
        <v>3668272.2693698439</v>
      </c>
      <c r="E2" s="14">
        <f>((E$1-$D$1)/($N$1-$D$1))*($N2-$D2)+$D2</f>
        <v>3631865.9195734803</v>
      </c>
      <c r="F2" s="14">
        <f t="shared" ref="F2:M5" si="0">((F$1-$D$1)/($N$1-$D$1))*($N2-$D2)+$D2</f>
        <v>3595459.5697771162</v>
      </c>
      <c r="G2" s="14">
        <f t="shared" si="0"/>
        <v>3559053.2199807526</v>
      </c>
      <c r="H2" s="14">
        <f t="shared" si="0"/>
        <v>3522646.8701843889</v>
      </c>
      <c r="I2" s="14">
        <f t="shared" si="0"/>
        <v>3486240.5203880249</v>
      </c>
      <c r="J2" s="14">
        <f t="shared" si="0"/>
        <v>3449834.1705916612</v>
      </c>
      <c r="K2" s="14">
        <f t="shared" si="0"/>
        <v>3413427.8207952976</v>
      </c>
      <c r="L2" s="14">
        <f t="shared" si="0"/>
        <v>3377021.470998934</v>
      </c>
      <c r="M2" s="14">
        <f>((M$1-$D$1)/($N$1-$D$1))*($N2-$D2)+$D2</f>
        <v>3340615.1212025699</v>
      </c>
      <c r="N2" s="17">
        <f>'Fixed investment costs'!J10</f>
        <v>3304208.7714062063</v>
      </c>
      <c r="O2" s="14">
        <f>((O$1-$N$1)/($X$1-$N$1))*($X2-$N2)+$N2</f>
        <v>3258189.9123522108</v>
      </c>
      <c r="P2" s="14">
        <f t="shared" ref="P2:W5" si="1">((P$1-$N$1)/($X$1-$N$1))*($X2-$N2)+$N2</f>
        <v>3212171.0532982154</v>
      </c>
      <c r="Q2" s="14">
        <f t="shared" si="1"/>
        <v>3166152.1942442199</v>
      </c>
      <c r="R2" s="14">
        <f t="shared" si="1"/>
        <v>3120133.3351902245</v>
      </c>
      <c r="S2" s="14">
        <f t="shared" si="1"/>
        <v>3074114.476136229</v>
      </c>
      <c r="T2" s="14">
        <f t="shared" si="1"/>
        <v>3028095.617082234</v>
      </c>
      <c r="U2" s="14">
        <f t="shared" si="1"/>
        <v>2982076.7580282385</v>
      </c>
      <c r="V2" s="14">
        <f t="shared" si="1"/>
        <v>2936057.8989742431</v>
      </c>
      <c r="W2" s="14">
        <f t="shared" si="1"/>
        <v>2890039.0399202476</v>
      </c>
      <c r="X2" s="17">
        <f>'Fixed investment costs'!J11</f>
        <v>2844020.1808662522</v>
      </c>
      <c r="Y2" s="14">
        <f>((Y$1-$X$1)/($AH$1-$X$1))*($AH2-$X2)+$X2</f>
        <v>2824593.5201877449</v>
      </c>
      <c r="Z2" s="14">
        <f t="shared" ref="Z2:AG5" si="2">((Z$1-$X$1)/($AH$1-$X$1))*($AH2-$X2)+$X2</f>
        <v>2805166.8595092371</v>
      </c>
      <c r="AA2" s="14">
        <f t="shared" si="2"/>
        <v>2785740.1988307298</v>
      </c>
      <c r="AB2" s="14">
        <f t="shared" si="2"/>
        <v>2766313.5381522225</v>
      </c>
      <c r="AC2" s="14">
        <f t="shared" si="2"/>
        <v>2746886.8774737148</v>
      </c>
      <c r="AD2" s="14">
        <f t="shared" si="2"/>
        <v>2727460.2167952075</v>
      </c>
      <c r="AE2" s="14">
        <f t="shared" si="2"/>
        <v>2708033.5561167002</v>
      </c>
      <c r="AF2" s="14">
        <f t="shared" si="2"/>
        <v>2688606.8954381929</v>
      </c>
      <c r="AG2" s="14">
        <f t="shared" si="2"/>
        <v>2669180.2347596851</v>
      </c>
      <c r="AH2" s="17">
        <f>'Fixed investment costs'!J12</f>
        <v>2649753.5740811778</v>
      </c>
    </row>
    <row r="3" spans="1:34" x14ac:dyDescent="0.25">
      <c r="A3" s="3" t="s">
        <v>88</v>
      </c>
      <c r="B3" s="14">
        <f t="shared" ref="B3:C5" si="3">((B$1-$D$1)/($E$1-$D$1))*($E3-$D3)+$D3</f>
        <v>756458.95080550003</v>
      </c>
      <c r="C3" s="14">
        <f t="shared" si="3"/>
        <v>751957.00711087603</v>
      </c>
      <c r="D3" s="17">
        <f>IFERROR(AVERAGE('Fixed investment costs'!B31)*1000*About!$A$26, 0)</f>
        <v>747455.06341625203</v>
      </c>
      <c r="E3" s="14">
        <f t="shared" ref="E3:E5" si="4">((E$1-$D$1)/($N$1-$D$1))*($N3-$D3)+$D3</f>
        <v>742953.11972162803</v>
      </c>
      <c r="F3" s="14">
        <f t="shared" si="0"/>
        <v>738451.17602700402</v>
      </c>
      <c r="G3" s="14">
        <f t="shared" si="0"/>
        <v>733949.23233238002</v>
      </c>
      <c r="H3" s="14">
        <f t="shared" si="0"/>
        <v>729447.28863775602</v>
      </c>
      <c r="I3" s="14">
        <f t="shared" si="0"/>
        <v>724945.34494313202</v>
      </c>
      <c r="J3" s="14">
        <f t="shared" si="0"/>
        <v>720443.4012485079</v>
      </c>
      <c r="K3" s="14">
        <f t="shared" si="0"/>
        <v>715941.4575538839</v>
      </c>
      <c r="L3" s="14">
        <f t="shared" si="0"/>
        <v>711439.5138592599</v>
      </c>
      <c r="M3" s="14">
        <f t="shared" si="0"/>
        <v>706937.57016463589</v>
      </c>
      <c r="N3" s="17">
        <f>IFERROR(AVERAGE('Fixed investment costs'!C31)*1000*About!$A$26, 0)</f>
        <v>702435.62647001189</v>
      </c>
      <c r="O3" s="14">
        <f t="shared" ref="O3:O5" si="5">((O$1-$N$1)/($X$1-$N$1))*($X3-$N3)+$N3</f>
        <v>700250.85967703257</v>
      </c>
      <c r="P3" s="14">
        <f t="shared" si="1"/>
        <v>698066.09288405324</v>
      </c>
      <c r="Q3" s="14">
        <f t="shared" si="1"/>
        <v>695881.32609107404</v>
      </c>
      <c r="R3" s="14">
        <f t="shared" si="1"/>
        <v>693696.55929809471</v>
      </c>
      <c r="S3" s="14">
        <f t="shared" si="1"/>
        <v>691511.79250511539</v>
      </c>
      <c r="T3" s="14">
        <f t="shared" si="1"/>
        <v>689327.02571213606</v>
      </c>
      <c r="U3" s="14">
        <f t="shared" si="1"/>
        <v>687142.25891915674</v>
      </c>
      <c r="V3" s="14">
        <f t="shared" si="1"/>
        <v>684957.49212617753</v>
      </c>
      <c r="W3" s="14">
        <f t="shared" si="1"/>
        <v>682772.72533319821</v>
      </c>
      <c r="X3" s="17">
        <f>IFERROR(AVERAGE('Fixed investment costs'!D31)*1000*About!$A$26, 0)</f>
        <v>680587.95854021888</v>
      </c>
      <c r="Y3" s="14">
        <f t="shared" ref="Y3:Y5" si="6">((Y$1-$X$1)/($AH$1-$X$1))*($AH3-$X3)+$X3</f>
        <v>678469.39680157229</v>
      </c>
      <c r="Z3" s="14">
        <f t="shared" si="2"/>
        <v>676350.8350629257</v>
      </c>
      <c r="AA3" s="14">
        <f t="shared" si="2"/>
        <v>674232.27332427911</v>
      </c>
      <c r="AB3" s="14">
        <f t="shared" si="2"/>
        <v>672113.71158563253</v>
      </c>
      <c r="AC3" s="14">
        <f t="shared" si="2"/>
        <v>669995.14984698594</v>
      </c>
      <c r="AD3" s="14">
        <f t="shared" si="2"/>
        <v>667876.58810833923</v>
      </c>
      <c r="AE3" s="14">
        <f>((AE$1-$X$1)/($AH$1-$X$1))*($AH3-$X3)+$X3</f>
        <v>665758.02636969264</v>
      </c>
      <c r="AF3" s="14">
        <f t="shared" si="2"/>
        <v>663639.46463104605</v>
      </c>
      <c r="AG3" s="14">
        <f t="shared" si="2"/>
        <v>661520.90289239946</v>
      </c>
      <c r="AH3" s="17">
        <f>IFERROR(AVERAGE('Fixed investment costs'!E31)*1000*About!$A$26, 0)</f>
        <v>659402.34115375287</v>
      </c>
    </row>
    <row r="4" spans="1:34" x14ac:dyDescent="0.25">
      <c r="A4" s="3" t="s">
        <v>16</v>
      </c>
      <c r="B4" s="14">
        <f t="shared" si="3"/>
        <v>5168496.1816457016</v>
      </c>
      <c r="C4" s="14">
        <f t="shared" si="3"/>
        <v>5141087.289151961</v>
      </c>
      <c r="D4" s="17">
        <f>IFERROR(AVERAGE('Fixed investment costs'!B34)*1000*About!$A$26, 0)</f>
        <v>5113678.3966582203</v>
      </c>
      <c r="E4" s="14">
        <f t="shared" si="4"/>
        <v>5086269.5041644797</v>
      </c>
      <c r="F4" s="14">
        <f t="shared" si="0"/>
        <v>5058860.6116707399</v>
      </c>
      <c r="G4" s="14">
        <f t="shared" si="0"/>
        <v>5031451.7191769993</v>
      </c>
      <c r="H4" s="14">
        <f t="shared" si="0"/>
        <v>5004042.8266832586</v>
      </c>
      <c r="I4" s="14">
        <f t="shared" si="0"/>
        <v>4976633.9341895189</v>
      </c>
      <c r="J4" s="14">
        <f t="shared" si="0"/>
        <v>4949225.0416957783</v>
      </c>
      <c r="K4" s="14">
        <f t="shared" si="0"/>
        <v>4921816.1492020376</v>
      </c>
      <c r="L4" s="14">
        <f t="shared" si="0"/>
        <v>4894407.2567082969</v>
      </c>
      <c r="M4" s="14">
        <f>((M$1-$D$1)/($N$1-$D$1))*($N4-$D4)+$D4</f>
        <v>4866998.3642145572</v>
      </c>
      <c r="N4" s="17">
        <f>IFERROR(AVERAGE('Fixed investment costs'!C34)*1000*About!$A$26, 0)</f>
        <v>4839589.4717208166</v>
      </c>
      <c r="O4" s="14">
        <f t="shared" si="5"/>
        <v>4813239.8600963997</v>
      </c>
      <c r="P4" s="14">
        <f t="shared" si="1"/>
        <v>4786890.2484719828</v>
      </c>
      <c r="Q4" s="14">
        <f t="shared" si="1"/>
        <v>4760540.6368475659</v>
      </c>
      <c r="R4" s="14">
        <f t="shared" si="1"/>
        <v>4734191.025223149</v>
      </c>
      <c r="S4" s="14">
        <f t="shared" si="1"/>
        <v>4707841.4135987312</v>
      </c>
      <c r="T4" s="14">
        <f t="shared" si="1"/>
        <v>4681491.8019743143</v>
      </c>
      <c r="U4" s="14">
        <f t="shared" si="1"/>
        <v>4655142.1903498974</v>
      </c>
      <c r="V4" s="14">
        <f t="shared" si="1"/>
        <v>4628792.5787254805</v>
      </c>
      <c r="W4" s="14">
        <f>((W$1-$N$1)/($X$1-$N$1))*($X4-$N4)+$N4</f>
        <v>4602442.9671010636</v>
      </c>
      <c r="X4" s="17">
        <f>IFERROR(AVERAGE('Fixed investment costs'!D34)*1000*About!$A$26, 0)</f>
        <v>4576093.3554766467</v>
      </c>
      <c r="Y4" s="14">
        <f t="shared" si="6"/>
        <v>4546896.9265159229</v>
      </c>
      <c r="Z4" s="14">
        <f t="shared" si="2"/>
        <v>4517700.4975552</v>
      </c>
      <c r="AA4" s="14">
        <f t="shared" si="2"/>
        <v>4488504.0685944762</v>
      </c>
      <c r="AB4" s="14">
        <f t="shared" si="2"/>
        <v>4459307.6396337533</v>
      </c>
      <c r="AC4" s="14">
        <f t="shared" si="2"/>
        <v>4430111.2106730295</v>
      </c>
      <c r="AD4" s="14">
        <f t="shared" si="2"/>
        <v>4400914.7817123057</v>
      </c>
      <c r="AE4" s="14">
        <f t="shared" si="2"/>
        <v>4371718.3527515829</v>
      </c>
      <c r="AF4" s="14">
        <f t="shared" si="2"/>
        <v>4342521.9237908591</v>
      </c>
      <c r="AG4" s="14">
        <f t="shared" si="2"/>
        <v>4313325.4948301362</v>
      </c>
      <c r="AH4" s="17">
        <f>IFERROR(AVERAGE('Fixed investment costs'!E34)*1000*About!$A$26, 0)</f>
        <v>4284129.0658694124</v>
      </c>
    </row>
    <row r="5" spans="1:34" x14ac:dyDescent="0.25">
      <c r="A5" s="3" t="s">
        <v>53</v>
      </c>
      <c r="B5" s="14">
        <f t="shared" si="3"/>
        <v>4342323.3086278616</v>
      </c>
      <c r="C5" s="14">
        <f t="shared" si="3"/>
        <v>4337722.0573517382</v>
      </c>
      <c r="D5" s="17">
        <f>IFERROR(AVERAGE('Fixed investment costs'!B23:B28)*1000*About!$A$26, 0)</f>
        <v>4333120.8060756149</v>
      </c>
      <c r="E5" s="14">
        <f t="shared" si="4"/>
        <v>4328519.5547994915</v>
      </c>
      <c r="F5" s="14">
        <f t="shared" si="0"/>
        <v>4323918.3035233691</v>
      </c>
      <c r="G5" s="14">
        <f t="shared" si="0"/>
        <v>4319317.0522472458</v>
      </c>
      <c r="H5" s="14">
        <f t="shared" si="0"/>
        <v>4314715.8009711225</v>
      </c>
      <c r="I5" s="14">
        <f t="shared" si="0"/>
        <v>4310114.5496950001</v>
      </c>
      <c r="J5" s="14">
        <f t="shared" si="0"/>
        <v>4305513.2984188767</v>
      </c>
      <c r="K5" s="14">
        <f t="shared" si="0"/>
        <v>4300912.0471427534</v>
      </c>
      <c r="L5" s="14">
        <f t="shared" si="0"/>
        <v>4296310.79586663</v>
      </c>
      <c r="M5" s="14">
        <f>((M$1-$D$1)/($N$1-$D$1))*($N5-$D5)+$D5</f>
        <v>4291709.5445905076</v>
      </c>
      <c r="N5" s="17">
        <f>IFERROR(AVERAGE('Fixed investment costs'!C23:C28)*1000*About!$A$26, 0)</f>
        <v>4287108.2933143843</v>
      </c>
      <c r="O5" s="14">
        <f t="shared" si="5"/>
        <v>4282617.3837954821</v>
      </c>
      <c r="P5" s="14">
        <f t="shared" si="1"/>
        <v>4278126.4742765808</v>
      </c>
      <c r="Q5" s="14">
        <f t="shared" si="1"/>
        <v>4273635.5647576787</v>
      </c>
      <c r="R5" s="14">
        <f t="shared" si="1"/>
        <v>4269144.6552387774</v>
      </c>
      <c r="S5" s="14">
        <f t="shared" si="1"/>
        <v>4264653.7457198752</v>
      </c>
      <c r="T5" s="14">
        <f t="shared" si="1"/>
        <v>4260162.836200973</v>
      </c>
      <c r="U5" s="14">
        <f t="shared" si="1"/>
        <v>4255671.9266820718</v>
      </c>
      <c r="V5" s="14">
        <f t="shared" si="1"/>
        <v>4251181.0171631696</v>
      </c>
      <c r="W5" s="14">
        <f>((W$1-$N$1)/($X$1-$N$1))*($X5-$N5)+$N5</f>
        <v>4246690.1076442683</v>
      </c>
      <c r="X5" s="17">
        <f>IFERROR(AVERAGE('Fixed investment costs'!D23:D28)*1000*About!$A$26, 0)</f>
        <v>4242199.1981253661</v>
      </c>
      <c r="Y5" s="14">
        <f t="shared" si="6"/>
        <v>4237829.6645394079</v>
      </c>
      <c r="Z5" s="14">
        <f t="shared" si="2"/>
        <v>4233460.1309534488</v>
      </c>
      <c r="AA5" s="14">
        <f t="shared" si="2"/>
        <v>4229090.5973674897</v>
      </c>
      <c r="AB5" s="14">
        <f t="shared" si="2"/>
        <v>4224721.0637815315</v>
      </c>
      <c r="AC5" s="14">
        <f t="shared" si="2"/>
        <v>4220351.5301955733</v>
      </c>
      <c r="AD5" s="14">
        <f t="shared" si="2"/>
        <v>4215981.9966096142</v>
      </c>
      <c r="AE5" s="14">
        <f t="shared" si="2"/>
        <v>4211612.463023656</v>
      </c>
      <c r="AF5" s="14">
        <f t="shared" si="2"/>
        <v>4207242.9294376969</v>
      </c>
      <c r="AG5" s="14">
        <f t="shared" si="2"/>
        <v>4202873.3958517388</v>
      </c>
      <c r="AH5" s="17">
        <f>IFERROR(AVERAGE('Fixed investment costs'!E23:E28)*1000*About!$A$26, 0)</f>
        <v>4198503.8622657796</v>
      </c>
    </row>
    <row r="6" spans="1:34" x14ac:dyDescent="0.25">
      <c r="A6" s="3" t="s">
        <v>89</v>
      </c>
      <c r="B6" s="14">
        <f>((B$1-$D$1)/($E$1-$D$1))*($E6-$D6)+$D6</f>
        <v>1273564.5618468232</v>
      </c>
      <c r="C6" s="14">
        <f>((C$1-$D$1)/($E$1-$D$1))*($E6-$D6)+$D6</f>
        <v>1251606.552159809</v>
      </c>
      <c r="D6" s="17">
        <f>IFERROR(AVERAGE('Fixed investment costs'!B54:B56)*1000*About!$A$26, 0)</f>
        <v>1229648.5424727949</v>
      </c>
      <c r="E6" s="14">
        <f>((E$1-$D$1)/($N$1-$D$1))*($N6-$D6)+$D6</f>
        <v>1207690.5327857807</v>
      </c>
      <c r="F6" s="14">
        <f t="shared" ref="F6:M16" si="7">((F$1-$D$1)/($N$1-$D$1))*($N6-$D6)+$D6</f>
        <v>1185732.5230987666</v>
      </c>
      <c r="G6" s="14">
        <f t="shared" si="7"/>
        <v>1163774.5134117524</v>
      </c>
      <c r="H6" s="14">
        <f t="shared" si="7"/>
        <v>1141816.503724738</v>
      </c>
      <c r="I6" s="14">
        <f t="shared" si="7"/>
        <v>1119858.4940377239</v>
      </c>
      <c r="J6" s="14">
        <f t="shared" si="7"/>
        <v>1097900.4843507097</v>
      </c>
      <c r="K6" s="14">
        <f t="shared" si="7"/>
        <v>1075942.4746636956</v>
      </c>
      <c r="L6" s="14">
        <f t="shared" si="7"/>
        <v>1053984.4649766814</v>
      </c>
      <c r="M6" s="14">
        <f t="shared" si="7"/>
        <v>1032026.4552896671</v>
      </c>
      <c r="N6" s="17">
        <f>IFERROR(AVERAGE('Fixed investment costs'!C54:C56)*1000*About!$A$26, 0)</f>
        <v>1010068.445602653</v>
      </c>
      <c r="O6" s="14">
        <f>((O$1-$N$1)/($X$1-$N$1))*($X6-$N6)+$N6</f>
        <v>999453.5685579757</v>
      </c>
      <c r="P6" s="14">
        <f t="shared" ref="P6:W16" si="8">((P$1-$N$1)/($X$1-$N$1))*($X6-$N6)+$N6</f>
        <v>988838.69151329855</v>
      </c>
      <c r="Q6" s="14">
        <f t="shared" si="8"/>
        <v>978223.81446862128</v>
      </c>
      <c r="R6" s="14">
        <f t="shared" si="8"/>
        <v>967608.93742394412</v>
      </c>
      <c r="S6" s="14">
        <f t="shared" si="8"/>
        <v>956994.06037926686</v>
      </c>
      <c r="T6" s="14">
        <f t="shared" si="8"/>
        <v>946379.18333458959</v>
      </c>
      <c r="U6" s="14">
        <f t="shared" si="8"/>
        <v>935764.30628991243</v>
      </c>
      <c r="V6" s="14">
        <f t="shared" si="8"/>
        <v>925149.42924523517</v>
      </c>
      <c r="W6" s="14">
        <f t="shared" si="8"/>
        <v>914534.55220055801</v>
      </c>
      <c r="X6" s="17">
        <f>IFERROR(AVERAGE('Fixed investment costs'!D54:D56)*1000*About!$A$26, 0)</f>
        <v>903919.67515588074</v>
      </c>
      <c r="Y6" s="14">
        <f>((Y$1-$X$1)/($AH$1-$X$1))*($AH6-$X6)+$X6</f>
        <v>896592.98247639462</v>
      </c>
      <c r="Z6" s="14">
        <f t="shared" ref="Z6:AG16" si="9">((Z$1-$X$1)/($AH$1-$X$1))*($AH6-$X6)+$X6</f>
        <v>889266.2897969085</v>
      </c>
      <c r="AA6" s="14">
        <f t="shared" si="9"/>
        <v>881939.59711742238</v>
      </c>
      <c r="AB6" s="14">
        <f t="shared" si="9"/>
        <v>874612.90443793626</v>
      </c>
      <c r="AC6" s="14">
        <f t="shared" si="9"/>
        <v>867286.21175845014</v>
      </c>
      <c r="AD6" s="14">
        <f t="shared" si="9"/>
        <v>859959.5190789639</v>
      </c>
      <c r="AE6" s="14">
        <f t="shared" si="9"/>
        <v>852632.82639947778</v>
      </c>
      <c r="AF6" s="14">
        <f t="shared" si="9"/>
        <v>845306.13371999166</v>
      </c>
      <c r="AG6" s="14">
        <f t="shared" si="9"/>
        <v>837979.44104050554</v>
      </c>
      <c r="AH6" s="17">
        <f>IFERROR(AVERAGE('Fixed investment costs'!E54:E56)*1000*About!$A$26, 0)</f>
        <v>830652.74836101942</v>
      </c>
    </row>
    <row r="7" spans="1:34" x14ac:dyDescent="0.25">
      <c r="A7" s="3" t="s">
        <v>90</v>
      </c>
      <c r="B7" s="14">
        <f t="shared" ref="B7:C16" si="10">((B$1-$D$1)/($E$1-$D$1))*($E7-$D7)+$D7</f>
        <v>1376879.7559681558</v>
      </c>
      <c r="C7" s="14">
        <f t="shared" si="10"/>
        <v>1340294.8429439024</v>
      </c>
      <c r="D7" s="17">
        <f>IFERROR(AVERAGE('Fixed investment costs'!B45:B47,'Fixed investment costs'!B51:B52)*1000*About!$A$26, 0)</f>
        <v>1303709.9299196489</v>
      </c>
      <c r="E7" s="14">
        <f t="shared" ref="E7:E16" si="11">((E$1-$D$1)/($N$1-$D$1))*($N7-$D7)+$D7</f>
        <v>1267125.0168953955</v>
      </c>
      <c r="F7" s="14">
        <f t="shared" si="7"/>
        <v>1230540.103871142</v>
      </c>
      <c r="G7" s="14">
        <f t="shared" si="7"/>
        <v>1193955.1908468886</v>
      </c>
      <c r="H7" s="14">
        <f t="shared" si="7"/>
        <v>1157370.2778226354</v>
      </c>
      <c r="I7" s="14">
        <f t="shared" si="7"/>
        <v>1120785.3647983819</v>
      </c>
      <c r="J7" s="14">
        <f t="shared" si="7"/>
        <v>1084200.4517741285</v>
      </c>
      <c r="K7" s="14">
        <f t="shared" si="7"/>
        <v>1047615.538749875</v>
      </c>
      <c r="L7" s="14">
        <f t="shared" si="7"/>
        <v>1011030.6257256216</v>
      </c>
      <c r="M7" s="14">
        <f t="shared" si="7"/>
        <v>974445.71270136815</v>
      </c>
      <c r="N7" s="17">
        <f>IFERROR(AVERAGE('Fixed investment costs'!C45:C47,'Fixed investment costs'!C51:C52)*1000*About!$A$26, 0)</f>
        <v>937860.79967711482</v>
      </c>
      <c r="O7" s="14">
        <f t="shared" ref="O7:O16" si="12">((O$1-$N$1)/($X$1-$N$1))*($X7-$N7)+$N7</f>
        <v>925943.88989722775</v>
      </c>
      <c r="P7" s="14">
        <f t="shared" si="8"/>
        <v>914026.98011734057</v>
      </c>
      <c r="Q7" s="14">
        <f t="shared" si="8"/>
        <v>902110.07033745351</v>
      </c>
      <c r="R7" s="14">
        <f t="shared" si="8"/>
        <v>890193.16055756644</v>
      </c>
      <c r="S7" s="14">
        <f t="shared" si="8"/>
        <v>878276.25077767926</v>
      </c>
      <c r="T7" s="14">
        <f t="shared" si="8"/>
        <v>866359.3409977922</v>
      </c>
      <c r="U7" s="14">
        <f t="shared" si="8"/>
        <v>854442.43121790513</v>
      </c>
      <c r="V7" s="14">
        <f t="shared" si="8"/>
        <v>842525.52143801795</v>
      </c>
      <c r="W7" s="14">
        <f t="shared" si="8"/>
        <v>830608.61165813089</v>
      </c>
      <c r="X7" s="17">
        <f>IFERROR(AVERAGE('Fixed investment costs'!D45:D47,'Fixed investment costs'!D51:D52)*1000*About!$A$26, 0)</f>
        <v>818691.70187824382</v>
      </c>
      <c r="Y7" s="14">
        <f t="shared" ref="Y7:Y16" si="13">((Y$1-$X$1)/($AH$1-$X$1))*($AH7-$X7)+$X7</f>
        <v>810561.7212061875</v>
      </c>
      <c r="Z7" s="14">
        <f t="shared" si="9"/>
        <v>802431.74053413118</v>
      </c>
      <c r="AA7" s="14">
        <f t="shared" si="9"/>
        <v>794301.75986207486</v>
      </c>
      <c r="AB7" s="14">
        <f t="shared" si="9"/>
        <v>786171.77919001854</v>
      </c>
      <c r="AC7" s="14">
        <f t="shared" si="9"/>
        <v>778041.79851796222</v>
      </c>
      <c r="AD7" s="14">
        <f t="shared" si="9"/>
        <v>769911.81784590601</v>
      </c>
      <c r="AE7" s="14">
        <f t="shared" si="9"/>
        <v>761781.83717384969</v>
      </c>
      <c r="AF7" s="14">
        <f t="shared" si="9"/>
        <v>753651.85650179337</v>
      </c>
      <c r="AG7" s="14">
        <f t="shared" si="9"/>
        <v>745521.87582973705</v>
      </c>
      <c r="AH7" s="17">
        <f>IFERROR(AVERAGE('Fixed investment costs'!E45:E47,'Fixed investment costs'!E51:E52)*1000*About!$A$26, 0)</f>
        <v>737391.89515768073</v>
      </c>
    </row>
    <row r="8" spans="1:34" x14ac:dyDescent="0.25">
      <c r="A8" s="3" t="s">
        <v>91</v>
      </c>
      <c r="B8" s="14">
        <f t="shared" si="10"/>
        <v>5905226.0262600537</v>
      </c>
      <c r="C8" s="14">
        <f t="shared" si="10"/>
        <v>5742494.0027102623</v>
      </c>
      <c r="D8" s="17">
        <f>IFERROR(AVERAGE('Fixed investment costs'!B48)*1000*About!$A$26, 0)</f>
        <v>5579761.9791604709</v>
      </c>
      <c r="E8" s="14">
        <f t="shared" si="11"/>
        <v>5417029.9556106795</v>
      </c>
      <c r="F8" s="14">
        <f t="shared" si="7"/>
        <v>5254297.932060888</v>
      </c>
      <c r="G8" s="14">
        <f t="shared" si="7"/>
        <v>5091565.9085110966</v>
      </c>
      <c r="H8" s="14">
        <f t="shared" si="7"/>
        <v>4928833.8849613043</v>
      </c>
      <c r="I8" s="14">
        <f t="shared" si="7"/>
        <v>4766101.8614115128</v>
      </c>
      <c r="J8" s="14">
        <f t="shared" si="7"/>
        <v>4603369.8378617214</v>
      </c>
      <c r="K8" s="14">
        <f t="shared" si="7"/>
        <v>4440637.81431193</v>
      </c>
      <c r="L8" s="14">
        <f t="shared" si="7"/>
        <v>4277905.7907621386</v>
      </c>
      <c r="M8" s="14">
        <f t="shared" si="7"/>
        <v>4115173.7672123467</v>
      </c>
      <c r="N8" s="17">
        <f>IFERROR(AVERAGE('Fixed investment costs'!C48)*1000*About!$A$26, 0)</f>
        <v>3952441.7436625552</v>
      </c>
      <c r="O8" s="14">
        <f t="shared" si="12"/>
        <v>3894644.7312301029</v>
      </c>
      <c r="P8" s="14">
        <f t="shared" si="8"/>
        <v>3836847.7187976502</v>
      </c>
      <c r="Q8" s="14">
        <f t="shared" si="8"/>
        <v>3779050.7063651979</v>
      </c>
      <c r="R8" s="14">
        <f t="shared" si="8"/>
        <v>3721253.6939327451</v>
      </c>
      <c r="S8" s="14">
        <f t="shared" si="8"/>
        <v>3663456.6815002928</v>
      </c>
      <c r="T8" s="14">
        <f t="shared" si="8"/>
        <v>3605659.6690678406</v>
      </c>
      <c r="U8" s="14">
        <f t="shared" si="8"/>
        <v>3547862.6566353878</v>
      </c>
      <c r="V8" s="14">
        <f t="shared" si="8"/>
        <v>3490065.6442029355</v>
      </c>
      <c r="W8" s="14">
        <f t="shared" si="8"/>
        <v>3432268.6317704828</v>
      </c>
      <c r="X8" s="17">
        <f>IFERROR(AVERAGE('Fixed investment costs'!D48)*1000*About!$A$26, 0)</f>
        <v>3374471.6193380305</v>
      </c>
      <c r="Y8" s="14">
        <f t="shared" si="13"/>
        <v>3356662.4597225324</v>
      </c>
      <c r="Z8" s="14">
        <f t="shared" si="9"/>
        <v>3338853.3001070344</v>
      </c>
      <c r="AA8" s="14">
        <f t="shared" si="9"/>
        <v>3321044.1404915368</v>
      </c>
      <c r="AB8" s="14">
        <f t="shared" si="9"/>
        <v>3303234.9808760388</v>
      </c>
      <c r="AC8" s="14">
        <f t="shared" si="9"/>
        <v>3285425.8212605407</v>
      </c>
      <c r="AD8" s="14">
        <f t="shared" si="9"/>
        <v>3267616.6616450427</v>
      </c>
      <c r="AE8" s="14">
        <f t="shared" si="9"/>
        <v>3249807.5020295447</v>
      </c>
      <c r="AF8" s="14">
        <f t="shared" si="9"/>
        <v>3231998.3424140471</v>
      </c>
      <c r="AG8" s="14">
        <f t="shared" si="9"/>
        <v>3214189.1827985491</v>
      </c>
      <c r="AH8" s="17">
        <f>IFERROR(AVERAGE('Fixed investment costs'!E48)*1000*About!$A$26, 0)</f>
        <v>3196380.023183051</v>
      </c>
    </row>
    <row r="9" spans="1:34" x14ac:dyDescent="0.25">
      <c r="A9" s="3" t="s">
        <v>5</v>
      </c>
      <c r="B9" s="14">
        <f t="shared" si="10"/>
        <v>3172413.7935146121</v>
      </c>
      <c r="C9" s="14">
        <f t="shared" si="10"/>
        <v>3165528.4678640105</v>
      </c>
      <c r="D9" s="17">
        <f>IFERROR(AVERAGE('Fixed investment costs'!B4,'Fixed investment costs'!B6:B7)*1000*About!$A$26, 0)</f>
        <v>3158643.1422134088</v>
      </c>
      <c r="E9" s="14">
        <f t="shared" si="11"/>
        <v>3151757.8165628072</v>
      </c>
      <c r="F9" s="14">
        <f t="shared" si="7"/>
        <v>3144872.490912206</v>
      </c>
      <c r="G9" s="14">
        <f t="shared" si="7"/>
        <v>3137987.1652616044</v>
      </c>
      <c r="H9" s="14">
        <f t="shared" si="7"/>
        <v>3131101.8396110032</v>
      </c>
      <c r="I9" s="14">
        <f t="shared" si="7"/>
        <v>3124216.5139604015</v>
      </c>
      <c r="J9" s="14">
        <f t="shared" si="7"/>
        <v>3117331.1883097999</v>
      </c>
      <c r="K9" s="14">
        <f t="shared" si="7"/>
        <v>3110445.8626591987</v>
      </c>
      <c r="L9" s="14">
        <f t="shared" si="7"/>
        <v>3103560.537008597</v>
      </c>
      <c r="M9" s="14">
        <f t="shared" si="7"/>
        <v>3096675.2113579959</v>
      </c>
      <c r="N9" s="17">
        <f>IFERROR(AVERAGE('Fixed investment costs'!C4,'Fixed investment costs'!C6:C7)*1000*About!$A$26, 0)</f>
        <v>3089789.8857073942</v>
      </c>
      <c r="O9" s="14">
        <f t="shared" si="12"/>
        <v>3077343.3354928456</v>
      </c>
      <c r="P9" s="14">
        <f t="shared" si="8"/>
        <v>3064896.7852782966</v>
      </c>
      <c r="Q9" s="14">
        <f t="shared" si="8"/>
        <v>3052450.235063748</v>
      </c>
      <c r="R9" s="14">
        <f t="shared" si="8"/>
        <v>3040003.6848491994</v>
      </c>
      <c r="S9" s="14">
        <f t="shared" si="8"/>
        <v>3027557.1346346503</v>
      </c>
      <c r="T9" s="14">
        <f t="shared" si="8"/>
        <v>3015110.5844201017</v>
      </c>
      <c r="U9" s="14">
        <f t="shared" si="8"/>
        <v>3002664.0342055531</v>
      </c>
      <c r="V9" s="14">
        <f t="shared" si="8"/>
        <v>2990217.4839910045</v>
      </c>
      <c r="W9" s="14">
        <f t="shared" si="8"/>
        <v>2977770.9337764555</v>
      </c>
      <c r="X9" s="17">
        <f>IFERROR(AVERAGE('Fixed investment costs'!D4,'Fixed investment costs'!D6:D7)*1000*About!$A$26, 0)</f>
        <v>2965324.3835619069</v>
      </c>
      <c r="Y9" s="14">
        <f t="shared" si="13"/>
        <v>2886761.052420429</v>
      </c>
      <c r="Z9" s="14">
        <f t="shared" si="9"/>
        <v>2808197.721278951</v>
      </c>
      <c r="AA9" s="14">
        <f t="shared" si="9"/>
        <v>2729634.3901374731</v>
      </c>
      <c r="AB9" s="14">
        <f t="shared" si="9"/>
        <v>2651071.0589959952</v>
      </c>
      <c r="AC9" s="14">
        <f t="shared" si="9"/>
        <v>2572507.7278545173</v>
      </c>
      <c r="AD9" s="14">
        <f t="shared" si="9"/>
        <v>2493944.3967130394</v>
      </c>
      <c r="AE9" s="14">
        <f t="shared" si="9"/>
        <v>2415381.0655715615</v>
      </c>
      <c r="AF9" s="14">
        <f t="shared" si="9"/>
        <v>2336817.7344300835</v>
      </c>
      <c r="AG9" s="14">
        <f t="shared" si="9"/>
        <v>2258254.4032886056</v>
      </c>
      <c r="AH9" s="17">
        <f>IFERROR(AVERAGE('Fixed investment costs'!E4,'Fixed investment costs'!E6:E7)*1000*About!$A$26, 0)</f>
        <v>2179691.0721471277</v>
      </c>
    </row>
    <row r="10" spans="1:34" x14ac:dyDescent="0.25">
      <c r="A10" s="3" t="s">
        <v>8</v>
      </c>
      <c r="B10" s="14">
        <f>((B$1-$D$1)/($E$1-$D$1))*($E10-$D10)+$D10</f>
        <v>4174890.726220448</v>
      </c>
      <c r="C10" s="14">
        <f t="shared" si="10"/>
        <v>4154698.1846489725</v>
      </c>
      <c r="D10" s="17">
        <f>IFERROR(AVERAGE('Fixed investment costs'!B16:B17)*1000*About!$A$26, 0)</f>
        <v>4134505.6430774969</v>
      </c>
      <c r="E10" s="14">
        <f t="shared" si="11"/>
        <v>4114313.1015060213</v>
      </c>
      <c r="F10" s="14">
        <f t="shared" si="7"/>
        <v>4094120.5599345462</v>
      </c>
      <c r="G10" s="14">
        <f t="shared" si="7"/>
        <v>4073928.0183630707</v>
      </c>
      <c r="H10" s="14">
        <f t="shared" si="7"/>
        <v>4053735.4767915956</v>
      </c>
      <c r="I10" s="14">
        <f t="shared" si="7"/>
        <v>4033542.93522012</v>
      </c>
      <c r="J10" s="14">
        <f t="shared" si="7"/>
        <v>4013350.3936486444</v>
      </c>
      <c r="K10" s="14">
        <f t="shared" si="7"/>
        <v>3993157.8520771693</v>
      </c>
      <c r="L10" s="14">
        <f t="shared" si="7"/>
        <v>3972965.3105056938</v>
      </c>
      <c r="M10" s="14">
        <f t="shared" si="7"/>
        <v>3952772.7689342187</v>
      </c>
      <c r="N10" s="17">
        <f>IFERROR(AVERAGE('Fixed investment costs'!C16:C17)*1000*About!$A$26, 0)</f>
        <v>3932580.2273627431</v>
      </c>
      <c r="O10" s="14">
        <f t="shared" si="12"/>
        <v>3913347.6590790921</v>
      </c>
      <c r="P10" s="14">
        <f t="shared" si="8"/>
        <v>3894115.0907954411</v>
      </c>
      <c r="Q10" s="14">
        <f t="shared" si="8"/>
        <v>3874882.5225117896</v>
      </c>
      <c r="R10" s="14">
        <f t="shared" si="8"/>
        <v>3855649.9542281386</v>
      </c>
      <c r="S10" s="14">
        <f t="shared" si="8"/>
        <v>3836417.3859444875</v>
      </c>
      <c r="T10" s="14">
        <f t="shared" si="8"/>
        <v>3817184.8176608365</v>
      </c>
      <c r="U10" s="14">
        <f t="shared" si="8"/>
        <v>3797952.2493771855</v>
      </c>
      <c r="V10" s="14">
        <f t="shared" si="8"/>
        <v>3778719.681093534</v>
      </c>
      <c r="W10" s="14">
        <f t="shared" si="8"/>
        <v>3759487.112809883</v>
      </c>
      <c r="X10" s="17">
        <f>IFERROR(AVERAGE('Fixed investment costs'!D16:D17)*1000*About!$A$26, 0)</f>
        <v>3740254.5445262319</v>
      </c>
      <c r="Y10" s="14">
        <f t="shared" si="13"/>
        <v>3721981.949530405</v>
      </c>
      <c r="Z10" s="14">
        <f t="shared" si="9"/>
        <v>3703709.354534578</v>
      </c>
      <c r="AA10" s="14">
        <f t="shared" si="9"/>
        <v>3685436.7595387511</v>
      </c>
      <c r="AB10" s="14">
        <f t="shared" si="9"/>
        <v>3667164.1645429241</v>
      </c>
      <c r="AC10" s="14">
        <f t="shared" si="9"/>
        <v>3648891.5695470972</v>
      </c>
      <c r="AD10" s="14">
        <f t="shared" si="9"/>
        <v>3630618.9745512707</v>
      </c>
      <c r="AE10" s="14">
        <f t="shared" si="9"/>
        <v>3612346.3795554438</v>
      </c>
      <c r="AF10" s="14">
        <f t="shared" si="9"/>
        <v>3594073.7845596168</v>
      </c>
      <c r="AG10" s="14">
        <f t="shared" si="9"/>
        <v>3575801.1895637899</v>
      </c>
      <c r="AH10" s="17">
        <f>IFERROR(AVERAGE('Fixed investment costs'!E16:E17)*1000*About!$A$26, 0)</f>
        <v>3557528.5945679629</v>
      </c>
    </row>
    <row r="11" spans="1:34" x14ac:dyDescent="0.25">
      <c r="A11" s="3" t="s">
        <v>92</v>
      </c>
      <c r="B11" s="14">
        <f t="shared" si="10"/>
        <v>808760.94372833788</v>
      </c>
      <c r="C11" s="14">
        <f t="shared" si="10"/>
        <v>741364.19841764309</v>
      </c>
      <c r="D11" s="17">
        <f>IFERROR(AVERAGE('Fixed investment costs'!B42)*1000*About!$A$26, 0)</f>
        <v>673967.45310694829</v>
      </c>
      <c r="E11" s="14">
        <f t="shared" si="11"/>
        <v>606570.7077962535</v>
      </c>
      <c r="F11" s="14">
        <f t="shared" si="7"/>
        <v>539173.96248555859</v>
      </c>
      <c r="G11" s="14">
        <f t="shared" si="7"/>
        <v>471777.21717486379</v>
      </c>
      <c r="H11" s="14">
        <f t="shared" si="7"/>
        <v>404380.47186416894</v>
      </c>
      <c r="I11" s="14">
        <f t="shared" si="7"/>
        <v>336983.72655347415</v>
      </c>
      <c r="J11" s="14">
        <f t="shared" si="7"/>
        <v>269586.98124277935</v>
      </c>
      <c r="K11" s="14">
        <f t="shared" si="7"/>
        <v>202190.2359320845</v>
      </c>
      <c r="L11" s="14">
        <f t="shared" si="7"/>
        <v>134793.49062138959</v>
      </c>
      <c r="M11" s="14">
        <f t="shared" si="7"/>
        <v>67396.745310694794</v>
      </c>
      <c r="N11" s="17">
        <f>IFERROR(AVERAGE('Fixed investment costs'!C42)*1000*About!$A$26, 0)</f>
        <v>0</v>
      </c>
      <c r="O11" s="14">
        <f t="shared" si="12"/>
        <v>0</v>
      </c>
      <c r="P11" s="14">
        <f t="shared" si="8"/>
        <v>0</v>
      </c>
      <c r="Q11" s="14">
        <f t="shared" si="8"/>
        <v>0</v>
      </c>
      <c r="R11" s="14">
        <f t="shared" si="8"/>
        <v>0</v>
      </c>
      <c r="S11" s="14">
        <f t="shared" si="8"/>
        <v>0</v>
      </c>
      <c r="T11" s="14">
        <f t="shared" si="8"/>
        <v>0</v>
      </c>
      <c r="U11" s="14">
        <f t="shared" si="8"/>
        <v>0</v>
      </c>
      <c r="V11" s="14">
        <f t="shared" si="8"/>
        <v>0</v>
      </c>
      <c r="W11" s="14">
        <f t="shared" si="8"/>
        <v>0</v>
      </c>
      <c r="X11" s="17">
        <f>IFERROR(AVERAGE('Fixed investment costs'!D42)*1000*About!$A$26, 0)</f>
        <v>0</v>
      </c>
      <c r="Y11" s="14">
        <f t="shared" si="13"/>
        <v>0</v>
      </c>
      <c r="Z11" s="14">
        <f t="shared" si="9"/>
        <v>0</v>
      </c>
      <c r="AA11" s="14">
        <f t="shared" si="9"/>
        <v>0</v>
      </c>
      <c r="AB11" s="14">
        <f t="shared" si="9"/>
        <v>0</v>
      </c>
      <c r="AC11" s="14">
        <f t="shared" si="9"/>
        <v>0</v>
      </c>
      <c r="AD11" s="14">
        <f t="shared" si="9"/>
        <v>0</v>
      </c>
      <c r="AE11" s="14">
        <f t="shared" si="9"/>
        <v>0</v>
      </c>
      <c r="AF11" s="14">
        <f t="shared" si="9"/>
        <v>0</v>
      </c>
      <c r="AG11" s="14">
        <f t="shared" si="9"/>
        <v>0</v>
      </c>
      <c r="AH11" s="17">
        <f>IFERROR(AVERAGE('Fixed investment costs'!E42)*1000*About!$A$26, 0)</f>
        <v>0</v>
      </c>
    </row>
    <row r="12" spans="1:34" x14ac:dyDescent="0.25">
      <c r="A12" s="3" t="s">
        <v>93</v>
      </c>
      <c r="B12" s="14">
        <f t="shared" si="10"/>
        <v>772480.57395401492</v>
      </c>
      <c r="C12" s="14">
        <f t="shared" si="10"/>
        <v>766588.32411840407</v>
      </c>
      <c r="D12" s="17">
        <f>IFERROR(AVERAGE('Fixed investment costs'!B30)*1000*About!$A$26, 0)</f>
        <v>760696.07428279321</v>
      </c>
      <c r="E12" s="14">
        <f t="shared" si="11"/>
        <v>754803.82444718236</v>
      </c>
      <c r="F12" s="14">
        <f t="shared" si="7"/>
        <v>748911.5746115715</v>
      </c>
      <c r="G12" s="14">
        <f t="shared" si="7"/>
        <v>743019.32477596065</v>
      </c>
      <c r="H12" s="14">
        <f t="shared" si="7"/>
        <v>737127.07494034979</v>
      </c>
      <c r="I12" s="14">
        <f t="shared" si="7"/>
        <v>731234.82510473905</v>
      </c>
      <c r="J12" s="14">
        <f t="shared" si="7"/>
        <v>725342.5752691282</v>
      </c>
      <c r="K12" s="14">
        <f t="shared" si="7"/>
        <v>719450.32543351734</v>
      </c>
      <c r="L12" s="14">
        <f t="shared" si="7"/>
        <v>713558.07559790649</v>
      </c>
      <c r="M12" s="14">
        <f t="shared" si="7"/>
        <v>707665.82576229563</v>
      </c>
      <c r="N12" s="17">
        <f>IFERROR(AVERAGE('Fixed investment costs'!C30)*1000*About!$A$26, 0)</f>
        <v>701773.57592668477</v>
      </c>
      <c r="O12" s="14">
        <f t="shared" si="12"/>
        <v>699522.60407937272</v>
      </c>
      <c r="P12" s="14">
        <f t="shared" si="8"/>
        <v>697271.63223206077</v>
      </c>
      <c r="Q12" s="14">
        <f t="shared" si="8"/>
        <v>695020.66038474883</v>
      </c>
      <c r="R12" s="14">
        <f t="shared" si="8"/>
        <v>692769.68853743677</v>
      </c>
      <c r="S12" s="14">
        <f t="shared" si="8"/>
        <v>690518.71669012471</v>
      </c>
      <c r="T12" s="14">
        <f t="shared" si="8"/>
        <v>688267.74484281277</v>
      </c>
      <c r="U12" s="14">
        <f t="shared" si="8"/>
        <v>686016.77299550083</v>
      </c>
      <c r="V12" s="14">
        <f t="shared" si="8"/>
        <v>683765.80114818877</v>
      </c>
      <c r="W12" s="14">
        <f t="shared" si="8"/>
        <v>681514.82930087671</v>
      </c>
      <c r="X12" s="17">
        <f>IFERROR(AVERAGE('Fixed investment costs'!D30)*1000*About!$A$26, 0)</f>
        <v>679263.85745356476</v>
      </c>
      <c r="Y12" s="14">
        <f t="shared" si="13"/>
        <v>677277.70582358353</v>
      </c>
      <c r="Z12" s="14">
        <f t="shared" si="9"/>
        <v>675291.55419360241</v>
      </c>
      <c r="AA12" s="14">
        <f t="shared" si="9"/>
        <v>673305.40256362117</v>
      </c>
      <c r="AB12" s="14">
        <f t="shared" si="9"/>
        <v>671319.25093364005</v>
      </c>
      <c r="AC12" s="14">
        <f t="shared" si="9"/>
        <v>669333.09930365882</v>
      </c>
      <c r="AD12" s="14">
        <f t="shared" si="9"/>
        <v>667346.94767367758</v>
      </c>
      <c r="AE12" s="14">
        <f t="shared" si="9"/>
        <v>665360.79604369646</v>
      </c>
      <c r="AF12" s="14">
        <f t="shared" si="9"/>
        <v>663374.64441371523</v>
      </c>
      <c r="AG12" s="14">
        <f t="shared" si="9"/>
        <v>661388.49278373411</v>
      </c>
      <c r="AH12" s="17">
        <f>IFERROR(AVERAGE('Fixed investment costs'!E30)*1000*About!$A$26, 0)</f>
        <v>659402.34115375287</v>
      </c>
    </row>
    <row r="13" spans="1:34" x14ac:dyDescent="0.25">
      <c r="A13" s="3" t="s">
        <v>94</v>
      </c>
      <c r="B13" s="14">
        <f t="shared" si="10"/>
        <v>3741084.9689625711</v>
      </c>
      <c r="C13" s="14">
        <f t="shared" si="10"/>
        <v>3704678.6191662075</v>
      </c>
      <c r="D13" s="17">
        <f>D2</f>
        <v>3668272.2693698439</v>
      </c>
      <c r="E13" s="14">
        <f t="shared" si="11"/>
        <v>3631865.9195734803</v>
      </c>
      <c r="F13" s="14">
        <f t="shared" si="7"/>
        <v>3595459.5697771162</v>
      </c>
      <c r="G13" s="14">
        <f t="shared" si="7"/>
        <v>3559053.2199807526</v>
      </c>
      <c r="H13" s="14">
        <f t="shared" si="7"/>
        <v>3522646.8701843889</v>
      </c>
      <c r="I13" s="14">
        <f t="shared" si="7"/>
        <v>3486240.5203880249</v>
      </c>
      <c r="J13" s="14">
        <f t="shared" si="7"/>
        <v>3449834.1705916612</v>
      </c>
      <c r="K13" s="14">
        <f t="shared" si="7"/>
        <v>3413427.8207952976</v>
      </c>
      <c r="L13" s="14">
        <f t="shared" si="7"/>
        <v>3377021.470998934</v>
      </c>
      <c r="M13" s="14">
        <f t="shared" si="7"/>
        <v>3340615.1212025699</v>
      </c>
      <c r="N13" s="17">
        <f>N2</f>
        <v>3304208.7714062063</v>
      </c>
      <c r="O13" s="14">
        <f t="shared" si="12"/>
        <v>3258189.9123522108</v>
      </c>
      <c r="P13" s="14">
        <f t="shared" si="8"/>
        <v>3212171.0532982154</v>
      </c>
      <c r="Q13" s="14">
        <f t="shared" si="8"/>
        <v>3166152.1942442199</v>
      </c>
      <c r="R13" s="14">
        <f t="shared" si="8"/>
        <v>3120133.3351902245</v>
      </c>
      <c r="S13" s="14">
        <f t="shared" si="8"/>
        <v>3074114.476136229</v>
      </c>
      <c r="T13" s="14">
        <f t="shared" si="8"/>
        <v>3028095.617082234</v>
      </c>
      <c r="U13" s="14">
        <f t="shared" si="8"/>
        <v>2982076.7580282385</v>
      </c>
      <c r="V13" s="14">
        <f t="shared" si="8"/>
        <v>2936057.8989742431</v>
      </c>
      <c r="W13" s="14">
        <f t="shared" si="8"/>
        <v>2890039.0399202476</v>
      </c>
      <c r="X13" s="17">
        <f>X2</f>
        <v>2844020.1808662522</v>
      </c>
      <c r="Y13" s="14">
        <f t="shared" si="13"/>
        <v>2824593.5201877449</v>
      </c>
      <c r="Z13" s="14">
        <f t="shared" si="9"/>
        <v>2805166.8595092371</v>
      </c>
      <c r="AA13" s="14">
        <f t="shared" si="9"/>
        <v>2785740.1988307298</v>
      </c>
      <c r="AB13" s="14">
        <f t="shared" si="9"/>
        <v>2766313.5381522225</v>
      </c>
      <c r="AC13" s="14">
        <f t="shared" si="9"/>
        <v>2746886.8774737148</v>
      </c>
      <c r="AD13" s="14">
        <f t="shared" si="9"/>
        <v>2727460.2167952075</v>
      </c>
      <c r="AE13" s="14">
        <f t="shared" si="9"/>
        <v>2708033.5561167002</v>
      </c>
      <c r="AF13" s="14">
        <f t="shared" si="9"/>
        <v>2688606.8954381929</v>
      </c>
      <c r="AG13" s="14">
        <f t="shared" si="9"/>
        <v>2669180.2347596851</v>
      </c>
      <c r="AH13" s="17">
        <f>AH2</f>
        <v>2649753.5740811778</v>
      </c>
    </row>
    <row r="14" spans="1:34" x14ac:dyDescent="0.25">
      <c r="A14" s="3" t="s">
        <v>95</v>
      </c>
      <c r="B14" s="14">
        <f>((B$1-$D$1)/($E$1-$D$1))*($E14-$D14)+$D14</f>
        <v>3165925.6981900064</v>
      </c>
      <c r="C14" s="14">
        <f t="shared" si="10"/>
        <v>3071417.9831300685</v>
      </c>
      <c r="D14" s="17">
        <f>IFERROR(AVERAGE('Fixed investment costs'!B57:B58)*1000*About!$A$26, 0)</f>
        <v>2976910.2680701306</v>
      </c>
      <c r="E14" s="14">
        <f t="shared" si="11"/>
        <v>2882402.5530101927</v>
      </c>
      <c r="F14" s="14">
        <f t="shared" si="7"/>
        <v>2787894.8379502548</v>
      </c>
      <c r="G14" s="14">
        <f t="shared" si="7"/>
        <v>2693387.1228903164</v>
      </c>
      <c r="H14" s="14">
        <f t="shared" si="7"/>
        <v>2598879.4078303785</v>
      </c>
      <c r="I14" s="14">
        <f t="shared" si="7"/>
        <v>2504371.6927704406</v>
      </c>
      <c r="J14" s="14">
        <f t="shared" si="7"/>
        <v>2409863.9777105027</v>
      </c>
      <c r="K14" s="14">
        <f t="shared" si="7"/>
        <v>2315356.2626505648</v>
      </c>
      <c r="L14" s="14">
        <f t="shared" si="7"/>
        <v>2220848.5475906264</v>
      </c>
      <c r="M14" s="14">
        <f t="shared" si="7"/>
        <v>2126340.8325306885</v>
      </c>
      <c r="N14" s="17">
        <f>IFERROR(AVERAGE('Fixed investment costs'!C57:C58)*1000*About!$A$26, 0)</f>
        <v>2031833.1174707506</v>
      </c>
      <c r="O14" s="14">
        <f t="shared" si="12"/>
        <v>1967614.2147680256</v>
      </c>
      <c r="P14" s="14">
        <f t="shared" si="8"/>
        <v>1903395.3120653008</v>
      </c>
      <c r="Q14" s="14">
        <f t="shared" si="8"/>
        <v>1839176.4093625757</v>
      </c>
      <c r="R14" s="14">
        <f t="shared" si="8"/>
        <v>1774957.5066598509</v>
      </c>
      <c r="S14" s="14">
        <f t="shared" si="8"/>
        <v>1710738.6039571259</v>
      </c>
      <c r="T14" s="14">
        <f t="shared" si="8"/>
        <v>1646519.7012544009</v>
      </c>
      <c r="U14" s="14">
        <f t="shared" si="8"/>
        <v>1582300.7985516761</v>
      </c>
      <c r="V14" s="14">
        <f t="shared" si="8"/>
        <v>1518081.8958489511</v>
      </c>
      <c r="W14" s="14">
        <f t="shared" si="8"/>
        <v>1453862.9931462263</v>
      </c>
      <c r="X14" s="17">
        <f>IFERROR(AVERAGE('Fixed investment costs'!D57:D58)*1000*About!$A$26, 0)</f>
        <v>1389644.0904435012</v>
      </c>
      <c r="Y14" s="14">
        <f t="shared" si="13"/>
        <v>1345981.8571110815</v>
      </c>
      <c r="Z14" s="14">
        <f t="shared" si="9"/>
        <v>1302319.6237786619</v>
      </c>
      <c r="AA14" s="14">
        <f t="shared" si="9"/>
        <v>1258657.3904462422</v>
      </c>
      <c r="AB14" s="14">
        <f t="shared" si="9"/>
        <v>1214995.1571138226</v>
      </c>
      <c r="AC14" s="14">
        <f t="shared" si="9"/>
        <v>1171332.9237814029</v>
      </c>
      <c r="AD14" s="14">
        <f t="shared" si="9"/>
        <v>1127670.6904489831</v>
      </c>
      <c r="AE14" s="14">
        <f t="shared" si="9"/>
        <v>1084008.4571165636</v>
      </c>
      <c r="AF14" s="14">
        <f t="shared" si="9"/>
        <v>1040346.2237841438</v>
      </c>
      <c r="AG14" s="14">
        <f t="shared" si="9"/>
        <v>996683.99045172415</v>
      </c>
      <c r="AH14" s="17">
        <f>IFERROR(AVERAGE('Fixed investment costs'!E57:E58)*1000*About!$A$26, 0)</f>
        <v>953021.7571193045</v>
      </c>
    </row>
    <row r="15" spans="1:34" x14ac:dyDescent="0.25">
      <c r="A15" s="9" t="s">
        <v>96</v>
      </c>
      <c r="B15" s="14">
        <f t="shared" si="10"/>
        <v>808760.94372833788</v>
      </c>
      <c r="C15" s="14">
        <f t="shared" si="10"/>
        <v>741364.19841764309</v>
      </c>
      <c r="D15" s="17">
        <f>IFERROR(AVERAGE('Fixed investment costs'!B43)*1000*About!$A$26, 0)</f>
        <v>673967.45310694829</v>
      </c>
      <c r="E15" s="14">
        <f t="shared" si="11"/>
        <v>606570.7077962535</v>
      </c>
      <c r="F15" s="14">
        <f t="shared" si="7"/>
        <v>539173.96248555859</v>
      </c>
      <c r="G15" s="14">
        <f t="shared" si="7"/>
        <v>471777.21717486379</v>
      </c>
      <c r="H15" s="14">
        <f t="shared" si="7"/>
        <v>404380.47186416894</v>
      </c>
      <c r="I15" s="14">
        <f t="shared" si="7"/>
        <v>336983.72655347415</v>
      </c>
      <c r="J15" s="14">
        <f t="shared" si="7"/>
        <v>269586.98124277935</v>
      </c>
      <c r="K15" s="14">
        <f t="shared" si="7"/>
        <v>202190.2359320845</v>
      </c>
      <c r="L15" s="14">
        <f t="shared" si="7"/>
        <v>134793.49062138959</v>
      </c>
      <c r="M15" s="14">
        <f t="shared" si="7"/>
        <v>67396.745310694794</v>
      </c>
      <c r="N15" s="17">
        <f>IFERROR(AVERAGE('Fixed investment costs'!C43)*1000*About!$A$26, 0)</f>
        <v>0</v>
      </c>
      <c r="O15" s="14">
        <f t="shared" si="12"/>
        <v>0</v>
      </c>
      <c r="P15" s="14">
        <f t="shared" si="8"/>
        <v>0</v>
      </c>
      <c r="Q15" s="14">
        <f t="shared" si="8"/>
        <v>0</v>
      </c>
      <c r="R15" s="14">
        <f t="shared" si="8"/>
        <v>0</v>
      </c>
      <c r="S15" s="14">
        <f t="shared" si="8"/>
        <v>0</v>
      </c>
      <c r="T15" s="14">
        <f t="shared" si="8"/>
        <v>0</v>
      </c>
      <c r="U15" s="14">
        <f t="shared" si="8"/>
        <v>0</v>
      </c>
      <c r="V15" s="14">
        <f t="shared" si="8"/>
        <v>0</v>
      </c>
      <c r="W15" s="14">
        <f t="shared" si="8"/>
        <v>0</v>
      </c>
      <c r="X15" s="17">
        <f>IFERROR(AVERAGE('Fixed investment costs'!D43)*1000*About!$A$26, 0)</f>
        <v>0</v>
      </c>
      <c r="Y15" s="14">
        <f t="shared" si="13"/>
        <v>0</v>
      </c>
      <c r="Z15" s="14">
        <f t="shared" si="9"/>
        <v>0</v>
      </c>
      <c r="AA15" s="14">
        <f t="shared" si="9"/>
        <v>0</v>
      </c>
      <c r="AB15" s="14">
        <f t="shared" si="9"/>
        <v>0</v>
      </c>
      <c r="AC15" s="14">
        <f t="shared" si="9"/>
        <v>0</v>
      </c>
      <c r="AD15" s="14">
        <f t="shared" si="9"/>
        <v>0</v>
      </c>
      <c r="AE15" s="14">
        <f t="shared" si="9"/>
        <v>0</v>
      </c>
      <c r="AF15" s="14">
        <f t="shared" si="9"/>
        <v>0</v>
      </c>
      <c r="AG15" s="14">
        <f t="shared" si="9"/>
        <v>0</v>
      </c>
      <c r="AH15" s="17">
        <f>IFERROR(AVERAGE('Fixed investment costs'!E43)*1000*About!$A$26, 0)</f>
        <v>0</v>
      </c>
    </row>
    <row r="16" spans="1:34" x14ac:dyDescent="0.25">
      <c r="A16" s="9" t="s">
        <v>97</v>
      </c>
      <c r="B16" s="14">
        <f t="shared" si="10"/>
        <v>808760.94372833788</v>
      </c>
      <c r="C16" s="14">
        <f t="shared" si="10"/>
        <v>741364.19841764309</v>
      </c>
      <c r="D16" s="17">
        <f>D15</f>
        <v>673967.45310694829</v>
      </c>
      <c r="E16" s="14">
        <f t="shared" si="11"/>
        <v>606570.7077962535</v>
      </c>
      <c r="F16" s="14">
        <f t="shared" si="7"/>
        <v>539173.96248555859</v>
      </c>
      <c r="G16" s="14">
        <f t="shared" si="7"/>
        <v>471777.21717486379</v>
      </c>
      <c r="H16" s="14">
        <f t="shared" si="7"/>
        <v>404380.47186416894</v>
      </c>
      <c r="I16" s="14">
        <f t="shared" si="7"/>
        <v>336983.72655347415</v>
      </c>
      <c r="J16" s="14">
        <f t="shared" si="7"/>
        <v>269586.98124277935</v>
      </c>
      <c r="K16" s="14">
        <f t="shared" si="7"/>
        <v>202190.2359320845</v>
      </c>
      <c r="L16" s="14">
        <f t="shared" si="7"/>
        <v>134793.49062138959</v>
      </c>
      <c r="M16" s="14">
        <f t="shared" si="7"/>
        <v>67396.745310694794</v>
      </c>
      <c r="N16" s="17">
        <f>N15</f>
        <v>0</v>
      </c>
      <c r="O16" s="14">
        <f t="shared" si="12"/>
        <v>0</v>
      </c>
      <c r="P16" s="14">
        <f t="shared" si="8"/>
        <v>0</v>
      </c>
      <c r="Q16" s="14">
        <f t="shared" si="8"/>
        <v>0</v>
      </c>
      <c r="R16" s="14">
        <f t="shared" si="8"/>
        <v>0</v>
      </c>
      <c r="S16" s="14">
        <f t="shared" si="8"/>
        <v>0</v>
      </c>
      <c r="T16" s="14">
        <f t="shared" si="8"/>
        <v>0</v>
      </c>
      <c r="U16" s="14">
        <f t="shared" si="8"/>
        <v>0</v>
      </c>
      <c r="V16" s="14">
        <f t="shared" si="8"/>
        <v>0</v>
      </c>
      <c r="W16" s="14">
        <f t="shared" si="8"/>
        <v>0</v>
      </c>
      <c r="X16" s="17">
        <f>X15</f>
        <v>0</v>
      </c>
      <c r="Y16" s="14">
        <f t="shared" si="13"/>
        <v>0</v>
      </c>
      <c r="Z16" s="14">
        <f t="shared" si="9"/>
        <v>0</v>
      </c>
      <c r="AA16" s="14">
        <f t="shared" si="9"/>
        <v>0</v>
      </c>
      <c r="AB16" s="14">
        <f t="shared" si="9"/>
        <v>0</v>
      </c>
      <c r="AC16" s="14">
        <f t="shared" si="9"/>
        <v>0</v>
      </c>
      <c r="AD16" s="14">
        <f t="shared" si="9"/>
        <v>0</v>
      </c>
      <c r="AE16" s="14">
        <f t="shared" si="9"/>
        <v>0</v>
      </c>
      <c r="AF16" s="14">
        <f t="shared" si="9"/>
        <v>0</v>
      </c>
      <c r="AG16" s="14">
        <f t="shared" si="9"/>
        <v>0</v>
      </c>
      <c r="AH16" s="17">
        <f>AH15</f>
        <v>0</v>
      </c>
    </row>
    <row r="17" spans="1:34" x14ac:dyDescent="0.25">
      <c r="A17" s="20" t="s">
        <v>98</v>
      </c>
      <c r="B17" s="16">
        <v>1408832.8630332295</v>
      </c>
      <c r="C17" s="16">
        <v>1404411.0348465573</v>
      </c>
      <c r="D17" s="18">
        <v>1397288</v>
      </c>
      <c r="E17" s="16">
        <v>1397288</v>
      </c>
      <c r="F17" s="16">
        <v>1393003.5531426743</v>
      </c>
      <c r="G17" s="16">
        <v>1388650.6784467688</v>
      </c>
      <c r="H17" s="16">
        <v>1379497.5198432521</v>
      </c>
      <c r="I17" s="16">
        <v>1378740.229843569</v>
      </c>
      <c r="J17" s="16">
        <v>1378724.1152885118</v>
      </c>
      <c r="K17" s="16">
        <v>1371581.319545333</v>
      </c>
      <c r="L17" s="16">
        <v>1364745.6215836911</v>
      </c>
      <c r="M17" s="16">
        <v>1357488.5233718234</v>
      </c>
      <c r="N17" s="18">
        <v>1349599.7657575887</v>
      </c>
      <c r="O17" s="16">
        <v>1340401.5355462534</v>
      </c>
      <c r="P17" s="16">
        <v>1332737.1744122282</v>
      </c>
      <c r="Q17" s="16">
        <v>1322657.1430100768</v>
      </c>
      <c r="R17" s="16">
        <v>1311882.6041656479</v>
      </c>
      <c r="S17" s="16">
        <v>1302898.0099358163</v>
      </c>
      <c r="T17" s="16">
        <v>1293793.9332265486</v>
      </c>
      <c r="U17" s="16">
        <v>1283910.5936909048</v>
      </c>
      <c r="V17" s="16">
        <v>1274689.2757270772</v>
      </c>
      <c r="W17" s="16">
        <v>1265934.2121504489</v>
      </c>
      <c r="X17" s="18">
        <v>1257620.8911363785</v>
      </c>
      <c r="Y17" s="16">
        <v>1248472.3366422146</v>
      </c>
      <c r="Z17" s="16">
        <v>1238451.4466255759</v>
      </c>
      <c r="AA17" s="16">
        <v>1229861.8180482097</v>
      </c>
      <c r="AB17" s="16">
        <v>1221468.0655632035</v>
      </c>
      <c r="AC17" s="16">
        <v>1212984.2818721081</v>
      </c>
      <c r="AD17" s="16">
        <v>1205472.3936479092</v>
      </c>
      <c r="AE17" s="16">
        <v>1196792.8875760168</v>
      </c>
      <c r="AF17" s="16">
        <v>1187373.0559534784</v>
      </c>
      <c r="AG17" s="16">
        <v>1177805.4258379971</v>
      </c>
      <c r="AH17" s="18">
        <v>1168608.9105789892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44A2-618B-43C8-8AA3-958A79A8E7DD}">
  <sheetPr>
    <tabColor theme="4" tint="-0.249977111117893"/>
  </sheetPr>
  <dimension ref="A1:AH17"/>
  <sheetViews>
    <sheetView workbookViewId="0">
      <selection activeCell="M17" sqref="M17"/>
    </sheetView>
  </sheetViews>
  <sheetFormatPr defaultRowHeight="15" x14ac:dyDescent="0.25"/>
  <cols>
    <col min="1" max="1" width="35.5703125" customWidth="1"/>
  </cols>
  <sheetData>
    <row r="1" spans="1:34" x14ac:dyDescent="0.25">
      <c r="A1" s="30" t="s">
        <v>86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s="31" t="s">
        <v>120</v>
      </c>
      <c r="B2" s="37">
        <f>0</f>
        <v>0</v>
      </c>
      <c r="C2" s="37">
        <f>0</f>
        <v>0</v>
      </c>
      <c r="D2" s="37">
        <f>0</f>
        <v>0</v>
      </c>
      <c r="E2" s="37">
        <f>0</f>
        <v>0</v>
      </c>
      <c r="F2" s="37">
        <f>0</f>
        <v>0</v>
      </c>
      <c r="G2" s="37">
        <f>0</f>
        <v>0</v>
      </c>
      <c r="H2" s="37">
        <f>0</f>
        <v>0</v>
      </c>
      <c r="I2" s="37">
        <f>0</f>
        <v>0</v>
      </c>
      <c r="J2" s="37">
        <f>0</f>
        <v>0</v>
      </c>
      <c r="K2" s="37">
        <f>0</f>
        <v>0</v>
      </c>
      <c r="L2" s="37">
        <f>0</f>
        <v>0</v>
      </c>
      <c r="M2" s="37">
        <f>0</f>
        <v>0</v>
      </c>
      <c r="N2" s="37">
        <f>0</f>
        <v>0</v>
      </c>
      <c r="O2" s="37">
        <f>0</f>
        <v>0</v>
      </c>
      <c r="P2" s="37">
        <f>0</f>
        <v>0</v>
      </c>
      <c r="Q2" s="37">
        <f>0</f>
        <v>0</v>
      </c>
      <c r="R2" s="37">
        <f>0</f>
        <v>0</v>
      </c>
      <c r="S2" s="37">
        <f>0</f>
        <v>0</v>
      </c>
      <c r="T2" s="37">
        <f>0</f>
        <v>0</v>
      </c>
      <c r="U2" s="37">
        <f>0</f>
        <v>0</v>
      </c>
      <c r="V2" s="37">
        <f>0</f>
        <v>0</v>
      </c>
      <c r="W2" s="37">
        <f>0</f>
        <v>0</v>
      </c>
      <c r="X2" s="37">
        <f>0</f>
        <v>0</v>
      </c>
      <c r="Y2" s="37">
        <f>0</f>
        <v>0</v>
      </c>
      <c r="Z2" s="37">
        <f>0</f>
        <v>0</v>
      </c>
      <c r="AA2" s="37">
        <f>0</f>
        <v>0</v>
      </c>
      <c r="AB2" s="37">
        <f>0</f>
        <v>0</v>
      </c>
      <c r="AC2" s="37">
        <f>0</f>
        <v>0</v>
      </c>
      <c r="AD2" s="37">
        <f>0</f>
        <v>0</v>
      </c>
      <c r="AE2" s="37">
        <f>0</f>
        <v>0</v>
      </c>
      <c r="AF2" s="37">
        <f>0</f>
        <v>0</v>
      </c>
      <c r="AG2" s="37">
        <f>0</f>
        <v>0</v>
      </c>
      <c r="AH2" s="37">
        <f>0</f>
        <v>0</v>
      </c>
    </row>
    <row r="3" spans="1:34" x14ac:dyDescent="0.25">
      <c r="A3" s="31" t="s">
        <v>121</v>
      </c>
      <c r="B3" s="37">
        <f>0</f>
        <v>0</v>
      </c>
      <c r="C3" s="37">
        <f>0</f>
        <v>0</v>
      </c>
      <c r="D3" s="37">
        <f>0</f>
        <v>0</v>
      </c>
      <c r="E3" s="37">
        <f>0</f>
        <v>0</v>
      </c>
      <c r="F3" s="37">
        <f>0</f>
        <v>0</v>
      </c>
      <c r="G3" s="37">
        <f>0</f>
        <v>0</v>
      </c>
      <c r="H3" s="37">
        <f>0</f>
        <v>0</v>
      </c>
      <c r="I3" s="37">
        <f>0</f>
        <v>0</v>
      </c>
      <c r="J3" s="37">
        <f>0</f>
        <v>0</v>
      </c>
      <c r="K3" s="37">
        <f>0</f>
        <v>0</v>
      </c>
      <c r="L3" s="37">
        <f>0</f>
        <v>0</v>
      </c>
      <c r="M3" s="37">
        <f>0</f>
        <v>0</v>
      </c>
      <c r="N3" s="37">
        <f>0</f>
        <v>0</v>
      </c>
      <c r="O3" s="37">
        <f>0</f>
        <v>0</v>
      </c>
      <c r="P3" s="37">
        <f>0</f>
        <v>0</v>
      </c>
      <c r="Q3" s="37">
        <f>0</f>
        <v>0</v>
      </c>
      <c r="R3" s="37">
        <f>0</f>
        <v>0</v>
      </c>
      <c r="S3" s="37">
        <f>0</f>
        <v>0</v>
      </c>
      <c r="T3" s="37">
        <f>0</f>
        <v>0</v>
      </c>
      <c r="U3" s="37">
        <f>0</f>
        <v>0</v>
      </c>
      <c r="V3" s="37">
        <f>0</f>
        <v>0</v>
      </c>
      <c r="W3" s="37">
        <f>0</f>
        <v>0</v>
      </c>
      <c r="X3" s="37">
        <f>0</f>
        <v>0</v>
      </c>
      <c r="Y3" s="37">
        <f>0</f>
        <v>0</v>
      </c>
      <c r="Z3" s="37">
        <f>0</f>
        <v>0</v>
      </c>
      <c r="AA3" s="37">
        <f>0</f>
        <v>0</v>
      </c>
      <c r="AB3" s="37">
        <f>0</f>
        <v>0</v>
      </c>
      <c r="AC3" s="37">
        <f>0</f>
        <v>0</v>
      </c>
      <c r="AD3" s="37">
        <f>0</f>
        <v>0</v>
      </c>
      <c r="AE3" s="37">
        <f>0</f>
        <v>0</v>
      </c>
      <c r="AF3" s="37">
        <f>0</f>
        <v>0</v>
      </c>
      <c r="AG3" s="37">
        <f>0</f>
        <v>0</v>
      </c>
      <c r="AH3" s="37">
        <f>0</f>
        <v>0</v>
      </c>
    </row>
    <row r="4" spans="1:34" x14ac:dyDescent="0.25">
      <c r="A4" s="31" t="s">
        <v>122</v>
      </c>
      <c r="B4" s="37">
        <f>0</f>
        <v>0</v>
      </c>
      <c r="C4" s="37">
        <f>0</f>
        <v>0</v>
      </c>
      <c r="D4" s="37">
        <f>0</f>
        <v>0</v>
      </c>
      <c r="E4" s="37">
        <f>0</f>
        <v>0</v>
      </c>
      <c r="F4" s="37">
        <f>0</f>
        <v>0</v>
      </c>
      <c r="G4" s="37">
        <f>0</f>
        <v>0</v>
      </c>
      <c r="H4" s="37">
        <f>0</f>
        <v>0</v>
      </c>
      <c r="I4" s="37">
        <f>0</f>
        <v>0</v>
      </c>
      <c r="J4" s="37">
        <f>0</f>
        <v>0</v>
      </c>
      <c r="K4" s="37">
        <f>0</f>
        <v>0</v>
      </c>
      <c r="L4" s="37">
        <f>0</f>
        <v>0</v>
      </c>
      <c r="M4" s="37">
        <f>0</f>
        <v>0</v>
      </c>
      <c r="N4" s="37">
        <f>0</f>
        <v>0</v>
      </c>
      <c r="O4" s="37">
        <f>0</f>
        <v>0</v>
      </c>
      <c r="P4" s="37">
        <f>0</f>
        <v>0</v>
      </c>
      <c r="Q4" s="37">
        <f>0</f>
        <v>0</v>
      </c>
      <c r="R4" s="37">
        <f>0</f>
        <v>0</v>
      </c>
      <c r="S4" s="37">
        <f>0</f>
        <v>0</v>
      </c>
      <c r="T4" s="37">
        <f>0</f>
        <v>0</v>
      </c>
      <c r="U4" s="37">
        <f>0</f>
        <v>0</v>
      </c>
      <c r="V4" s="37">
        <f>0</f>
        <v>0</v>
      </c>
      <c r="W4" s="37">
        <f>0</f>
        <v>0</v>
      </c>
      <c r="X4" s="37">
        <f>0</f>
        <v>0</v>
      </c>
      <c r="Y4" s="37">
        <f>0</f>
        <v>0</v>
      </c>
      <c r="Z4" s="37">
        <f>0</f>
        <v>0</v>
      </c>
      <c r="AA4" s="37">
        <f>0</f>
        <v>0</v>
      </c>
      <c r="AB4" s="37">
        <f>0</f>
        <v>0</v>
      </c>
      <c r="AC4" s="37">
        <f>0</f>
        <v>0</v>
      </c>
      <c r="AD4" s="37">
        <f>0</f>
        <v>0</v>
      </c>
      <c r="AE4" s="37">
        <f>0</f>
        <v>0</v>
      </c>
      <c r="AF4" s="37">
        <f>0</f>
        <v>0</v>
      </c>
      <c r="AG4" s="37">
        <f>0</f>
        <v>0</v>
      </c>
      <c r="AH4" s="37">
        <f>0</f>
        <v>0</v>
      </c>
    </row>
    <row r="5" spans="1:34" x14ac:dyDescent="0.25">
      <c r="A5" s="31" t="s">
        <v>123</v>
      </c>
      <c r="B5" s="37">
        <f>0</f>
        <v>0</v>
      </c>
      <c r="C5" s="37">
        <f>0</f>
        <v>0</v>
      </c>
      <c r="D5" s="37">
        <f>0</f>
        <v>0</v>
      </c>
      <c r="E5" s="37">
        <f>0</f>
        <v>0</v>
      </c>
      <c r="F5" s="37">
        <f>0</f>
        <v>0</v>
      </c>
      <c r="G5" s="37">
        <f>0</f>
        <v>0</v>
      </c>
      <c r="H5" s="37">
        <f>0</f>
        <v>0</v>
      </c>
      <c r="I5" s="37">
        <f>0</f>
        <v>0</v>
      </c>
      <c r="J5" s="37">
        <f>0</f>
        <v>0</v>
      </c>
      <c r="K5" s="37">
        <f>0</f>
        <v>0</v>
      </c>
      <c r="L5" s="37">
        <f>0</f>
        <v>0</v>
      </c>
      <c r="M5" s="37">
        <f>0</f>
        <v>0</v>
      </c>
      <c r="N5" s="37">
        <f>0</f>
        <v>0</v>
      </c>
      <c r="O5" s="37">
        <f>0</f>
        <v>0</v>
      </c>
      <c r="P5" s="37">
        <f>0</f>
        <v>0</v>
      </c>
      <c r="Q5" s="37">
        <f>0</f>
        <v>0</v>
      </c>
      <c r="R5" s="37">
        <f>0</f>
        <v>0</v>
      </c>
      <c r="S5" s="37">
        <f>0</f>
        <v>0</v>
      </c>
      <c r="T5" s="37">
        <f>0</f>
        <v>0</v>
      </c>
      <c r="U5" s="37">
        <f>0</f>
        <v>0</v>
      </c>
      <c r="V5" s="37">
        <f>0</f>
        <v>0</v>
      </c>
      <c r="W5" s="37">
        <f>0</f>
        <v>0</v>
      </c>
      <c r="X5" s="37">
        <f>0</f>
        <v>0</v>
      </c>
      <c r="Y5" s="37">
        <f>0</f>
        <v>0</v>
      </c>
      <c r="Z5" s="37">
        <f>0</f>
        <v>0</v>
      </c>
      <c r="AA5" s="37">
        <f>0</f>
        <v>0</v>
      </c>
      <c r="AB5" s="37">
        <f>0</f>
        <v>0</v>
      </c>
      <c r="AC5" s="37">
        <f>0</f>
        <v>0</v>
      </c>
      <c r="AD5" s="37">
        <f>0</f>
        <v>0</v>
      </c>
      <c r="AE5" s="37">
        <f>0</f>
        <v>0</v>
      </c>
      <c r="AF5" s="37">
        <f>0</f>
        <v>0</v>
      </c>
      <c r="AG5" s="37">
        <f>0</f>
        <v>0</v>
      </c>
      <c r="AH5" s="37">
        <f>0</f>
        <v>0</v>
      </c>
    </row>
    <row r="6" spans="1:34" x14ac:dyDescent="0.25">
      <c r="A6" s="3" t="s">
        <v>89</v>
      </c>
      <c r="B6">
        <f>0</f>
        <v>0</v>
      </c>
      <c r="C6">
        <f>0</f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f>0</f>
        <v>0</v>
      </c>
    </row>
    <row r="7" spans="1:34" x14ac:dyDescent="0.25">
      <c r="A7" s="3" t="s">
        <v>90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</row>
    <row r="8" spans="1:34" x14ac:dyDescent="0.25">
      <c r="A8" s="31" t="s">
        <v>124</v>
      </c>
      <c r="B8" s="37">
        <f>0</f>
        <v>0</v>
      </c>
      <c r="C8" s="37">
        <f>0</f>
        <v>0</v>
      </c>
      <c r="D8" s="37">
        <f>0</f>
        <v>0</v>
      </c>
      <c r="E8" s="37">
        <f>0</f>
        <v>0</v>
      </c>
      <c r="F8" s="37">
        <f>0</f>
        <v>0</v>
      </c>
      <c r="G8" s="37">
        <f>0</f>
        <v>0</v>
      </c>
      <c r="H8" s="37">
        <f>0</f>
        <v>0</v>
      </c>
      <c r="I8" s="37">
        <f>0</f>
        <v>0</v>
      </c>
      <c r="J8" s="37">
        <f>0</f>
        <v>0</v>
      </c>
      <c r="K8" s="37">
        <f>0</f>
        <v>0</v>
      </c>
      <c r="L8" s="37">
        <f>0</f>
        <v>0</v>
      </c>
      <c r="M8" s="37">
        <f>0</f>
        <v>0</v>
      </c>
      <c r="N8" s="37">
        <f>0</f>
        <v>0</v>
      </c>
      <c r="O8" s="37">
        <f>0</f>
        <v>0</v>
      </c>
      <c r="P8" s="37">
        <f>0</f>
        <v>0</v>
      </c>
      <c r="Q8" s="37">
        <f>0</f>
        <v>0</v>
      </c>
      <c r="R8" s="37">
        <f>0</f>
        <v>0</v>
      </c>
      <c r="S8" s="37">
        <f>0</f>
        <v>0</v>
      </c>
      <c r="T8" s="37">
        <f>0</f>
        <v>0</v>
      </c>
      <c r="U8" s="37">
        <f>0</f>
        <v>0</v>
      </c>
      <c r="V8" s="37">
        <f>0</f>
        <v>0</v>
      </c>
      <c r="W8" s="37">
        <f>0</f>
        <v>0</v>
      </c>
      <c r="X8" s="37">
        <f>0</f>
        <v>0</v>
      </c>
      <c r="Y8" s="37">
        <f>0</f>
        <v>0</v>
      </c>
      <c r="Z8" s="37">
        <f>0</f>
        <v>0</v>
      </c>
      <c r="AA8" s="37">
        <f>0</f>
        <v>0</v>
      </c>
      <c r="AB8" s="37">
        <f>0</f>
        <v>0</v>
      </c>
      <c r="AC8" s="37">
        <f>0</f>
        <v>0</v>
      </c>
      <c r="AD8" s="37">
        <f>0</f>
        <v>0</v>
      </c>
      <c r="AE8" s="37">
        <f>0</f>
        <v>0</v>
      </c>
      <c r="AF8" s="37">
        <f>0</f>
        <v>0</v>
      </c>
      <c r="AG8" s="37">
        <f>0</f>
        <v>0</v>
      </c>
      <c r="AH8" s="37">
        <f>0</f>
        <v>0</v>
      </c>
    </row>
    <row r="9" spans="1:34" x14ac:dyDescent="0.25">
      <c r="A9" s="31" t="s">
        <v>125</v>
      </c>
      <c r="B9" s="37">
        <f>0</f>
        <v>0</v>
      </c>
      <c r="C9" s="37">
        <f>0</f>
        <v>0</v>
      </c>
      <c r="D9" s="37">
        <f>0</f>
        <v>0</v>
      </c>
      <c r="E9" s="37">
        <f>0</f>
        <v>0</v>
      </c>
      <c r="F9" s="37">
        <f>0</f>
        <v>0</v>
      </c>
      <c r="G9" s="37">
        <f>0</f>
        <v>0</v>
      </c>
      <c r="H9" s="37">
        <f>0</f>
        <v>0</v>
      </c>
      <c r="I9" s="37">
        <f>0</f>
        <v>0</v>
      </c>
      <c r="J9" s="37">
        <f>0</f>
        <v>0</v>
      </c>
      <c r="K9" s="37">
        <f>0</f>
        <v>0</v>
      </c>
      <c r="L9" s="37">
        <f>0</f>
        <v>0</v>
      </c>
      <c r="M9" s="37">
        <f>0</f>
        <v>0</v>
      </c>
      <c r="N9" s="37">
        <f>0</f>
        <v>0</v>
      </c>
      <c r="O9" s="37">
        <f>0</f>
        <v>0</v>
      </c>
      <c r="P9" s="37">
        <f>0</f>
        <v>0</v>
      </c>
      <c r="Q9" s="37">
        <f>0</f>
        <v>0</v>
      </c>
      <c r="R9" s="37">
        <f>0</f>
        <v>0</v>
      </c>
      <c r="S9" s="37">
        <f>0</f>
        <v>0</v>
      </c>
      <c r="T9" s="37">
        <f>0</f>
        <v>0</v>
      </c>
      <c r="U9" s="37">
        <f>0</f>
        <v>0</v>
      </c>
      <c r="V9" s="37">
        <f>0</f>
        <v>0</v>
      </c>
      <c r="W9" s="37">
        <f>0</f>
        <v>0</v>
      </c>
      <c r="X9" s="37">
        <f>0</f>
        <v>0</v>
      </c>
      <c r="Y9" s="37">
        <f>0</f>
        <v>0</v>
      </c>
      <c r="Z9" s="37">
        <f>0</f>
        <v>0</v>
      </c>
      <c r="AA9" s="37">
        <f>0</f>
        <v>0</v>
      </c>
      <c r="AB9" s="37">
        <f>0</f>
        <v>0</v>
      </c>
      <c r="AC9" s="37">
        <f>0</f>
        <v>0</v>
      </c>
      <c r="AD9" s="37">
        <f>0</f>
        <v>0</v>
      </c>
      <c r="AE9" s="37">
        <f>0</f>
        <v>0</v>
      </c>
      <c r="AF9" s="37">
        <f>0</f>
        <v>0</v>
      </c>
      <c r="AG9" s="37">
        <f>0</f>
        <v>0</v>
      </c>
      <c r="AH9" s="37">
        <f>0</f>
        <v>0</v>
      </c>
    </row>
    <row r="10" spans="1:34" x14ac:dyDescent="0.25">
      <c r="A10" s="31" t="s">
        <v>126</v>
      </c>
      <c r="B10" s="37">
        <f>0</f>
        <v>0</v>
      </c>
      <c r="C10" s="37">
        <f>0</f>
        <v>0</v>
      </c>
      <c r="D10" s="37">
        <f>0</f>
        <v>0</v>
      </c>
      <c r="E10" s="37">
        <f>0</f>
        <v>0</v>
      </c>
      <c r="F10" s="37">
        <f>0</f>
        <v>0</v>
      </c>
      <c r="G10" s="37">
        <f>0</f>
        <v>0</v>
      </c>
      <c r="H10" s="37">
        <f>0</f>
        <v>0</v>
      </c>
      <c r="I10" s="37">
        <f>0</f>
        <v>0</v>
      </c>
      <c r="J10" s="37">
        <f>0</f>
        <v>0</v>
      </c>
      <c r="K10" s="37">
        <f>0</f>
        <v>0</v>
      </c>
      <c r="L10" s="37">
        <f>0</f>
        <v>0</v>
      </c>
      <c r="M10" s="37">
        <f>0</f>
        <v>0</v>
      </c>
      <c r="N10" s="37">
        <f>0</f>
        <v>0</v>
      </c>
      <c r="O10" s="37">
        <f>0</f>
        <v>0</v>
      </c>
      <c r="P10" s="37">
        <f>0</f>
        <v>0</v>
      </c>
      <c r="Q10" s="37">
        <f>0</f>
        <v>0</v>
      </c>
      <c r="R10" s="37">
        <f>0</f>
        <v>0</v>
      </c>
      <c r="S10" s="37">
        <f>0</f>
        <v>0</v>
      </c>
      <c r="T10" s="37">
        <f>0</f>
        <v>0</v>
      </c>
      <c r="U10" s="37">
        <f>0</f>
        <v>0</v>
      </c>
      <c r="V10" s="37">
        <f>0</f>
        <v>0</v>
      </c>
      <c r="W10" s="37">
        <f>0</f>
        <v>0</v>
      </c>
      <c r="X10" s="37">
        <f>0</f>
        <v>0</v>
      </c>
      <c r="Y10" s="37">
        <f>0</f>
        <v>0</v>
      </c>
      <c r="Z10" s="37">
        <f>0</f>
        <v>0</v>
      </c>
      <c r="AA10" s="37">
        <f>0</f>
        <v>0</v>
      </c>
      <c r="AB10" s="37">
        <f>0</f>
        <v>0</v>
      </c>
      <c r="AC10" s="37">
        <f>0</f>
        <v>0</v>
      </c>
      <c r="AD10" s="37">
        <f>0</f>
        <v>0</v>
      </c>
      <c r="AE10" s="37">
        <f>0</f>
        <v>0</v>
      </c>
      <c r="AF10" s="37">
        <f>0</f>
        <v>0</v>
      </c>
      <c r="AG10" s="37">
        <f>0</f>
        <v>0</v>
      </c>
      <c r="AH10" s="37">
        <f>0</f>
        <v>0</v>
      </c>
    </row>
    <row r="11" spans="1:34" x14ac:dyDescent="0.25">
      <c r="A11" s="31" t="s">
        <v>127</v>
      </c>
      <c r="B11" s="37">
        <f>0</f>
        <v>0</v>
      </c>
      <c r="C11" s="37">
        <f>0</f>
        <v>0</v>
      </c>
      <c r="D11" s="37">
        <f>0</f>
        <v>0</v>
      </c>
      <c r="E11" s="37">
        <f>0</f>
        <v>0</v>
      </c>
      <c r="F11" s="37">
        <f>0</f>
        <v>0</v>
      </c>
      <c r="G11" s="37">
        <f>0</f>
        <v>0</v>
      </c>
      <c r="H11" s="37">
        <f>0</f>
        <v>0</v>
      </c>
      <c r="I11" s="37">
        <f>0</f>
        <v>0</v>
      </c>
      <c r="J11" s="37">
        <f>0</f>
        <v>0</v>
      </c>
      <c r="K11" s="37">
        <f>0</f>
        <v>0</v>
      </c>
      <c r="L11" s="37">
        <f>0</f>
        <v>0</v>
      </c>
      <c r="M11" s="37">
        <f>0</f>
        <v>0</v>
      </c>
      <c r="N11" s="37">
        <f>0</f>
        <v>0</v>
      </c>
      <c r="O11" s="37">
        <f>0</f>
        <v>0</v>
      </c>
      <c r="P11" s="37">
        <f>0</f>
        <v>0</v>
      </c>
      <c r="Q11" s="37">
        <f>0</f>
        <v>0</v>
      </c>
      <c r="R11" s="37">
        <f>0</f>
        <v>0</v>
      </c>
      <c r="S11" s="37">
        <f>0</f>
        <v>0</v>
      </c>
      <c r="T11" s="37">
        <f>0</f>
        <v>0</v>
      </c>
      <c r="U11" s="37">
        <f>0</f>
        <v>0</v>
      </c>
      <c r="V11" s="37">
        <f>0</f>
        <v>0</v>
      </c>
      <c r="W11" s="37">
        <f>0</f>
        <v>0</v>
      </c>
      <c r="X11" s="37">
        <f>0</f>
        <v>0</v>
      </c>
      <c r="Y11" s="37">
        <f>0</f>
        <v>0</v>
      </c>
      <c r="Z11" s="37">
        <f>0</f>
        <v>0</v>
      </c>
      <c r="AA11" s="37">
        <f>0</f>
        <v>0</v>
      </c>
      <c r="AB11" s="37">
        <f>0</f>
        <v>0</v>
      </c>
      <c r="AC11" s="37">
        <f>0</f>
        <v>0</v>
      </c>
      <c r="AD11" s="37">
        <f>0</f>
        <v>0</v>
      </c>
      <c r="AE11" s="37">
        <f>0</f>
        <v>0</v>
      </c>
      <c r="AF11" s="37">
        <f>0</f>
        <v>0</v>
      </c>
      <c r="AG11" s="37">
        <f>0</f>
        <v>0</v>
      </c>
      <c r="AH11" s="37">
        <f>0</f>
        <v>0</v>
      </c>
    </row>
    <row r="12" spans="1:34" x14ac:dyDescent="0.25">
      <c r="A12" s="31" t="s">
        <v>128</v>
      </c>
      <c r="B12" s="37">
        <f>0</f>
        <v>0</v>
      </c>
      <c r="C12" s="37">
        <f>0</f>
        <v>0</v>
      </c>
      <c r="D12" s="37">
        <f>0</f>
        <v>0</v>
      </c>
      <c r="E12" s="37">
        <f>0</f>
        <v>0</v>
      </c>
      <c r="F12" s="37">
        <f>0</f>
        <v>0</v>
      </c>
      <c r="G12" s="37">
        <f>0</f>
        <v>0</v>
      </c>
      <c r="H12" s="37">
        <f>0</f>
        <v>0</v>
      </c>
      <c r="I12" s="37">
        <f>0</f>
        <v>0</v>
      </c>
      <c r="J12" s="37">
        <f>0</f>
        <v>0</v>
      </c>
      <c r="K12" s="37">
        <f>0</f>
        <v>0</v>
      </c>
      <c r="L12" s="37">
        <f>0</f>
        <v>0</v>
      </c>
      <c r="M12" s="37">
        <f>0</f>
        <v>0</v>
      </c>
      <c r="N12" s="37">
        <f>0</f>
        <v>0</v>
      </c>
      <c r="O12" s="37">
        <f>0</f>
        <v>0</v>
      </c>
      <c r="P12" s="37">
        <f>0</f>
        <v>0</v>
      </c>
      <c r="Q12" s="37">
        <f>0</f>
        <v>0</v>
      </c>
      <c r="R12" s="37">
        <f>0</f>
        <v>0</v>
      </c>
      <c r="S12" s="37">
        <f>0</f>
        <v>0</v>
      </c>
      <c r="T12" s="37">
        <f>0</f>
        <v>0</v>
      </c>
      <c r="U12" s="37">
        <f>0</f>
        <v>0</v>
      </c>
      <c r="V12" s="37">
        <f>0</f>
        <v>0</v>
      </c>
      <c r="W12" s="37">
        <f>0</f>
        <v>0</v>
      </c>
      <c r="X12" s="37">
        <f>0</f>
        <v>0</v>
      </c>
      <c r="Y12" s="37">
        <f>0</f>
        <v>0</v>
      </c>
      <c r="Z12" s="37">
        <f>0</f>
        <v>0</v>
      </c>
      <c r="AA12" s="37">
        <f>0</f>
        <v>0</v>
      </c>
      <c r="AB12" s="37">
        <f>0</f>
        <v>0</v>
      </c>
      <c r="AC12" s="37">
        <f>0</f>
        <v>0</v>
      </c>
      <c r="AD12" s="37">
        <f>0</f>
        <v>0</v>
      </c>
      <c r="AE12" s="37">
        <f>0</f>
        <v>0</v>
      </c>
      <c r="AF12" s="37">
        <f>0</f>
        <v>0</v>
      </c>
      <c r="AG12" s="37">
        <f>0</f>
        <v>0</v>
      </c>
      <c r="AH12" s="37">
        <f>0</f>
        <v>0</v>
      </c>
    </row>
    <row r="13" spans="1:34" x14ac:dyDescent="0.25">
      <c r="A13" s="31" t="s">
        <v>129</v>
      </c>
      <c r="B13" s="37">
        <f>0</f>
        <v>0</v>
      </c>
      <c r="C13" s="37">
        <f>0</f>
        <v>0</v>
      </c>
      <c r="D13" s="37">
        <f>0</f>
        <v>0</v>
      </c>
      <c r="E13" s="37">
        <f>0</f>
        <v>0</v>
      </c>
      <c r="F13" s="37">
        <f>0</f>
        <v>0</v>
      </c>
      <c r="G13" s="37">
        <f>0</f>
        <v>0</v>
      </c>
      <c r="H13" s="37">
        <f>0</f>
        <v>0</v>
      </c>
      <c r="I13" s="37">
        <f>0</f>
        <v>0</v>
      </c>
      <c r="J13" s="37">
        <f>0</f>
        <v>0</v>
      </c>
      <c r="K13" s="37">
        <f>0</f>
        <v>0</v>
      </c>
      <c r="L13" s="37">
        <f>0</f>
        <v>0</v>
      </c>
      <c r="M13" s="37">
        <f>0</f>
        <v>0</v>
      </c>
      <c r="N13" s="37">
        <f>0</f>
        <v>0</v>
      </c>
      <c r="O13" s="37">
        <f>0</f>
        <v>0</v>
      </c>
      <c r="P13" s="37">
        <f>0</f>
        <v>0</v>
      </c>
      <c r="Q13" s="37">
        <f>0</f>
        <v>0</v>
      </c>
      <c r="R13" s="37">
        <f>0</f>
        <v>0</v>
      </c>
      <c r="S13" s="37">
        <f>0</f>
        <v>0</v>
      </c>
      <c r="T13" s="37">
        <f>0</f>
        <v>0</v>
      </c>
      <c r="U13" s="37">
        <f>0</f>
        <v>0</v>
      </c>
      <c r="V13" s="37">
        <f>0</f>
        <v>0</v>
      </c>
      <c r="W13" s="37">
        <f>0</f>
        <v>0</v>
      </c>
      <c r="X13" s="37">
        <f>0</f>
        <v>0</v>
      </c>
      <c r="Y13" s="37">
        <f>0</f>
        <v>0</v>
      </c>
      <c r="Z13" s="37">
        <f>0</f>
        <v>0</v>
      </c>
      <c r="AA13" s="37">
        <f>0</f>
        <v>0</v>
      </c>
      <c r="AB13" s="37">
        <f>0</f>
        <v>0</v>
      </c>
      <c r="AC13" s="37">
        <f>0</f>
        <v>0</v>
      </c>
      <c r="AD13" s="37">
        <f>0</f>
        <v>0</v>
      </c>
      <c r="AE13" s="37">
        <f>0</f>
        <v>0</v>
      </c>
      <c r="AF13" s="37">
        <f>0</f>
        <v>0</v>
      </c>
      <c r="AG13" s="37">
        <f>0</f>
        <v>0</v>
      </c>
      <c r="AH13" s="37">
        <f>0</f>
        <v>0</v>
      </c>
    </row>
    <row r="14" spans="1:34" x14ac:dyDescent="0.25">
      <c r="A14" s="3" t="s">
        <v>95</v>
      </c>
      <c r="B14">
        <f>0</f>
        <v>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</row>
    <row r="15" spans="1:34" x14ac:dyDescent="0.25">
      <c r="A15" s="31" t="s">
        <v>130</v>
      </c>
      <c r="B15" s="37">
        <f>0</f>
        <v>0</v>
      </c>
      <c r="C15" s="37">
        <f>0</f>
        <v>0</v>
      </c>
      <c r="D15" s="37">
        <f>0</f>
        <v>0</v>
      </c>
      <c r="E15" s="37">
        <f>0</f>
        <v>0</v>
      </c>
      <c r="F15" s="37">
        <f>0</f>
        <v>0</v>
      </c>
      <c r="G15" s="37">
        <f>0</f>
        <v>0</v>
      </c>
      <c r="H15" s="37">
        <f>0</f>
        <v>0</v>
      </c>
      <c r="I15" s="37">
        <f>0</f>
        <v>0</v>
      </c>
      <c r="J15" s="37">
        <f>0</f>
        <v>0</v>
      </c>
      <c r="K15" s="37">
        <f>0</f>
        <v>0</v>
      </c>
      <c r="L15" s="37">
        <f>0</f>
        <v>0</v>
      </c>
      <c r="M15" s="37">
        <f>0</f>
        <v>0</v>
      </c>
      <c r="N15" s="37">
        <f>0</f>
        <v>0</v>
      </c>
      <c r="O15" s="37">
        <f>0</f>
        <v>0</v>
      </c>
      <c r="P15" s="37">
        <f>0</f>
        <v>0</v>
      </c>
      <c r="Q15" s="37">
        <f>0</f>
        <v>0</v>
      </c>
      <c r="R15" s="37">
        <f>0</f>
        <v>0</v>
      </c>
      <c r="S15" s="37">
        <f>0</f>
        <v>0</v>
      </c>
      <c r="T15" s="37">
        <f>0</f>
        <v>0</v>
      </c>
      <c r="U15" s="37">
        <f>0</f>
        <v>0</v>
      </c>
      <c r="V15" s="37">
        <f>0</f>
        <v>0</v>
      </c>
      <c r="W15" s="37">
        <f>0</f>
        <v>0</v>
      </c>
      <c r="X15" s="37">
        <f>0</f>
        <v>0</v>
      </c>
      <c r="Y15" s="37">
        <f>0</f>
        <v>0</v>
      </c>
      <c r="Z15" s="37">
        <f>0</f>
        <v>0</v>
      </c>
      <c r="AA15" s="37">
        <f>0</f>
        <v>0</v>
      </c>
      <c r="AB15" s="37">
        <f>0</f>
        <v>0</v>
      </c>
      <c r="AC15" s="37">
        <f>0</f>
        <v>0</v>
      </c>
      <c r="AD15" s="37">
        <f>0</f>
        <v>0</v>
      </c>
      <c r="AE15" s="37">
        <f>0</f>
        <v>0</v>
      </c>
      <c r="AF15" s="37">
        <f>0</f>
        <v>0</v>
      </c>
      <c r="AG15" s="37">
        <f>0</f>
        <v>0</v>
      </c>
      <c r="AH15" s="37">
        <f>0</f>
        <v>0</v>
      </c>
    </row>
    <row r="16" spans="1:34" x14ac:dyDescent="0.25">
      <c r="A16" s="31" t="s">
        <v>131</v>
      </c>
      <c r="B16" s="37">
        <f>0</f>
        <v>0</v>
      </c>
      <c r="C16" s="37">
        <f>0</f>
        <v>0</v>
      </c>
      <c r="D16" s="37">
        <f>0</f>
        <v>0</v>
      </c>
      <c r="E16" s="37">
        <f>0</f>
        <v>0</v>
      </c>
      <c r="F16" s="37">
        <f>0</f>
        <v>0</v>
      </c>
      <c r="G16" s="37">
        <f>0</f>
        <v>0</v>
      </c>
      <c r="H16" s="37">
        <f>0</f>
        <v>0</v>
      </c>
      <c r="I16" s="37">
        <f>0</f>
        <v>0</v>
      </c>
      <c r="J16" s="37">
        <f>0</f>
        <v>0</v>
      </c>
      <c r="K16" s="37">
        <f>0</f>
        <v>0</v>
      </c>
      <c r="L16" s="37">
        <f>0</f>
        <v>0</v>
      </c>
      <c r="M16" s="37">
        <f>0</f>
        <v>0</v>
      </c>
      <c r="N16" s="37">
        <f>0</f>
        <v>0</v>
      </c>
      <c r="O16" s="37">
        <f>0</f>
        <v>0</v>
      </c>
      <c r="P16" s="37">
        <f>0</f>
        <v>0</v>
      </c>
      <c r="Q16" s="37">
        <f>0</f>
        <v>0</v>
      </c>
      <c r="R16" s="37">
        <f>0</f>
        <v>0</v>
      </c>
      <c r="S16" s="37">
        <f>0</f>
        <v>0</v>
      </c>
      <c r="T16" s="37">
        <f>0</f>
        <v>0</v>
      </c>
      <c r="U16" s="37">
        <f>0</f>
        <v>0</v>
      </c>
      <c r="V16" s="37">
        <f>0</f>
        <v>0</v>
      </c>
      <c r="W16" s="37">
        <f>0</f>
        <v>0</v>
      </c>
      <c r="X16" s="37">
        <f>0</f>
        <v>0</v>
      </c>
      <c r="Y16" s="37">
        <f>0</f>
        <v>0</v>
      </c>
      <c r="Z16" s="37">
        <f>0</f>
        <v>0</v>
      </c>
      <c r="AA16" s="37">
        <f>0</f>
        <v>0</v>
      </c>
      <c r="AB16" s="37">
        <f>0</f>
        <v>0</v>
      </c>
      <c r="AC16" s="37">
        <f>0</f>
        <v>0</v>
      </c>
      <c r="AD16" s="37">
        <f>0</f>
        <v>0</v>
      </c>
      <c r="AE16" s="37">
        <f>0</f>
        <v>0</v>
      </c>
      <c r="AF16" s="37">
        <f>0</f>
        <v>0</v>
      </c>
      <c r="AG16" s="37">
        <f>0</f>
        <v>0</v>
      </c>
      <c r="AH16" s="37">
        <f>0</f>
        <v>0</v>
      </c>
    </row>
    <row r="17" spans="1:34" x14ac:dyDescent="0.25">
      <c r="A17" s="31" t="s">
        <v>132</v>
      </c>
      <c r="B17" s="37">
        <f>0</f>
        <v>0</v>
      </c>
      <c r="C17" s="37">
        <f>0</f>
        <v>0</v>
      </c>
      <c r="D17" s="37">
        <f>0</f>
        <v>0</v>
      </c>
      <c r="E17" s="37">
        <f>0</f>
        <v>0</v>
      </c>
      <c r="F17" s="37">
        <f>0</f>
        <v>0</v>
      </c>
      <c r="G17" s="37">
        <f>0</f>
        <v>0</v>
      </c>
      <c r="H17" s="37">
        <f>0</f>
        <v>0</v>
      </c>
      <c r="I17" s="37">
        <f>0</f>
        <v>0</v>
      </c>
      <c r="J17" s="37">
        <f>0</f>
        <v>0</v>
      </c>
      <c r="K17" s="37">
        <f>0</f>
        <v>0</v>
      </c>
      <c r="L17" s="37">
        <f>0</f>
        <v>0</v>
      </c>
      <c r="M17" s="37">
        <f>0</f>
        <v>0</v>
      </c>
      <c r="N17" s="37">
        <f>0</f>
        <v>0</v>
      </c>
      <c r="O17" s="37">
        <f>0</f>
        <v>0</v>
      </c>
      <c r="P17" s="37">
        <f>0</f>
        <v>0</v>
      </c>
      <c r="Q17" s="37">
        <f>0</f>
        <v>0</v>
      </c>
      <c r="R17" s="37">
        <f>0</f>
        <v>0</v>
      </c>
      <c r="S17" s="37">
        <f>0</f>
        <v>0</v>
      </c>
      <c r="T17" s="37">
        <f>0</f>
        <v>0</v>
      </c>
      <c r="U17" s="37">
        <f>0</f>
        <v>0</v>
      </c>
      <c r="V17" s="37">
        <f>0</f>
        <v>0</v>
      </c>
      <c r="W17" s="37">
        <f>0</f>
        <v>0</v>
      </c>
      <c r="X17" s="37">
        <f>0</f>
        <v>0</v>
      </c>
      <c r="Y17" s="37">
        <f>0</f>
        <v>0</v>
      </c>
      <c r="Z17" s="37">
        <f>0</f>
        <v>0</v>
      </c>
      <c r="AA17" s="37">
        <f>0</f>
        <v>0</v>
      </c>
      <c r="AB17" s="37">
        <f>0</f>
        <v>0</v>
      </c>
      <c r="AC17" s="37">
        <f>0</f>
        <v>0</v>
      </c>
      <c r="AD17" s="37">
        <f>0</f>
        <v>0</v>
      </c>
      <c r="AE17" s="37">
        <f>0</f>
        <v>0</v>
      </c>
      <c r="AF17" s="37">
        <f>0</f>
        <v>0</v>
      </c>
      <c r="AG17" s="37">
        <f>0</f>
        <v>0</v>
      </c>
      <c r="AH17" s="37">
        <f>0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6D1D-2E5B-4943-8DDF-81B7ABEC3F56}">
  <dimension ref="A1:AS54"/>
  <sheetViews>
    <sheetView tabSelected="1" topLeftCell="A16" zoomScaleNormal="100" workbookViewId="0">
      <pane xSplit="1" topLeftCell="D1" activePane="topRight" state="frozen"/>
      <selection pane="topRight" activeCell="AV23" sqref="AV23"/>
    </sheetView>
  </sheetViews>
  <sheetFormatPr defaultRowHeight="15" x14ac:dyDescent="0.25"/>
  <cols>
    <col min="1" max="1" width="35.7109375" customWidth="1"/>
    <col min="2" max="3" width="0" hidden="1" customWidth="1"/>
    <col min="5" max="34" width="8.85546875" hidden="1" customWidth="1"/>
    <col min="36" max="36" width="9.85546875" customWidth="1"/>
    <col min="37" max="37" width="10.140625" hidden="1" customWidth="1"/>
    <col min="39" max="41" width="0" hidden="1" customWidth="1"/>
    <col min="42" max="42" width="11.140625" hidden="1" customWidth="1"/>
    <col min="43" max="43" width="0" hidden="1" customWidth="1"/>
  </cols>
  <sheetData>
    <row r="1" spans="1:45" x14ac:dyDescent="0.25">
      <c r="A1" s="38" t="s">
        <v>151</v>
      </c>
      <c r="AJ1" t="s">
        <v>152</v>
      </c>
    </row>
    <row r="2" spans="1:45" x14ac:dyDescent="0.25">
      <c r="A2" t="s">
        <v>68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  <c r="AJ2" t="s">
        <v>99</v>
      </c>
      <c r="AK2" t="s">
        <v>100</v>
      </c>
      <c r="AM2" t="s">
        <v>111</v>
      </c>
      <c r="AN2" t="s">
        <v>112</v>
      </c>
      <c r="AO2" t="s">
        <v>116</v>
      </c>
    </row>
    <row r="3" spans="1:45" x14ac:dyDescent="0.25">
      <c r="A3" t="s">
        <v>69</v>
      </c>
      <c r="B3">
        <v>86387.6</v>
      </c>
      <c r="C3">
        <v>86387.6</v>
      </c>
      <c r="D3" s="14">
        <v>86387.6</v>
      </c>
      <c r="E3" s="14">
        <v>86387.6</v>
      </c>
      <c r="F3" s="14">
        <v>86387.6</v>
      </c>
      <c r="G3" s="14">
        <v>86387.6</v>
      </c>
      <c r="H3" s="14">
        <v>86387.6</v>
      </c>
      <c r="I3" s="14">
        <v>86387.6</v>
      </c>
      <c r="J3" s="14">
        <v>86387.6</v>
      </c>
      <c r="K3" s="14">
        <v>86387.6</v>
      </c>
      <c r="L3" s="14">
        <v>86387.6</v>
      </c>
      <c r="M3" s="14">
        <v>86387.6</v>
      </c>
      <c r="N3" s="14">
        <v>86387.6</v>
      </c>
      <c r="O3" s="14">
        <v>86387.6</v>
      </c>
      <c r="P3" s="14">
        <v>86387.6</v>
      </c>
      <c r="Q3" s="14">
        <v>86387.6</v>
      </c>
      <c r="R3" s="14">
        <v>86387.6</v>
      </c>
      <c r="S3" s="14">
        <v>86387.6</v>
      </c>
      <c r="T3" s="14">
        <v>86387.6</v>
      </c>
      <c r="U3" s="14">
        <v>86387.6</v>
      </c>
      <c r="V3" s="14">
        <v>86387.6</v>
      </c>
      <c r="W3" s="14">
        <v>86387.6</v>
      </c>
      <c r="X3" s="14">
        <v>86387.6</v>
      </c>
      <c r="Y3" s="14">
        <v>86387.6</v>
      </c>
      <c r="Z3" s="14">
        <v>86387.6</v>
      </c>
      <c r="AA3" s="14">
        <v>86387.6</v>
      </c>
      <c r="AB3" s="14">
        <v>86387.6</v>
      </c>
      <c r="AC3" s="14">
        <v>86387.6</v>
      </c>
      <c r="AD3" s="14">
        <v>86387.6</v>
      </c>
      <c r="AE3" s="14">
        <v>86387.6</v>
      </c>
      <c r="AF3" s="14">
        <v>86387.6</v>
      </c>
      <c r="AG3" s="14">
        <v>86387.6</v>
      </c>
      <c r="AH3" s="14">
        <v>86387.6</v>
      </c>
      <c r="AJ3" s="21">
        <f>('CCaMC-AFOaMCpUC-new'!D2-D3)/D3</f>
        <v>-0.14366585842571186</v>
      </c>
      <c r="AK3" s="21">
        <f>('CCaMC-AFOaMCpUC-new'!AH2-AH3)/AH3</f>
        <v>-0.14366585842571186</v>
      </c>
      <c r="AM3" s="14">
        <v>17670.920395907164</v>
      </c>
      <c r="AN3" s="14">
        <v>86387.6</v>
      </c>
      <c r="AO3" s="21">
        <f>(AM3-AN3)/AN3</f>
        <v>-0.79544610110817804</v>
      </c>
      <c r="AP3" s="21">
        <f>('CCaMC-AFOaMCpUC-new'!C2-AM3)/AM3</f>
        <v>3.1863496428741214</v>
      </c>
      <c r="AQ3" s="21">
        <f>('CCaMC-AFOaMCpUC-new'!C2-AN3)/AN3</f>
        <v>-0.14366585842571186</v>
      </c>
    </row>
    <row r="4" spans="1:45" x14ac:dyDescent="0.25">
      <c r="A4" t="s">
        <v>70</v>
      </c>
      <c r="B4">
        <v>24515.4</v>
      </c>
      <c r="C4">
        <v>24515.4</v>
      </c>
      <c r="D4" s="14">
        <v>24515.4</v>
      </c>
      <c r="E4" s="14">
        <v>24515.4</v>
      </c>
      <c r="F4" s="14">
        <v>24515.4</v>
      </c>
      <c r="G4" s="14">
        <v>24515.4</v>
      </c>
      <c r="H4" s="14">
        <v>24515.4</v>
      </c>
      <c r="I4" s="14">
        <v>24515.4</v>
      </c>
      <c r="J4" s="14">
        <v>24515.4</v>
      </c>
      <c r="K4" s="14">
        <v>24515.4</v>
      </c>
      <c r="L4" s="14">
        <v>24515.4</v>
      </c>
      <c r="M4" s="14">
        <v>24515.4</v>
      </c>
      <c r="N4" s="14">
        <v>24515.4</v>
      </c>
      <c r="O4" s="14">
        <v>24515.4</v>
      </c>
      <c r="P4" s="14">
        <v>24515.4</v>
      </c>
      <c r="Q4" s="14">
        <v>24515.4</v>
      </c>
      <c r="R4" s="14">
        <v>24515.4</v>
      </c>
      <c r="S4" s="14">
        <v>24515.4</v>
      </c>
      <c r="T4" s="14">
        <v>24515.4</v>
      </c>
      <c r="U4" s="14">
        <v>24515.4</v>
      </c>
      <c r="V4" s="14">
        <v>24515.4</v>
      </c>
      <c r="W4" s="14">
        <v>24515.4</v>
      </c>
      <c r="X4" s="14">
        <v>24515.4</v>
      </c>
      <c r="Y4" s="14">
        <v>24515.4</v>
      </c>
      <c r="Z4" s="14">
        <v>24515.4</v>
      </c>
      <c r="AA4" s="14">
        <v>24515.4</v>
      </c>
      <c r="AB4" s="14">
        <v>24515.4</v>
      </c>
      <c r="AC4" s="14">
        <v>24515.4</v>
      </c>
      <c r="AD4" s="14">
        <v>24515.4</v>
      </c>
      <c r="AE4" s="14">
        <v>24515.4</v>
      </c>
      <c r="AF4" s="14">
        <v>24515.4</v>
      </c>
      <c r="AG4" s="14">
        <v>24515.4</v>
      </c>
      <c r="AH4" s="14">
        <v>24515.4</v>
      </c>
      <c r="AJ4" s="21">
        <f>('CCaMC-AFOaMCpUC-new'!D3-D4)/D4</f>
        <v>-0.64892854845314396</v>
      </c>
      <c r="AK4" s="21">
        <f>('CCaMC-AFOaMCpUC-new'!AH3-AH4)/AH4</f>
        <v>-0.64892854845314396</v>
      </c>
      <c r="AM4" s="14">
        <v>12707.988073256061</v>
      </c>
      <c r="AN4" s="14">
        <v>24515.4</v>
      </c>
      <c r="AO4" s="21">
        <f t="shared" ref="AO4:AO18" si="0">(AM4-AN4)/AN4</f>
        <v>-0.48163244029238517</v>
      </c>
      <c r="AP4" s="21">
        <f>('CCaMC-AFOaMCpUC-new'!C3-AM4)/AM4</f>
        <v>-0.32273645413907109</v>
      </c>
      <c r="AQ4" s="21">
        <f>('CCaMC-AFOaMCpUC-new'!C3-AN4)/AN4</f>
        <v>-0.64892854845314396</v>
      </c>
    </row>
    <row r="5" spans="1:45" x14ac:dyDescent="0.25">
      <c r="A5" t="s">
        <v>71</v>
      </c>
      <c r="B5">
        <v>130185.15415019763</v>
      </c>
      <c r="C5">
        <v>130185.15415019763</v>
      </c>
      <c r="D5" s="14">
        <v>130185.15415019763</v>
      </c>
      <c r="E5" s="14">
        <v>130185.15415019763</v>
      </c>
      <c r="F5" s="14">
        <v>130185.15415019763</v>
      </c>
      <c r="G5" s="14">
        <v>130185.15415019763</v>
      </c>
      <c r="H5" s="14">
        <v>130185.15415019763</v>
      </c>
      <c r="I5" s="14">
        <v>130185.15415019763</v>
      </c>
      <c r="J5" s="14">
        <v>130185.15415019763</v>
      </c>
      <c r="K5" s="14">
        <v>130185.15415019763</v>
      </c>
      <c r="L5" s="14">
        <v>130185.15415019763</v>
      </c>
      <c r="M5" s="14">
        <v>130185.15415019763</v>
      </c>
      <c r="N5" s="14">
        <v>130185.15415019763</v>
      </c>
      <c r="O5" s="14">
        <v>130185.15415019763</v>
      </c>
      <c r="P5" s="14">
        <v>130185.15415019763</v>
      </c>
      <c r="Q5" s="14">
        <v>130185.15415019763</v>
      </c>
      <c r="R5" s="14">
        <v>130185.15415019763</v>
      </c>
      <c r="S5" s="14">
        <v>130185.15415019763</v>
      </c>
      <c r="T5" s="14">
        <v>130185.15415019763</v>
      </c>
      <c r="U5" s="14">
        <v>130185.15415019763</v>
      </c>
      <c r="V5" s="14">
        <v>130185.15415019763</v>
      </c>
      <c r="W5" s="14">
        <v>130185.15415019763</v>
      </c>
      <c r="X5" s="14">
        <v>130185.15415019763</v>
      </c>
      <c r="Y5" s="14">
        <v>130185.15415019763</v>
      </c>
      <c r="Z5" s="14">
        <v>130185.15415019763</v>
      </c>
      <c r="AA5" s="14">
        <v>130185.15415019763</v>
      </c>
      <c r="AB5" s="14">
        <v>130185.15415019763</v>
      </c>
      <c r="AC5" s="14">
        <v>130185.15415019763</v>
      </c>
      <c r="AD5" s="14">
        <v>130185.15415019763</v>
      </c>
      <c r="AE5" s="14">
        <v>130185.15415019763</v>
      </c>
      <c r="AF5" s="14">
        <v>130185.15415019763</v>
      </c>
      <c r="AG5" s="14">
        <v>130185.15415019763</v>
      </c>
      <c r="AH5" s="14">
        <v>130185.15415019763</v>
      </c>
      <c r="AJ5" s="21">
        <f>('CCaMC-AFOaMCpUC-new'!D4-D5)/D5</f>
        <v>-0.34397650295318838</v>
      </c>
      <c r="AK5" s="21">
        <f>('CCaMC-AFOaMCpUC-new'!AH4-AH5)/AH5</f>
        <v>-0.34397650295318838</v>
      </c>
      <c r="AM5" s="14">
        <v>155878.84503089325</v>
      </c>
      <c r="AN5" s="14">
        <v>130185.15415019763</v>
      </c>
      <c r="AO5" s="21">
        <f t="shared" si="0"/>
        <v>0.19736267970349533</v>
      </c>
      <c r="AP5" s="21">
        <f>('CCaMC-AFOaMCpUC-new'!C4-AM5)/AM5</f>
        <v>-0.45210961710509995</v>
      </c>
      <c r="AQ5" s="21">
        <f>('CCaMC-AFOaMCpUC-new'!C4-AN5)/AN5</f>
        <v>-0.34397650295318838</v>
      </c>
    </row>
    <row r="6" spans="1:45" x14ac:dyDescent="0.25">
      <c r="A6" t="s">
        <v>72</v>
      </c>
      <c r="B6">
        <v>39177.659120638535</v>
      </c>
      <c r="C6">
        <v>39177.659120638535</v>
      </c>
      <c r="D6" s="14">
        <v>39177.659120638535</v>
      </c>
      <c r="E6" s="14">
        <v>39177.659120638535</v>
      </c>
      <c r="F6" s="14">
        <v>39177.659120638535</v>
      </c>
      <c r="G6" s="14">
        <v>39177.659120638535</v>
      </c>
      <c r="H6" s="14">
        <v>39177.659120638535</v>
      </c>
      <c r="I6" s="14">
        <v>39177.659120638535</v>
      </c>
      <c r="J6" s="14">
        <v>39177.659120638535</v>
      </c>
      <c r="K6" s="14">
        <v>39177.659120638535</v>
      </c>
      <c r="L6" s="14">
        <v>39177.659120638535</v>
      </c>
      <c r="M6" s="14">
        <v>39177.659120638535</v>
      </c>
      <c r="N6" s="14">
        <v>39177.659120638535</v>
      </c>
      <c r="O6" s="14">
        <v>39177.659120638535</v>
      </c>
      <c r="P6" s="14">
        <v>39177.659120638535</v>
      </c>
      <c r="Q6" s="14">
        <v>39177.659120638535</v>
      </c>
      <c r="R6" s="14">
        <v>39177.659120638535</v>
      </c>
      <c r="S6" s="14">
        <v>39177.659120638535</v>
      </c>
      <c r="T6" s="14">
        <v>39177.659120638535</v>
      </c>
      <c r="U6" s="14">
        <v>39177.659120638535</v>
      </c>
      <c r="V6" s="14">
        <v>39177.659120638535</v>
      </c>
      <c r="W6" s="14">
        <v>39177.659120638535</v>
      </c>
      <c r="X6" s="14">
        <v>39177.659120638535</v>
      </c>
      <c r="Y6" s="14">
        <v>39177.659120638535</v>
      </c>
      <c r="Z6" s="14">
        <v>39177.659120638535</v>
      </c>
      <c r="AA6" s="14">
        <v>39177.659120638535</v>
      </c>
      <c r="AB6" s="14">
        <v>39177.659120638535</v>
      </c>
      <c r="AC6" s="14">
        <v>39177.659120638535</v>
      </c>
      <c r="AD6" s="14">
        <v>39177.659120638535</v>
      </c>
      <c r="AE6" s="14">
        <v>39177.659120638535</v>
      </c>
      <c r="AF6" s="14">
        <v>39177.659120638535</v>
      </c>
      <c r="AG6" s="14">
        <v>39177.659120638535</v>
      </c>
      <c r="AH6" s="14">
        <v>39177.659120638535</v>
      </c>
      <c r="AJ6" s="21">
        <f>('CCaMC-AFOaMCpUC-new'!D5-D6)/D6</f>
        <v>0</v>
      </c>
      <c r="AK6" s="21">
        <f>('CCaMC-AFOaMCpUC-new'!AH5-AH6)/AH6</f>
        <v>0</v>
      </c>
      <c r="AM6" s="14">
        <v>15512.057536584392</v>
      </c>
      <c r="AN6" s="14">
        <v>39177.659120638535</v>
      </c>
      <c r="AO6" s="21">
        <f t="shared" si="0"/>
        <v>-0.60405859143297458</v>
      </c>
      <c r="AP6" s="21">
        <f>('CCaMC-AFOaMCpUC-new'!C5-AM6)/AM6</f>
        <v>1.5256262122700381</v>
      </c>
      <c r="AQ6" s="21">
        <f>('CCaMC-AFOaMCpUC-new'!C5-AN6)/AN6</f>
        <v>0</v>
      </c>
      <c r="AS6" s="3"/>
    </row>
    <row r="7" spans="1:45" x14ac:dyDescent="0.25">
      <c r="A7" t="s">
        <v>73</v>
      </c>
      <c r="B7">
        <v>38614</v>
      </c>
      <c r="C7">
        <v>38614</v>
      </c>
      <c r="D7" s="14">
        <v>38283.372727272726</v>
      </c>
      <c r="E7" s="14">
        <v>37952.745454545453</v>
      </c>
      <c r="F7" s="14">
        <v>37622.118181818187</v>
      </c>
      <c r="G7" s="14">
        <v>37291.490909090913</v>
      </c>
      <c r="H7" s="14">
        <v>36960.863636363632</v>
      </c>
      <c r="I7" s="14">
        <v>36630.236363636366</v>
      </c>
      <c r="J7" s="14">
        <v>36299.6090909091</v>
      </c>
      <c r="K7" s="14">
        <v>35968.981818181819</v>
      </c>
      <c r="L7" s="14">
        <v>35638.354545454553</v>
      </c>
      <c r="M7" s="14">
        <v>35307.727272727279</v>
      </c>
      <c r="N7" s="14">
        <v>34977.1</v>
      </c>
      <c r="O7" s="14">
        <v>34714.771750000007</v>
      </c>
      <c r="P7" s="14">
        <v>34452.443500000008</v>
      </c>
      <c r="Q7" s="14">
        <v>34190.11525000001</v>
      </c>
      <c r="R7" s="14">
        <v>33927.787000000004</v>
      </c>
      <c r="S7" s="14">
        <v>33665.458749999998</v>
      </c>
      <c r="T7" s="14">
        <v>33403.130500000007</v>
      </c>
      <c r="U7" s="14">
        <v>33140.802250000001</v>
      </c>
      <c r="V7" s="14">
        <v>32878.474000000002</v>
      </c>
      <c r="W7" s="14">
        <v>32616.14575</v>
      </c>
      <c r="X7" s="14">
        <v>32353.817500000001</v>
      </c>
      <c r="Y7" s="14">
        <v>32091.489250000002</v>
      </c>
      <c r="Z7" s="14">
        <v>31829.161000000007</v>
      </c>
      <c r="AA7" s="14">
        <v>31566.832750000009</v>
      </c>
      <c r="AB7" s="14">
        <v>31304.504499999999</v>
      </c>
      <c r="AC7" s="14">
        <v>31042.176249999993</v>
      </c>
      <c r="AD7" s="14">
        <v>30779.847999999994</v>
      </c>
      <c r="AE7" s="14">
        <v>30517.519749999999</v>
      </c>
      <c r="AF7" s="14">
        <v>30255.191500000001</v>
      </c>
      <c r="AG7" s="14">
        <v>29992.863250000002</v>
      </c>
      <c r="AH7" s="14">
        <v>29730.535</v>
      </c>
      <c r="AJ7" s="21">
        <f>('CCaMC-AFOaMCpUC-new'!D6-D7)/D7</f>
        <v>-0.24485387957071394</v>
      </c>
      <c r="AK7" s="21">
        <f>('CCaMC-AFOaMCpUC-new'!AH6-AH7)/AH7</f>
        <v>-0.19833869253364592</v>
      </c>
      <c r="AM7" s="14">
        <v>35090.819271953937</v>
      </c>
      <c r="AN7" s="14">
        <v>38614</v>
      </c>
      <c r="AO7" s="21">
        <f t="shared" si="0"/>
        <v>-9.1241019527789485E-2</v>
      </c>
      <c r="AP7" s="21">
        <f>('CCaMC-AFOaMCpUC-new'!C6-AM7)/AM7</f>
        <v>-0.1667174984716826</v>
      </c>
      <c r="AQ7" s="21">
        <f>('CCaMC-AFOaMCpUC-new'!C6-AN7)/AN7</f>
        <v>-0.24274704346579309</v>
      </c>
      <c r="AS7" s="32"/>
    </row>
    <row r="8" spans="1:45" x14ac:dyDescent="0.25">
      <c r="A8" t="s">
        <v>74</v>
      </c>
      <c r="B8">
        <v>20553.126416943607</v>
      </c>
      <c r="C8">
        <v>20553.126416943607</v>
      </c>
      <c r="D8" s="14">
        <v>21009.967200000006</v>
      </c>
      <c r="E8" s="14">
        <v>20393.920031766233</v>
      </c>
      <c r="F8" s="14">
        <v>19780.2131059567</v>
      </c>
      <c r="G8" s="14">
        <v>19168.743176582102</v>
      </c>
      <c r="H8" s="14">
        <v>18559.412982927883</v>
      </c>
      <c r="I8" s="14">
        <v>17952.1308220346</v>
      </c>
      <c r="J8" s="14">
        <v>17346.810157306707</v>
      </c>
      <c r="K8" s="14">
        <v>16743.369259737323</v>
      </c>
      <c r="L8" s="14">
        <v>16141.730878621307</v>
      </c>
      <c r="M8" s="14">
        <v>15541.821938967294</v>
      </c>
      <c r="N8" s="14">
        <v>14943.573263116821</v>
      </c>
      <c r="O8" s="14">
        <v>14866.933393404644</v>
      </c>
      <c r="P8" s="14">
        <v>14790.56578236124</v>
      </c>
      <c r="Q8" s="14">
        <v>14714.465966729746</v>
      </c>
      <c r="R8" s="14">
        <v>14638.629580280613</v>
      </c>
      <c r="S8" s="14">
        <v>14563.052351189262</v>
      </c>
      <c r="T8" s="14">
        <v>14487.730099498318</v>
      </c>
      <c r="U8" s="14">
        <v>14412.658734661249</v>
      </c>
      <c r="V8" s="14">
        <v>14337.834253164418</v>
      </c>
      <c r="W8" s="14">
        <v>14263.252736224656</v>
      </c>
      <c r="X8" s="14">
        <v>14188.91034755948</v>
      </c>
      <c r="Y8" s="14">
        <v>14114.803331227409</v>
      </c>
      <c r="Z8" s="14">
        <v>14040.928009535734</v>
      </c>
      <c r="AA8" s="14">
        <v>13967.280781013358</v>
      </c>
      <c r="AB8" s="14">
        <v>13893.858118446331</v>
      </c>
      <c r="AC8" s="14">
        <v>13820.656566973796</v>
      </c>
      <c r="AD8" s="14">
        <v>13747.672742242265</v>
      </c>
      <c r="AE8" s="14">
        <v>13674.90332861609</v>
      </c>
      <c r="AF8" s="14">
        <v>13602.34507744216</v>
      </c>
      <c r="AG8" s="14">
        <v>13529.994805366923</v>
      </c>
      <c r="AH8" s="14">
        <v>13457.849392703907</v>
      </c>
      <c r="AJ8" s="21">
        <f>('CCaMC-AFOaMCpUC-new'!D7-D8)/D8</f>
        <v>-0.4075883081555336</v>
      </c>
      <c r="AK8" s="21">
        <f>('CCaMC-AFOaMCpUC-new'!AH7-AH8)/AH8</f>
        <v>-0.46870070697858535</v>
      </c>
      <c r="AM8" s="14">
        <v>30919.903924032802</v>
      </c>
      <c r="AN8" s="14">
        <v>20553.126416943607</v>
      </c>
      <c r="AO8" s="21">
        <f t="shared" si="0"/>
        <v>0.504389322421674</v>
      </c>
      <c r="AP8" s="21">
        <f>('CCaMC-AFOaMCpUC-new'!C7-AM8)/AM8</f>
        <v>-0.58675241948986834</v>
      </c>
      <c r="AQ8" s="21">
        <f>('CCaMC-AFOaMCpUC-new'!C7-AN8)/AN8</f>
        <v>-0.37831475236396683</v>
      </c>
      <c r="AS8" s="32"/>
    </row>
    <row r="9" spans="1:45" x14ac:dyDescent="0.25">
      <c r="A9" t="s">
        <v>75</v>
      </c>
      <c r="B9">
        <v>58919.620900000002</v>
      </c>
      <c r="C9">
        <v>58919.620900000002</v>
      </c>
      <c r="D9" s="14">
        <v>58919.620900000002</v>
      </c>
      <c r="E9" s="14">
        <v>58919.620900000002</v>
      </c>
      <c r="F9" s="14">
        <v>58919.620900000002</v>
      </c>
      <c r="G9" s="14">
        <v>58919.620900000002</v>
      </c>
      <c r="H9" s="14">
        <v>58919.620900000002</v>
      </c>
      <c r="I9" s="14">
        <v>58919.620900000002</v>
      </c>
      <c r="J9" s="14">
        <v>58919.620900000002</v>
      </c>
      <c r="K9" s="14">
        <v>58919.620900000002</v>
      </c>
      <c r="L9" s="14">
        <v>58919.620900000002</v>
      </c>
      <c r="M9" s="14">
        <v>58919.620900000002</v>
      </c>
      <c r="N9" s="14">
        <v>58919.620900000002</v>
      </c>
      <c r="O9" s="14">
        <v>58919.620900000002</v>
      </c>
      <c r="P9" s="14">
        <v>58919.620900000002</v>
      </c>
      <c r="Q9" s="14">
        <v>58919.620900000002</v>
      </c>
      <c r="R9" s="14">
        <v>58919.620900000002</v>
      </c>
      <c r="S9" s="14">
        <v>58919.620900000002</v>
      </c>
      <c r="T9" s="14">
        <v>58919.620900000002</v>
      </c>
      <c r="U9" s="14">
        <v>58919.620900000002</v>
      </c>
      <c r="V9" s="14">
        <v>58919.620900000002</v>
      </c>
      <c r="W9" s="14">
        <v>58919.620900000002</v>
      </c>
      <c r="X9" s="14">
        <v>58919.620900000002</v>
      </c>
      <c r="Y9" s="14">
        <v>58919.620900000002</v>
      </c>
      <c r="Z9" s="14">
        <v>58919.620900000002</v>
      </c>
      <c r="AA9" s="14">
        <v>58919.620900000002</v>
      </c>
      <c r="AB9" s="14">
        <v>58919.620900000002</v>
      </c>
      <c r="AC9" s="14">
        <v>58919.620900000002</v>
      </c>
      <c r="AD9" s="14">
        <v>58919.620900000002</v>
      </c>
      <c r="AE9" s="14">
        <v>58919.620900000002</v>
      </c>
      <c r="AF9" s="14">
        <v>58919.620900000002</v>
      </c>
      <c r="AG9" s="14">
        <v>58919.620900000002</v>
      </c>
      <c r="AH9" s="14">
        <v>58919.620900000002</v>
      </c>
      <c r="AJ9" s="21">
        <f>('CCaMC-AFOaMCpUC-new'!D8-D9)/D9</f>
        <v>-5.6133681955290164E-2</v>
      </c>
      <c r="AK9" s="21">
        <f>('CCaMC-AFOaMCpUC-new'!AH8-AH9)/AH9</f>
        <v>-0.26962725389397452</v>
      </c>
      <c r="AM9" s="14">
        <v>77011.173441128762</v>
      </c>
      <c r="AN9" s="14">
        <v>58919.620900000002</v>
      </c>
      <c r="AO9" s="21">
        <f t="shared" si="0"/>
        <v>0.30705480219966519</v>
      </c>
      <c r="AP9" s="21">
        <f>('CCaMC-AFOaMCpUC-new'!C8-AM9)/AM9</f>
        <v>-0.26153389007545808</v>
      </c>
      <c r="AQ9" s="21">
        <f>('CCaMC-AFOaMCpUC-new'!C8-AN9)/AN9</f>
        <v>-3.4784324761421667E-2</v>
      </c>
    </row>
    <row r="10" spans="1:45" x14ac:dyDescent="0.25">
      <c r="A10" t="s">
        <v>76</v>
      </c>
      <c r="B10">
        <v>134550.92490118579</v>
      </c>
      <c r="C10">
        <v>134550.92490118579</v>
      </c>
      <c r="D10" s="14">
        <v>134550.92490118579</v>
      </c>
      <c r="E10" s="14">
        <v>134550.92490118579</v>
      </c>
      <c r="F10" s="14">
        <v>134550.92490118579</v>
      </c>
      <c r="G10" s="14">
        <v>134550.92490118579</v>
      </c>
      <c r="H10" s="14">
        <v>134550.92490118579</v>
      </c>
      <c r="I10" s="14">
        <v>134550.92490118579</v>
      </c>
      <c r="J10" s="14">
        <v>134550.92490118579</v>
      </c>
      <c r="K10" s="14">
        <v>134550.92490118579</v>
      </c>
      <c r="L10" s="14">
        <v>134550.92490118579</v>
      </c>
      <c r="M10" s="14">
        <v>134550.92490118579</v>
      </c>
      <c r="N10" s="14">
        <v>134550.92490118579</v>
      </c>
      <c r="O10" s="14">
        <v>134550.92490118579</v>
      </c>
      <c r="P10" s="14">
        <v>134550.92490118579</v>
      </c>
      <c r="Q10" s="14">
        <v>134550.92490118579</v>
      </c>
      <c r="R10" s="14">
        <v>134550.92490118579</v>
      </c>
      <c r="S10" s="14">
        <v>134550.92490118579</v>
      </c>
      <c r="T10" s="14">
        <v>134550.92490118579</v>
      </c>
      <c r="U10" s="14">
        <v>134550.92490118579</v>
      </c>
      <c r="V10" s="14">
        <v>134550.92490118579</v>
      </c>
      <c r="W10" s="14">
        <v>134550.92490118579</v>
      </c>
      <c r="X10" s="14">
        <v>134550.92490118579</v>
      </c>
      <c r="Y10" s="14">
        <v>134550.92490118579</v>
      </c>
      <c r="Z10" s="14">
        <v>134550.92490118579</v>
      </c>
      <c r="AA10" s="14">
        <v>134550.92490118579</v>
      </c>
      <c r="AB10" s="14">
        <v>134550.92490118579</v>
      </c>
      <c r="AC10" s="14">
        <v>134550.92490118579</v>
      </c>
      <c r="AD10" s="14">
        <v>134550.92490118579</v>
      </c>
      <c r="AE10" s="14">
        <v>134550.92490118579</v>
      </c>
      <c r="AF10" s="14">
        <v>134550.92490118579</v>
      </c>
      <c r="AG10" s="14">
        <v>134550.92490118579</v>
      </c>
      <c r="AH10" s="14">
        <v>134550.92490118579</v>
      </c>
      <c r="AJ10" s="21">
        <f>('CCaMC-AFOaMCpUC-new'!D9-D10)/D10</f>
        <v>-0.66048923466623721</v>
      </c>
      <c r="AK10" s="21">
        <f>('CCaMC-AFOaMCpUC-new'!AH9-AH10)/AH10</f>
        <v>-0.73265577415747185</v>
      </c>
      <c r="AM10" s="14">
        <v>138104.26506853424</v>
      </c>
      <c r="AN10" s="14">
        <v>134550.92490118579</v>
      </c>
      <c r="AO10" s="21">
        <f t="shared" si="0"/>
        <v>2.6408886969435705E-2</v>
      </c>
      <c r="AP10" s="21">
        <f>('CCaMC-AFOaMCpUC-new'!C9-AM10)/AM10</f>
        <v>-0.6692246436639897</v>
      </c>
      <c r="AQ10" s="21">
        <f>('CCaMC-AFOaMCpUC-new'!C9-AN10)/AN10</f>
        <v>-0.66048923466623721</v>
      </c>
    </row>
    <row r="11" spans="1:45" x14ac:dyDescent="0.25">
      <c r="A11" t="s">
        <v>77</v>
      </c>
      <c r="B11">
        <v>123078.42589598823</v>
      </c>
      <c r="C11">
        <v>123078.42589598823</v>
      </c>
      <c r="D11" s="14">
        <v>122226.87826667243</v>
      </c>
      <c r="E11" s="14">
        <v>121375.33063735663</v>
      </c>
      <c r="F11" s="14">
        <v>120523.78300804083</v>
      </c>
      <c r="G11" s="14">
        <v>119672.23537872503</v>
      </c>
      <c r="H11" s="14">
        <v>118820.68774940923</v>
      </c>
      <c r="I11" s="14">
        <v>117969.14012009343</v>
      </c>
      <c r="J11" s="14">
        <v>117117.59249077764</v>
      </c>
      <c r="K11" s="14">
        <v>116266.04486146184</v>
      </c>
      <c r="L11" s="14">
        <v>115414.49723214604</v>
      </c>
      <c r="M11" s="14">
        <v>114562.94960283031</v>
      </c>
      <c r="N11" s="14">
        <v>114562.94960283031</v>
      </c>
      <c r="O11" s="14">
        <v>114562.94960283031</v>
      </c>
      <c r="P11" s="14">
        <v>114562.94960283031</v>
      </c>
      <c r="Q11" s="14">
        <v>114562.94960283031</v>
      </c>
      <c r="R11" s="14">
        <v>114562.94960283031</v>
      </c>
      <c r="S11" s="14">
        <v>114562.94960283031</v>
      </c>
      <c r="T11" s="14">
        <v>114562.94960283031</v>
      </c>
      <c r="U11" s="14">
        <v>114562.94960283031</v>
      </c>
      <c r="V11" s="14">
        <v>114562.94960283031</v>
      </c>
      <c r="W11" s="14">
        <v>114562.94960283031</v>
      </c>
      <c r="X11" s="14">
        <v>114562.94960283031</v>
      </c>
      <c r="Y11" s="14">
        <v>114562.94960283031</v>
      </c>
      <c r="Z11" s="14">
        <v>114562.94960283031</v>
      </c>
      <c r="AA11" s="14">
        <v>114562.94960283031</v>
      </c>
      <c r="AB11" s="14">
        <v>114562.94960283031</v>
      </c>
      <c r="AC11" s="14">
        <v>114562.94960283031</v>
      </c>
      <c r="AD11" s="14">
        <v>114562.94960283031</v>
      </c>
      <c r="AE11" s="14">
        <v>114562.94960283031</v>
      </c>
      <c r="AF11" s="14">
        <v>114562.94960283031</v>
      </c>
      <c r="AG11" s="14">
        <v>114562.94960283031</v>
      </c>
      <c r="AH11" s="14">
        <v>114562.94960283031</v>
      </c>
      <c r="AJ11" s="21">
        <f>('CCaMC-AFOaMCpUC-new'!D10-D11)/D11</f>
        <v>8.0605880366026436E-2</v>
      </c>
      <c r="AK11" s="21">
        <f>('CCaMC-AFOaMCpUC-new'!AH10-AH11)/AH11</f>
        <v>0.15289527593034016</v>
      </c>
      <c r="AM11" s="14">
        <v>110371.54672129119</v>
      </c>
      <c r="AN11" s="14">
        <v>123078.42589598823</v>
      </c>
      <c r="AO11" s="21">
        <f t="shared" si="0"/>
        <v>-0.1032421326661704</v>
      </c>
      <c r="AP11" s="21">
        <f>('CCaMC-AFOaMCpUC-new'!C10-AM11)/AM11</f>
        <v>0.1966769273178087</v>
      </c>
      <c r="AQ11" s="21">
        <f>('CCaMC-AFOaMCpUC-new'!C10-AN11)/AN11</f>
        <v>7.3129449229118348E-2</v>
      </c>
    </row>
    <row r="12" spans="1:45" x14ac:dyDescent="0.25">
      <c r="A12" t="s">
        <v>78</v>
      </c>
      <c r="B12">
        <v>14089.503590454193</v>
      </c>
      <c r="C12">
        <v>14089.503590454193</v>
      </c>
      <c r="D12" s="14">
        <v>14089.503590454193</v>
      </c>
      <c r="E12" s="14">
        <v>14089.503590454193</v>
      </c>
      <c r="F12" s="14">
        <v>14089.503590454193</v>
      </c>
      <c r="G12" s="14">
        <v>14089.503590454193</v>
      </c>
      <c r="H12" s="14">
        <v>14089.503590454193</v>
      </c>
      <c r="I12" s="14">
        <v>14089.503590454193</v>
      </c>
      <c r="J12" s="14">
        <v>14089.503590454193</v>
      </c>
      <c r="K12" s="14">
        <v>14089.503590454193</v>
      </c>
      <c r="L12" s="14">
        <v>14089.503590454193</v>
      </c>
      <c r="M12" s="14">
        <v>14089.503590454193</v>
      </c>
      <c r="N12" s="14">
        <v>14089.503590454193</v>
      </c>
      <c r="O12" s="14">
        <v>14089.503590454193</v>
      </c>
      <c r="P12" s="14">
        <v>14089.503590454193</v>
      </c>
      <c r="Q12" s="14">
        <v>14089.503590454193</v>
      </c>
      <c r="R12" s="14">
        <v>14089.503590454193</v>
      </c>
      <c r="S12" s="14">
        <v>14089.503590454193</v>
      </c>
      <c r="T12" s="14">
        <v>14089.503590454193</v>
      </c>
      <c r="U12" s="14">
        <v>14089.503590454193</v>
      </c>
      <c r="V12" s="14">
        <v>14089.503590454193</v>
      </c>
      <c r="W12" s="14">
        <v>14089.503590454193</v>
      </c>
      <c r="X12" s="14">
        <v>14089.503590454193</v>
      </c>
      <c r="Y12" s="14">
        <v>14089.503590454193</v>
      </c>
      <c r="Z12" s="14">
        <v>14089.503590454193</v>
      </c>
      <c r="AA12" s="14">
        <v>14089.503590454193</v>
      </c>
      <c r="AB12" s="14">
        <v>14089.503590454193</v>
      </c>
      <c r="AC12" s="14">
        <v>14089.503590454193</v>
      </c>
      <c r="AD12" s="14">
        <v>14089.503590454193</v>
      </c>
      <c r="AE12" s="14">
        <v>14089.503590454193</v>
      </c>
      <c r="AF12" s="14">
        <v>14089.503590454193</v>
      </c>
      <c r="AG12" s="14">
        <v>14089.503590454193</v>
      </c>
      <c r="AH12" s="14">
        <v>14089.503590454193</v>
      </c>
      <c r="AJ12" s="21">
        <f>('CCaMC-AFOaMCpUC-new'!D11-D12)/D12</f>
        <v>-0.3891440526632246</v>
      </c>
      <c r="AK12" s="21">
        <f>('CCaMC-AFOaMCpUC-new'!AH11-AH12)/AH12</f>
        <v>-1</v>
      </c>
      <c r="AM12" s="14">
        <v>14089.503590454193</v>
      </c>
      <c r="AN12" s="14">
        <v>14089.503590454193</v>
      </c>
      <c r="AO12" s="21">
        <f t="shared" si="0"/>
        <v>0</v>
      </c>
      <c r="AP12" s="21">
        <f>('CCaMC-AFOaMCpUC-new'!C11-AM12)/AM12</f>
        <v>-0.32805845792954702</v>
      </c>
      <c r="AQ12" s="21">
        <f>('CCaMC-AFOaMCpUC-new'!C11-AN12)/AN12</f>
        <v>-0.32805845792954702</v>
      </c>
    </row>
    <row r="13" spans="1:45" x14ac:dyDescent="0.25">
      <c r="A13" t="s">
        <v>79</v>
      </c>
      <c r="B13">
        <v>18768.2</v>
      </c>
      <c r="C13">
        <v>18768.2</v>
      </c>
      <c r="D13" s="14">
        <v>18768.2</v>
      </c>
      <c r="E13" s="14">
        <v>18768.2</v>
      </c>
      <c r="F13" s="14">
        <v>18768.2</v>
      </c>
      <c r="G13" s="14">
        <v>18768.2</v>
      </c>
      <c r="H13" s="14">
        <v>18768.2</v>
      </c>
      <c r="I13" s="14">
        <v>18768.2</v>
      </c>
      <c r="J13" s="14">
        <v>18768.2</v>
      </c>
      <c r="K13" s="14">
        <v>18768.2</v>
      </c>
      <c r="L13" s="14">
        <v>18768.2</v>
      </c>
      <c r="M13" s="14">
        <v>18768.2</v>
      </c>
      <c r="N13" s="14">
        <v>18768.2</v>
      </c>
      <c r="O13" s="14">
        <v>18768.2</v>
      </c>
      <c r="P13" s="14">
        <v>18768.2</v>
      </c>
      <c r="Q13" s="14">
        <v>18768.2</v>
      </c>
      <c r="R13" s="14">
        <v>18768.2</v>
      </c>
      <c r="S13" s="14">
        <v>18768.2</v>
      </c>
      <c r="T13" s="14">
        <v>18768.2</v>
      </c>
      <c r="U13" s="14">
        <v>18768.2</v>
      </c>
      <c r="V13" s="14">
        <v>18768.2</v>
      </c>
      <c r="W13" s="14">
        <v>18768.2</v>
      </c>
      <c r="X13" s="14">
        <v>18768.2</v>
      </c>
      <c r="Y13" s="14">
        <v>18768.2</v>
      </c>
      <c r="Z13" s="14">
        <v>18768.2</v>
      </c>
      <c r="AA13" s="14">
        <v>18768.2</v>
      </c>
      <c r="AB13" s="14">
        <v>18768.2</v>
      </c>
      <c r="AC13" s="14">
        <v>18768.2</v>
      </c>
      <c r="AD13" s="14">
        <v>18768.2</v>
      </c>
      <c r="AE13" s="14">
        <v>18768.2</v>
      </c>
      <c r="AF13" s="14">
        <v>18768.2</v>
      </c>
      <c r="AG13" s="14">
        <v>18768.2</v>
      </c>
      <c r="AH13" s="14">
        <v>18768.2</v>
      </c>
      <c r="AJ13" s="21">
        <f>('CCaMC-AFOaMCpUC-new'!D12-D13)/D13</f>
        <v>-0.43559804918782952</v>
      </c>
      <c r="AK13" s="21">
        <f>('CCaMC-AFOaMCpUC-new'!AH12-AH13)/AH13</f>
        <v>-0.43559804918782952</v>
      </c>
      <c r="AM13" s="14">
        <v>5074.8382270430357</v>
      </c>
      <c r="AN13" s="14">
        <v>18768.2</v>
      </c>
      <c r="AO13" s="21">
        <f t="shared" si="0"/>
        <v>-0.72960442519564817</v>
      </c>
      <c r="AP13" s="21">
        <f>('CCaMC-AFOaMCpUC-new'!C12-AM13)/AM13</f>
        <v>1.0873194808034519</v>
      </c>
      <c r="AQ13" s="21">
        <f>('CCaMC-AFOaMCpUC-new'!C12-AN13)/AN13</f>
        <v>-0.43559804918782952</v>
      </c>
    </row>
    <row r="14" spans="1:45" x14ac:dyDescent="0.25">
      <c r="A14" t="s">
        <v>80</v>
      </c>
      <c r="B14">
        <v>86387.6</v>
      </c>
      <c r="C14">
        <v>86387.6</v>
      </c>
      <c r="D14" s="14">
        <v>86387.6</v>
      </c>
      <c r="E14" s="14">
        <v>86387.6</v>
      </c>
      <c r="F14" s="14">
        <v>86387.6</v>
      </c>
      <c r="G14" s="14">
        <v>86387.6</v>
      </c>
      <c r="H14" s="14">
        <v>86387.6</v>
      </c>
      <c r="I14" s="14">
        <v>86387.6</v>
      </c>
      <c r="J14" s="14">
        <v>86387.6</v>
      </c>
      <c r="K14" s="14">
        <v>86387.6</v>
      </c>
      <c r="L14" s="14">
        <v>86387.6</v>
      </c>
      <c r="M14" s="14">
        <v>86387.6</v>
      </c>
      <c r="N14" s="14">
        <v>86387.6</v>
      </c>
      <c r="O14" s="14">
        <v>86387.6</v>
      </c>
      <c r="P14" s="14">
        <v>86387.6</v>
      </c>
      <c r="Q14" s="14">
        <v>86387.6</v>
      </c>
      <c r="R14" s="14">
        <v>86387.6</v>
      </c>
      <c r="S14" s="14">
        <v>86387.6</v>
      </c>
      <c r="T14" s="14">
        <v>86387.6</v>
      </c>
      <c r="U14" s="14">
        <v>86387.6</v>
      </c>
      <c r="V14" s="14">
        <v>86387.6</v>
      </c>
      <c r="W14" s="14">
        <v>86387.6</v>
      </c>
      <c r="X14" s="14">
        <v>86387.6</v>
      </c>
      <c r="Y14" s="14">
        <v>86387.6</v>
      </c>
      <c r="Z14" s="14">
        <v>86387.6</v>
      </c>
      <c r="AA14" s="14">
        <v>86387.6</v>
      </c>
      <c r="AB14" s="14">
        <v>86387.6</v>
      </c>
      <c r="AC14" s="14">
        <v>86387.6</v>
      </c>
      <c r="AD14" s="14">
        <v>86387.6</v>
      </c>
      <c r="AE14" s="14">
        <v>86387.6</v>
      </c>
      <c r="AF14" s="14">
        <v>86387.6</v>
      </c>
      <c r="AG14" s="14">
        <v>86387.6</v>
      </c>
      <c r="AH14" s="14">
        <v>86387.6</v>
      </c>
      <c r="AJ14" s="21">
        <f>('CCaMC-AFOaMCpUC-new'!D13-D14)/D14</f>
        <v>-0.14366585842571186</v>
      </c>
      <c r="AK14" s="21">
        <f>('CCaMC-AFOaMCpUC-new'!AH13-AH14)/AH14</f>
        <v>-0.14366585842571186</v>
      </c>
      <c r="AM14" s="14">
        <v>17670.920395907164</v>
      </c>
      <c r="AN14" s="14">
        <v>86387.6</v>
      </c>
      <c r="AO14" s="21">
        <f t="shared" si="0"/>
        <v>-0.79544610110817804</v>
      </c>
      <c r="AP14" s="21">
        <f>('CCaMC-AFOaMCpUC-new'!C13-AM14)/AM14</f>
        <v>3.1863496428741214</v>
      </c>
      <c r="AQ14" s="21">
        <f>('CCaMC-AFOaMCpUC-new'!C13-AN14)/AN14</f>
        <v>-0.14366585842571186</v>
      </c>
    </row>
    <row r="15" spans="1:45" x14ac:dyDescent="0.25">
      <c r="A15" t="s">
        <v>81</v>
      </c>
      <c r="B15">
        <v>84484.083272966425</v>
      </c>
      <c r="C15">
        <v>84484.083272966425</v>
      </c>
      <c r="D15" s="14">
        <v>79695.373145661986</v>
      </c>
      <c r="E15" s="14">
        <v>76297.729239330438</v>
      </c>
      <c r="F15" s="14">
        <v>73662.311881208516</v>
      </c>
      <c r="G15" s="14">
        <v>71509.019112025999</v>
      </c>
      <c r="H15" s="14">
        <v>69688.436016568288</v>
      </c>
      <c r="I15" s="14">
        <v>68111.37520569445</v>
      </c>
      <c r="J15" s="14">
        <v>66720.30898472156</v>
      </c>
      <c r="K15" s="14">
        <v>65475.957847572514</v>
      </c>
      <c r="L15" s="14">
        <v>64350.305321283086</v>
      </c>
      <c r="M15" s="14">
        <v>63322.665078390019</v>
      </c>
      <c r="N15" s="14">
        <v>62377.327693771251</v>
      </c>
      <c r="O15" s="14">
        <v>61502.081982932286</v>
      </c>
      <c r="P15" s="14">
        <v>60687.247720268097</v>
      </c>
      <c r="Q15" s="14">
        <v>59925.021172058441</v>
      </c>
      <c r="R15" s="14">
        <v>59209.019388795474</v>
      </c>
      <c r="S15" s="14">
        <v>58533.954951085565</v>
      </c>
      <c r="T15" s="14">
        <v>57895.398772330213</v>
      </c>
      <c r="U15" s="14">
        <v>57289.603813936541</v>
      </c>
      <c r="V15" s="14">
        <v>56713.371855627862</v>
      </c>
      <c r="W15" s="14">
        <v>56163.951287647091</v>
      </c>
      <c r="X15" s="14">
        <v>55638.957641232773</v>
      </c>
      <c r="Y15" s="14">
        <v>55136.311044754009</v>
      </c>
      <c r="Z15" s="14">
        <v>54654.186455814626</v>
      </c>
      <c r="AA15" s="14">
        <v>54190.973660135249</v>
      </c>
      <c r="AB15" s="14">
        <v>53745.244823781133</v>
      </c>
      <c r="AC15" s="14">
        <v>53315.727949296306</v>
      </c>
      <c r="AD15" s="14">
        <v>52901.284991812827</v>
      </c>
      <c r="AE15" s="14">
        <v>52500.893686632102</v>
      </c>
      <c r="AF15" s="14">
        <v>52113.632357642273</v>
      </c>
      <c r="AG15" s="14">
        <v>51738.667138422454</v>
      </c>
      <c r="AH15" s="14">
        <v>51375.241160342666</v>
      </c>
      <c r="AJ15" s="21">
        <f>('CCaMC-AFOaMCpUC-new'!D14-D15)/D15</f>
        <v>5.0868957948180783E-2</v>
      </c>
      <c r="AK15" s="21">
        <f>('CCaMC-AFOaMCpUC-new'!AH14-AH15)/AH15</f>
        <v>-0.35567159552517286</v>
      </c>
      <c r="AM15" s="14">
        <v>85436.858820422553</v>
      </c>
      <c r="AN15" s="14">
        <v>84484.083272966425</v>
      </c>
      <c r="AO15" s="21">
        <f t="shared" si="0"/>
        <v>1.1277574550672794E-2</v>
      </c>
      <c r="AP15" s="21">
        <f>('CCaMC-AFOaMCpUC-new'!C14-AM15)/AM15</f>
        <v>6.595593114525785E-3</v>
      </c>
      <c r="AQ15" s="21">
        <f>('CCaMC-AFOaMCpUC-new'!C14-AN15)/AN15</f>
        <v>1.7947549958253546E-2</v>
      </c>
    </row>
    <row r="16" spans="1:45" x14ac:dyDescent="0.25">
      <c r="A16" t="s">
        <v>82</v>
      </c>
      <c r="B16">
        <v>14089.503590454193</v>
      </c>
      <c r="C16">
        <v>14089.503590454193</v>
      </c>
      <c r="D16" s="14">
        <v>14089.503590454193</v>
      </c>
      <c r="E16" s="14">
        <v>14089.503590454193</v>
      </c>
      <c r="F16" s="14">
        <v>14089.503590454193</v>
      </c>
      <c r="G16" s="14">
        <v>14089.503590454193</v>
      </c>
      <c r="H16" s="14">
        <v>14089.503590454193</v>
      </c>
      <c r="I16" s="14">
        <v>14089.503590454193</v>
      </c>
      <c r="J16" s="14">
        <v>14089.503590454193</v>
      </c>
      <c r="K16" s="14">
        <v>14089.503590454193</v>
      </c>
      <c r="L16" s="14">
        <v>14089.503590454193</v>
      </c>
      <c r="M16" s="14">
        <v>14089.503590454193</v>
      </c>
      <c r="N16" s="14">
        <v>14089.503590454193</v>
      </c>
      <c r="O16" s="14">
        <v>14089.503590454193</v>
      </c>
      <c r="P16" s="14">
        <v>14089.503590454193</v>
      </c>
      <c r="Q16" s="14">
        <v>14089.503590454193</v>
      </c>
      <c r="R16" s="14">
        <v>14089.503590454193</v>
      </c>
      <c r="S16" s="14">
        <v>14089.503590454193</v>
      </c>
      <c r="T16" s="14">
        <v>14089.503590454193</v>
      </c>
      <c r="U16" s="14">
        <v>14089.503590454193</v>
      </c>
      <c r="V16" s="14">
        <v>14089.503590454193</v>
      </c>
      <c r="W16" s="14">
        <v>14089.503590454193</v>
      </c>
      <c r="X16" s="14">
        <v>14089.503590454193</v>
      </c>
      <c r="Y16" s="14">
        <v>14089.503590454193</v>
      </c>
      <c r="Z16" s="14">
        <v>14089.503590454193</v>
      </c>
      <c r="AA16" s="14">
        <v>14089.503590454193</v>
      </c>
      <c r="AB16" s="14">
        <v>14089.503590454193</v>
      </c>
      <c r="AC16" s="14">
        <v>14089.503590454193</v>
      </c>
      <c r="AD16" s="14">
        <v>14089.503590454193</v>
      </c>
      <c r="AE16" s="14">
        <v>14089.503590454193</v>
      </c>
      <c r="AF16" s="14">
        <v>14089.503590454193</v>
      </c>
      <c r="AG16" s="14">
        <v>14089.503590454193</v>
      </c>
      <c r="AH16" s="14">
        <v>14089.503590454193</v>
      </c>
      <c r="AJ16" s="21">
        <f>('CCaMC-AFOaMCpUC-new'!D15-D16)/D16</f>
        <v>-0.3891440526632246</v>
      </c>
      <c r="AK16" s="21">
        <f>('CCaMC-AFOaMCpUC-new'!AH15-AH16)/AH16</f>
        <v>-1</v>
      </c>
      <c r="AM16" s="14">
        <v>14089.503590454193</v>
      </c>
      <c r="AN16" s="14">
        <v>14089.503590454193</v>
      </c>
      <c r="AO16" s="21">
        <f t="shared" si="0"/>
        <v>0</v>
      </c>
      <c r="AP16" s="21">
        <f>('CCaMC-AFOaMCpUC-new'!C15-AM16)/AM16</f>
        <v>-0.32805845792954702</v>
      </c>
      <c r="AQ16" s="21">
        <f>('CCaMC-AFOaMCpUC-new'!C15-AN16)/AN16</f>
        <v>-0.32805845792954702</v>
      </c>
    </row>
    <row r="17" spans="1:43" x14ac:dyDescent="0.25">
      <c r="A17" t="s">
        <v>83</v>
      </c>
      <c r="B17">
        <v>14089.503590454193</v>
      </c>
      <c r="C17">
        <v>14089.503590454193</v>
      </c>
      <c r="D17" s="14">
        <v>14089.503590454193</v>
      </c>
      <c r="E17" s="14">
        <v>14089.503590454193</v>
      </c>
      <c r="F17" s="14">
        <v>14089.503590454193</v>
      </c>
      <c r="G17" s="14">
        <v>14089.503590454193</v>
      </c>
      <c r="H17" s="14">
        <v>14089.503590454193</v>
      </c>
      <c r="I17" s="14">
        <v>14089.503590454193</v>
      </c>
      <c r="J17" s="14">
        <v>14089.503590454193</v>
      </c>
      <c r="K17" s="14">
        <v>14089.503590454193</v>
      </c>
      <c r="L17" s="14">
        <v>14089.503590454193</v>
      </c>
      <c r="M17" s="14">
        <v>14089.503590454193</v>
      </c>
      <c r="N17" s="14">
        <v>14089.503590454193</v>
      </c>
      <c r="O17" s="14">
        <v>14089.503590454193</v>
      </c>
      <c r="P17" s="14">
        <v>14089.503590454193</v>
      </c>
      <c r="Q17" s="14">
        <v>14089.503590454193</v>
      </c>
      <c r="R17" s="14">
        <v>14089.503590454193</v>
      </c>
      <c r="S17" s="14">
        <v>14089.503590454193</v>
      </c>
      <c r="T17" s="14">
        <v>14089.503590454193</v>
      </c>
      <c r="U17" s="14">
        <v>14089.503590454193</v>
      </c>
      <c r="V17" s="14">
        <v>14089.503590454193</v>
      </c>
      <c r="W17" s="14">
        <v>14089.503590454193</v>
      </c>
      <c r="X17" s="14">
        <v>14089.503590454193</v>
      </c>
      <c r="Y17" s="14">
        <v>14089.503590454193</v>
      </c>
      <c r="Z17" s="14">
        <v>14089.503590454193</v>
      </c>
      <c r="AA17" s="14">
        <v>14089.503590454193</v>
      </c>
      <c r="AB17" s="14">
        <v>14089.503590454193</v>
      </c>
      <c r="AC17" s="14">
        <v>14089.503590454193</v>
      </c>
      <c r="AD17" s="14">
        <v>14089.503590454193</v>
      </c>
      <c r="AE17" s="14">
        <v>14089.503590454193</v>
      </c>
      <c r="AF17" s="14">
        <v>14089.503590454193</v>
      </c>
      <c r="AG17" s="14">
        <v>14089.503590454193</v>
      </c>
      <c r="AH17" s="14">
        <v>14089.503590454193</v>
      </c>
      <c r="AJ17" s="21">
        <f>('CCaMC-AFOaMCpUC-new'!D16-D17)/D17</f>
        <v>-0.3891440526632246</v>
      </c>
      <c r="AK17" s="21">
        <f>('CCaMC-AFOaMCpUC-new'!AH16-AH17)/AH17</f>
        <v>-1</v>
      </c>
      <c r="AM17" s="14">
        <v>14089.503590454193</v>
      </c>
      <c r="AN17" s="14">
        <v>14089.503590454193</v>
      </c>
      <c r="AO17" s="21">
        <f t="shared" si="0"/>
        <v>0</v>
      </c>
      <c r="AP17" s="21">
        <f>('CCaMC-AFOaMCpUC-new'!C16-AM17)/AM17</f>
        <v>-0.32805845792954702</v>
      </c>
      <c r="AQ17" s="21">
        <f>('CCaMC-AFOaMCpUC-new'!C16-AN17)/AN17</f>
        <v>-0.32805845792954702</v>
      </c>
    </row>
    <row r="18" spans="1:43" x14ac:dyDescent="0.25">
      <c r="A18" t="s">
        <v>84</v>
      </c>
      <c r="B18">
        <v>253749.82984753032</v>
      </c>
      <c r="C18">
        <v>253749.82984753032</v>
      </c>
      <c r="D18" s="14">
        <v>253749.82984753032</v>
      </c>
      <c r="E18" s="14">
        <v>253749.82984753032</v>
      </c>
      <c r="F18" s="14">
        <v>253749.82984753032</v>
      </c>
      <c r="G18" s="14">
        <v>253749.82984753032</v>
      </c>
      <c r="H18" s="14">
        <v>253749.82984753032</v>
      </c>
      <c r="I18" s="14">
        <v>253749.82984753032</v>
      </c>
      <c r="J18" s="14">
        <v>253749.82984753032</v>
      </c>
      <c r="K18" s="14">
        <v>253749.82984753032</v>
      </c>
      <c r="L18" s="14">
        <v>253749.82984753032</v>
      </c>
      <c r="M18" s="14">
        <v>253749.82984753032</v>
      </c>
      <c r="N18" s="14">
        <v>253749.82984753032</v>
      </c>
      <c r="O18" s="14">
        <v>253749.82984753032</v>
      </c>
      <c r="P18" s="14">
        <v>253749.82984753032</v>
      </c>
      <c r="Q18" s="14">
        <v>253749.82984753032</v>
      </c>
      <c r="R18" s="14">
        <v>253749.82984753032</v>
      </c>
      <c r="S18" s="14">
        <v>253749.82984753032</v>
      </c>
      <c r="T18" s="14">
        <v>253749.82984753032</v>
      </c>
      <c r="U18" s="14">
        <v>253749.82984753032</v>
      </c>
      <c r="V18" s="14">
        <v>253749.82984753032</v>
      </c>
      <c r="W18" s="14">
        <v>253749.82984753032</v>
      </c>
      <c r="X18" s="14">
        <v>253749.82984753032</v>
      </c>
      <c r="Y18" s="14">
        <v>253749.82984753032</v>
      </c>
      <c r="Z18" s="14">
        <v>253749.82984753032</v>
      </c>
      <c r="AA18" s="14">
        <v>253749.82984753032</v>
      </c>
      <c r="AB18" s="14">
        <v>253749.82984753032</v>
      </c>
      <c r="AC18" s="14">
        <v>253749.82984753032</v>
      </c>
      <c r="AD18" s="14">
        <v>253749.82984753032</v>
      </c>
      <c r="AE18" s="14">
        <v>253749.82984753032</v>
      </c>
      <c r="AF18" s="14">
        <v>253749.82984753032</v>
      </c>
      <c r="AG18" s="14">
        <v>253749.82984753032</v>
      </c>
      <c r="AH18" s="14">
        <v>253749.82984753032</v>
      </c>
      <c r="AJ18" s="21">
        <f>('CCaMC-AFOaMCpUC-new'!D17-D18)/D18</f>
        <v>0</v>
      </c>
      <c r="AK18" s="21">
        <f>('CCaMC-AFOaMCpUC-new'!AH17-AH18)/AH18</f>
        <v>0</v>
      </c>
      <c r="AM18" s="14">
        <v>253749.82984753032</v>
      </c>
      <c r="AN18" s="14">
        <v>253749.82984753032</v>
      </c>
      <c r="AO18" s="21">
        <f t="shared" si="0"/>
        <v>0</v>
      </c>
      <c r="AP18" s="21">
        <f>('CCaMC-AFOaMCpUC-new'!C17-AM18)/AM18</f>
        <v>0</v>
      </c>
      <c r="AQ18" s="21">
        <f>('CCaMC-AFOaMCpUC-new'!C17-AN18)/AN18</f>
        <v>0</v>
      </c>
    </row>
    <row r="20" spans="1:43" x14ac:dyDescent="0.25">
      <c r="A20" t="s">
        <v>85</v>
      </c>
      <c r="B20">
        <v>2018</v>
      </c>
      <c r="C20">
        <v>2019</v>
      </c>
      <c r="D20">
        <v>2020</v>
      </c>
      <c r="E20">
        <v>2021</v>
      </c>
      <c r="F20">
        <v>2022</v>
      </c>
      <c r="G20">
        <v>2023</v>
      </c>
      <c r="H20">
        <v>2024</v>
      </c>
      <c r="I20">
        <v>2025</v>
      </c>
      <c r="J20">
        <v>2026</v>
      </c>
      <c r="K20">
        <v>2027</v>
      </c>
      <c r="L20">
        <v>2028</v>
      </c>
      <c r="M20">
        <v>2029</v>
      </c>
      <c r="N20">
        <v>2030</v>
      </c>
      <c r="O20">
        <v>2031</v>
      </c>
      <c r="P20">
        <v>2032</v>
      </c>
      <c r="Q20">
        <v>2033</v>
      </c>
      <c r="R20">
        <v>2034</v>
      </c>
      <c r="S20">
        <v>2035</v>
      </c>
      <c r="T20">
        <v>2036</v>
      </c>
      <c r="U20">
        <v>2037</v>
      </c>
      <c r="V20">
        <v>2038</v>
      </c>
      <c r="W20">
        <v>2039</v>
      </c>
      <c r="X20">
        <v>2040</v>
      </c>
      <c r="Y20">
        <v>2041</v>
      </c>
      <c r="Z20">
        <v>2042</v>
      </c>
      <c r="AA20">
        <v>2043</v>
      </c>
      <c r="AB20">
        <v>2044</v>
      </c>
      <c r="AC20">
        <v>2045</v>
      </c>
      <c r="AD20">
        <v>2046</v>
      </c>
      <c r="AE20">
        <v>2047</v>
      </c>
      <c r="AF20">
        <v>2048</v>
      </c>
      <c r="AG20">
        <v>2049</v>
      </c>
      <c r="AH20">
        <v>2050</v>
      </c>
      <c r="AM20" t="s">
        <v>111</v>
      </c>
      <c r="AN20" t="s">
        <v>112</v>
      </c>
      <c r="AO20" t="s">
        <v>117</v>
      </c>
    </row>
    <row r="21" spans="1:43" x14ac:dyDescent="0.25">
      <c r="A21" t="s">
        <v>69</v>
      </c>
      <c r="B21">
        <v>9.2224599999999999</v>
      </c>
      <c r="C21">
        <v>9.2224599999999999</v>
      </c>
      <c r="D21" s="25">
        <v>9.2224599999999999</v>
      </c>
      <c r="E21" s="25">
        <v>9.2224599999999999</v>
      </c>
      <c r="F21" s="25">
        <v>9.2224599999999999</v>
      </c>
      <c r="G21" s="25">
        <v>9.2224599999999999</v>
      </c>
      <c r="H21" s="25">
        <v>9.2224599999999999</v>
      </c>
      <c r="I21" s="25">
        <v>9.2224599999999999</v>
      </c>
      <c r="J21" s="25">
        <v>9.2224599999999999</v>
      </c>
      <c r="K21" s="25">
        <v>9.2224599999999999</v>
      </c>
      <c r="L21" s="25">
        <v>9.2224599999999999</v>
      </c>
      <c r="M21" s="25">
        <v>9.2224599999999999</v>
      </c>
      <c r="N21" s="25">
        <v>9.2224599999999999</v>
      </c>
      <c r="O21" s="25">
        <v>9.2224599999999999</v>
      </c>
      <c r="P21" s="25">
        <v>9.2224599999999999</v>
      </c>
      <c r="Q21" s="25">
        <v>9.2224599999999999</v>
      </c>
      <c r="R21" s="25">
        <v>9.2224599999999999</v>
      </c>
      <c r="S21" s="25">
        <v>9.2224599999999999</v>
      </c>
      <c r="T21" s="25">
        <v>9.2224599999999999</v>
      </c>
      <c r="U21" s="25">
        <v>9.2224599999999999</v>
      </c>
      <c r="V21" s="25">
        <v>9.2224599999999999</v>
      </c>
      <c r="W21" s="25">
        <v>9.2224599999999999</v>
      </c>
      <c r="X21" s="25">
        <v>9.2224599999999999</v>
      </c>
      <c r="Y21" s="25">
        <v>9.2224599999999999</v>
      </c>
      <c r="Z21" s="25">
        <v>9.2224599999999999</v>
      </c>
      <c r="AA21" s="25">
        <v>9.2224599999999999</v>
      </c>
      <c r="AB21" s="25">
        <v>9.2224599999999999</v>
      </c>
      <c r="AC21" s="25">
        <v>9.2224599999999999</v>
      </c>
      <c r="AD21" s="25">
        <v>9.2224599999999999</v>
      </c>
      <c r="AE21" s="25">
        <v>9.2224599999999999</v>
      </c>
      <c r="AF21" s="25">
        <v>9.2224599999999999</v>
      </c>
      <c r="AG21" s="25">
        <v>9.2224599999999999</v>
      </c>
      <c r="AH21" s="25">
        <v>9.2224599999999999</v>
      </c>
      <c r="AJ21" s="21">
        <f>('CCaMC-VOaMCpUC-new'!D2-D21)/D21</f>
        <v>-0.13573450896105974</v>
      </c>
      <c r="AK21" s="21">
        <f>('CCaMC-VOaMCpUC-new'!AH2-AH21)/AH21</f>
        <v>-0.13573450896105974</v>
      </c>
      <c r="AM21" s="25">
        <v>3.6256791591385165</v>
      </c>
      <c r="AN21" s="25">
        <v>9.2224599999999999</v>
      </c>
      <c r="AO21" s="21">
        <f t="shared" ref="AO21:AO36" si="1">(AM21-AN21)/AN21</f>
        <v>-0.60686420335371294</v>
      </c>
      <c r="AP21" s="21">
        <f>('CCaMC-VOaMCpUC-new'!C2-AM21)/AM21</f>
        <v>1.1983892039638888</v>
      </c>
      <c r="AQ21" s="21"/>
    </row>
    <row r="22" spans="1:43" x14ac:dyDescent="0.25">
      <c r="A22" t="s">
        <v>70</v>
      </c>
      <c r="B22">
        <v>1.5625200000000001</v>
      </c>
      <c r="C22">
        <v>1.5625200000000001</v>
      </c>
      <c r="D22" s="25">
        <v>1.5625200000000001</v>
      </c>
      <c r="E22" s="25">
        <v>1.5625200000000001</v>
      </c>
      <c r="F22" s="25">
        <v>1.5625200000000001</v>
      </c>
      <c r="G22" s="25">
        <v>1.5625200000000001</v>
      </c>
      <c r="H22" s="25">
        <v>1.5625200000000001</v>
      </c>
      <c r="I22" s="25">
        <v>1.5625200000000001</v>
      </c>
      <c r="J22" s="25">
        <v>1.5625200000000001</v>
      </c>
      <c r="K22" s="25">
        <v>1.5625200000000001</v>
      </c>
      <c r="L22" s="25">
        <v>1.5625200000000001</v>
      </c>
      <c r="M22" s="25">
        <v>1.5625200000000001</v>
      </c>
      <c r="N22" s="25">
        <v>1.5625200000000001</v>
      </c>
      <c r="O22" s="25">
        <v>1.5625200000000001</v>
      </c>
      <c r="P22" s="25">
        <v>1.5625200000000001</v>
      </c>
      <c r="Q22" s="25">
        <v>1.5625200000000001</v>
      </c>
      <c r="R22" s="25">
        <v>1.5625200000000001</v>
      </c>
      <c r="S22" s="25">
        <v>1.5625200000000001</v>
      </c>
      <c r="T22" s="25">
        <v>1.5625200000000001</v>
      </c>
      <c r="U22" s="25">
        <v>1.5625200000000001</v>
      </c>
      <c r="V22" s="25">
        <v>1.5625200000000001</v>
      </c>
      <c r="W22" s="25">
        <v>1.5625200000000001</v>
      </c>
      <c r="X22" s="25">
        <v>1.5625200000000001</v>
      </c>
      <c r="Y22" s="25">
        <v>1.5625200000000001</v>
      </c>
      <c r="Z22" s="25">
        <v>1.5625200000000001</v>
      </c>
      <c r="AA22" s="25">
        <v>1.5625200000000001</v>
      </c>
      <c r="AB22" s="25">
        <v>1.5625200000000001</v>
      </c>
      <c r="AC22" s="25">
        <v>1.5625200000000001</v>
      </c>
      <c r="AD22" s="25">
        <v>1.5625200000000001</v>
      </c>
      <c r="AE22" s="25">
        <v>1.5625200000000001</v>
      </c>
      <c r="AF22" s="25">
        <v>1.5625200000000001</v>
      </c>
      <c r="AG22" s="25">
        <v>1.5625200000000001</v>
      </c>
      <c r="AH22" s="25">
        <v>1.5625200000000001</v>
      </c>
      <c r="AJ22" s="21">
        <f>('CCaMC-VOaMCpUC-new'!D3-D22)/D22</f>
        <v>-0.72768684634542435</v>
      </c>
      <c r="AK22" s="21">
        <f>('CCaMC-VOaMCpUC-new'!AH3-AH22)/AH22</f>
        <v>-0.72768684634542435</v>
      </c>
      <c r="AM22" s="25">
        <v>3.5973528438891544</v>
      </c>
      <c r="AN22" s="25">
        <v>1.5625200000000001</v>
      </c>
      <c r="AO22" s="21">
        <f t="shared" si="1"/>
        <v>1.3022763509517665</v>
      </c>
      <c r="AP22" s="21">
        <f>('CCaMC-VOaMCpUC-new'!C3-AM22)/AM22</f>
        <v>-0.88172004045387486</v>
      </c>
      <c r="AQ22" s="21"/>
    </row>
    <row r="23" spans="1:43" x14ac:dyDescent="0.25">
      <c r="A23" t="s">
        <v>71</v>
      </c>
      <c r="B23">
        <v>2.1118972332015806</v>
      </c>
      <c r="C23">
        <v>2.1118972332015806</v>
      </c>
      <c r="D23" s="25">
        <v>2.1118972332015806</v>
      </c>
      <c r="E23" s="25">
        <v>2.1118972332015806</v>
      </c>
      <c r="F23" s="25">
        <v>2.1118972332015806</v>
      </c>
      <c r="G23" s="25">
        <v>2.1118972332015806</v>
      </c>
      <c r="H23" s="25">
        <v>2.1118972332015806</v>
      </c>
      <c r="I23" s="25">
        <v>2.1118972332015806</v>
      </c>
      <c r="J23" s="25">
        <v>2.1118972332015806</v>
      </c>
      <c r="K23" s="25">
        <v>2.1118972332015806</v>
      </c>
      <c r="L23" s="25">
        <v>2.1118972332015806</v>
      </c>
      <c r="M23" s="25">
        <v>2.1118972332015806</v>
      </c>
      <c r="N23" s="25">
        <v>2.1118972332015806</v>
      </c>
      <c r="O23" s="25">
        <v>2.1118972332015806</v>
      </c>
      <c r="P23" s="25">
        <v>2.1118972332015806</v>
      </c>
      <c r="Q23" s="25">
        <v>2.1118972332015806</v>
      </c>
      <c r="R23" s="25">
        <v>2.1118972332015806</v>
      </c>
      <c r="S23" s="25">
        <v>2.1118972332015806</v>
      </c>
      <c r="T23" s="25">
        <v>2.1118972332015806</v>
      </c>
      <c r="U23" s="25">
        <v>2.1118972332015806</v>
      </c>
      <c r="V23" s="25">
        <v>2.1118972332015806</v>
      </c>
      <c r="W23" s="25">
        <v>2.1118972332015806</v>
      </c>
      <c r="X23" s="25">
        <v>2.1118972332015806</v>
      </c>
      <c r="Y23" s="25">
        <v>2.1118972332015806</v>
      </c>
      <c r="Z23" s="25">
        <v>2.1118972332015806</v>
      </c>
      <c r="AA23" s="25">
        <v>2.1118972332015806</v>
      </c>
      <c r="AB23" s="25">
        <v>2.1118972332015806</v>
      </c>
      <c r="AC23" s="25">
        <v>2.1118972332015806</v>
      </c>
      <c r="AD23" s="25">
        <v>2.1118972332015806</v>
      </c>
      <c r="AE23" s="25">
        <v>2.1118972332015806</v>
      </c>
      <c r="AF23" s="25">
        <v>2.1118972332015806</v>
      </c>
      <c r="AG23" s="25">
        <v>2.1118972332015806</v>
      </c>
      <c r="AH23" s="25">
        <v>2.1118972332015806</v>
      </c>
      <c r="AJ23" s="21">
        <f>('CCaMC-VOaMCpUC-new'!D4-D23)/D23</f>
        <v>-0.86392993580383382</v>
      </c>
      <c r="AK23" s="21">
        <f>('CCaMC-VOaMCpUC-new'!AH4-AH23)/AH23</f>
        <v>-0.88019493855440711</v>
      </c>
      <c r="AM23" s="25">
        <v>0.15230684857126578</v>
      </c>
      <c r="AN23" s="25">
        <v>2.1118972332015806</v>
      </c>
      <c r="AO23" s="21">
        <f t="shared" si="1"/>
        <v>-0.92788150570168959</v>
      </c>
      <c r="AP23" s="21">
        <f>('CCaMC-VOaMCpUC-new'!C4-AM23)/AM23</f>
        <v>0.89427458634170509</v>
      </c>
      <c r="AQ23" s="21"/>
    </row>
    <row r="24" spans="1:43" x14ac:dyDescent="0.25">
      <c r="A24" t="s">
        <v>72</v>
      </c>
      <c r="B24">
        <v>0</v>
      </c>
      <c r="C24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J24" s="21">
        <f>IFERROR(('CCaMC-VOaMCpUC-new'!D5-D24)/D24, 0)</f>
        <v>0</v>
      </c>
      <c r="AK24" s="21">
        <f>IFERROR(('CCaMC-VOaMCpUC-new'!AH5-AH24)/AH24, 0)</f>
        <v>0</v>
      </c>
      <c r="AM24" s="25">
        <v>0</v>
      </c>
      <c r="AN24" s="25">
        <v>0</v>
      </c>
      <c r="AO24" s="21" t="e">
        <f t="shared" si="1"/>
        <v>#DIV/0!</v>
      </c>
      <c r="AP24" s="21" t="e">
        <f>('CCaMC-VOaMCpUC-new'!C5-AM24)/AM24</f>
        <v>#DIV/0!</v>
      </c>
      <c r="AQ24" s="21"/>
    </row>
    <row r="25" spans="1:43" x14ac:dyDescent="0.25">
      <c r="A25" t="s">
        <v>73</v>
      </c>
      <c r="B25">
        <v>0</v>
      </c>
      <c r="C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J25" s="21">
        <f>IFERROR(('CCaMC-VOaMCpUC-new'!D6-D25)/D25, 0)</f>
        <v>0</v>
      </c>
      <c r="AK25" s="21">
        <f>IFERROR(('CCaMC-VOaMCpUC-new'!AH6-AH25)/AH25, 0)</f>
        <v>0</v>
      </c>
      <c r="AM25" s="25">
        <v>0</v>
      </c>
      <c r="AN25" s="25">
        <v>0</v>
      </c>
      <c r="AO25" s="21" t="e">
        <f t="shared" si="1"/>
        <v>#DIV/0!</v>
      </c>
      <c r="AP25" s="21" t="e">
        <f>('CCaMC-VOaMCpUC-new'!C6-AM25)/AM25</f>
        <v>#DIV/0!</v>
      </c>
      <c r="AQ25" s="21"/>
    </row>
    <row r="26" spans="1:43" x14ac:dyDescent="0.25">
      <c r="A26" t="s">
        <v>74</v>
      </c>
      <c r="B26">
        <v>0</v>
      </c>
      <c r="C26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J26" s="21">
        <f>IFERROR(('CCaMC-VOaMCpUC-new'!D7-D26)/D26, 0)</f>
        <v>0</v>
      </c>
      <c r="AK26" s="21">
        <f>IFERROR(('CCaMC-VOaMCpUC-new'!AH7-AH26)/AH26, 0)</f>
        <v>0</v>
      </c>
      <c r="AM26" s="25">
        <v>0</v>
      </c>
      <c r="AN26" s="25">
        <v>0</v>
      </c>
      <c r="AO26" s="21" t="e">
        <f t="shared" si="1"/>
        <v>#DIV/0!</v>
      </c>
      <c r="AP26" s="21" t="e">
        <f>('CCaMC-VOaMCpUC-new'!C7-AM26)/AM26</f>
        <v>#DIV/0!</v>
      </c>
      <c r="AQ26" s="21"/>
    </row>
    <row r="27" spans="1:43" x14ac:dyDescent="0.25">
      <c r="A27" t="s">
        <v>75</v>
      </c>
      <c r="B27">
        <v>3.1431279649999992</v>
      </c>
      <c r="C27">
        <v>3.1431279649999992</v>
      </c>
      <c r="D27" s="25">
        <v>3.1431279649999992</v>
      </c>
      <c r="E27" s="25">
        <v>2.5911677750000002</v>
      </c>
      <c r="F27" s="25">
        <v>2.5911677750000002</v>
      </c>
      <c r="G27" s="25">
        <v>2.5911677750000002</v>
      </c>
      <c r="H27" s="25">
        <v>2.5911677750000002</v>
      </c>
      <c r="I27" s="25">
        <v>2.5911677750000002</v>
      </c>
      <c r="J27" s="25">
        <v>2.5911677750000002</v>
      </c>
      <c r="K27" s="25">
        <v>2.5911677750000002</v>
      </c>
      <c r="L27" s="25">
        <v>2.5911677750000002</v>
      </c>
      <c r="M27" s="25">
        <v>2.5911677750000002</v>
      </c>
      <c r="N27" s="25">
        <v>2.5911677750000002</v>
      </c>
      <c r="O27" s="25">
        <v>2.5911677750000002</v>
      </c>
      <c r="P27" s="25">
        <v>2.5911677750000002</v>
      </c>
      <c r="Q27" s="25">
        <v>2.5911677750000002</v>
      </c>
      <c r="R27" s="25">
        <v>2.5911677750000002</v>
      </c>
      <c r="S27" s="25">
        <v>2.5911677750000002</v>
      </c>
      <c r="T27" s="25">
        <v>2.5911677750000002</v>
      </c>
      <c r="U27" s="25">
        <v>2.5911677750000002</v>
      </c>
      <c r="V27" s="25">
        <v>2.5911677750000002</v>
      </c>
      <c r="W27" s="25">
        <v>2.5911677750000002</v>
      </c>
      <c r="X27" s="25">
        <v>2.5911677750000002</v>
      </c>
      <c r="Y27" s="25">
        <v>2.5911677750000002</v>
      </c>
      <c r="Z27" s="25">
        <v>2.5911677750000002</v>
      </c>
      <c r="AA27" s="25">
        <v>2.5911677750000002</v>
      </c>
      <c r="AB27" s="25">
        <v>2.5911677750000002</v>
      </c>
      <c r="AC27" s="25">
        <v>2.5911677750000002</v>
      </c>
      <c r="AD27" s="25">
        <v>2.5911677750000002</v>
      </c>
      <c r="AE27" s="25">
        <v>2.5911677750000002</v>
      </c>
      <c r="AF27" s="25">
        <v>2.5911677750000002</v>
      </c>
      <c r="AG27" s="25">
        <v>2.5911677750000002</v>
      </c>
      <c r="AH27" s="25">
        <v>0</v>
      </c>
      <c r="AJ27" s="21">
        <f>('CCaMC-VOaMCpUC-new'!D8-D27)/D27</f>
        <v>-0.78209208911265671</v>
      </c>
      <c r="AK27" s="21">
        <f>IFERROR(('CCaMC-VOaMCpUC-new'!AH8-AH27)/AH27, 0)</f>
        <v>0</v>
      </c>
      <c r="AM27" s="25">
        <v>0</v>
      </c>
      <c r="AN27" s="25">
        <v>3.1431279649999992</v>
      </c>
      <c r="AO27" s="21">
        <f t="shared" si="1"/>
        <v>-1</v>
      </c>
      <c r="AP27" s="21" t="e">
        <f>('CCaMC-VOaMCpUC-new'!C8-AM27)/AM27</f>
        <v>#DIV/0!</v>
      </c>
      <c r="AQ27" s="21"/>
    </row>
    <row r="28" spans="1:43" x14ac:dyDescent="0.25">
      <c r="A28" t="s">
        <v>76</v>
      </c>
      <c r="B28">
        <v>4.3036561264822124</v>
      </c>
      <c r="C28">
        <v>4.3036561264822124</v>
      </c>
      <c r="D28" s="25">
        <v>4.3036561264822124</v>
      </c>
      <c r="E28" s="25">
        <v>4.3036561264822124</v>
      </c>
      <c r="F28" s="25">
        <v>4.3036561264822124</v>
      </c>
      <c r="G28" s="25">
        <v>4.3036561264822124</v>
      </c>
      <c r="H28" s="25">
        <v>4.3036561264822124</v>
      </c>
      <c r="I28" s="25">
        <v>4.3036561264822124</v>
      </c>
      <c r="J28" s="25">
        <v>4.3036561264822124</v>
      </c>
      <c r="K28" s="25">
        <v>4.3036561264822124</v>
      </c>
      <c r="L28" s="25">
        <v>4.3036561264822124</v>
      </c>
      <c r="M28" s="25">
        <v>4.3036561264822124</v>
      </c>
      <c r="N28" s="25">
        <v>4.3036561264822124</v>
      </c>
      <c r="O28" s="25">
        <v>4.3036561264822124</v>
      </c>
      <c r="P28" s="25">
        <v>4.3036561264822124</v>
      </c>
      <c r="Q28" s="25">
        <v>4.3036561264822124</v>
      </c>
      <c r="R28" s="25">
        <v>4.3036561264822124</v>
      </c>
      <c r="S28" s="25">
        <v>4.3036561264822124</v>
      </c>
      <c r="T28" s="25">
        <v>4.3036561264822124</v>
      </c>
      <c r="U28" s="25">
        <v>4.3036561264822124</v>
      </c>
      <c r="V28" s="25">
        <v>4.3036561264822124</v>
      </c>
      <c r="W28" s="25">
        <v>4.3036561264822124</v>
      </c>
      <c r="X28" s="25">
        <v>4.3036561264822124</v>
      </c>
      <c r="Y28" s="25">
        <v>4.3036561264822124</v>
      </c>
      <c r="Z28" s="25">
        <v>4.3036561264822124</v>
      </c>
      <c r="AA28" s="25">
        <v>4.3036561264822124</v>
      </c>
      <c r="AB28" s="25">
        <v>4.3036561264822124</v>
      </c>
      <c r="AC28" s="25">
        <v>4.3036561264822124</v>
      </c>
      <c r="AD28" s="25">
        <v>4.3036561264822124</v>
      </c>
      <c r="AE28" s="25">
        <v>4.3036561264822124</v>
      </c>
      <c r="AF28" s="25">
        <v>4.3036561264822124</v>
      </c>
      <c r="AG28" s="25">
        <v>4.3036561264822124</v>
      </c>
      <c r="AH28" s="25">
        <v>4.3036561264822124</v>
      </c>
      <c r="AJ28" s="21">
        <f>('CCaMC-VOaMCpUC-new'!D9-D28)/D28</f>
        <v>-0.64902335268572153</v>
      </c>
      <c r="AK28" s="21">
        <f>('CCaMC-VOaMCpUC-new'!AH9-AH28)/AH28</f>
        <v>-0.65332589761896342</v>
      </c>
      <c r="AM28" s="25">
        <v>6.9518421539183022</v>
      </c>
      <c r="AN28" s="25">
        <v>4.3036561264822124</v>
      </c>
      <c r="AO28" s="21">
        <f t="shared" si="1"/>
        <v>0.61533402056467368</v>
      </c>
      <c r="AP28" s="21">
        <f>('CCaMC-VOaMCpUC-new'!C9-AM28)/AM28</f>
        <v>-0.78263315140482304</v>
      </c>
      <c r="AQ28" s="21"/>
    </row>
    <row r="29" spans="1:43" x14ac:dyDescent="0.25">
      <c r="A29" t="s">
        <v>77</v>
      </c>
      <c r="B29">
        <v>0</v>
      </c>
      <c r="C29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J29" s="21">
        <f>IFERROR(('CCaMC-VOaMCpUC-new'!D10-D29)/D29, 0)</f>
        <v>0</v>
      </c>
      <c r="AK29" s="21">
        <f>IFERROR(('CCaMC-VOaMCpUC-new'!AH10-AH29)/AH29, 0)</f>
        <v>0</v>
      </c>
      <c r="AM29" s="25">
        <v>0</v>
      </c>
      <c r="AN29" s="25">
        <v>0</v>
      </c>
      <c r="AO29" s="21" t="e">
        <f t="shared" si="1"/>
        <v>#DIV/0!</v>
      </c>
      <c r="AP29" s="21" t="e">
        <f>('CCaMC-VOaMCpUC-new'!C10-AM29)/AM29</f>
        <v>#DIV/0!</v>
      </c>
      <c r="AQ29" s="21"/>
    </row>
    <row r="30" spans="1:43" x14ac:dyDescent="0.25">
      <c r="A30" t="s">
        <v>78</v>
      </c>
      <c r="B30">
        <v>2.2124867557274697</v>
      </c>
      <c r="C30">
        <v>2.2124867557274697</v>
      </c>
      <c r="D30" s="25">
        <v>2.2124867557274697</v>
      </c>
      <c r="E30" s="25">
        <v>2.2124867557274697</v>
      </c>
      <c r="F30" s="25">
        <v>2.2124867557274697</v>
      </c>
      <c r="G30" s="25">
        <v>2.2124867557274697</v>
      </c>
      <c r="H30" s="25">
        <v>2.2124867557274697</v>
      </c>
      <c r="I30" s="25">
        <v>2.2124867557274697</v>
      </c>
      <c r="J30" s="25">
        <v>2.2124867557274697</v>
      </c>
      <c r="K30" s="25">
        <v>2.2124867557274697</v>
      </c>
      <c r="L30" s="25">
        <v>2.2124867557274697</v>
      </c>
      <c r="M30" s="25">
        <v>2.2124867557274697</v>
      </c>
      <c r="N30" s="25">
        <v>2.2124867557274697</v>
      </c>
      <c r="O30" s="25">
        <v>2.2124867557274697</v>
      </c>
      <c r="P30" s="25">
        <v>2.2124867557274697</v>
      </c>
      <c r="Q30" s="25">
        <v>2.2124867557274697</v>
      </c>
      <c r="R30" s="25">
        <v>2.2124867557274697</v>
      </c>
      <c r="S30" s="25">
        <v>2.2124867557274697</v>
      </c>
      <c r="T30" s="25">
        <v>2.2124867557274697</v>
      </c>
      <c r="U30" s="25">
        <v>2.2124867557274697</v>
      </c>
      <c r="V30" s="25">
        <v>2.2124867557274697</v>
      </c>
      <c r="W30" s="25">
        <v>2.2124867557274697</v>
      </c>
      <c r="X30" s="25">
        <v>2.2124867557274697</v>
      </c>
      <c r="Y30" s="25">
        <v>2.2124867557274697</v>
      </c>
      <c r="Z30" s="25">
        <v>2.2124867557274697</v>
      </c>
      <c r="AA30" s="25">
        <v>2.2124867557274697</v>
      </c>
      <c r="AB30" s="25">
        <v>2.2124867557274697</v>
      </c>
      <c r="AC30" s="25">
        <v>2.2124867557274697</v>
      </c>
      <c r="AD30" s="25">
        <v>2.2124867557274697</v>
      </c>
      <c r="AE30" s="25">
        <v>2.2124867557274697</v>
      </c>
      <c r="AF30" s="25">
        <v>2.2124867557274697</v>
      </c>
      <c r="AG30" s="25">
        <v>2.2124867557274697</v>
      </c>
      <c r="AH30" s="25">
        <v>2.2124867557274697</v>
      </c>
      <c r="AJ30" s="21">
        <f>('CCaMC-VOaMCpUC-new'!D11-D30)/D30</f>
        <v>0.69792887077641275</v>
      </c>
      <c r="AK30" s="21">
        <f>('CCaMC-VOaMCpUC-new'!AH11-AH30)/AH30</f>
        <v>6.4422176259572549E-3</v>
      </c>
      <c r="AM30" s="25">
        <v>2.2124867557274697</v>
      </c>
      <c r="AN30" s="25">
        <v>2.2124867557274697</v>
      </c>
      <c r="AO30" s="21">
        <f t="shared" si="1"/>
        <v>0</v>
      </c>
      <c r="AP30" s="21">
        <f>('CCaMC-VOaMCpUC-new'!C11-AM30)/AM30</f>
        <v>0.72097842588142802</v>
      </c>
      <c r="AQ30" s="21"/>
    </row>
    <row r="31" spans="1:43" x14ac:dyDescent="0.25">
      <c r="A31" t="s">
        <v>79</v>
      </c>
      <c r="B31">
        <v>4.4361200000000007</v>
      </c>
      <c r="C31">
        <v>4.4361200000000007</v>
      </c>
      <c r="D31" s="25">
        <v>4.4361200000000007</v>
      </c>
      <c r="E31" s="25">
        <v>4.4361200000000007</v>
      </c>
      <c r="F31" s="25">
        <v>4.4361200000000007</v>
      </c>
      <c r="G31" s="25">
        <v>4.4361200000000007</v>
      </c>
      <c r="H31" s="25">
        <v>4.4361200000000007</v>
      </c>
      <c r="I31" s="25">
        <v>4.4361200000000007</v>
      </c>
      <c r="J31" s="25">
        <v>4.4361200000000007</v>
      </c>
      <c r="K31" s="25">
        <v>4.4361200000000007</v>
      </c>
      <c r="L31" s="25">
        <v>4.4361200000000007</v>
      </c>
      <c r="M31" s="25">
        <v>4.4361200000000007</v>
      </c>
      <c r="N31" s="25">
        <v>4.4361200000000007</v>
      </c>
      <c r="O31" s="25">
        <v>4.4361200000000007</v>
      </c>
      <c r="P31" s="25">
        <v>4.4361200000000007</v>
      </c>
      <c r="Q31" s="25">
        <v>4.4361200000000007</v>
      </c>
      <c r="R31" s="25">
        <v>4.4361200000000007</v>
      </c>
      <c r="S31" s="25">
        <v>4.4361200000000007</v>
      </c>
      <c r="T31" s="25">
        <v>4.4361200000000007</v>
      </c>
      <c r="U31" s="25">
        <v>4.4361200000000007</v>
      </c>
      <c r="V31" s="25">
        <v>4.4361200000000007</v>
      </c>
      <c r="W31" s="25">
        <v>4.4361200000000007</v>
      </c>
      <c r="X31" s="25">
        <v>4.4361200000000007</v>
      </c>
      <c r="Y31" s="25">
        <v>4.4361200000000007</v>
      </c>
      <c r="Z31" s="25">
        <v>4.4361200000000007</v>
      </c>
      <c r="AA31" s="25">
        <v>4.4361200000000007</v>
      </c>
      <c r="AB31" s="25">
        <v>4.4361200000000007</v>
      </c>
      <c r="AC31" s="25">
        <v>4.4361200000000007</v>
      </c>
      <c r="AD31" s="25">
        <v>4.4361200000000007</v>
      </c>
      <c r="AE31" s="25">
        <v>4.4361200000000007</v>
      </c>
      <c r="AF31" s="25">
        <v>4.4361200000000007</v>
      </c>
      <c r="AG31" s="25">
        <v>4.4361200000000007</v>
      </c>
      <c r="AH31" s="25">
        <v>4.4361200000000007</v>
      </c>
      <c r="AJ31" s="21">
        <f>('CCaMC-VOaMCpUC-new'!D12-D31)/D31</f>
        <v>5.8530342931763908E-2</v>
      </c>
      <c r="AK31" s="21">
        <f>('CCaMC-VOaMCpUC-new'!AH12-AH31)/AH31</f>
        <v>5.8530342931763908E-2</v>
      </c>
      <c r="AM31" s="25">
        <v>7.295618081459569</v>
      </c>
      <c r="AN31" s="25">
        <v>4.4361200000000007</v>
      </c>
      <c r="AO31" s="21">
        <f t="shared" si="1"/>
        <v>0.64459439362766735</v>
      </c>
      <c r="AP31" s="21">
        <f>('CCaMC-VOaMCpUC-new'!C12-AM31)/AM31</f>
        <v>-0.35635780650033466</v>
      </c>
      <c r="AQ31" s="21"/>
    </row>
    <row r="32" spans="1:43" x14ac:dyDescent="0.25">
      <c r="A32" t="s">
        <v>80</v>
      </c>
      <c r="B32">
        <v>15.623932235294117</v>
      </c>
      <c r="C32">
        <v>15.623932235294117</v>
      </c>
      <c r="D32" s="25">
        <v>15.623932235294117</v>
      </c>
      <c r="E32" s="25">
        <v>15.623932235294117</v>
      </c>
      <c r="F32" s="25">
        <v>15.623932235294117</v>
      </c>
      <c r="G32" s="25">
        <v>15.623932235294117</v>
      </c>
      <c r="H32" s="25">
        <v>15.623932235294117</v>
      </c>
      <c r="I32" s="25">
        <v>15.623932235294117</v>
      </c>
      <c r="J32" s="25">
        <v>15.623932235294117</v>
      </c>
      <c r="K32" s="25">
        <v>15.623932235294117</v>
      </c>
      <c r="L32" s="25">
        <v>15.623932235294117</v>
      </c>
      <c r="M32" s="25">
        <v>15.623932235294117</v>
      </c>
      <c r="N32" s="25">
        <v>15.623932235294117</v>
      </c>
      <c r="O32" s="25">
        <v>15.623932235294117</v>
      </c>
      <c r="P32" s="25">
        <v>15.623932235294117</v>
      </c>
      <c r="Q32" s="25">
        <v>15.623932235294117</v>
      </c>
      <c r="R32" s="25">
        <v>15.623932235294117</v>
      </c>
      <c r="S32" s="25">
        <v>15.623932235294117</v>
      </c>
      <c r="T32" s="25">
        <v>15.623932235294117</v>
      </c>
      <c r="U32" s="25">
        <v>15.623932235294117</v>
      </c>
      <c r="V32" s="25">
        <v>15.623932235294117</v>
      </c>
      <c r="W32" s="25">
        <v>15.623932235294117</v>
      </c>
      <c r="X32" s="25">
        <v>15.623932235294117</v>
      </c>
      <c r="Y32" s="25">
        <v>15.623932235294117</v>
      </c>
      <c r="Z32" s="25">
        <v>15.623932235294117</v>
      </c>
      <c r="AA32" s="25">
        <v>15.623932235294117</v>
      </c>
      <c r="AB32" s="25">
        <v>15.623932235294117</v>
      </c>
      <c r="AC32" s="25">
        <v>15.623932235294117</v>
      </c>
      <c r="AD32" s="25">
        <v>15.623932235294117</v>
      </c>
      <c r="AE32" s="25">
        <v>15.623932235294117</v>
      </c>
      <c r="AF32" s="25">
        <v>15.623932235294117</v>
      </c>
      <c r="AG32" s="25">
        <v>15.623932235294117</v>
      </c>
      <c r="AH32" s="25">
        <v>15.623932235294117</v>
      </c>
      <c r="AJ32" s="21">
        <f>('CCaMC-VOaMCpUC-new'!D13-D32)/D32</f>
        <v>-0.48984328653951442</v>
      </c>
      <c r="AK32" s="21">
        <f>('CCaMC-VOaMCpUC-new'!AH13-AH32)/AH32</f>
        <v>-0.48984328653951442</v>
      </c>
      <c r="AM32" s="25">
        <v>6.1423270460699575</v>
      </c>
      <c r="AN32" s="25">
        <v>15.623932235294117</v>
      </c>
      <c r="AO32" s="21">
        <f t="shared" si="1"/>
        <v>-0.60686420335371283</v>
      </c>
      <c r="AP32" s="21">
        <f>('CCaMC-VOaMCpUC-new'!C13-AM32)/AM32</f>
        <v>0.2976602940064621</v>
      </c>
      <c r="AQ32" s="21"/>
    </row>
    <row r="33" spans="1:43" x14ac:dyDescent="0.25">
      <c r="A33" t="s">
        <v>81</v>
      </c>
      <c r="B33">
        <v>0</v>
      </c>
      <c r="C33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J33" s="21">
        <f>IFERROR(('CCaMC-VOaMCpUC-new'!D14-D33)/D33, 0)</f>
        <v>0</v>
      </c>
      <c r="AK33" s="21">
        <f>IFERROR(('CCaMC-VOaMCpUC-new'!AH14-AH33)/AH33, 0)</f>
        <v>0</v>
      </c>
      <c r="AM33" s="25">
        <v>0</v>
      </c>
      <c r="AN33" s="25">
        <v>0</v>
      </c>
      <c r="AO33" s="21" t="e">
        <f t="shared" si="1"/>
        <v>#DIV/0!</v>
      </c>
      <c r="AP33" s="21" t="e">
        <f>('CCaMC-VOaMCpUC-new'!C14-AM33)/AM33</f>
        <v>#DIV/0!</v>
      </c>
      <c r="AQ33" s="21"/>
    </row>
    <row r="34" spans="1:43" x14ac:dyDescent="0.25">
      <c r="A34" t="s">
        <v>82</v>
      </c>
      <c r="B34">
        <v>2.2124867557274697</v>
      </c>
      <c r="C34">
        <v>2.2124867557274697</v>
      </c>
      <c r="D34" s="25">
        <v>2.2124867557274697</v>
      </c>
      <c r="E34" s="25">
        <v>2.2124867557274697</v>
      </c>
      <c r="F34" s="25">
        <v>2.2124867557274697</v>
      </c>
      <c r="G34" s="25">
        <v>2.2124867557274697</v>
      </c>
      <c r="H34" s="25">
        <v>2.2124867557274697</v>
      </c>
      <c r="I34" s="25">
        <v>2.2124867557274697</v>
      </c>
      <c r="J34" s="25">
        <v>2.2124867557274697</v>
      </c>
      <c r="K34" s="25">
        <v>2.2124867557274697</v>
      </c>
      <c r="L34" s="25">
        <v>2.2124867557274697</v>
      </c>
      <c r="M34" s="25">
        <v>2.2124867557274697</v>
      </c>
      <c r="N34" s="25">
        <v>2.2124867557274697</v>
      </c>
      <c r="O34" s="25">
        <v>2.2124867557274697</v>
      </c>
      <c r="P34" s="25">
        <v>2.2124867557274697</v>
      </c>
      <c r="Q34" s="25">
        <v>2.2124867557274697</v>
      </c>
      <c r="R34" s="25">
        <v>2.2124867557274697</v>
      </c>
      <c r="S34" s="25">
        <v>2.2124867557274697</v>
      </c>
      <c r="T34" s="25">
        <v>2.2124867557274697</v>
      </c>
      <c r="U34" s="25">
        <v>2.2124867557274697</v>
      </c>
      <c r="V34" s="25">
        <v>2.2124867557274697</v>
      </c>
      <c r="W34" s="25">
        <v>2.2124867557274697</v>
      </c>
      <c r="X34" s="25">
        <v>2.2124867557274697</v>
      </c>
      <c r="Y34" s="25">
        <v>2.2124867557274697</v>
      </c>
      <c r="Z34" s="25">
        <v>2.2124867557274697</v>
      </c>
      <c r="AA34" s="25">
        <v>2.2124867557274697</v>
      </c>
      <c r="AB34" s="25">
        <v>2.2124867557274697</v>
      </c>
      <c r="AC34" s="25">
        <v>2.2124867557274697</v>
      </c>
      <c r="AD34" s="25">
        <v>2.2124867557274697</v>
      </c>
      <c r="AE34" s="25">
        <v>2.2124867557274697</v>
      </c>
      <c r="AF34" s="25">
        <v>2.2124867557274697</v>
      </c>
      <c r="AG34" s="25">
        <v>2.2124867557274697</v>
      </c>
      <c r="AH34" s="25">
        <v>2.2124867557274697</v>
      </c>
      <c r="AJ34" s="21">
        <f>('CCaMC-VOaMCpUC-new'!D15-D34)/D34</f>
        <v>0.69792887077641275</v>
      </c>
      <c r="AK34" s="21">
        <f>('CCaMC-VOaMCpUC-new'!AH15-AH34)/AH34</f>
        <v>6.4422176259572549E-3</v>
      </c>
      <c r="AM34" s="25">
        <v>2.2124867557274697</v>
      </c>
      <c r="AN34" s="25">
        <v>2.2124867557274697</v>
      </c>
      <c r="AO34" s="21">
        <f t="shared" si="1"/>
        <v>0</v>
      </c>
      <c r="AP34" s="21">
        <f>('CCaMC-VOaMCpUC-new'!C15-AM34)/AM34</f>
        <v>0.72097842588142802</v>
      </c>
      <c r="AQ34" s="21"/>
    </row>
    <row r="35" spans="1:43" x14ac:dyDescent="0.25">
      <c r="A35" t="s">
        <v>83</v>
      </c>
      <c r="B35">
        <v>2.2124867557274697</v>
      </c>
      <c r="C35">
        <v>2.2124867557274697</v>
      </c>
      <c r="D35" s="25">
        <v>2.2124867557274697</v>
      </c>
      <c r="E35" s="25">
        <v>2.2124867557274697</v>
      </c>
      <c r="F35" s="25">
        <v>2.2124867557274697</v>
      </c>
      <c r="G35" s="25">
        <v>2.2124867557274697</v>
      </c>
      <c r="H35" s="25">
        <v>2.2124867557274697</v>
      </c>
      <c r="I35" s="25">
        <v>2.2124867557274697</v>
      </c>
      <c r="J35" s="25">
        <v>2.2124867557274697</v>
      </c>
      <c r="K35" s="25">
        <v>2.2124867557274697</v>
      </c>
      <c r="L35" s="25">
        <v>2.2124867557274697</v>
      </c>
      <c r="M35" s="25">
        <v>2.2124867557274697</v>
      </c>
      <c r="N35" s="25">
        <v>2.2124867557274697</v>
      </c>
      <c r="O35" s="25">
        <v>2.2124867557274697</v>
      </c>
      <c r="P35" s="25">
        <v>2.2124867557274697</v>
      </c>
      <c r="Q35" s="25">
        <v>2.2124867557274697</v>
      </c>
      <c r="R35" s="25">
        <v>2.2124867557274697</v>
      </c>
      <c r="S35" s="25">
        <v>2.2124867557274697</v>
      </c>
      <c r="T35" s="25">
        <v>2.2124867557274697</v>
      </c>
      <c r="U35" s="25">
        <v>2.2124867557274697</v>
      </c>
      <c r="V35" s="25">
        <v>2.2124867557274697</v>
      </c>
      <c r="W35" s="25">
        <v>2.2124867557274697</v>
      </c>
      <c r="X35" s="25">
        <v>2.2124867557274697</v>
      </c>
      <c r="Y35" s="25">
        <v>2.2124867557274697</v>
      </c>
      <c r="Z35" s="25">
        <v>2.2124867557274697</v>
      </c>
      <c r="AA35" s="25">
        <v>2.2124867557274697</v>
      </c>
      <c r="AB35" s="25">
        <v>2.2124867557274697</v>
      </c>
      <c r="AC35" s="25">
        <v>2.2124867557274697</v>
      </c>
      <c r="AD35" s="25">
        <v>2.2124867557274697</v>
      </c>
      <c r="AE35" s="25">
        <v>2.2124867557274697</v>
      </c>
      <c r="AF35" s="25">
        <v>2.2124867557274697</v>
      </c>
      <c r="AG35" s="25">
        <v>2.2124867557274697</v>
      </c>
      <c r="AH35" s="25">
        <v>2.2124867557274697</v>
      </c>
      <c r="AJ35" s="21">
        <f>('CCaMC-VOaMCpUC-new'!D16-D35)/D35</f>
        <v>0.69792887077641275</v>
      </c>
      <c r="AK35" s="21">
        <f>('CCaMC-VOaMCpUC-new'!AH16-AH35)/AH35</f>
        <v>6.4422176259572549E-3</v>
      </c>
      <c r="AM35" s="25">
        <v>2.2124867557274697</v>
      </c>
      <c r="AN35" s="25">
        <v>2.2124867557274697</v>
      </c>
      <c r="AO35" s="21">
        <f t="shared" si="1"/>
        <v>0</v>
      </c>
      <c r="AP35" s="21">
        <f>('CCaMC-VOaMCpUC-new'!C16-AM35)/AM35</f>
        <v>0.72097842588142802</v>
      </c>
      <c r="AQ35" s="21"/>
    </row>
    <row r="36" spans="1:43" x14ac:dyDescent="0.25">
      <c r="A36" t="s">
        <v>84</v>
      </c>
      <c r="B36">
        <v>5.5406599999999999</v>
      </c>
      <c r="C36">
        <v>5.5406599999999999</v>
      </c>
      <c r="D36" s="25">
        <v>5.5406599999999999</v>
      </c>
      <c r="E36" s="25">
        <v>5.5406599999999999</v>
      </c>
      <c r="F36" s="25">
        <v>5.5406599999999999</v>
      </c>
      <c r="G36" s="25">
        <v>5.5406599999999999</v>
      </c>
      <c r="H36" s="25">
        <v>5.5406599999999999</v>
      </c>
      <c r="I36" s="25">
        <v>5.5406599999999999</v>
      </c>
      <c r="J36" s="25">
        <v>5.5406599999999999</v>
      </c>
      <c r="K36" s="25">
        <v>5.5406599999999999</v>
      </c>
      <c r="L36" s="25">
        <v>5.5406599999999999</v>
      </c>
      <c r="M36" s="25">
        <v>5.5406599999999999</v>
      </c>
      <c r="N36" s="25">
        <v>5.5406599999999999</v>
      </c>
      <c r="O36" s="25">
        <v>5.5406599999999999</v>
      </c>
      <c r="P36" s="25">
        <v>5.5406599999999999</v>
      </c>
      <c r="Q36" s="25">
        <v>5.5406599999999999</v>
      </c>
      <c r="R36" s="25">
        <v>5.5406599999999999</v>
      </c>
      <c r="S36" s="25">
        <v>5.5406599999999999</v>
      </c>
      <c r="T36" s="25">
        <v>5.5406599999999999</v>
      </c>
      <c r="U36" s="25">
        <v>5.5406599999999999</v>
      </c>
      <c r="V36" s="25">
        <v>5.5406599999999999</v>
      </c>
      <c r="W36" s="25">
        <v>5.5406599999999999</v>
      </c>
      <c r="X36" s="25">
        <v>5.5406599999999999</v>
      </c>
      <c r="Y36" s="25">
        <v>5.5406599999999999</v>
      </c>
      <c r="Z36" s="25">
        <v>5.5406599999999999</v>
      </c>
      <c r="AA36" s="25">
        <v>5.5406599999999999</v>
      </c>
      <c r="AB36" s="25">
        <v>5.5406599999999999</v>
      </c>
      <c r="AC36" s="25">
        <v>5.5406599999999999</v>
      </c>
      <c r="AD36" s="25">
        <v>5.5406599999999999</v>
      </c>
      <c r="AE36" s="25">
        <v>5.5406599999999999</v>
      </c>
      <c r="AF36" s="25">
        <v>5.5406599999999999</v>
      </c>
      <c r="AG36" s="25">
        <v>5.5406599999999999</v>
      </c>
      <c r="AH36" s="25">
        <v>5.5406599999999999</v>
      </c>
      <c r="AJ36" s="21">
        <f>('CCaMC-VOaMCpUC-new'!D17-D36)/D36</f>
        <v>0</v>
      </c>
      <c r="AK36" s="21">
        <f>('CCaMC-VOaMCpUC-new'!AH17-AH36)/AH36</f>
        <v>0</v>
      </c>
      <c r="AM36" s="25">
        <v>6.7522876908857299</v>
      </c>
      <c r="AN36" s="25">
        <v>5.5406599999999999</v>
      </c>
      <c r="AO36" s="21">
        <f t="shared" si="1"/>
        <v>0.218679307318213</v>
      </c>
      <c r="AP36" s="21">
        <f>('CCaMC-VOaMCpUC-new'!C17-AM36)/AM36</f>
        <v>-0.17943958349422681</v>
      </c>
      <c r="AQ36" s="21"/>
    </row>
    <row r="38" spans="1:43" x14ac:dyDescent="0.25">
      <c r="A38" t="s">
        <v>86</v>
      </c>
      <c r="B38">
        <v>2018</v>
      </c>
      <c r="C38">
        <v>2019</v>
      </c>
      <c r="D38">
        <v>2020</v>
      </c>
      <c r="E38">
        <v>2021</v>
      </c>
      <c r="F38">
        <v>2022</v>
      </c>
      <c r="G38">
        <v>2023</v>
      </c>
      <c r="H38">
        <v>2024</v>
      </c>
      <c r="I38">
        <v>2025</v>
      </c>
      <c r="J38">
        <v>2026</v>
      </c>
      <c r="K38">
        <v>2027</v>
      </c>
      <c r="L38">
        <v>2028</v>
      </c>
      <c r="M38">
        <v>2029</v>
      </c>
      <c r="N38">
        <v>2030</v>
      </c>
      <c r="O38">
        <v>2031</v>
      </c>
      <c r="P38">
        <v>2032</v>
      </c>
      <c r="Q38">
        <v>2033</v>
      </c>
      <c r="R38">
        <v>2034</v>
      </c>
      <c r="S38">
        <v>2035</v>
      </c>
      <c r="T38">
        <v>2036</v>
      </c>
      <c r="U38">
        <v>2037</v>
      </c>
      <c r="V38">
        <v>2038</v>
      </c>
      <c r="W38">
        <v>2039</v>
      </c>
      <c r="X38">
        <v>2040</v>
      </c>
      <c r="Y38">
        <v>2041</v>
      </c>
      <c r="Z38">
        <v>2042</v>
      </c>
      <c r="AA38">
        <v>2043</v>
      </c>
      <c r="AB38">
        <v>2044</v>
      </c>
      <c r="AC38">
        <v>2045</v>
      </c>
      <c r="AD38">
        <v>2046</v>
      </c>
      <c r="AE38">
        <v>2047</v>
      </c>
      <c r="AF38">
        <v>2048</v>
      </c>
      <c r="AG38">
        <v>2049</v>
      </c>
      <c r="AH38">
        <v>2050</v>
      </c>
      <c r="AM38">
        <v>2020</v>
      </c>
      <c r="AN38">
        <v>2050</v>
      </c>
      <c r="AO38" t="s">
        <v>113</v>
      </c>
    </row>
    <row r="39" spans="1:43" x14ac:dyDescent="0.25">
      <c r="A39" t="s">
        <v>87</v>
      </c>
      <c r="B39">
        <v>3843235.6716047339</v>
      </c>
      <c r="C39">
        <v>3830654.9941502586</v>
      </c>
      <c r="D39">
        <v>3822590.4573204694</v>
      </c>
      <c r="E39">
        <v>3808611.9268155005</v>
      </c>
      <c r="F39">
        <v>3780654.8658055617</v>
      </c>
      <c r="G39">
        <v>3777429.0510736457</v>
      </c>
      <c r="H39">
        <v>3775278.5079190354</v>
      </c>
      <c r="I39">
        <v>3711837.4848580202</v>
      </c>
      <c r="J39">
        <v>3649471.7333743107</v>
      </c>
      <c r="K39">
        <v>3586030.7103132955</v>
      </c>
      <c r="L39">
        <v>3522589.6872522808</v>
      </c>
      <c r="M39">
        <v>3455922.8494593501</v>
      </c>
      <c r="N39">
        <v>3393557.0979756406</v>
      </c>
      <c r="O39">
        <v>3324739.7170280991</v>
      </c>
      <c r="P39">
        <v>3255922.3360805577</v>
      </c>
      <c r="Q39">
        <v>3192481.313019543</v>
      </c>
      <c r="R39">
        <v>3124739.2036493067</v>
      </c>
      <c r="S39">
        <v>3056997.0942790704</v>
      </c>
      <c r="T39">
        <v>2990330.2564861397</v>
      </c>
      <c r="U39">
        <v>2925813.9618478199</v>
      </c>
      <c r="V39">
        <v>2863448.2103641098</v>
      </c>
      <c r="W39">
        <v>2839792.2356633926</v>
      </c>
      <c r="X39">
        <v>2815060.9893853697</v>
      </c>
      <c r="Y39">
        <v>2793555.5578392632</v>
      </c>
      <c r="Z39">
        <v>2772050.1262931563</v>
      </c>
      <c r="AA39">
        <v>2750544.6947470498</v>
      </c>
      <c r="AB39">
        <v>2731189.8063555537</v>
      </c>
      <c r="AC39">
        <v>2708609.103232142</v>
      </c>
      <c r="AD39">
        <v>2684953.1285314243</v>
      </c>
      <c r="AE39">
        <v>2661297.1538307066</v>
      </c>
      <c r="AF39">
        <v>2638716.450707295</v>
      </c>
      <c r="AG39">
        <v>2616135.7475838829</v>
      </c>
      <c r="AH39">
        <v>2593555.0444604708</v>
      </c>
      <c r="AJ39" s="21">
        <f>('CCaMC-BCCpUC'!D2-D39)/D39</f>
        <v>-4.0370055247508349E-2</v>
      </c>
      <c r="AK39" s="21">
        <f>('CCaMC-BCCpUC'!AH2-AH39)/AH39</f>
        <v>2.1668531670743021E-2</v>
      </c>
      <c r="AM39" s="21">
        <f t="shared" ref="AM39:AM54" si="2">AVERAGE(AJ3,AJ21,AJ39)</f>
        <v>-0.10659014087809332</v>
      </c>
      <c r="AN39" s="21">
        <f t="shared" ref="AN39:AN54" si="3">AVERAGE(AK3,AK21,AK39)</f>
        <v>-8.5910611905342868E-2</v>
      </c>
    </row>
    <row r="40" spans="1:43" x14ac:dyDescent="0.25">
      <c r="A40" t="s">
        <v>88</v>
      </c>
      <c r="B40">
        <v>954491.27762722597</v>
      </c>
      <c r="C40">
        <v>948878.9398074653</v>
      </c>
      <c r="D40">
        <v>942281.98131757311</v>
      </c>
      <c r="E40">
        <v>937358.87796690664</v>
      </c>
      <c r="F40">
        <v>935389.6366266401</v>
      </c>
      <c r="G40">
        <v>924558.80925517378</v>
      </c>
      <c r="H40">
        <v>920620.32657464058</v>
      </c>
      <c r="I40">
        <v>920620.32657464058</v>
      </c>
      <c r="J40">
        <v>916681.84389410738</v>
      </c>
      <c r="K40">
        <v>908804.87853304099</v>
      </c>
      <c r="L40">
        <v>904866.39585250767</v>
      </c>
      <c r="M40">
        <v>900927.91317197448</v>
      </c>
      <c r="N40">
        <v>896989.43049144128</v>
      </c>
      <c r="O40">
        <v>894035.56848104135</v>
      </c>
      <c r="P40">
        <v>890097.08580050815</v>
      </c>
      <c r="Q40">
        <v>884189.3617797083</v>
      </c>
      <c r="R40">
        <v>881235.49976930849</v>
      </c>
      <c r="S40">
        <v>877297.01708877517</v>
      </c>
      <c r="T40">
        <v>872373.91373810859</v>
      </c>
      <c r="U40">
        <v>868435.43105757551</v>
      </c>
      <c r="V40">
        <v>865481.56904717558</v>
      </c>
      <c r="W40">
        <v>861543.08636664227</v>
      </c>
      <c r="X40">
        <v>857604.60368610907</v>
      </c>
      <c r="Y40">
        <v>853666.12100557587</v>
      </c>
      <c r="Z40">
        <v>849727.63832504267</v>
      </c>
      <c r="AA40">
        <v>846773.77631464263</v>
      </c>
      <c r="AB40">
        <v>842835.29363410943</v>
      </c>
      <c r="AC40">
        <v>839881.4316237095</v>
      </c>
      <c r="AD40">
        <v>836927.56961330958</v>
      </c>
      <c r="AE40">
        <v>832989.08693277638</v>
      </c>
      <c r="AF40">
        <v>828065.98358210991</v>
      </c>
      <c r="AG40">
        <v>824127.5009015766</v>
      </c>
      <c r="AH40">
        <v>814281.29420024354</v>
      </c>
      <c r="AJ40" s="21">
        <f>('CCaMC-BCCpUC'!D3-D40)/D40</f>
        <v>-0.20676073804244743</v>
      </c>
      <c r="AK40" s="21">
        <f>('CCaMC-BCCpUC'!AH3-AH40)/AH40</f>
        <v>-0.19020325549613287</v>
      </c>
      <c r="AM40" s="21">
        <f t="shared" si="2"/>
        <v>-0.52779204428033855</v>
      </c>
      <c r="AN40" s="21">
        <f t="shared" si="3"/>
        <v>-0.52227288343156697</v>
      </c>
    </row>
    <row r="41" spans="1:43" x14ac:dyDescent="0.25">
      <c r="A41" t="s">
        <v>16</v>
      </c>
      <c r="B41">
        <v>6722722.8435440063</v>
      </c>
      <c r="C41">
        <v>6663466.6124743372</v>
      </c>
      <c r="D41">
        <v>6585576.5163766285</v>
      </c>
      <c r="E41">
        <v>6536662.2549539767</v>
      </c>
      <c r="F41">
        <v>6516525.1594557222</v>
      </c>
      <c r="G41">
        <v>6464198.3540699258</v>
      </c>
      <c r="H41">
        <v>6325527.3114702674</v>
      </c>
      <c r="I41">
        <v>6325157.3825575011</v>
      </c>
      <c r="J41">
        <v>6292090.9467996508</v>
      </c>
      <c r="K41">
        <v>6260431.8678775346</v>
      </c>
      <c r="L41">
        <v>6226838.8362994762</v>
      </c>
      <c r="M41">
        <v>6190348.8858972946</v>
      </c>
      <c r="N41">
        <v>6147850.4376991298</v>
      </c>
      <c r="O41">
        <v>6112388.3801592747</v>
      </c>
      <c r="P41">
        <v>6065847.2807087982</v>
      </c>
      <c r="Q41">
        <v>6016120.8588624727</v>
      </c>
      <c r="R41">
        <v>5974603.9024798293</v>
      </c>
      <c r="S41">
        <v>5932539.5353405857</v>
      </c>
      <c r="T41">
        <v>5886901.1101594111</v>
      </c>
      <c r="U41">
        <v>5844299.4711385034</v>
      </c>
      <c r="V41">
        <v>5803834.3800869416</v>
      </c>
      <c r="W41">
        <v>5765395.8636817075</v>
      </c>
      <c r="X41">
        <v>5723126.7805915987</v>
      </c>
      <c r="Y41">
        <v>5676859.8430238543</v>
      </c>
      <c r="Z41">
        <v>5637153.9068699954</v>
      </c>
      <c r="AA41">
        <v>5598344.5495841885</v>
      </c>
      <c r="AB41">
        <v>5559123.5668850513</v>
      </c>
      <c r="AC41">
        <v>5524355.994690354</v>
      </c>
      <c r="AD41">
        <v>5484236.3884830186</v>
      </c>
      <c r="AE41">
        <v>5440724.8918847609</v>
      </c>
      <c r="AF41">
        <v>5396535.7667709002</v>
      </c>
      <c r="AG41">
        <v>5354048.237200967</v>
      </c>
      <c r="AH41">
        <v>5259057.4906101944</v>
      </c>
      <c r="AJ41" s="21">
        <f>('CCaMC-BCCpUC'!D4-D41)/D41</f>
        <v>-0.22350330545217684</v>
      </c>
      <c r="AK41" s="21">
        <f>('CCaMC-BCCpUC'!AH4-AH41)/AH41</f>
        <v>-0.18538082659896227</v>
      </c>
      <c r="AM41" s="21">
        <f t="shared" si="2"/>
        <v>-0.47713658140306636</v>
      </c>
      <c r="AN41" s="21">
        <f t="shared" si="3"/>
        <v>-0.46985075603551923</v>
      </c>
    </row>
    <row r="42" spans="1:43" x14ac:dyDescent="0.25">
      <c r="A42" t="s">
        <v>53</v>
      </c>
      <c r="B42">
        <v>10912582.654511476</v>
      </c>
      <c r="C42">
        <v>10912582.654511476</v>
      </c>
      <c r="D42">
        <v>10912582.654511476</v>
      </c>
      <c r="E42">
        <v>10912582.654511476</v>
      </c>
      <c r="F42">
        <v>10912582.654511476</v>
      </c>
      <c r="G42">
        <v>10912582.654511476</v>
      </c>
      <c r="H42">
        <v>10912582.654511476</v>
      </c>
      <c r="I42">
        <v>10912582.654511476</v>
      </c>
      <c r="J42">
        <v>10503755.656227451</v>
      </c>
      <c r="K42">
        <v>10094928.657943428</v>
      </c>
      <c r="L42">
        <v>9686101.6596594062</v>
      </c>
      <c r="M42">
        <v>9277274.6613753829</v>
      </c>
      <c r="N42">
        <v>8868447.6630913597</v>
      </c>
      <c r="O42">
        <v>8459620.6648073364</v>
      </c>
      <c r="P42">
        <v>8050793.6665233141</v>
      </c>
      <c r="Q42">
        <v>7641966.6682392908</v>
      </c>
      <c r="R42">
        <v>7233139.6699552657</v>
      </c>
      <c r="S42">
        <v>6824312.6716712425</v>
      </c>
      <c r="T42">
        <v>6824312.6716712378</v>
      </c>
      <c r="U42">
        <v>6824312.6716712378</v>
      </c>
      <c r="V42">
        <v>6824312.6716712378</v>
      </c>
      <c r="W42">
        <v>6824312.6716712378</v>
      </c>
      <c r="X42">
        <v>6551339.5640217382</v>
      </c>
      <c r="Y42">
        <v>6551339.5640217382</v>
      </c>
      <c r="Z42">
        <v>6551339.5640217382</v>
      </c>
      <c r="AA42">
        <v>6551339.5640217382</v>
      </c>
      <c r="AB42">
        <v>6551339.5640217382</v>
      </c>
      <c r="AC42">
        <v>6551339.5640217382</v>
      </c>
      <c r="AD42">
        <v>6551339.5640217382</v>
      </c>
      <c r="AE42">
        <v>6551339.5640217382</v>
      </c>
      <c r="AF42">
        <v>6551339.5640217382</v>
      </c>
      <c r="AG42">
        <v>6551339.5640217382</v>
      </c>
      <c r="AH42">
        <v>6551339.5640217382</v>
      </c>
      <c r="AJ42" s="21">
        <f>('CCaMC-BCCpUC'!D5-D42)/D42</f>
        <v>-0.60292435409098888</v>
      </c>
      <c r="AK42" s="21">
        <f>('CCaMC-BCCpUC'!AH5-AH42)/AH42</f>
        <v>-0.35913810889564074</v>
      </c>
      <c r="AM42" s="21">
        <f t="shared" si="2"/>
        <v>-0.20097478469699628</v>
      </c>
      <c r="AN42" s="21">
        <f t="shared" si="3"/>
        <v>-0.11971270296521358</v>
      </c>
    </row>
    <row r="43" spans="1:43" x14ac:dyDescent="0.25">
      <c r="A43" t="s">
        <v>89</v>
      </c>
      <c r="B43">
        <v>1249852.7272727271</v>
      </c>
      <c r="C43">
        <v>1249852.7272727271</v>
      </c>
      <c r="D43">
        <v>1249852.7272727271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J43" s="21">
        <f>('CCaMC-BCCpUC'!D6-D43)/D43</f>
        <v>-1.6165252400592214E-2</v>
      </c>
      <c r="AK43" s="21">
        <f>IFERROR(('CCaMC-BCCpUC'!AH6-AH43)/AH43, 0)</f>
        <v>0</v>
      </c>
      <c r="AM43" s="21">
        <f t="shared" si="2"/>
        <v>-8.7006377323768716E-2</v>
      </c>
      <c r="AN43" s="21">
        <f t="shared" si="3"/>
        <v>-6.611289751121531E-2</v>
      </c>
    </row>
    <row r="44" spans="1:43" x14ac:dyDescent="0.25">
      <c r="A44" t="s">
        <v>90</v>
      </c>
      <c r="B44">
        <v>1236133.0242709971</v>
      </c>
      <c r="C44">
        <v>1236133.0242709971</v>
      </c>
      <c r="D44">
        <v>1236133.0242709971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J44" s="21">
        <f>('CCaMC-BCCpUC'!D7-D44)/D44</f>
        <v>5.4667988251915593E-2</v>
      </c>
      <c r="AK44" s="21">
        <f>IFERROR(('CCaMC-BCCpUC'!AH7-AH44)/AH44, 0)</f>
        <v>0</v>
      </c>
      <c r="AM44" s="21">
        <f t="shared" si="2"/>
        <v>-0.11764010663453933</v>
      </c>
      <c r="AN44" s="21">
        <f t="shared" si="3"/>
        <v>-0.15623356899286178</v>
      </c>
    </row>
    <row r="45" spans="1:43" x14ac:dyDescent="0.25">
      <c r="A45" t="s">
        <v>91</v>
      </c>
      <c r="B45">
        <v>6370242.9554983974</v>
      </c>
      <c r="C45">
        <v>6132901.3065391183</v>
      </c>
      <c r="D45">
        <v>5902182.0799350943</v>
      </c>
      <c r="E45">
        <v>5663684.887225681</v>
      </c>
      <c r="F45">
        <v>5405355.9135367228</v>
      </c>
      <c r="G45">
        <v>5171685.2777157612</v>
      </c>
      <c r="H45">
        <v>4961473.6398938186</v>
      </c>
      <c r="I45">
        <v>4773521.6602019183</v>
      </c>
      <c r="J45">
        <v>4606629.9987710798</v>
      </c>
      <c r="K45">
        <v>4459599.3157323264</v>
      </c>
      <c r="L45">
        <v>4331230.2712166794</v>
      </c>
      <c r="M45">
        <v>4220323.5253551612</v>
      </c>
      <c r="N45">
        <v>4125679.7382787941</v>
      </c>
      <c r="O45">
        <v>4046099.5701185986</v>
      </c>
      <c r="P45">
        <v>3980383.6810055962</v>
      </c>
      <c r="Q45">
        <v>3927332.7310708128</v>
      </c>
      <c r="R45">
        <v>3885747.3804452657</v>
      </c>
      <c r="S45">
        <v>3854428.2892599786</v>
      </c>
      <c r="T45">
        <v>3832176.1176459733</v>
      </c>
      <c r="U45">
        <v>3817791.5257342719</v>
      </c>
      <c r="V45">
        <v>3810075.1736558964</v>
      </c>
      <c r="W45">
        <v>3807827.7215418699</v>
      </c>
      <c r="X45">
        <v>3805580.2694278429</v>
      </c>
      <c r="Y45">
        <v>3803332.8173138145</v>
      </c>
      <c r="Z45">
        <v>3801085.3651997875</v>
      </c>
      <c r="AA45">
        <v>3798837.9130857592</v>
      </c>
      <c r="AB45">
        <v>3796590.4609717322</v>
      </c>
      <c r="AC45">
        <v>3794343.0088577038</v>
      </c>
      <c r="AD45">
        <v>3792095.5567436768</v>
      </c>
      <c r="AE45">
        <v>3789848.1046296493</v>
      </c>
      <c r="AF45">
        <v>3787600.6525156219</v>
      </c>
      <c r="AG45">
        <v>3785353.2004015939</v>
      </c>
      <c r="AH45">
        <v>3783105.7482875665</v>
      </c>
      <c r="AJ45" s="21">
        <f>('CCaMC-BCCpUC'!D8-D45)/D45</f>
        <v>-5.4627271135994686E-2</v>
      </c>
      <c r="AK45" s="21">
        <f>('CCaMC-BCCpUC'!AH8-AH45)/AH45</f>
        <v>-0.15509101889898227</v>
      </c>
      <c r="AM45" s="21">
        <f t="shared" si="2"/>
        <v>-0.29761768073464717</v>
      </c>
      <c r="AN45" s="21">
        <f t="shared" si="3"/>
        <v>-0.14157275759765228</v>
      </c>
    </row>
    <row r="46" spans="1:43" x14ac:dyDescent="0.25">
      <c r="A46" t="s">
        <v>5</v>
      </c>
      <c r="B46">
        <v>3919660.3415319473</v>
      </c>
      <c r="C46">
        <v>3905570.3880805597</v>
      </c>
      <c r="D46">
        <v>3890733.3256132798</v>
      </c>
      <c r="E46">
        <v>3878803.329671415</v>
      </c>
      <c r="F46">
        <v>3866682.7971530096</v>
      </c>
      <c r="G46">
        <v>3841195.9260045225</v>
      </c>
      <c r="H46">
        <v>3839087.2601898015</v>
      </c>
      <c r="I46">
        <v>3839042.3893855088</v>
      </c>
      <c r="J46">
        <v>3819153.3518814049</v>
      </c>
      <c r="K46">
        <v>3800119.4248290095</v>
      </c>
      <c r="L46">
        <v>3779912.1133369175</v>
      </c>
      <c r="M46">
        <v>3757945.9530697507</v>
      </c>
      <c r="N46">
        <v>3732333.580516702</v>
      </c>
      <c r="O46">
        <v>3710992.2498220368</v>
      </c>
      <c r="P46">
        <v>3682924.5113890306</v>
      </c>
      <c r="Q46">
        <v>3652922.9244934628</v>
      </c>
      <c r="R46">
        <v>3627905.4190206332</v>
      </c>
      <c r="S46">
        <v>3602555.2158759073</v>
      </c>
      <c r="T46">
        <v>3575035.1638181494</v>
      </c>
      <c r="U46">
        <v>3549358.5036679581</v>
      </c>
      <c r="V46">
        <v>3524980.1238168105</v>
      </c>
      <c r="W46">
        <v>3501831.7713540653</v>
      </c>
      <c r="X46">
        <v>3476357.7202982819</v>
      </c>
      <c r="Y46">
        <v>3448454.6604136759</v>
      </c>
      <c r="Z46">
        <v>3424536.9325289456</v>
      </c>
      <c r="AA46">
        <v>3401164.6195051717</v>
      </c>
      <c r="AB46">
        <v>3377541.6155616473</v>
      </c>
      <c r="AC46">
        <v>3356624.8440355393</v>
      </c>
      <c r="AD46">
        <v>3332456.8532392439</v>
      </c>
      <c r="AE46">
        <v>3306227.4339531148</v>
      </c>
      <c r="AF46">
        <v>3279586.4713616921</v>
      </c>
      <c r="AG46">
        <v>3253978.8740748526</v>
      </c>
      <c r="AH46">
        <v>3196460.063238393</v>
      </c>
      <c r="AJ46" s="21">
        <f>('CCaMC-BCCpUC'!D9-D46)/D46</f>
        <v>-0.18816251902447587</v>
      </c>
      <c r="AK46" s="21">
        <f>('CCaMC-BCCpUC'!AH9-AH46)/AH46</f>
        <v>-0.31809219291829904</v>
      </c>
      <c r="AM46" s="21">
        <f t="shared" si="2"/>
        <v>-0.49922503545881153</v>
      </c>
      <c r="AN46" s="21">
        <f t="shared" si="3"/>
        <v>-0.5680246215649114</v>
      </c>
    </row>
    <row r="47" spans="1:43" x14ac:dyDescent="0.25">
      <c r="A47" t="s">
        <v>8</v>
      </c>
      <c r="B47">
        <v>6057582.7309922576</v>
      </c>
      <c r="C47">
        <v>5965980.8542998433</v>
      </c>
      <c r="D47">
        <v>5874779.8696702076</v>
      </c>
      <c r="E47">
        <v>5782576.6548835812</v>
      </c>
      <c r="F47">
        <v>5690774.332159753</v>
      </c>
      <c r="G47">
        <v>5599372.9014987228</v>
      </c>
      <c r="H47">
        <v>5508372.3629004899</v>
      </c>
      <c r="I47">
        <v>5417772.7163650561</v>
      </c>
      <c r="J47">
        <v>5327573.9618924204</v>
      </c>
      <c r="K47">
        <v>5237776.099482582</v>
      </c>
      <c r="L47">
        <v>5148379.1291355407</v>
      </c>
      <c r="M47">
        <v>5059383.0508512966</v>
      </c>
      <c r="N47">
        <v>4984049.2876256621</v>
      </c>
      <c r="O47">
        <v>4959129.0411875332</v>
      </c>
      <c r="P47">
        <v>4934333.395981594</v>
      </c>
      <c r="Q47">
        <v>4909661.7290016869</v>
      </c>
      <c r="R47">
        <v>4885113.4203566778</v>
      </c>
      <c r="S47">
        <v>4860687.8532548947</v>
      </c>
      <c r="T47">
        <v>4836384.41398862</v>
      </c>
      <c r="U47">
        <v>4812202.4919186765</v>
      </c>
      <c r="V47">
        <v>4788141.4794590827</v>
      </c>
      <c r="W47">
        <v>4764200.7720617885</v>
      </c>
      <c r="X47">
        <v>4740379.7682014788</v>
      </c>
      <c r="Y47">
        <v>4716677.8693604721</v>
      </c>
      <c r="Z47">
        <v>4693094.4800136695</v>
      </c>
      <c r="AA47">
        <v>4669629.0076136012</v>
      </c>
      <c r="AB47">
        <v>4646280.8625755338</v>
      </c>
      <c r="AC47">
        <v>4623049.4582626559</v>
      </c>
      <c r="AD47">
        <v>4599934.2109713424</v>
      </c>
      <c r="AE47">
        <v>4576934.5399164846</v>
      </c>
      <c r="AF47">
        <v>4554049.8672169028</v>
      </c>
      <c r="AG47">
        <v>4531279.6178808184</v>
      </c>
      <c r="AH47">
        <v>4508623.2197914151</v>
      </c>
      <c r="AJ47" s="21">
        <f>('CCaMC-BCCpUC'!D10-D47)/D47</f>
        <v>-0.29622798899704211</v>
      </c>
      <c r="AK47" s="21">
        <f>('CCaMC-BCCpUC'!AH10-AH47)/AH47</f>
        <v>-0.21095012354291456</v>
      </c>
      <c r="AM47" s="21">
        <f t="shared" si="2"/>
        <v>-7.1874036210338554E-2</v>
      </c>
      <c r="AN47" s="21">
        <f t="shared" si="3"/>
        <v>-1.9351615870858135E-2</v>
      </c>
    </row>
    <row r="48" spans="1:43" x14ac:dyDescent="0.25">
      <c r="A48" t="s">
        <v>92</v>
      </c>
      <c r="B48">
        <v>854059.9692736268</v>
      </c>
      <c r="C48">
        <v>844509.14877333492</v>
      </c>
      <c r="D48">
        <v>832989.08693277638</v>
      </c>
      <c r="E48">
        <v>825112.12157170998</v>
      </c>
      <c r="F48">
        <v>821173.63889117679</v>
      </c>
      <c r="G48">
        <v>804435.08749891049</v>
      </c>
      <c r="H48">
        <v>795573.50146771083</v>
      </c>
      <c r="I48">
        <v>792619.6394573109</v>
      </c>
      <c r="J48">
        <v>786711.91543651104</v>
      </c>
      <c r="K48">
        <v>774896.46739491133</v>
      </c>
      <c r="L48">
        <v>768988.74337411148</v>
      </c>
      <c r="M48">
        <v>764065.64002344501</v>
      </c>
      <c r="N48">
        <v>760127.15734291193</v>
      </c>
      <c r="O48">
        <v>757173.29533251189</v>
      </c>
      <c r="P48">
        <v>752250.1919818453</v>
      </c>
      <c r="Q48">
        <v>747327.08863117883</v>
      </c>
      <c r="R48">
        <v>743388.60595064564</v>
      </c>
      <c r="S48">
        <v>739450.12327011244</v>
      </c>
      <c r="T48">
        <v>734527.01991944585</v>
      </c>
      <c r="U48">
        <v>730588.53723891266</v>
      </c>
      <c r="V48">
        <v>726650.05455837946</v>
      </c>
      <c r="W48">
        <v>723696.19254797953</v>
      </c>
      <c r="X48">
        <v>718773.08919731295</v>
      </c>
      <c r="Y48">
        <v>714834.60651677975</v>
      </c>
      <c r="Z48">
        <v>710896.12383624655</v>
      </c>
      <c r="AA48">
        <v>706957.64115571324</v>
      </c>
      <c r="AB48">
        <v>703019.15847518016</v>
      </c>
      <c r="AC48">
        <v>700065.29646478023</v>
      </c>
      <c r="AD48">
        <v>696126.81378424692</v>
      </c>
      <c r="AE48">
        <v>692188.33110371372</v>
      </c>
      <c r="AF48">
        <v>688249.84842318052</v>
      </c>
      <c r="AG48">
        <v>683326.74507251405</v>
      </c>
      <c r="AH48">
        <v>675449.77971144754</v>
      </c>
      <c r="AJ48" s="21">
        <f>('CCaMC-BCCpUC'!D11-D48)/D48</f>
        <v>-0.1909048225486073</v>
      </c>
      <c r="AK48" s="21">
        <f>('CCaMC-BCCpUC'!AH11-AH48)/AH48</f>
        <v>-1</v>
      </c>
      <c r="AM48" s="21">
        <f t="shared" si="2"/>
        <v>3.9293331854860281E-2</v>
      </c>
      <c r="AN48" s="21">
        <f t="shared" si="3"/>
        <v>-0.6645192607913476</v>
      </c>
    </row>
    <row r="49" spans="1:40" x14ac:dyDescent="0.25">
      <c r="A49" t="s">
        <v>93</v>
      </c>
      <c r="B49">
        <v>854059.9692736268</v>
      </c>
      <c r="C49">
        <v>844509.14877333492</v>
      </c>
      <c r="D49">
        <v>832989.08693277638</v>
      </c>
      <c r="E49">
        <v>825112.12157170998</v>
      </c>
      <c r="F49">
        <v>821173.63889117679</v>
      </c>
      <c r="G49">
        <v>804435.08749891049</v>
      </c>
      <c r="H49">
        <v>795573.50146771083</v>
      </c>
      <c r="I49">
        <v>792619.6394573109</v>
      </c>
      <c r="J49">
        <v>786711.91543651104</v>
      </c>
      <c r="K49">
        <v>774896.46739491133</v>
      </c>
      <c r="L49">
        <v>768988.74337411148</v>
      </c>
      <c r="M49">
        <v>764065.64002344501</v>
      </c>
      <c r="N49">
        <v>760127.15734291193</v>
      </c>
      <c r="O49">
        <v>757173.29533251189</v>
      </c>
      <c r="P49">
        <v>752250.1919818453</v>
      </c>
      <c r="Q49">
        <v>747327.08863117883</v>
      </c>
      <c r="R49">
        <v>743388.60595064564</v>
      </c>
      <c r="S49">
        <v>739450.12327011244</v>
      </c>
      <c r="T49">
        <v>734527.01991944585</v>
      </c>
      <c r="U49">
        <v>730588.53723891266</v>
      </c>
      <c r="V49">
        <v>726650.05455837946</v>
      </c>
      <c r="W49">
        <v>723696.19254797953</v>
      </c>
      <c r="X49">
        <v>718773.08919731295</v>
      </c>
      <c r="Y49">
        <v>714834.60651677975</v>
      </c>
      <c r="Z49">
        <v>710896.12383624655</v>
      </c>
      <c r="AA49">
        <v>706957.64115571324</v>
      </c>
      <c r="AB49">
        <v>703019.15847518016</v>
      </c>
      <c r="AC49">
        <v>700065.29646478023</v>
      </c>
      <c r="AD49">
        <v>696126.81378424692</v>
      </c>
      <c r="AE49">
        <v>692188.33110371372</v>
      </c>
      <c r="AF49">
        <v>688249.84842318052</v>
      </c>
      <c r="AG49">
        <v>683326.74507251405</v>
      </c>
      <c r="AH49">
        <v>675449.77971144754</v>
      </c>
      <c r="AJ49" s="21">
        <f>('CCaMC-BCCpUC'!D12-D49)/D49</f>
        <v>-8.6787466707612865E-2</v>
      </c>
      <c r="AK49" s="21">
        <f>('CCaMC-BCCpUC'!AH12-AH49)/AH49</f>
        <v>-2.3758152033967854E-2</v>
      </c>
      <c r="AM49" s="21">
        <f t="shared" si="2"/>
        <v>-0.15461839098789285</v>
      </c>
      <c r="AN49" s="21">
        <f t="shared" si="3"/>
        <v>-0.13360861943001115</v>
      </c>
    </row>
    <row r="50" spans="1:40" x14ac:dyDescent="0.25">
      <c r="A50" t="s">
        <v>94</v>
      </c>
      <c r="B50">
        <v>4454088.3131819405</v>
      </c>
      <c r="C50">
        <v>4439508.0341644734</v>
      </c>
      <c r="D50">
        <v>4430161.7014609706</v>
      </c>
      <c r="E50">
        <v>4413961.3914415641</v>
      </c>
      <c r="F50">
        <v>4381560.7714027492</v>
      </c>
      <c r="G50">
        <v>4377822.2383213481</v>
      </c>
      <c r="H50">
        <v>4375329.882933747</v>
      </c>
      <c r="I50">
        <v>4301805.3989995141</v>
      </c>
      <c r="J50">
        <v>4229527.0927590821</v>
      </c>
      <c r="K50">
        <v>4156002.6088248487</v>
      </c>
      <c r="L50">
        <v>4082478.1248906162</v>
      </c>
      <c r="M50">
        <v>4005215.1078749821</v>
      </c>
      <c r="N50">
        <v>3932936.8016345496</v>
      </c>
      <c r="O50">
        <v>3853181.4292313145</v>
      </c>
      <c r="P50">
        <v>3773426.0568280788</v>
      </c>
      <c r="Q50">
        <v>3699901.5728938463</v>
      </c>
      <c r="R50">
        <v>3621392.3781844112</v>
      </c>
      <c r="S50">
        <v>3542883.1834749761</v>
      </c>
      <c r="T50">
        <v>3465620.166459342</v>
      </c>
      <c r="U50">
        <v>3390849.5048313094</v>
      </c>
      <c r="V50">
        <v>3318571.1985908765</v>
      </c>
      <c r="W50">
        <v>3291155.2893272643</v>
      </c>
      <c r="X50">
        <v>3262493.2023698515</v>
      </c>
      <c r="Y50">
        <v>3237569.6484938408</v>
      </c>
      <c r="Z50">
        <v>3212646.0946178292</v>
      </c>
      <c r="AA50">
        <v>3187722.5407418185</v>
      </c>
      <c r="AB50">
        <v>3165291.3422534084</v>
      </c>
      <c r="AC50">
        <v>3139121.6106835972</v>
      </c>
      <c r="AD50">
        <v>3111705.7014199849</v>
      </c>
      <c r="AE50">
        <v>3084289.7921563722</v>
      </c>
      <c r="AF50">
        <v>3058120.060586561</v>
      </c>
      <c r="AG50">
        <v>3031950.3290167493</v>
      </c>
      <c r="AH50">
        <v>3005780.5974469376</v>
      </c>
      <c r="AJ50" s="21">
        <f>('CCaMC-BCCpUC'!D13-D50)/D50</f>
        <v>-0.17197779300919697</v>
      </c>
      <c r="AK50" s="21">
        <f>('CCaMC-BCCpUC'!AH13-AH50)/AH50</f>
        <v>-0.11844744212806599</v>
      </c>
      <c r="AM50" s="21">
        <f t="shared" si="2"/>
        <v>-0.26849564599147441</v>
      </c>
      <c r="AN50" s="21">
        <f t="shared" si="3"/>
        <v>-0.25065219569776409</v>
      </c>
    </row>
    <row r="51" spans="1:40" x14ac:dyDescent="0.25">
      <c r="A51" t="s">
        <v>95</v>
      </c>
      <c r="B51">
        <v>3961385.2118535065</v>
      </c>
      <c r="C51">
        <v>3961385.2118535065</v>
      </c>
      <c r="D51">
        <v>3961385.2118535065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J51" s="21">
        <f>('CCaMC-BCCpUC'!D14-D51)/D51</f>
        <v>-0.24851785199721751</v>
      </c>
      <c r="AK51" s="21">
        <f>IFERROR(('CCaMC-BCCpUC'!AH14-AH51)/AH51, 0)</f>
        <v>0</v>
      </c>
      <c r="AM51" s="21">
        <f t="shared" si="2"/>
        <v>-6.5882964683012246E-2</v>
      </c>
      <c r="AN51" s="21">
        <f t="shared" si="3"/>
        <v>-0.11855719850839096</v>
      </c>
    </row>
    <row r="52" spans="1:40" x14ac:dyDescent="0.25">
      <c r="A52" t="s">
        <v>96</v>
      </c>
      <c r="B52">
        <v>854059.9692736268</v>
      </c>
      <c r="C52">
        <v>844509.14877333492</v>
      </c>
      <c r="D52">
        <v>832989.08693277638</v>
      </c>
      <c r="E52">
        <v>825112.12157170998</v>
      </c>
      <c r="F52">
        <v>821173.63889117679</v>
      </c>
      <c r="G52">
        <v>804435.08749891049</v>
      </c>
      <c r="H52">
        <v>795573.50146771083</v>
      </c>
      <c r="I52">
        <v>792619.6394573109</v>
      </c>
      <c r="J52">
        <v>786711.91543651104</v>
      </c>
      <c r="K52">
        <v>774896.46739491133</v>
      </c>
      <c r="L52">
        <v>768988.74337411148</v>
      </c>
      <c r="M52">
        <v>764065.64002344501</v>
      </c>
      <c r="N52">
        <v>760127.15734291193</v>
      </c>
      <c r="O52">
        <v>757173.29533251189</v>
      </c>
      <c r="P52">
        <v>752250.1919818453</v>
      </c>
      <c r="Q52">
        <v>747327.08863117883</v>
      </c>
      <c r="R52">
        <v>743388.60595064564</v>
      </c>
      <c r="S52">
        <v>739450.12327011244</v>
      </c>
      <c r="T52">
        <v>734527.01991944585</v>
      </c>
      <c r="U52">
        <v>730588.53723891266</v>
      </c>
      <c r="V52">
        <v>726650.05455837946</v>
      </c>
      <c r="W52">
        <v>723696.19254797953</v>
      </c>
      <c r="X52">
        <v>718773.08919731295</v>
      </c>
      <c r="Y52">
        <v>714834.60651677975</v>
      </c>
      <c r="Z52">
        <v>710896.12383624655</v>
      </c>
      <c r="AA52">
        <v>706957.64115571324</v>
      </c>
      <c r="AB52">
        <v>703019.15847518016</v>
      </c>
      <c r="AC52">
        <v>700065.29646478023</v>
      </c>
      <c r="AD52">
        <v>696126.81378424692</v>
      </c>
      <c r="AE52">
        <v>692188.33110371372</v>
      </c>
      <c r="AF52">
        <v>688249.84842318052</v>
      </c>
      <c r="AG52">
        <v>683326.74507251405</v>
      </c>
      <c r="AH52">
        <v>675449.77971144754</v>
      </c>
      <c r="AJ52" s="21">
        <f>('CCaMC-BCCpUC'!D15-D52)/D52</f>
        <v>-0.1909048225486073</v>
      </c>
      <c r="AK52" s="21">
        <f>('CCaMC-BCCpUC'!AH15-AH52)/AH52</f>
        <v>-1</v>
      </c>
      <c r="AM52" s="21">
        <f t="shared" si="2"/>
        <v>3.9293331854860281E-2</v>
      </c>
      <c r="AN52" s="21">
        <f t="shared" si="3"/>
        <v>-0.6645192607913476</v>
      </c>
    </row>
    <row r="53" spans="1:40" x14ac:dyDescent="0.25">
      <c r="A53" t="s">
        <v>97</v>
      </c>
      <c r="B53">
        <v>854059.9692736268</v>
      </c>
      <c r="C53">
        <v>844509.14877333492</v>
      </c>
      <c r="D53">
        <v>832989.08693277638</v>
      </c>
      <c r="E53">
        <v>825112.12157170998</v>
      </c>
      <c r="F53">
        <v>821173.63889117679</v>
      </c>
      <c r="G53">
        <v>804435.08749891049</v>
      </c>
      <c r="H53">
        <v>795573.50146771083</v>
      </c>
      <c r="I53">
        <v>792619.6394573109</v>
      </c>
      <c r="J53">
        <v>786711.91543651104</v>
      </c>
      <c r="K53">
        <v>774896.46739491133</v>
      </c>
      <c r="L53">
        <v>768988.74337411148</v>
      </c>
      <c r="M53">
        <v>764065.64002344501</v>
      </c>
      <c r="N53">
        <v>760127.15734291193</v>
      </c>
      <c r="O53">
        <v>757173.29533251189</v>
      </c>
      <c r="P53">
        <v>752250.1919818453</v>
      </c>
      <c r="Q53">
        <v>747327.08863117883</v>
      </c>
      <c r="R53">
        <v>743388.60595064564</v>
      </c>
      <c r="S53">
        <v>739450.12327011244</v>
      </c>
      <c r="T53">
        <v>734527.01991944585</v>
      </c>
      <c r="U53">
        <v>730588.53723891266</v>
      </c>
      <c r="V53">
        <v>726650.05455837946</v>
      </c>
      <c r="W53">
        <v>723696.19254797953</v>
      </c>
      <c r="X53">
        <v>718773.08919731295</v>
      </c>
      <c r="Y53">
        <v>714834.60651677975</v>
      </c>
      <c r="Z53">
        <v>710896.12383624655</v>
      </c>
      <c r="AA53">
        <v>706957.64115571324</v>
      </c>
      <c r="AB53">
        <v>703019.15847518016</v>
      </c>
      <c r="AC53">
        <v>700065.29646478023</v>
      </c>
      <c r="AD53">
        <v>696126.81378424692</v>
      </c>
      <c r="AE53">
        <v>692188.33110371372</v>
      </c>
      <c r="AF53">
        <v>688249.84842318052</v>
      </c>
      <c r="AG53">
        <v>683326.74507251405</v>
      </c>
      <c r="AH53">
        <v>675449.77971144754</v>
      </c>
      <c r="AJ53" s="21">
        <f>('CCaMC-BCCpUC'!D16-D53)/D53</f>
        <v>-0.1909048225486073</v>
      </c>
      <c r="AK53" s="21">
        <f>('CCaMC-BCCpUC'!AH16-AH53)/AH53</f>
        <v>-1</v>
      </c>
      <c r="AM53" s="21">
        <f t="shared" si="2"/>
        <v>3.9293331854860281E-2</v>
      </c>
      <c r="AN53" s="21">
        <f t="shared" si="3"/>
        <v>-0.6645192607913476</v>
      </c>
    </row>
    <row r="54" spans="1:40" x14ac:dyDescent="0.25">
      <c r="A54" t="s">
        <v>98</v>
      </c>
      <c r="B54">
        <v>1408832.8630332295</v>
      </c>
      <c r="C54">
        <v>1404411.0348465573</v>
      </c>
      <c r="D54">
        <v>1397288</v>
      </c>
      <c r="E54">
        <v>1397288</v>
      </c>
      <c r="F54">
        <v>1393003.5531426743</v>
      </c>
      <c r="G54">
        <v>1388650.6784467688</v>
      </c>
      <c r="H54">
        <v>1379497.5198432521</v>
      </c>
      <c r="I54">
        <v>1378740.229843569</v>
      </c>
      <c r="J54">
        <v>1378724.1152885118</v>
      </c>
      <c r="K54">
        <v>1371581.319545333</v>
      </c>
      <c r="L54">
        <v>1364745.6215836911</v>
      </c>
      <c r="M54">
        <v>1357488.5233718234</v>
      </c>
      <c r="N54">
        <v>1349599.7657575887</v>
      </c>
      <c r="O54">
        <v>1340401.5355462534</v>
      </c>
      <c r="P54">
        <v>1332737.1744122282</v>
      </c>
      <c r="Q54">
        <v>1322657.1430100768</v>
      </c>
      <c r="R54">
        <v>1311882.6041656479</v>
      </c>
      <c r="S54">
        <v>1302898.0099358163</v>
      </c>
      <c r="T54">
        <v>1293793.9332265486</v>
      </c>
      <c r="U54">
        <v>1283910.5936909048</v>
      </c>
      <c r="V54">
        <v>1274689.2757270772</v>
      </c>
      <c r="W54">
        <v>1265934.2121504489</v>
      </c>
      <c r="X54">
        <v>1257620.8911363785</v>
      </c>
      <c r="Y54">
        <v>1248472.3366422146</v>
      </c>
      <c r="Z54">
        <v>1238451.4466255759</v>
      </c>
      <c r="AA54">
        <v>1229861.8180482097</v>
      </c>
      <c r="AB54">
        <v>1221468.0655632035</v>
      </c>
      <c r="AC54">
        <v>1212984.2818721081</v>
      </c>
      <c r="AD54">
        <v>1205472.3936479092</v>
      </c>
      <c r="AE54">
        <v>1196792.8875760168</v>
      </c>
      <c r="AF54">
        <v>1187373.0559534784</v>
      </c>
      <c r="AG54">
        <v>1177805.4258379971</v>
      </c>
      <c r="AH54">
        <v>1168608.9105789892</v>
      </c>
      <c r="AJ54" s="21">
        <f>('CCaMC-BCCpUC'!D17-D54)/D54</f>
        <v>0</v>
      </c>
      <c r="AK54" s="21">
        <f>('CCaMC-BCCpUC'!AH17-AH54)/AH54</f>
        <v>0</v>
      </c>
      <c r="AM54" s="21">
        <f t="shared" si="2"/>
        <v>0</v>
      </c>
      <c r="AN54" s="21">
        <f t="shared" si="3"/>
        <v>0</v>
      </c>
    </row>
  </sheetData>
  <conditionalFormatting sqref="AK3:AK18 AK39:AK54 AJ3:AJ54 AK21:AK36">
    <cfRule type="cellIs" dxfId="25" priority="36" operator="lessThan">
      <formula>-0.25</formula>
    </cfRule>
    <cfRule type="cellIs" dxfId="24" priority="37" operator="greaterThan">
      <formula>0.25</formula>
    </cfRule>
    <cfRule type="cellIs" dxfId="23" priority="38" operator="greaterThan">
      <formula>0.1</formula>
    </cfRule>
    <cfRule type="cellIs" dxfId="22" priority="39" operator="lessThan">
      <formula>-0.1</formula>
    </cfRule>
  </conditionalFormatting>
  <conditionalFormatting sqref="AJ3:AK18 AJ39:AK54 AJ21:AK36">
    <cfRule type="cellIs" dxfId="21" priority="35" operator="between">
      <formula>-0.1</formula>
      <formula>0.1</formula>
    </cfRule>
  </conditionalFormatting>
  <conditionalFormatting sqref="AM55:AN62 AM4:AN19 AR11:AS14 AM21:AN30 AM35:AN36 AN37 AM38:AO38">
    <cfRule type="cellIs" dxfId="20" priority="29" operator="equal">
      <formula>TRUE</formula>
    </cfRule>
  </conditionalFormatting>
  <conditionalFormatting sqref="AM39:AN54">
    <cfRule type="cellIs" dxfId="19" priority="25" operator="lessThan">
      <formula>-0.25</formula>
    </cfRule>
    <cfRule type="cellIs" dxfId="18" priority="26" operator="greaterThan">
      <formula>0.25</formula>
    </cfRule>
    <cfRule type="cellIs" dxfId="17" priority="27" operator="greaterThan">
      <formula>0.1</formula>
    </cfRule>
    <cfRule type="cellIs" dxfId="16" priority="28" operator="lessThan">
      <formula>-0.1</formula>
    </cfRule>
  </conditionalFormatting>
  <conditionalFormatting sqref="AM39:AN54">
    <cfRule type="cellIs" dxfId="15" priority="24" operator="between">
      <formula>-0.1</formula>
      <formula>0.1</formula>
    </cfRule>
  </conditionalFormatting>
  <conditionalFormatting sqref="AO3:AQ18">
    <cfRule type="cellIs" dxfId="14" priority="20" operator="lessThan">
      <formula>-0.25</formula>
    </cfRule>
    <cfRule type="cellIs" dxfId="13" priority="21" operator="greaterThan">
      <formula>0.25</formula>
    </cfRule>
    <cfRule type="cellIs" dxfId="12" priority="22" operator="greaterThan">
      <formula>0.1</formula>
    </cfRule>
    <cfRule type="cellIs" dxfId="11" priority="23" operator="lessThan">
      <formula>-0.1</formula>
    </cfRule>
  </conditionalFormatting>
  <conditionalFormatting sqref="AO3:AQ18">
    <cfRule type="cellIs" dxfId="10" priority="19" operator="between">
      <formula>-0.1</formula>
      <formula>0.1</formula>
    </cfRule>
  </conditionalFormatting>
  <conditionalFormatting sqref="AO21:AO36">
    <cfRule type="cellIs" dxfId="9" priority="10" operator="lessThan">
      <formula>-0.25</formula>
    </cfRule>
    <cfRule type="cellIs" dxfId="8" priority="11" operator="greaterThan">
      <formula>0.25</formula>
    </cfRule>
    <cfRule type="cellIs" dxfId="7" priority="12" operator="greaterThan">
      <formula>0.1</formula>
    </cfRule>
    <cfRule type="cellIs" dxfId="6" priority="13" operator="lessThan">
      <formula>-0.1</formula>
    </cfRule>
  </conditionalFormatting>
  <conditionalFormatting sqref="AO21:AO36">
    <cfRule type="cellIs" dxfId="5" priority="9" operator="between">
      <formula>-0.1</formula>
      <formula>0.1</formula>
    </cfRule>
  </conditionalFormatting>
  <conditionalFormatting sqref="AP21:AP36">
    <cfRule type="cellIs" dxfId="4" priority="5" operator="lessThan">
      <formula>-0.25</formula>
    </cfRule>
    <cfRule type="cellIs" dxfId="3" priority="6" operator="greaterThan">
      <formula>0.25</formula>
    </cfRule>
    <cfRule type="cellIs" dxfId="2" priority="7" operator="greaterThan">
      <formula>0.1</formula>
    </cfRule>
    <cfRule type="cellIs" dxfId="1" priority="8" operator="lessThan">
      <formula>-0.1</formula>
    </cfRule>
  </conditionalFormatting>
  <conditionalFormatting sqref="AP21:AP36">
    <cfRule type="cellIs" dxfId="0" priority="4" operator="between">
      <formula>-0.1</formula>
      <formula>0.1</formula>
    </cfRule>
  </conditionalFormatting>
  <conditionalFormatting sqref="D3:D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1:D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9:D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A0A5-7D8B-423C-BF55-83E07FFEB002}">
  <dimension ref="A1:J61"/>
  <sheetViews>
    <sheetView workbookViewId="0">
      <selection activeCell="I10" sqref="I10"/>
    </sheetView>
  </sheetViews>
  <sheetFormatPr defaultRowHeight="15" x14ac:dyDescent="0.25"/>
  <cols>
    <col min="1" max="1" width="50.7109375" customWidth="1"/>
    <col min="2" max="5" width="8.7109375" customWidth="1"/>
    <col min="9" max="9" width="9.85546875" customWidth="1"/>
  </cols>
  <sheetData>
    <row r="1" spans="1:10" x14ac:dyDescent="0.25">
      <c r="A1" s="1" t="s">
        <v>4</v>
      </c>
    </row>
    <row r="2" spans="1:10" x14ac:dyDescent="0.25">
      <c r="B2" s="3">
        <v>2020</v>
      </c>
      <c r="C2" s="3">
        <v>2030</v>
      </c>
      <c r="D2" s="3">
        <v>2040</v>
      </c>
      <c r="E2" s="3">
        <v>2050</v>
      </c>
    </row>
    <row r="3" spans="1:10" x14ac:dyDescent="0.25">
      <c r="A3" s="3" t="s">
        <v>5</v>
      </c>
    </row>
    <row r="4" spans="1:10" x14ac:dyDescent="0.25">
      <c r="A4" t="s">
        <v>55</v>
      </c>
      <c r="B4" s="22">
        <v>69</v>
      </c>
      <c r="C4" s="10">
        <v>69</v>
      </c>
      <c r="D4" s="10">
        <v>69</v>
      </c>
      <c r="E4" s="10">
        <v>69</v>
      </c>
    </row>
    <row r="5" spans="1:10" x14ac:dyDescent="0.25">
      <c r="A5" t="s">
        <v>56</v>
      </c>
      <c r="B5" s="10">
        <v>144</v>
      </c>
      <c r="C5" s="10">
        <v>144</v>
      </c>
      <c r="D5" s="10">
        <v>144</v>
      </c>
      <c r="E5" s="10">
        <v>144</v>
      </c>
    </row>
    <row r="6" spans="1:10" x14ac:dyDescent="0.25">
      <c r="A6" t="s">
        <v>57</v>
      </c>
      <c r="B6" s="22">
        <v>69</v>
      </c>
      <c r="C6" s="10">
        <v>69</v>
      </c>
      <c r="D6" s="10">
        <v>69</v>
      </c>
      <c r="E6" s="10">
        <v>69</v>
      </c>
    </row>
    <row r="7" spans="1:10" x14ac:dyDescent="0.25">
      <c r="A7" t="s">
        <v>58</v>
      </c>
      <c r="B7" s="10"/>
      <c r="C7" s="10"/>
      <c r="D7" s="10"/>
      <c r="E7" s="10">
        <v>25</v>
      </c>
    </row>
    <row r="8" spans="1:10" x14ac:dyDescent="0.25">
      <c r="A8" s="3" t="s">
        <v>6</v>
      </c>
      <c r="B8" s="10"/>
      <c r="C8" s="10"/>
      <c r="D8" s="10"/>
      <c r="E8" s="10"/>
      <c r="G8" t="s">
        <v>153</v>
      </c>
      <c r="H8" t="s">
        <v>154</v>
      </c>
      <c r="I8" t="s">
        <v>155</v>
      </c>
    </row>
    <row r="9" spans="1:10" x14ac:dyDescent="0.25">
      <c r="A9" t="s">
        <v>59</v>
      </c>
      <c r="B9" s="22">
        <v>42</v>
      </c>
      <c r="C9" s="10">
        <v>42</v>
      </c>
      <c r="D9" s="10">
        <v>42</v>
      </c>
      <c r="E9" s="10">
        <v>42</v>
      </c>
      <c r="G9" s="14">
        <f>IFERROR(AVERAGE('Fixed operation costs'!B9:B10)*1000*About!$A$26, 0)</f>
        <v>36743.805154651891</v>
      </c>
      <c r="H9" s="14">
        <v>86387.6</v>
      </c>
      <c r="I9" s="41">
        <f>G9+0.75*(H9-G9)</f>
        <v>73976.651288662979</v>
      </c>
      <c r="J9" s="40" t="s">
        <v>157</v>
      </c>
    </row>
    <row r="10" spans="1:10" x14ac:dyDescent="0.25">
      <c r="A10" t="s">
        <v>101</v>
      </c>
      <c r="B10" s="22">
        <v>69</v>
      </c>
      <c r="C10" s="10">
        <v>69</v>
      </c>
      <c r="D10" s="10">
        <v>69</v>
      </c>
      <c r="E10" s="10">
        <v>69</v>
      </c>
    </row>
    <row r="11" spans="1:10" x14ac:dyDescent="0.25">
      <c r="A11" t="s">
        <v>60</v>
      </c>
      <c r="B11" s="10">
        <v>88</v>
      </c>
      <c r="C11" s="10">
        <v>88</v>
      </c>
      <c r="D11" s="10">
        <v>88</v>
      </c>
      <c r="E11" s="10">
        <v>88</v>
      </c>
    </row>
    <row r="12" spans="1:10" x14ac:dyDescent="0.25">
      <c r="A12" t="s">
        <v>61</v>
      </c>
      <c r="B12" s="10">
        <v>102</v>
      </c>
      <c r="C12" s="10">
        <v>102</v>
      </c>
      <c r="D12" s="10">
        <v>102</v>
      </c>
      <c r="E12" s="10">
        <v>102</v>
      </c>
    </row>
    <row r="13" spans="1:10" x14ac:dyDescent="0.25">
      <c r="A13" s="3" t="s">
        <v>7</v>
      </c>
      <c r="B13" s="10"/>
      <c r="C13" s="10"/>
      <c r="D13" s="10"/>
      <c r="E13" s="10"/>
    </row>
    <row r="14" spans="1:10" x14ac:dyDescent="0.25">
      <c r="A14" t="s">
        <v>102</v>
      </c>
      <c r="B14" s="10">
        <v>42</v>
      </c>
      <c r="C14" s="10">
        <v>42</v>
      </c>
      <c r="D14" s="10">
        <v>42</v>
      </c>
      <c r="E14" s="10">
        <v>42</v>
      </c>
    </row>
    <row r="15" spans="1:10" x14ac:dyDescent="0.25">
      <c r="A15" s="3" t="s">
        <v>8</v>
      </c>
      <c r="B15" s="10"/>
      <c r="C15" s="10"/>
      <c r="D15" s="10"/>
      <c r="E15" s="10"/>
    </row>
    <row r="16" spans="1:10" x14ac:dyDescent="0.25">
      <c r="A16" t="s">
        <v>62</v>
      </c>
      <c r="B16" s="22">
        <v>172</v>
      </c>
      <c r="C16" s="10">
        <v>172</v>
      </c>
      <c r="D16" s="10">
        <v>172</v>
      </c>
      <c r="E16" s="10">
        <v>172</v>
      </c>
      <c r="G16" t="s">
        <v>9</v>
      </c>
    </row>
    <row r="17" spans="1:7" x14ac:dyDescent="0.25">
      <c r="A17" t="s">
        <v>63</v>
      </c>
      <c r="B17" s="22">
        <v>227</v>
      </c>
      <c r="C17" s="10">
        <v>227</v>
      </c>
      <c r="D17" s="10">
        <v>227</v>
      </c>
      <c r="E17" s="10">
        <v>227</v>
      </c>
      <c r="G17" t="s">
        <v>10</v>
      </c>
    </row>
    <row r="18" spans="1:7" x14ac:dyDescent="0.25">
      <c r="A18" t="s">
        <v>64</v>
      </c>
      <c r="B18" s="10">
        <v>343</v>
      </c>
      <c r="C18" s="10">
        <v>343</v>
      </c>
      <c r="D18" s="10">
        <v>343</v>
      </c>
      <c r="E18" s="10">
        <v>343</v>
      </c>
    </row>
    <row r="19" spans="1:7" x14ac:dyDescent="0.25">
      <c r="A19" t="s">
        <v>65</v>
      </c>
      <c r="B19" s="10">
        <v>882</v>
      </c>
      <c r="C19" s="10">
        <v>882</v>
      </c>
      <c r="D19" s="10">
        <v>882</v>
      </c>
      <c r="E19" s="10">
        <v>882</v>
      </c>
    </row>
    <row r="20" spans="1:7" x14ac:dyDescent="0.25">
      <c r="A20" t="s">
        <v>66</v>
      </c>
      <c r="B20" s="10">
        <v>343</v>
      </c>
      <c r="C20" s="10">
        <v>343</v>
      </c>
      <c r="D20" s="10">
        <v>343</v>
      </c>
      <c r="E20" s="10">
        <v>343</v>
      </c>
    </row>
    <row r="21" spans="1:7" x14ac:dyDescent="0.25">
      <c r="A21" t="s">
        <v>67</v>
      </c>
      <c r="B21" s="10">
        <v>882</v>
      </c>
      <c r="C21" s="10">
        <v>882</v>
      </c>
      <c r="D21" s="10">
        <v>882</v>
      </c>
      <c r="E21" s="10">
        <v>882</v>
      </c>
    </row>
    <row r="22" spans="1:7" x14ac:dyDescent="0.25">
      <c r="B22" s="10"/>
      <c r="C22" s="10"/>
      <c r="D22" s="10"/>
      <c r="E22" s="10"/>
    </row>
    <row r="23" spans="1:7" x14ac:dyDescent="0.25">
      <c r="B23" s="10"/>
      <c r="C23" s="10"/>
      <c r="D23" s="10"/>
      <c r="E23" s="10"/>
    </row>
    <row r="24" spans="1:7" x14ac:dyDescent="0.25">
      <c r="B24" s="10"/>
      <c r="C24" s="10"/>
      <c r="D24" s="10"/>
      <c r="E24" s="10"/>
    </row>
    <row r="25" spans="1:7" x14ac:dyDescent="0.25">
      <c r="B25" s="10"/>
      <c r="C25" s="10"/>
      <c r="D25" s="10"/>
      <c r="E25" s="10"/>
    </row>
    <row r="26" spans="1:7" x14ac:dyDescent="0.25">
      <c r="B26" s="10"/>
      <c r="C26" s="10"/>
      <c r="D26" s="10"/>
      <c r="E26" s="10"/>
    </row>
    <row r="27" spans="1:7" x14ac:dyDescent="0.25">
      <c r="B27" s="10"/>
      <c r="C27" s="10"/>
      <c r="D27" s="10"/>
      <c r="E27" s="10"/>
    </row>
    <row r="28" spans="1:7" x14ac:dyDescent="0.25">
      <c r="B28" s="10"/>
      <c r="C28" s="10"/>
      <c r="D28" s="10"/>
      <c r="E28" s="10"/>
    </row>
    <row r="29" spans="1:7" x14ac:dyDescent="0.25">
      <c r="A29" s="3" t="s">
        <v>11</v>
      </c>
      <c r="B29" s="10"/>
      <c r="C29" s="10"/>
      <c r="D29" s="10"/>
      <c r="E29" s="10"/>
    </row>
    <row r="30" spans="1:7" x14ac:dyDescent="0.25">
      <c r="A30" t="s">
        <v>12</v>
      </c>
      <c r="B30" s="22">
        <v>16</v>
      </c>
      <c r="C30" s="10">
        <v>16</v>
      </c>
      <c r="D30" s="10">
        <v>16</v>
      </c>
      <c r="E30" s="10">
        <v>16</v>
      </c>
    </row>
    <row r="31" spans="1:7" x14ac:dyDescent="0.25">
      <c r="A31" t="s">
        <v>13</v>
      </c>
      <c r="B31" s="22">
        <v>13</v>
      </c>
      <c r="C31" s="10">
        <v>13</v>
      </c>
      <c r="D31" s="10">
        <v>13</v>
      </c>
      <c r="E31" s="10">
        <v>13</v>
      </c>
    </row>
    <row r="32" spans="1:7" x14ac:dyDescent="0.25">
      <c r="A32" t="s">
        <v>14</v>
      </c>
      <c r="B32" s="10">
        <v>43</v>
      </c>
      <c r="C32" s="10">
        <v>43</v>
      </c>
      <c r="D32" s="10">
        <v>43</v>
      </c>
      <c r="E32" s="10">
        <v>43</v>
      </c>
      <c r="G32" t="s">
        <v>15</v>
      </c>
    </row>
    <row r="33" spans="1:7" x14ac:dyDescent="0.25">
      <c r="A33" s="3" t="s">
        <v>16</v>
      </c>
      <c r="B33" s="10"/>
      <c r="C33" s="10"/>
      <c r="D33" s="10"/>
      <c r="E33" s="10"/>
    </row>
    <row r="34" spans="1:7" x14ac:dyDescent="0.25">
      <c r="A34" t="s">
        <v>17</v>
      </c>
      <c r="B34" s="22">
        <v>129</v>
      </c>
      <c r="C34" s="10">
        <v>129</v>
      </c>
      <c r="D34" s="10">
        <v>129</v>
      </c>
      <c r="E34" s="10">
        <v>129</v>
      </c>
    </row>
    <row r="35" spans="1:7" x14ac:dyDescent="0.25">
      <c r="A35" t="s">
        <v>18</v>
      </c>
      <c r="B35" s="11" t="s">
        <v>19</v>
      </c>
      <c r="C35" s="10">
        <v>118</v>
      </c>
      <c r="D35" s="10">
        <v>118</v>
      </c>
      <c r="E35" s="10">
        <v>118</v>
      </c>
      <c r="G35" t="s">
        <v>20</v>
      </c>
    </row>
    <row r="36" spans="1:7" x14ac:dyDescent="0.25">
      <c r="A36" s="3" t="s">
        <v>21</v>
      </c>
      <c r="B36" s="10"/>
      <c r="C36" s="10"/>
      <c r="D36" s="10"/>
      <c r="E36" s="10"/>
    </row>
    <row r="37" spans="1:7" x14ac:dyDescent="0.25">
      <c r="A37" t="s">
        <v>22</v>
      </c>
      <c r="B37" s="10">
        <v>1693</v>
      </c>
      <c r="C37" s="10"/>
      <c r="D37" s="10"/>
      <c r="E37" s="10"/>
    </row>
    <row r="38" spans="1:7" x14ac:dyDescent="0.25">
      <c r="A38" t="s">
        <v>23</v>
      </c>
      <c r="B38" s="10">
        <v>389</v>
      </c>
      <c r="C38" s="10"/>
      <c r="D38" s="10"/>
      <c r="E38" s="10"/>
    </row>
    <row r="39" spans="1:7" x14ac:dyDescent="0.25">
      <c r="A39" t="s">
        <v>24</v>
      </c>
      <c r="B39" s="10">
        <v>143</v>
      </c>
      <c r="C39" s="10"/>
      <c r="D39" s="10"/>
      <c r="E39" s="10"/>
    </row>
    <row r="40" spans="1:7" x14ac:dyDescent="0.25">
      <c r="A40" t="s">
        <v>25</v>
      </c>
      <c r="B40" s="10"/>
      <c r="C40" s="10"/>
      <c r="D40" s="10"/>
      <c r="E40" s="10"/>
    </row>
    <row r="41" spans="1:7" x14ac:dyDescent="0.25">
      <c r="A41" s="3" t="s">
        <v>26</v>
      </c>
      <c r="B41" s="10"/>
      <c r="C41" s="10"/>
      <c r="D41" s="10"/>
      <c r="E41" s="10"/>
    </row>
    <row r="42" spans="1:7" x14ac:dyDescent="0.25">
      <c r="A42" t="s">
        <v>27</v>
      </c>
      <c r="B42" s="10">
        <v>13</v>
      </c>
      <c r="C42" s="10"/>
      <c r="D42" s="10"/>
      <c r="E42" s="10"/>
    </row>
    <row r="43" spans="1:7" x14ac:dyDescent="0.25">
      <c r="A43" t="s">
        <v>28</v>
      </c>
      <c r="B43" s="10">
        <v>13</v>
      </c>
      <c r="C43" s="10"/>
      <c r="D43" s="10"/>
      <c r="E43" s="10"/>
    </row>
    <row r="44" spans="1:7" x14ac:dyDescent="0.25">
      <c r="A44" s="3" t="s">
        <v>29</v>
      </c>
      <c r="B44" s="10"/>
      <c r="C44" s="10"/>
      <c r="D44" s="10"/>
      <c r="E44" s="10"/>
    </row>
    <row r="45" spans="1:7" x14ac:dyDescent="0.25">
      <c r="A45" t="s">
        <v>30</v>
      </c>
      <c r="B45" s="22">
        <v>16</v>
      </c>
      <c r="C45" s="10">
        <v>13</v>
      </c>
      <c r="D45" s="10">
        <v>12</v>
      </c>
      <c r="E45" s="10">
        <v>10</v>
      </c>
    </row>
    <row r="46" spans="1:7" x14ac:dyDescent="0.25">
      <c r="A46" t="s">
        <v>31</v>
      </c>
      <c r="B46" s="22">
        <v>16</v>
      </c>
      <c r="C46" s="10">
        <v>13</v>
      </c>
      <c r="D46" s="10">
        <v>12</v>
      </c>
      <c r="E46" s="10">
        <v>10</v>
      </c>
    </row>
    <row r="47" spans="1:7" x14ac:dyDescent="0.25">
      <c r="A47" t="s">
        <v>31</v>
      </c>
      <c r="B47" s="22">
        <v>16</v>
      </c>
      <c r="C47" s="10">
        <v>13</v>
      </c>
      <c r="D47" s="10">
        <v>12</v>
      </c>
      <c r="E47" s="10">
        <v>10</v>
      </c>
    </row>
    <row r="48" spans="1:7" x14ac:dyDescent="0.25">
      <c r="A48" t="s">
        <v>32</v>
      </c>
      <c r="B48" s="10">
        <v>84</v>
      </c>
      <c r="C48" s="10">
        <v>65</v>
      </c>
      <c r="D48" s="10">
        <v>65</v>
      </c>
      <c r="E48" s="10">
        <v>65</v>
      </c>
    </row>
    <row r="49" spans="1:7" x14ac:dyDescent="0.25">
      <c r="A49" t="s">
        <v>33</v>
      </c>
      <c r="B49" s="10">
        <v>39</v>
      </c>
      <c r="C49" s="10">
        <v>39</v>
      </c>
      <c r="D49" s="10">
        <v>39</v>
      </c>
      <c r="E49" s="10">
        <v>39</v>
      </c>
    </row>
    <row r="50" spans="1:7" x14ac:dyDescent="0.25">
      <c r="A50" s="3" t="s">
        <v>34</v>
      </c>
      <c r="B50" s="10"/>
      <c r="C50" s="10"/>
      <c r="D50" s="10"/>
      <c r="E50" s="10"/>
    </row>
    <row r="51" spans="1:7" x14ac:dyDescent="0.25">
      <c r="A51" t="s">
        <v>35</v>
      </c>
      <c r="B51" s="23">
        <v>26</v>
      </c>
      <c r="C51" s="10">
        <v>14</v>
      </c>
      <c r="D51" s="10">
        <v>12</v>
      </c>
      <c r="E51" s="10">
        <v>11</v>
      </c>
    </row>
    <row r="52" spans="1:7" x14ac:dyDescent="0.25">
      <c r="A52" t="s">
        <v>36</v>
      </c>
      <c r="B52" s="23">
        <v>20</v>
      </c>
      <c r="C52" s="10">
        <v>16</v>
      </c>
      <c r="D52" s="10">
        <v>14</v>
      </c>
      <c r="E52" s="10">
        <v>13</v>
      </c>
    </row>
    <row r="53" spans="1:7" x14ac:dyDescent="0.25">
      <c r="A53" s="3" t="s">
        <v>37</v>
      </c>
      <c r="B53" s="10"/>
      <c r="C53" s="10"/>
      <c r="D53" s="10"/>
      <c r="E53" s="10"/>
    </row>
    <row r="54" spans="1:7" x14ac:dyDescent="0.25">
      <c r="A54" t="s">
        <v>38</v>
      </c>
      <c r="B54" s="22">
        <v>54</v>
      </c>
      <c r="C54" s="10">
        <v>50</v>
      </c>
      <c r="D54" s="10">
        <v>46</v>
      </c>
      <c r="E54" s="10">
        <v>42</v>
      </c>
    </row>
    <row r="55" spans="1:7" x14ac:dyDescent="0.25">
      <c r="A55" t="s">
        <v>39</v>
      </c>
      <c r="B55" s="22">
        <v>44</v>
      </c>
      <c r="C55" s="10">
        <v>33</v>
      </c>
      <c r="D55" s="10">
        <v>33</v>
      </c>
      <c r="E55" s="10">
        <v>33</v>
      </c>
    </row>
    <row r="56" spans="1:7" x14ac:dyDescent="0.25">
      <c r="A56" t="s">
        <v>40</v>
      </c>
      <c r="B56" s="22">
        <v>33</v>
      </c>
      <c r="C56" s="10">
        <v>33</v>
      </c>
      <c r="D56" s="10">
        <v>33</v>
      </c>
      <c r="E56" s="10">
        <v>33</v>
      </c>
    </row>
    <row r="57" spans="1:7" x14ac:dyDescent="0.25">
      <c r="A57" t="s">
        <v>41</v>
      </c>
      <c r="B57" s="10">
        <v>140</v>
      </c>
      <c r="C57" s="10">
        <v>100</v>
      </c>
      <c r="D57" s="10">
        <v>72</v>
      </c>
      <c r="E57" s="10">
        <v>52</v>
      </c>
      <c r="G57" t="s">
        <v>42</v>
      </c>
    </row>
    <row r="58" spans="1:7" x14ac:dyDescent="0.25">
      <c r="A58" t="s">
        <v>43</v>
      </c>
      <c r="B58" s="10">
        <v>113</v>
      </c>
      <c r="C58" s="10">
        <v>85</v>
      </c>
      <c r="D58" s="10">
        <v>64</v>
      </c>
      <c r="E58" s="10">
        <v>48</v>
      </c>
    </row>
    <row r="59" spans="1:7" x14ac:dyDescent="0.25">
      <c r="A59" s="3" t="s">
        <v>44</v>
      </c>
      <c r="B59" s="10"/>
      <c r="C59" s="10"/>
      <c r="D59" s="10"/>
      <c r="E59" s="10"/>
    </row>
    <row r="60" spans="1:7" x14ac:dyDescent="0.25">
      <c r="A60" t="s">
        <v>45</v>
      </c>
      <c r="B60" s="10"/>
      <c r="C60" s="10"/>
      <c r="D60" s="10"/>
      <c r="E60" s="10">
        <v>39</v>
      </c>
    </row>
    <row r="61" spans="1:7" x14ac:dyDescent="0.25">
      <c r="A61" t="s">
        <v>46</v>
      </c>
      <c r="B61" s="10"/>
      <c r="C61" s="10"/>
      <c r="D61" s="10"/>
      <c r="E61" s="10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2F-ADFB-4E6D-9F91-071AB5CC0EFD}">
  <dimension ref="A1:L61"/>
  <sheetViews>
    <sheetView workbookViewId="0">
      <selection activeCell="K10" sqref="K10"/>
    </sheetView>
  </sheetViews>
  <sheetFormatPr defaultRowHeight="15" x14ac:dyDescent="0.25"/>
  <cols>
    <col min="1" max="1" width="50.7109375" customWidth="1"/>
    <col min="5" max="5" width="7" customWidth="1"/>
    <col min="6" max="6" width="7.7109375" customWidth="1"/>
  </cols>
  <sheetData>
    <row r="1" spans="1:12" ht="30" customHeight="1" x14ac:dyDescent="0.25">
      <c r="A1" s="5" t="s">
        <v>47</v>
      </c>
      <c r="B1" s="42" t="s">
        <v>48</v>
      </c>
      <c r="C1" s="42"/>
      <c r="D1" s="42" t="s">
        <v>49</v>
      </c>
      <c r="E1" s="42" t="s">
        <v>50</v>
      </c>
      <c r="F1" s="42"/>
    </row>
    <row r="2" spans="1:12" x14ac:dyDescent="0.25">
      <c r="B2" s="9">
        <v>2020</v>
      </c>
      <c r="C2" s="9">
        <v>2050</v>
      </c>
      <c r="D2" s="42"/>
      <c r="E2" s="9">
        <v>2040</v>
      </c>
      <c r="F2" s="9">
        <v>2050</v>
      </c>
    </row>
    <row r="3" spans="1:12" x14ac:dyDescent="0.25">
      <c r="A3" s="3" t="s">
        <v>5</v>
      </c>
    </row>
    <row r="4" spans="1:12" x14ac:dyDescent="0.25">
      <c r="A4" t="s">
        <v>55</v>
      </c>
      <c r="B4" s="6">
        <v>7.64</v>
      </c>
      <c r="C4" s="6">
        <v>7.64</v>
      </c>
      <c r="D4" s="4">
        <v>45</v>
      </c>
      <c r="E4" s="8">
        <v>0.25</v>
      </c>
      <c r="F4" s="8">
        <v>0.25</v>
      </c>
    </row>
    <row r="5" spans="1:12" x14ac:dyDescent="0.25">
      <c r="A5" t="s">
        <v>56</v>
      </c>
      <c r="B5" s="6">
        <v>38.479999999999997</v>
      </c>
      <c r="C5" s="6">
        <v>38.479999999999997</v>
      </c>
      <c r="D5" s="4">
        <v>45</v>
      </c>
      <c r="E5" s="8">
        <v>0.23</v>
      </c>
      <c r="F5" s="8">
        <v>0.24</v>
      </c>
    </row>
    <row r="6" spans="1:12" x14ac:dyDescent="0.25">
      <c r="A6" t="s">
        <v>57</v>
      </c>
      <c r="B6" s="6">
        <v>7.64</v>
      </c>
      <c r="C6" s="6">
        <v>7.64</v>
      </c>
      <c r="D6" s="4">
        <v>45</v>
      </c>
      <c r="E6" s="8">
        <v>0.25</v>
      </c>
      <c r="F6" s="8">
        <v>0.25</v>
      </c>
    </row>
    <row r="7" spans="1:12" x14ac:dyDescent="0.25">
      <c r="A7" t="s">
        <v>58</v>
      </c>
      <c r="B7" s="6">
        <v>7.64</v>
      </c>
      <c r="C7" s="6">
        <v>7.64</v>
      </c>
      <c r="D7" s="4">
        <v>30</v>
      </c>
      <c r="E7" s="8">
        <v>0.26</v>
      </c>
      <c r="F7" s="8">
        <v>0.26</v>
      </c>
    </row>
    <row r="8" spans="1:12" x14ac:dyDescent="0.25">
      <c r="A8" s="3" t="s">
        <v>6</v>
      </c>
      <c r="B8" s="6"/>
      <c r="C8" s="6"/>
      <c r="D8" s="4"/>
      <c r="E8" s="8"/>
      <c r="F8" s="8"/>
      <c r="I8" t="s">
        <v>153</v>
      </c>
      <c r="J8" t="s">
        <v>154</v>
      </c>
      <c r="K8" t="s">
        <v>155</v>
      </c>
    </row>
    <row r="9" spans="1:12" x14ac:dyDescent="0.25">
      <c r="A9" t="s">
        <v>59</v>
      </c>
      <c r="B9" s="6">
        <v>6.36</v>
      </c>
      <c r="C9" s="6">
        <v>6.36</v>
      </c>
      <c r="D9" s="4">
        <v>75</v>
      </c>
      <c r="E9" s="8">
        <v>0.39</v>
      </c>
      <c r="F9" s="8">
        <v>0.39</v>
      </c>
      <c r="H9" s="4">
        <v>2020</v>
      </c>
      <c r="I9" s="25">
        <f>IFERROR(AVERAGE('Variable costs'!B9:B10)*1000*About!$A$26, 0)/8760/'Capacity Factors'!D2</f>
        <v>1.0538089204869849</v>
      </c>
      <c r="J9" s="25">
        <v>9.2224599999999999</v>
      </c>
      <c r="K9" s="39">
        <f>I9+0.75*(J9-G9)</f>
        <v>7.9706539204869848</v>
      </c>
      <c r="L9" s="4" t="s">
        <v>156</v>
      </c>
    </row>
    <row r="10" spans="1:12" x14ac:dyDescent="0.25">
      <c r="A10" t="s">
        <v>101</v>
      </c>
      <c r="B10" s="6">
        <v>10.18</v>
      </c>
      <c r="C10" s="6">
        <v>10.18</v>
      </c>
      <c r="D10" s="4">
        <v>75</v>
      </c>
      <c r="E10" s="8">
        <v>0.39</v>
      </c>
      <c r="F10" s="8">
        <v>0.46</v>
      </c>
      <c r="H10" s="4">
        <v>2050</v>
      </c>
      <c r="I10" s="25">
        <f>IFERROR(AVERAGE('Variable costs'!C9:C10)*1000*About!$A$26, 0)/8760/'Capacity Factors'!AH2</f>
        <v>2.3881594299325357</v>
      </c>
      <c r="J10" s="25">
        <f>J9</f>
        <v>9.2224599999999999</v>
      </c>
      <c r="K10" s="39">
        <f>K9</f>
        <v>7.9706539204869848</v>
      </c>
      <c r="L10" s="4" t="s">
        <v>156</v>
      </c>
    </row>
    <row r="11" spans="1:12" x14ac:dyDescent="0.25">
      <c r="A11" t="s">
        <v>60</v>
      </c>
      <c r="B11" s="6">
        <v>32.07</v>
      </c>
      <c r="C11" s="6">
        <v>32.07</v>
      </c>
      <c r="D11" s="4">
        <v>75</v>
      </c>
      <c r="E11" s="8">
        <v>0.35</v>
      </c>
      <c r="F11" s="8">
        <v>0.37</v>
      </c>
    </row>
    <row r="12" spans="1:12" x14ac:dyDescent="0.25">
      <c r="A12" t="s">
        <v>61</v>
      </c>
      <c r="B12" s="6">
        <v>45.81</v>
      </c>
      <c r="C12" s="6">
        <v>45.81</v>
      </c>
      <c r="D12" s="4">
        <v>75</v>
      </c>
      <c r="E12" s="8">
        <v>0.28999999999999998</v>
      </c>
      <c r="F12" s="8">
        <v>0.31</v>
      </c>
    </row>
    <row r="13" spans="1:12" x14ac:dyDescent="0.25">
      <c r="A13" s="3" t="s">
        <v>7</v>
      </c>
      <c r="B13" s="6"/>
      <c r="C13" s="6"/>
      <c r="D13" s="4"/>
      <c r="E13" s="8"/>
      <c r="F13" s="8"/>
    </row>
    <row r="14" spans="1:12" x14ac:dyDescent="0.25">
      <c r="A14" t="s">
        <v>102</v>
      </c>
      <c r="B14" s="6">
        <v>6.06</v>
      </c>
      <c r="C14" s="6">
        <v>6.06</v>
      </c>
      <c r="D14" s="4">
        <v>45</v>
      </c>
      <c r="E14" s="8">
        <v>0.35</v>
      </c>
      <c r="F14" s="8">
        <v>0.37</v>
      </c>
    </row>
    <row r="15" spans="1:12" x14ac:dyDescent="0.25">
      <c r="A15" s="3" t="s">
        <v>8</v>
      </c>
      <c r="B15" s="6"/>
      <c r="C15" s="6"/>
      <c r="D15" s="4"/>
      <c r="E15" s="8"/>
      <c r="F15" s="8"/>
    </row>
    <row r="16" spans="1:12" x14ac:dyDescent="0.25">
      <c r="A16" t="s">
        <v>62</v>
      </c>
      <c r="B16" s="7" t="s">
        <v>51</v>
      </c>
      <c r="C16" s="7" t="s">
        <v>52</v>
      </c>
      <c r="D16" s="4">
        <v>30</v>
      </c>
      <c r="E16" s="8">
        <v>0.97</v>
      </c>
      <c r="F16" s="8">
        <v>0.97</v>
      </c>
    </row>
    <row r="17" spans="1:6" x14ac:dyDescent="0.25">
      <c r="A17" t="s">
        <v>63</v>
      </c>
      <c r="B17" s="7" t="s">
        <v>51</v>
      </c>
      <c r="C17" s="7" t="s">
        <v>52</v>
      </c>
      <c r="D17" s="4">
        <v>30</v>
      </c>
      <c r="E17" s="8">
        <v>0.97</v>
      </c>
      <c r="F17" s="8">
        <v>0.97</v>
      </c>
    </row>
    <row r="18" spans="1:6" x14ac:dyDescent="0.25">
      <c r="A18" t="s">
        <v>64</v>
      </c>
      <c r="B18" s="7" t="s">
        <v>51</v>
      </c>
      <c r="C18" s="7" t="s">
        <v>52</v>
      </c>
      <c r="D18" s="4">
        <v>30</v>
      </c>
      <c r="E18" s="8">
        <v>0.97</v>
      </c>
      <c r="F18" s="8">
        <v>0.97</v>
      </c>
    </row>
    <row r="19" spans="1:6" x14ac:dyDescent="0.25">
      <c r="A19" t="s">
        <v>65</v>
      </c>
      <c r="B19" s="7" t="s">
        <v>51</v>
      </c>
      <c r="C19" s="7" t="s">
        <v>52</v>
      </c>
      <c r="D19" s="4">
        <v>30</v>
      </c>
      <c r="E19" s="8">
        <v>0.97</v>
      </c>
      <c r="F19" s="8">
        <v>0.97</v>
      </c>
    </row>
    <row r="20" spans="1:6" x14ac:dyDescent="0.25">
      <c r="A20" t="s">
        <v>66</v>
      </c>
      <c r="B20" s="7" t="s">
        <v>51</v>
      </c>
      <c r="C20" s="7" t="s">
        <v>52</v>
      </c>
      <c r="D20" s="4">
        <v>30</v>
      </c>
      <c r="E20" s="8">
        <v>0.97</v>
      </c>
      <c r="F20" s="8">
        <v>0.97</v>
      </c>
    </row>
    <row r="21" spans="1:6" x14ac:dyDescent="0.25">
      <c r="A21" t="s">
        <v>67</v>
      </c>
      <c r="B21" s="7" t="s">
        <v>51</v>
      </c>
      <c r="C21" s="7" t="s">
        <v>52</v>
      </c>
      <c r="D21" s="4">
        <v>30</v>
      </c>
      <c r="E21" s="8">
        <v>0.97</v>
      </c>
      <c r="F21" s="8">
        <v>0.97</v>
      </c>
    </row>
    <row r="22" spans="1:6" x14ac:dyDescent="0.25">
      <c r="A22" s="3" t="s">
        <v>53</v>
      </c>
      <c r="B22" s="7"/>
      <c r="C22" s="7"/>
      <c r="D22" s="4"/>
      <c r="E22" s="8"/>
      <c r="F22" s="8"/>
    </row>
    <row r="23" spans="1:6" x14ac:dyDescent="0.25">
      <c r="A23" t="s">
        <v>103</v>
      </c>
      <c r="B23" s="7" t="s">
        <v>51</v>
      </c>
      <c r="C23" s="7" t="s">
        <v>52</v>
      </c>
      <c r="D23" s="4">
        <v>100</v>
      </c>
      <c r="E23" s="8">
        <v>0.97</v>
      </c>
      <c r="F23" s="8">
        <v>0.97</v>
      </c>
    </row>
    <row r="24" spans="1:6" x14ac:dyDescent="0.25">
      <c r="A24" t="s">
        <v>104</v>
      </c>
      <c r="B24" s="7" t="s">
        <v>51</v>
      </c>
      <c r="C24" s="7" t="s">
        <v>52</v>
      </c>
      <c r="D24" s="4">
        <v>100</v>
      </c>
      <c r="E24" s="8">
        <v>0.97</v>
      </c>
      <c r="F24" s="8">
        <v>0.97</v>
      </c>
    </row>
    <row r="25" spans="1:6" x14ac:dyDescent="0.25">
      <c r="A25" t="s">
        <v>105</v>
      </c>
      <c r="B25" s="7" t="s">
        <v>51</v>
      </c>
      <c r="C25" s="7" t="s">
        <v>52</v>
      </c>
      <c r="D25" s="4">
        <v>100</v>
      </c>
      <c r="E25" s="8">
        <v>0.97</v>
      </c>
      <c r="F25" s="8">
        <v>0.97</v>
      </c>
    </row>
    <row r="26" spans="1:6" x14ac:dyDescent="0.25">
      <c r="A26" t="s">
        <v>106</v>
      </c>
      <c r="B26" s="7" t="s">
        <v>51</v>
      </c>
      <c r="C26" s="7" t="s">
        <v>52</v>
      </c>
      <c r="D26" s="4">
        <v>100</v>
      </c>
      <c r="E26" s="8">
        <v>0.97</v>
      </c>
      <c r="F26" s="8">
        <v>0.97</v>
      </c>
    </row>
    <row r="27" spans="1:6" x14ac:dyDescent="0.25">
      <c r="A27" t="s">
        <v>107</v>
      </c>
      <c r="B27" s="7" t="s">
        <v>51</v>
      </c>
      <c r="C27" s="7" t="s">
        <v>52</v>
      </c>
      <c r="D27" s="4">
        <v>100</v>
      </c>
      <c r="E27" s="8">
        <v>0.97</v>
      </c>
      <c r="F27" s="8">
        <v>0.97</v>
      </c>
    </row>
    <row r="28" spans="1:6" x14ac:dyDescent="0.25">
      <c r="A28" t="s">
        <v>108</v>
      </c>
      <c r="B28" s="7" t="s">
        <v>51</v>
      </c>
      <c r="C28" s="7" t="s">
        <v>52</v>
      </c>
      <c r="D28" s="4">
        <v>100</v>
      </c>
      <c r="E28" s="8">
        <v>0.97</v>
      </c>
      <c r="F28" s="8">
        <v>0.97</v>
      </c>
    </row>
    <row r="29" spans="1:6" x14ac:dyDescent="0.25">
      <c r="A29" s="3" t="s">
        <v>11</v>
      </c>
      <c r="B29" s="6"/>
      <c r="C29" s="6"/>
      <c r="D29" s="4"/>
      <c r="E29" s="8"/>
      <c r="F29" s="8"/>
    </row>
    <row r="30" spans="1:6" x14ac:dyDescent="0.25">
      <c r="A30" t="s">
        <v>12</v>
      </c>
      <c r="B30" s="6">
        <v>9.09</v>
      </c>
      <c r="C30" s="6">
        <v>9.09</v>
      </c>
      <c r="D30" s="4">
        <v>55</v>
      </c>
      <c r="E30" s="8">
        <v>0.35</v>
      </c>
      <c r="F30" s="8">
        <v>0.38</v>
      </c>
    </row>
    <row r="31" spans="1:6" x14ac:dyDescent="0.25">
      <c r="A31" t="s">
        <v>13</v>
      </c>
      <c r="B31" s="6">
        <v>3.53</v>
      </c>
      <c r="C31" s="6">
        <v>3.53</v>
      </c>
      <c r="D31" s="4">
        <v>55</v>
      </c>
      <c r="E31" s="8">
        <v>0.53</v>
      </c>
      <c r="F31" s="8">
        <v>0.54</v>
      </c>
    </row>
    <row r="32" spans="1:6" x14ac:dyDescent="0.25">
      <c r="A32" t="s">
        <v>14</v>
      </c>
      <c r="B32" s="6">
        <v>9.14</v>
      </c>
      <c r="C32" s="6">
        <v>9.14</v>
      </c>
      <c r="D32" s="4">
        <v>55</v>
      </c>
      <c r="E32" s="8">
        <v>0.45</v>
      </c>
      <c r="F32" s="8">
        <v>0.46</v>
      </c>
    </row>
    <row r="33" spans="1:6" x14ac:dyDescent="0.25">
      <c r="A33" s="3" t="s">
        <v>16</v>
      </c>
      <c r="B33" s="6"/>
      <c r="C33" s="6"/>
      <c r="D33" s="4"/>
      <c r="E33" s="8"/>
      <c r="F33" s="8"/>
    </row>
    <row r="34" spans="1:6" x14ac:dyDescent="0.25">
      <c r="A34" t="s">
        <v>17</v>
      </c>
      <c r="B34" s="6">
        <v>2.95</v>
      </c>
      <c r="C34" s="6">
        <v>2.95</v>
      </c>
      <c r="D34" s="4">
        <v>60</v>
      </c>
      <c r="E34" s="8">
        <v>0.33</v>
      </c>
      <c r="F34" s="8">
        <v>0.33</v>
      </c>
    </row>
    <row r="35" spans="1:6" x14ac:dyDescent="0.25">
      <c r="A35" t="s">
        <v>18</v>
      </c>
      <c r="B35" s="6">
        <v>3.74</v>
      </c>
      <c r="C35" s="6">
        <v>3.74</v>
      </c>
      <c r="D35" s="4">
        <v>40</v>
      </c>
      <c r="E35" s="8">
        <v>0.34</v>
      </c>
      <c r="F35" s="8">
        <v>0.34</v>
      </c>
    </row>
    <row r="36" spans="1:6" x14ac:dyDescent="0.25">
      <c r="A36" s="3" t="s">
        <v>21</v>
      </c>
      <c r="B36" s="6"/>
      <c r="C36" s="6"/>
      <c r="D36" s="4"/>
      <c r="E36" s="8"/>
      <c r="F36" s="8"/>
    </row>
    <row r="37" spans="1:6" x14ac:dyDescent="0.25">
      <c r="A37" t="s">
        <v>22</v>
      </c>
      <c r="B37" s="7" t="s">
        <v>51</v>
      </c>
      <c r="C37" s="7" t="s">
        <v>52</v>
      </c>
      <c r="D37" s="4">
        <v>20</v>
      </c>
      <c r="E37" s="8">
        <v>1</v>
      </c>
      <c r="F37" s="8"/>
    </row>
    <row r="38" spans="1:6" x14ac:dyDescent="0.25">
      <c r="A38" t="s">
        <v>23</v>
      </c>
      <c r="B38" s="7" t="s">
        <v>51</v>
      </c>
      <c r="C38" s="7" t="s">
        <v>52</v>
      </c>
      <c r="D38" s="4">
        <v>20</v>
      </c>
      <c r="E38" s="8">
        <v>1</v>
      </c>
      <c r="F38" s="8"/>
    </row>
    <row r="39" spans="1:6" x14ac:dyDescent="0.25">
      <c r="A39" t="s">
        <v>24</v>
      </c>
      <c r="B39" s="7" t="s">
        <v>51</v>
      </c>
      <c r="C39" s="7" t="s">
        <v>52</v>
      </c>
      <c r="D39" s="4">
        <v>20</v>
      </c>
      <c r="E39" s="8">
        <v>1</v>
      </c>
      <c r="F39" s="8">
        <v>1</v>
      </c>
    </row>
    <row r="40" spans="1:6" x14ac:dyDescent="0.25">
      <c r="A40" t="s">
        <v>25</v>
      </c>
      <c r="B40" s="7" t="s">
        <v>51</v>
      </c>
      <c r="C40" s="7" t="s">
        <v>52</v>
      </c>
      <c r="D40" s="4">
        <v>20</v>
      </c>
      <c r="E40" s="8">
        <v>1</v>
      </c>
      <c r="F40" s="8"/>
    </row>
    <row r="41" spans="1:6" x14ac:dyDescent="0.25">
      <c r="A41" s="3" t="s">
        <v>26</v>
      </c>
      <c r="B41" s="6"/>
      <c r="C41" s="6"/>
      <c r="D41" s="4"/>
      <c r="E41" s="8"/>
      <c r="F41" s="8"/>
    </row>
    <row r="42" spans="1:6" x14ac:dyDescent="0.25">
      <c r="A42" t="s">
        <v>27</v>
      </c>
      <c r="B42" s="6">
        <v>6.36</v>
      </c>
      <c r="C42" s="6">
        <v>6.36</v>
      </c>
      <c r="D42" s="4">
        <v>20</v>
      </c>
      <c r="E42" s="8">
        <v>0.34</v>
      </c>
      <c r="F42" s="8"/>
    </row>
    <row r="43" spans="1:6" x14ac:dyDescent="0.25">
      <c r="A43" t="s">
        <v>28</v>
      </c>
      <c r="B43" s="6">
        <v>6.36</v>
      </c>
      <c r="C43" s="6">
        <v>6.36</v>
      </c>
      <c r="D43" s="4">
        <v>20</v>
      </c>
      <c r="E43" s="8">
        <v>0.34</v>
      </c>
      <c r="F43" s="8"/>
    </row>
    <row r="44" spans="1:6" x14ac:dyDescent="0.25">
      <c r="A44" s="3" t="s">
        <v>29</v>
      </c>
      <c r="B44" s="6"/>
      <c r="C44" s="6"/>
      <c r="D44" s="4"/>
      <c r="E44" s="8"/>
      <c r="F44" s="8"/>
    </row>
    <row r="45" spans="1:6" x14ac:dyDescent="0.25">
      <c r="A45" t="s">
        <v>30</v>
      </c>
      <c r="B45" s="7" t="s">
        <v>51</v>
      </c>
      <c r="C45" s="7" t="s">
        <v>52</v>
      </c>
      <c r="D45" s="4">
        <v>30</v>
      </c>
      <c r="E45" s="8">
        <v>1</v>
      </c>
      <c r="F45" s="8">
        <v>1</v>
      </c>
    </row>
    <row r="46" spans="1:6" x14ac:dyDescent="0.25">
      <c r="A46" t="s">
        <v>31</v>
      </c>
      <c r="B46" s="7" t="s">
        <v>51</v>
      </c>
      <c r="C46" s="7" t="s">
        <v>52</v>
      </c>
      <c r="D46" s="4">
        <v>30</v>
      </c>
      <c r="E46" s="8">
        <v>1</v>
      </c>
      <c r="F46" s="8">
        <v>1</v>
      </c>
    </row>
    <row r="47" spans="1:6" x14ac:dyDescent="0.25">
      <c r="A47" t="s">
        <v>31</v>
      </c>
      <c r="B47" s="7" t="s">
        <v>51</v>
      </c>
      <c r="C47" s="7" t="s">
        <v>52</v>
      </c>
      <c r="D47" s="4">
        <v>30</v>
      </c>
      <c r="E47" s="8">
        <v>1</v>
      </c>
      <c r="F47" s="8">
        <v>1</v>
      </c>
    </row>
    <row r="48" spans="1:6" x14ac:dyDescent="0.25">
      <c r="A48" t="s">
        <v>32</v>
      </c>
      <c r="B48" s="6">
        <v>5.22</v>
      </c>
      <c r="C48" s="6">
        <v>4.45</v>
      </c>
      <c r="D48" s="4">
        <v>30</v>
      </c>
      <c r="E48" s="8">
        <v>1</v>
      </c>
      <c r="F48" s="8">
        <v>1</v>
      </c>
    </row>
    <row r="49" spans="1:6" x14ac:dyDescent="0.25">
      <c r="A49" t="s">
        <v>33</v>
      </c>
      <c r="B49" s="7" t="s">
        <v>51</v>
      </c>
      <c r="C49" s="7" t="s">
        <v>52</v>
      </c>
      <c r="D49" s="4">
        <v>30</v>
      </c>
      <c r="E49" s="8">
        <v>1</v>
      </c>
      <c r="F49" s="8">
        <v>1</v>
      </c>
    </row>
    <row r="50" spans="1:6" x14ac:dyDescent="0.25">
      <c r="A50" s="3" t="s">
        <v>34</v>
      </c>
      <c r="B50" s="7"/>
      <c r="C50" s="7"/>
      <c r="D50" s="4"/>
      <c r="E50" s="8"/>
      <c r="F50" s="8"/>
    </row>
    <row r="51" spans="1:6" x14ac:dyDescent="0.25">
      <c r="A51" t="s">
        <v>35</v>
      </c>
      <c r="B51" s="7" t="s">
        <v>51</v>
      </c>
      <c r="C51" s="7" t="s">
        <v>52</v>
      </c>
      <c r="D51" s="4">
        <v>30</v>
      </c>
      <c r="E51" s="8">
        <v>1</v>
      </c>
      <c r="F51" s="8">
        <v>1</v>
      </c>
    </row>
    <row r="52" spans="1:6" x14ac:dyDescent="0.25">
      <c r="A52" t="s">
        <v>36</v>
      </c>
      <c r="B52" s="7" t="s">
        <v>51</v>
      </c>
      <c r="C52" s="7" t="s">
        <v>52</v>
      </c>
      <c r="D52" s="4">
        <v>30</v>
      </c>
      <c r="E52" s="8">
        <v>1</v>
      </c>
      <c r="F52" s="8">
        <v>1</v>
      </c>
    </row>
    <row r="53" spans="1:6" x14ac:dyDescent="0.25">
      <c r="A53" s="3" t="s">
        <v>37</v>
      </c>
      <c r="B53" s="7" t="s">
        <v>51</v>
      </c>
      <c r="C53" s="7" t="s">
        <v>52</v>
      </c>
      <c r="D53" s="4"/>
      <c r="E53" s="8"/>
      <c r="F53" s="8"/>
    </row>
    <row r="54" spans="1:6" x14ac:dyDescent="0.25">
      <c r="A54" t="s">
        <v>38</v>
      </c>
      <c r="B54" s="7" t="s">
        <v>51</v>
      </c>
      <c r="C54" s="7" t="s">
        <v>52</v>
      </c>
      <c r="D54" s="4">
        <v>30</v>
      </c>
      <c r="E54" s="8">
        <v>1</v>
      </c>
      <c r="F54" s="8">
        <v>1</v>
      </c>
    </row>
    <row r="55" spans="1:6" x14ac:dyDescent="0.25">
      <c r="A55" t="s">
        <v>39</v>
      </c>
      <c r="B55" s="7" t="s">
        <v>51</v>
      </c>
      <c r="C55" s="7" t="s">
        <v>52</v>
      </c>
      <c r="D55" s="4">
        <v>25</v>
      </c>
      <c r="E55" s="8">
        <v>1</v>
      </c>
      <c r="F55" s="8">
        <v>1</v>
      </c>
    </row>
    <row r="56" spans="1:6" x14ac:dyDescent="0.25">
      <c r="A56" t="s">
        <v>40</v>
      </c>
      <c r="B56" s="7" t="s">
        <v>51</v>
      </c>
      <c r="C56" s="7" t="s">
        <v>52</v>
      </c>
      <c r="D56" s="4">
        <v>25</v>
      </c>
      <c r="E56" s="8">
        <v>1</v>
      </c>
      <c r="F56" s="8">
        <v>1</v>
      </c>
    </row>
    <row r="57" spans="1:6" x14ac:dyDescent="0.25">
      <c r="A57" t="s">
        <v>41</v>
      </c>
      <c r="B57" s="7" t="s">
        <v>51</v>
      </c>
      <c r="C57" s="7" t="s">
        <v>52</v>
      </c>
      <c r="D57" s="4">
        <v>30</v>
      </c>
      <c r="E57" s="8">
        <v>1</v>
      </c>
      <c r="F57" s="8">
        <v>1</v>
      </c>
    </row>
    <row r="58" spans="1:6" x14ac:dyDescent="0.25">
      <c r="A58" t="s">
        <v>43</v>
      </c>
      <c r="B58" s="7" t="s">
        <v>51</v>
      </c>
      <c r="C58" s="7" t="s">
        <v>52</v>
      </c>
      <c r="D58" s="4">
        <v>30</v>
      </c>
      <c r="E58" s="8">
        <v>1</v>
      </c>
      <c r="F58" s="8">
        <v>1</v>
      </c>
    </row>
    <row r="59" spans="1:6" x14ac:dyDescent="0.25">
      <c r="A59" s="3" t="s">
        <v>44</v>
      </c>
      <c r="B59" s="7"/>
      <c r="C59" s="7"/>
      <c r="D59" s="4"/>
      <c r="E59" s="8"/>
      <c r="F59" s="8"/>
    </row>
    <row r="60" spans="1:6" x14ac:dyDescent="0.25">
      <c r="A60" t="s">
        <v>45</v>
      </c>
      <c r="B60" s="7" t="s">
        <v>51</v>
      </c>
      <c r="C60" s="7" t="s">
        <v>52</v>
      </c>
      <c r="D60" s="4">
        <v>30</v>
      </c>
      <c r="E60" s="8">
        <v>1</v>
      </c>
      <c r="F60" s="8">
        <v>1</v>
      </c>
    </row>
    <row r="61" spans="1:6" x14ac:dyDescent="0.25">
      <c r="A61" t="s">
        <v>46</v>
      </c>
      <c r="B61" s="7" t="s">
        <v>51</v>
      </c>
      <c r="C61" s="7" t="s">
        <v>52</v>
      </c>
      <c r="D61" s="4">
        <v>30</v>
      </c>
      <c r="E61" s="8">
        <v>1</v>
      </c>
      <c r="F61" s="8">
        <v>1</v>
      </c>
    </row>
  </sheetData>
  <mergeCells count="3">
    <mergeCell ref="B1:C1"/>
    <mergeCell ref="E1:F1"/>
    <mergeCell ref="D1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workbookViewId="0">
      <selection activeCell="N16" sqref="N16"/>
    </sheetView>
  </sheetViews>
  <sheetFormatPr defaultRowHeight="15" x14ac:dyDescent="0.25"/>
  <cols>
    <col min="1" max="1" width="50.7109375" customWidth="1"/>
    <col min="2" max="5" width="10.7109375" customWidth="1"/>
    <col min="8" max="8" width="10.5703125" customWidth="1"/>
    <col min="9" max="9" width="10.28515625" customWidth="1"/>
    <col min="10" max="10" width="10.140625" customWidth="1"/>
  </cols>
  <sheetData>
    <row r="1" spans="1:34" x14ac:dyDescent="0.25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2"/>
      <c r="B2" s="3">
        <v>2020</v>
      </c>
      <c r="C2" s="3">
        <v>2030</v>
      </c>
      <c r="D2" s="3">
        <v>2040</v>
      </c>
      <c r="E2" s="3">
        <v>2050</v>
      </c>
    </row>
    <row r="3" spans="1:34" x14ac:dyDescent="0.25">
      <c r="A3" s="1" t="s">
        <v>5</v>
      </c>
    </row>
    <row r="4" spans="1:34" x14ac:dyDescent="0.25">
      <c r="A4" t="s">
        <v>55</v>
      </c>
      <c r="B4" s="10">
        <v>4771</v>
      </c>
      <c r="C4" s="10">
        <v>4667</v>
      </c>
      <c r="D4" s="10">
        <v>4479</v>
      </c>
      <c r="E4" s="10">
        <v>4262</v>
      </c>
    </row>
    <row r="5" spans="1:34" x14ac:dyDescent="0.25">
      <c r="A5" s="2" t="s">
        <v>56</v>
      </c>
      <c r="B5" s="10">
        <v>6621</v>
      </c>
      <c r="C5" s="10">
        <v>6350</v>
      </c>
      <c r="D5" s="10">
        <v>5964</v>
      </c>
      <c r="E5" s="10">
        <v>5545</v>
      </c>
    </row>
    <row r="6" spans="1:34" x14ac:dyDescent="0.25">
      <c r="A6" s="2" t="s">
        <v>57</v>
      </c>
      <c r="B6" s="10">
        <v>4771</v>
      </c>
      <c r="C6" s="10">
        <v>4667</v>
      </c>
      <c r="D6" s="10">
        <v>4479</v>
      </c>
      <c r="E6" s="10">
        <v>4262</v>
      </c>
    </row>
    <row r="7" spans="1:34" x14ac:dyDescent="0.25">
      <c r="A7" s="2" t="s">
        <v>58</v>
      </c>
      <c r="B7" s="10"/>
      <c r="C7" s="10"/>
      <c r="D7" s="10"/>
      <c r="E7" s="10">
        <v>1353</v>
      </c>
    </row>
    <row r="8" spans="1:34" x14ac:dyDescent="0.25">
      <c r="A8" s="1" t="s">
        <v>6</v>
      </c>
      <c r="B8" s="10"/>
      <c r="C8" s="10"/>
      <c r="D8" s="10"/>
      <c r="E8" s="10"/>
      <c r="H8" t="s">
        <v>153</v>
      </c>
      <c r="I8" t="s">
        <v>154</v>
      </c>
      <c r="J8" t="s">
        <v>155</v>
      </c>
    </row>
    <row r="9" spans="1:34" x14ac:dyDescent="0.25">
      <c r="A9" s="2" t="s">
        <v>59</v>
      </c>
      <c r="B9" s="10">
        <v>4658</v>
      </c>
      <c r="C9" s="10">
        <v>4528</v>
      </c>
      <c r="D9" s="10">
        <v>4408</v>
      </c>
      <c r="E9" s="10">
        <v>4259</v>
      </c>
      <c r="G9" s="4">
        <v>2020</v>
      </c>
      <c r="H9" s="14">
        <f>IFERROR(AVERAGE('Fixed investment costs'!B9:B10)*1000*About!$A$26, 0)</f>
        <v>3205317.7055179668</v>
      </c>
      <c r="I9" s="14">
        <v>3822590.4573204694</v>
      </c>
      <c r="J9" s="41">
        <f>H9+0.75*(I9-H9)</f>
        <v>3668272.2693698439</v>
      </c>
      <c r="K9" s="4" t="s">
        <v>157</v>
      </c>
    </row>
    <row r="10" spans="1:34" x14ac:dyDescent="0.25">
      <c r="A10" s="2" t="s">
        <v>101</v>
      </c>
      <c r="B10" s="10">
        <v>5025</v>
      </c>
      <c r="C10" s="10">
        <v>4644</v>
      </c>
      <c r="D10" s="10">
        <v>4446</v>
      </c>
      <c r="E10" s="10">
        <v>4255</v>
      </c>
      <c r="G10" s="4">
        <v>2030</v>
      </c>
      <c r="H10" s="14">
        <f>IFERROR(AVERAGE('Fixed investment costs'!C9:C10)*1000*About!$A$26, 0)</f>
        <v>3036163.7916979026</v>
      </c>
      <c r="I10" s="14">
        <v>3393557.0979756406</v>
      </c>
      <c r="J10" s="41">
        <f t="shared" ref="J10:J12" si="0">H10+0.75*(I10-H10)</f>
        <v>3304208.7714062063</v>
      </c>
      <c r="K10" s="4" t="s">
        <v>157</v>
      </c>
    </row>
    <row r="11" spans="1:34" x14ac:dyDescent="0.25">
      <c r="A11" s="2" t="s">
        <v>60</v>
      </c>
      <c r="B11" s="10">
        <v>6465</v>
      </c>
      <c r="C11" s="10">
        <v>6160</v>
      </c>
      <c r="D11" s="10">
        <v>5869</v>
      </c>
      <c r="E11" s="10">
        <v>5541</v>
      </c>
      <c r="G11" s="4">
        <v>2040</v>
      </c>
      <c r="H11" s="14">
        <f>IFERROR(AVERAGE('Fixed investment costs'!D9:D10)*1000*About!$A$26, 0)</f>
        <v>2930897.7553088996</v>
      </c>
      <c r="I11" s="14">
        <v>2815060.9893853697</v>
      </c>
      <c r="J11" s="41">
        <f t="shared" si="0"/>
        <v>2844020.1808662522</v>
      </c>
      <c r="K11" s="4" t="s">
        <v>157</v>
      </c>
    </row>
    <row r="12" spans="1:34" x14ac:dyDescent="0.25">
      <c r="A12" s="2" t="s">
        <v>61</v>
      </c>
      <c r="B12" s="10">
        <v>7150</v>
      </c>
      <c r="C12" s="10">
        <v>6812</v>
      </c>
      <c r="D12" s="10">
        <v>6490</v>
      </c>
      <c r="E12" s="10">
        <v>6127</v>
      </c>
      <c r="G12" s="4">
        <v>2050</v>
      </c>
      <c r="H12" s="14">
        <f>IFERROR(AVERAGE('Fixed investment costs'!E9:E10)*1000*About!$A$26, 0)</f>
        <v>2818349.1629432994</v>
      </c>
      <c r="I12" s="14">
        <v>2593555.0444604708</v>
      </c>
      <c r="J12" s="41">
        <f t="shared" si="0"/>
        <v>2649753.5740811778</v>
      </c>
      <c r="K12" s="4" t="s">
        <v>157</v>
      </c>
    </row>
    <row r="13" spans="1:34" x14ac:dyDescent="0.25">
      <c r="A13" s="1" t="s">
        <v>7</v>
      </c>
      <c r="B13" s="10"/>
      <c r="C13" s="10"/>
      <c r="D13" s="10"/>
      <c r="E13" s="10"/>
    </row>
    <row r="14" spans="1:34" x14ac:dyDescent="0.25">
      <c r="A14" s="2" t="s">
        <v>102</v>
      </c>
      <c r="B14" s="10">
        <v>5125</v>
      </c>
      <c r="C14" s="10">
        <v>4907</v>
      </c>
      <c r="D14" s="10">
        <v>4787</v>
      </c>
      <c r="E14" s="10">
        <v>4638</v>
      </c>
    </row>
    <row r="15" spans="1:34" x14ac:dyDescent="0.25">
      <c r="A15" s="1" t="s">
        <v>8</v>
      </c>
      <c r="B15" s="10"/>
      <c r="C15" s="10"/>
      <c r="D15" s="10"/>
      <c r="E15" s="10"/>
    </row>
    <row r="16" spans="1:34" x14ac:dyDescent="0.25">
      <c r="A16" s="2" t="s">
        <v>62</v>
      </c>
      <c r="B16" s="10">
        <v>5454</v>
      </c>
      <c r="C16" s="10">
        <v>5188</v>
      </c>
      <c r="D16" s="10">
        <v>4934</v>
      </c>
      <c r="E16" s="10">
        <v>4693</v>
      </c>
    </row>
    <row r="17" spans="1:5" x14ac:dyDescent="0.25">
      <c r="A17" s="2" t="s">
        <v>63</v>
      </c>
      <c r="B17" s="10">
        <v>7036</v>
      </c>
      <c r="C17" s="10">
        <v>6692</v>
      </c>
      <c r="D17" s="10">
        <v>6365</v>
      </c>
      <c r="E17" s="10">
        <v>6054</v>
      </c>
    </row>
    <row r="18" spans="1:5" x14ac:dyDescent="0.25">
      <c r="A18" t="s">
        <v>64</v>
      </c>
      <c r="B18" s="10">
        <v>18718</v>
      </c>
      <c r="C18" s="10">
        <v>17803</v>
      </c>
      <c r="D18" s="10">
        <v>16932</v>
      </c>
      <c r="E18" s="10">
        <v>16105</v>
      </c>
    </row>
    <row r="19" spans="1:5" x14ac:dyDescent="0.25">
      <c r="A19" t="s">
        <v>65</v>
      </c>
      <c r="B19" s="10">
        <v>41619</v>
      </c>
      <c r="C19" s="10">
        <v>39584</v>
      </c>
      <c r="D19" s="10">
        <v>37649</v>
      </c>
      <c r="E19" s="10">
        <v>35808</v>
      </c>
    </row>
    <row r="20" spans="1:5" x14ac:dyDescent="0.25">
      <c r="A20" t="s">
        <v>66</v>
      </c>
      <c r="B20" s="10">
        <v>18718</v>
      </c>
      <c r="C20" s="10">
        <v>17803</v>
      </c>
      <c r="D20" s="10">
        <v>16932</v>
      </c>
      <c r="E20" s="10">
        <v>16105</v>
      </c>
    </row>
    <row r="21" spans="1:5" x14ac:dyDescent="0.25">
      <c r="A21" t="s">
        <v>67</v>
      </c>
      <c r="B21" s="10">
        <v>41619</v>
      </c>
      <c r="C21" s="10">
        <v>39584</v>
      </c>
      <c r="D21" s="10">
        <v>37649</v>
      </c>
      <c r="E21" s="10">
        <v>35808</v>
      </c>
    </row>
    <row r="22" spans="1:5" x14ac:dyDescent="0.25">
      <c r="A22" s="3" t="s">
        <v>53</v>
      </c>
      <c r="B22" s="10"/>
      <c r="C22" s="10"/>
      <c r="D22" s="10"/>
      <c r="E22" s="10"/>
    </row>
    <row r="23" spans="1:5" x14ac:dyDescent="0.25">
      <c r="A23" t="s">
        <v>103</v>
      </c>
      <c r="B23" s="10">
        <v>7262</v>
      </c>
      <c r="C23" s="10">
        <v>7078</v>
      </c>
      <c r="D23" s="10">
        <v>6899</v>
      </c>
      <c r="E23" s="10">
        <v>6725</v>
      </c>
    </row>
    <row r="24" spans="1:5" x14ac:dyDescent="0.25">
      <c r="A24" t="s">
        <v>104</v>
      </c>
      <c r="B24" s="10">
        <v>9226</v>
      </c>
      <c r="C24" s="10">
        <v>8993</v>
      </c>
      <c r="D24" s="10">
        <v>8765</v>
      </c>
      <c r="E24" s="10">
        <v>8543</v>
      </c>
    </row>
    <row r="25" spans="1:5" x14ac:dyDescent="0.25">
      <c r="A25" t="s">
        <v>105</v>
      </c>
      <c r="B25" s="10">
        <v>5007</v>
      </c>
      <c r="C25" s="10">
        <v>5007</v>
      </c>
      <c r="D25" s="10">
        <v>5007</v>
      </c>
      <c r="E25" s="10">
        <v>5007</v>
      </c>
    </row>
    <row r="26" spans="1:5" x14ac:dyDescent="0.25">
      <c r="A26" t="s">
        <v>106</v>
      </c>
      <c r="B26" s="10">
        <v>7930</v>
      </c>
      <c r="C26" s="10">
        <v>7930</v>
      </c>
      <c r="D26" s="10">
        <v>7930</v>
      </c>
      <c r="E26" s="10">
        <v>7930</v>
      </c>
    </row>
    <row r="27" spans="1:5" x14ac:dyDescent="0.25">
      <c r="A27" t="s">
        <v>107</v>
      </c>
      <c r="B27" s="10">
        <v>6000</v>
      </c>
      <c r="C27" s="10">
        <v>6000</v>
      </c>
      <c r="D27" s="10">
        <v>6000</v>
      </c>
      <c r="E27" s="10">
        <v>6000</v>
      </c>
    </row>
    <row r="28" spans="1:5" x14ac:dyDescent="0.25">
      <c r="A28" t="s">
        <v>108</v>
      </c>
      <c r="B28" s="10">
        <v>3845</v>
      </c>
      <c r="C28" s="10">
        <v>3845</v>
      </c>
      <c r="D28" s="10">
        <v>3845</v>
      </c>
      <c r="E28" s="10">
        <v>3845</v>
      </c>
    </row>
    <row r="29" spans="1:5" x14ac:dyDescent="0.25">
      <c r="A29" s="3" t="s">
        <v>11</v>
      </c>
      <c r="B29" s="10"/>
      <c r="C29" s="10"/>
      <c r="D29" s="10"/>
      <c r="E29" s="10"/>
    </row>
    <row r="30" spans="1:5" x14ac:dyDescent="0.25">
      <c r="A30" t="s">
        <v>12</v>
      </c>
      <c r="B30" s="10">
        <v>1149</v>
      </c>
      <c r="C30" s="10">
        <v>1060</v>
      </c>
      <c r="D30" s="10">
        <v>1026</v>
      </c>
      <c r="E30" s="10">
        <v>996</v>
      </c>
    </row>
    <row r="31" spans="1:5" x14ac:dyDescent="0.25">
      <c r="A31" t="s">
        <v>13</v>
      </c>
      <c r="B31" s="10">
        <v>1129</v>
      </c>
      <c r="C31" s="10">
        <v>1061</v>
      </c>
      <c r="D31" s="10">
        <v>1028</v>
      </c>
      <c r="E31" s="10">
        <v>996</v>
      </c>
    </row>
    <row r="32" spans="1:5" x14ac:dyDescent="0.25">
      <c r="A32" t="s">
        <v>14</v>
      </c>
      <c r="B32" s="10">
        <v>6774</v>
      </c>
      <c r="C32" s="10">
        <v>6364</v>
      </c>
      <c r="D32" s="10">
        <v>6171</v>
      </c>
      <c r="E32" s="10">
        <v>5979</v>
      </c>
    </row>
    <row r="33" spans="1:5" x14ac:dyDescent="0.25">
      <c r="A33" s="3" t="s">
        <v>16</v>
      </c>
      <c r="B33" s="10"/>
      <c r="C33" s="10"/>
      <c r="D33" s="10"/>
      <c r="E33" s="10"/>
    </row>
    <row r="34" spans="1:5" x14ac:dyDescent="0.25">
      <c r="A34" t="s">
        <v>17</v>
      </c>
      <c r="B34" s="10">
        <v>7724</v>
      </c>
      <c r="C34" s="10">
        <v>7310</v>
      </c>
      <c r="D34" s="10">
        <v>6912</v>
      </c>
      <c r="E34" s="10">
        <v>6471</v>
      </c>
    </row>
    <row r="35" spans="1:5" x14ac:dyDescent="0.25">
      <c r="A35" t="s">
        <v>18</v>
      </c>
      <c r="B35" s="11" t="s">
        <v>19</v>
      </c>
      <c r="C35" s="10">
        <v>7722</v>
      </c>
      <c r="D35" s="10">
        <v>7722</v>
      </c>
      <c r="E35" s="10">
        <v>7722</v>
      </c>
    </row>
    <row r="36" spans="1:5" x14ac:dyDescent="0.25">
      <c r="A36" s="3" t="s">
        <v>21</v>
      </c>
      <c r="B36" s="10"/>
      <c r="C36" s="10"/>
      <c r="D36" s="10"/>
      <c r="E36" s="10"/>
    </row>
    <row r="37" spans="1:5" x14ac:dyDescent="0.25">
      <c r="A37" t="s">
        <v>22</v>
      </c>
      <c r="B37" s="10">
        <v>47515</v>
      </c>
      <c r="C37" s="10"/>
      <c r="D37" s="10"/>
      <c r="E37" s="10"/>
    </row>
    <row r="38" spans="1:5" x14ac:dyDescent="0.25">
      <c r="A38" t="s">
        <v>23</v>
      </c>
      <c r="B38" s="10">
        <v>21264</v>
      </c>
      <c r="C38" s="10"/>
      <c r="D38" s="10"/>
      <c r="E38" s="10"/>
    </row>
    <row r="39" spans="1:5" x14ac:dyDescent="0.25">
      <c r="A39" t="s">
        <v>24</v>
      </c>
      <c r="B39" s="10">
        <v>7137</v>
      </c>
      <c r="C39" s="10">
        <v>4326</v>
      </c>
      <c r="D39" s="10"/>
      <c r="E39" s="10"/>
    </row>
    <row r="40" spans="1:5" x14ac:dyDescent="0.25">
      <c r="A40" t="s">
        <v>25</v>
      </c>
      <c r="B40" s="10">
        <v>10814</v>
      </c>
      <c r="C40" s="10">
        <v>6056</v>
      </c>
      <c r="D40" s="10"/>
      <c r="E40" s="10"/>
    </row>
    <row r="41" spans="1:5" x14ac:dyDescent="0.25">
      <c r="A41" s="3" t="s">
        <v>26</v>
      </c>
      <c r="B41" s="10"/>
      <c r="C41" s="10"/>
      <c r="D41" s="10"/>
      <c r="E41" s="10"/>
    </row>
    <row r="42" spans="1:5" x14ac:dyDescent="0.25">
      <c r="A42" t="s">
        <v>27</v>
      </c>
      <c r="B42" s="10">
        <v>1018</v>
      </c>
      <c r="C42" s="10"/>
      <c r="D42" s="10"/>
      <c r="E42" s="10"/>
    </row>
    <row r="43" spans="1:5" x14ac:dyDescent="0.25">
      <c r="A43" t="s">
        <v>28</v>
      </c>
      <c r="B43" s="10">
        <v>1018</v>
      </c>
      <c r="C43" s="10"/>
      <c r="D43" s="10"/>
      <c r="E43" s="10"/>
    </row>
    <row r="44" spans="1:5" x14ac:dyDescent="0.25">
      <c r="A44" s="3" t="s">
        <v>29</v>
      </c>
      <c r="B44" s="10"/>
      <c r="C44" s="10"/>
      <c r="D44" s="10"/>
      <c r="E44" s="10"/>
    </row>
    <row r="45" spans="1:5" x14ac:dyDescent="0.25">
      <c r="A45" t="s">
        <v>30</v>
      </c>
      <c r="B45" s="10">
        <v>1349</v>
      </c>
      <c r="C45" s="10">
        <v>1082</v>
      </c>
      <c r="D45" s="10">
        <v>962</v>
      </c>
      <c r="E45" s="10">
        <v>858</v>
      </c>
    </row>
    <row r="46" spans="1:5" x14ac:dyDescent="0.25">
      <c r="A46" t="s">
        <v>31</v>
      </c>
      <c r="B46" s="10">
        <v>1484</v>
      </c>
      <c r="C46" s="10">
        <v>1190</v>
      </c>
      <c r="D46" s="10">
        <v>1058</v>
      </c>
      <c r="E46" s="10">
        <v>944</v>
      </c>
    </row>
    <row r="47" spans="1:5" x14ac:dyDescent="0.25">
      <c r="A47" t="s">
        <v>31</v>
      </c>
      <c r="B47" s="10">
        <v>1781</v>
      </c>
      <c r="C47" s="10">
        <v>1428</v>
      </c>
      <c r="D47" s="10">
        <v>1270</v>
      </c>
      <c r="E47" s="10">
        <v>1132</v>
      </c>
    </row>
    <row r="48" spans="1:5" x14ac:dyDescent="0.25">
      <c r="A48" t="s">
        <v>32</v>
      </c>
      <c r="B48" s="10">
        <v>8428</v>
      </c>
      <c r="C48" s="10">
        <v>5970</v>
      </c>
      <c r="D48" s="10">
        <v>5097</v>
      </c>
      <c r="E48" s="10">
        <v>4828</v>
      </c>
    </row>
    <row r="49" spans="1:5" x14ac:dyDescent="0.25">
      <c r="A49" t="s">
        <v>33</v>
      </c>
      <c r="B49" s="10">
        <v>2189</v>
      </c>
      <c r="C49" s="10">
        <v>1776</v>
      </c>
      <c r="D49" s="10">
        <v>1401</v>
      </c>
      <c r="E49" s="10">
        <v>1025</v>
      </c>
    </row>
    <row r="50" spans="1:5" x14ac:dyDescent="0.25">
      <c r="A50" s="3" t="s">
        <v>34</v>
      </c>
      <c r="B50" s="10"/>
      <c r="C50" s="10"/>
      <c r="D50" s="10"/>
      <c r="E50" s="10"/>
    </row>
    <row r="51" spans="1:5" x14ac:dyDescent="0.25">
      <c r="A51" t="s">
        <v>35</v>
      </c>
      <c r="B51" s="10">
        <v>3195</v>
      </c>
      <c r="C51" s="10">
        <v>1792</v>
      </c>
      <c r="D51" s="10">
        <v>1452</v>
      </c>
      <c r="E51" s="10">
        <v>1362</v>
      </c>
    </row>
    <row r="52" spans="1:5" x14ac:dyDescent="0.25">
      <c r="A52" t="s">
        <v>36</v>
      </c>
      <c r="B52" s="10">
        <v>2037</v>
      </c>
      <c r="C52" s="10">
        <v>1591</v>
      </c>
      <c r="D52" s="10">
        <v>1441</v>
      </c>
      <c r="E52" s="10">
        <v>1273</v>
      </c>
    </row>
    <row r="53" spans="1:5" x14ac:dyDescent="0.25">
      <c r="A53" s="3" t="s">
        <v>37</v>
      </c>
      <c r="B53" s="10"/>
      <c r="C53" s="10"/>
      <c r="D53" s="10"/>
      <c r="E53" s="10"/>
    </row>
    <row r="54" spans="1:5" x14ac:dyDescent="0.25">
      <c r="A54" t="s">
        <v>38</v>
      </c>
      <c r="B54" s="10">
        <v>1902</v>
      </c>
      <c r="C54" s="10">
        <v>1559</v>
      </c>
      <c r="D54" s="10">
        <v>1389</v>
      </c>
      <c r="E54" s="10">
        <v>1217</v>
      </c>
    </row>
    <row r="55" spans="1:5" x14ac:dyDescent="0.25">
      <c r="A55" t="s">
        <v>39</v>
      </c>
      <c r="B55" s="10">
        <v>2092</v>
      </c>
      <c r="C55" s="10">
        <v>1596</v>
      </c>
      <c r="D55" s="10">
        <v>1441</v>
      </c>
      <c r="E55" s="10">
        <v>1452</v>
      </c>
    </row>
    <row r="56" spans="1:5" x14ac:dyDescent="0.25">
      <c r="A56" t="s">
        <v>40</v>
      </c>
      <c r="B56" s="10">
        <v>1578</v>
      </c>
      <c r="C56" s="10">
        <v>1422</v>
      </c>
      <c r="D56" s="10">
        <v>1266</v>
      </c>
      <c r="E56" s="10">
        <v>1095</v>
      </c>
    </row>
    <row r="57" spans="1:5" x14ac:dyDescent="0.25">
      <c r="A57" t="s">
        <v>41</v>
      </c>
      <c r="B57" s="10">
        <v>3762</v>
      </c>
      <c r="C57" s="10">
        <v>2715</v>
      </c>
      <c r="D57" s="10">
        <v>1959</v>
      </c>
      <c r="E57" s="10">
        <v>1414</v>
      </c>
    </row>
    <row r="58" spans="1:5" x14ac:dyDescent="0.25">
      <c r="A58" t="s">
        <v>43</v>
      </c>
      <c r="B58" s="10">
        <v>5231</v>
      </c>
      <c r="C58" s="10">
        <v>3423</v>
      </c>
      <c r="D58" s="10">
        <v>2239</v>
      </c>
      <c r="E58" s="10">
        <v>1465</v>
      </c>
    </row>
    <row r="59" spans="1:5" x14ac:dyDescent="0.25">
      <c r="A59" s="3" t="s">
        <v>44</v>
      </c>
      <c r="B59" s="10"/>
      <c r="C59" s="10"/>
      <c r="D59" s="10"/>
      <c r="E59" s="10"/>
    </row>
    <row r="60" spans="1:5" x14ac:dyDescent="0.25">
      <c r="A60" t="s">
        <v>45</v>
      </c>
      <c r="B60" s="10"/>
      <c r="C60" s="10"/>
      <c r="D60" s="10"/>
      <c r="E60" s="10">
        <v>6486</v>
      </c>
    </row>
    <row r="61" spans="1:5" x14ac:dyDescent="0.25">
      <c r="A61" t="s">
        <v>46</v>
      </c>
      <c r="B61" s="10"/>
      <c r="C61" s="10"/>
      <c r="D61" s="10"/>
      <c r="E61" s="10">
        <v>1931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E14-2220-457B-97DF-0AE88F1C80BE}">
  <dimension ref="A1:AH17"/>
  <sheetViews>
    <sheetView workbookViewId="0">
      <selection activeCell="C19" sqref="C19"/>
    </sheetView>
  </sheetViews>
  <sheetFormatPr defaultRowHeight="15" x14ac:dyDescent="0.25"/>
  <cols>
    <col min="1" max="1" width="23.7109375" customWidth="1"/>
  </cols>
  <sheetData>
    <row r="1" spans="1:34" ht="30" x14ac:dyDescent="0.25">
      <c r="A1" s="5" t="s">
        <v>110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69</v>
      </c>
      <c r="B2" s="24">
        <v>0.59472875665869829</v>
      </c>
      <c r="C2" s="24">
        <v>0.56299083955706397</v>
      </c>
      <c r="D2" s="24">
        <v>0.59310376256607955</v>
      </c>
      <c r="E2" s="24">
        <v>0.72564865613825835</v>
      </c>
      <c r="F2" s="24">
        <v>0.60131790827232001</v>
      </c>
      <c r="G2" s="24">
        <v>0.57957030422133593</v>
      </c>
      <c r="H2" s="24">
        <v>0.5646301755197195</v>
      </c>
      <c r="I2" s="24">
        <v>0.5214253832469542</v>
      </c>
      <c r="J2" s="24">
        <v>0.52015088346237837</v>
      </c>
      <c r="K2" s="24">
        <v>0.52258959376291125</v>
      </c>
      <c r="L2" s="24">
        <v>0.42993764745534208</v>
      </c>
      <c r="M2" s="24">
        <v>0.43359604046336181</v>
      </c>
      <c r="N2" s="24">
        <v>0.42991513959490468</v>
      </c>
      <c r="O2" s="24">
        <v>0.43917856697646718</v>
      </c>
      <c r="P2" s="24">
        <v>0.37325362087990727</v>
      </c>
      <c r="Q2" s="24">
        <v>0.37990094232909033</v>
      </c>
      <c r="R2" s="24">
        <v>0.37820996717315125</v>
      </c>
      <c r="S2" s="24">
        <v>0.38920863219203145</v>
      </c>
      <c r="T2" s="24">
        <v>0.36907482870446945</v>
      </c>
      <c r="U2" s="24">
        <v>0.28442305079539482</v>
      </c>
      <c r="V2" s="24">
        <v>0.28133657634667752</v>
      </c>
      <c r="W2" s="24">
        <v>0.27566892843425939</v>
      </c>
      <c r="X2" s="24">
        <v>0.27017864353032706</v>
      </c>
      <c r="Y2" s="24">
        <v>0.38082496194824961</v>
      </c>
      <c r="Z2" s="24">
        <v>0.3705799086757991</v>
      </c>
      <c r="AA2" s="24">
        <v>0.35578538812785387</v>
      </c>
      <c r="AB2" s="24">
        <v>0.33108371385083712</v>
      </c>
      <c r="AC2" s="24">
        <v>0.31240943683409439</v>
      </c>
      <c r="AD2" s="24">
        <v>0.29144444444444445</v>
      </c>
      <c r="AE2" s="24">
        <v>0.30611415525114155</v>
      </c>
      <c r="AF2" s="24">
        <v>0.2919391171993912</v>
      </c>
      <c r="AG2" s="24">
        <v>0.27119482496194824</v>
      </c>
      <c r="AH2" s="24">
        <v>0.26171537290715374</v>
      </c>
    </row>
    <row r="3" spans="1:34" x14ac:dyDescent="0.25">
      <c r="A3" t="s">
        <v>70</v>
      </c>
      <c r="B3" s="24">
        <v>0.627</v>
      </c>
      <c r="C3" s="24">
        <v>0.627</v>
      </c>
      <c r="D3" s="24">
        <v>0.627</v>
      </c>
      <c r="E3" s="24">
        <v>0.627</v>
      </c>
      <c r="F3" s="24">
        <v>0.627</v>
      </c>
      <c r="G3" s="24">
        <v>0.627</v>
      </c>
      <c r="H3" s="24">
        <v>0.627</v>
      </c>
      <c r="I3" s="24">
        <v>0.627</v>
      </c>
      <c r="J3" s="24">
        <v>0.627</v>
      </c>
      <c r="K3" s="24">
        <v>0.627</v>
      </c>
      <c r="L3" s="24">
        <v>0.627</v>
      </c>
      <c r="M3" s="24">
        <v>0.627</v>
      </c>
      <c r="N3" s="24">
        <v>0.627</v>
      </c>
      <c r="O3" s="24">
        <v>0.627</v>
      </c>
      <c r="P3" s="24">
        <v>0.627</v>
      </c>
      <c r="Q3" s="24">
        <v>0.627</v>
      </c>
      <c r="R3" s="24">
        <v>0.627</v>
      </c>
      <c r="S3" s="24">
        <v>0.627</v>
      </c>
      <c r="T3" s="24">
        <v>0.627</v>
      </c>
      <c r="U3" s="24">
        <v>0.627</v>
      </c>
      <c r="V3" s="24">
        <v>0.627</v>
      </c>
      <c r="W3" s="24">
        <v>0.627</v>
      </c>
      <c r="X3" s="24">
        <v>0.627</v>
      </c>
      <c r="Y3" s="24">
        <v>0.627</v>
      </c>
      <c r="Z3" s="24">
        <v>0.627</v>
      </c>
      <c r="AA3" s="24">
        <v>0.627</v>
      </c>
      <c r="AB3" s="24">
        <v>0.627</v>
      </c>
      <c r="AC3" s="24">
        <v>0.627</v>
      </c>
      <c r="AD3" s="24">
        <v>0.627</v>
      </c>
      <c r="AE3" s="24">
        <v>0.627</v>
      </c>
      <c r="AF3" s="24">
        <v>0.627</v>
      </c>
      <c r="AG3" s="24">
        <v>0.627</v>
      </c>
      <c r="AH3" s="24">
        <v>0.627</v>
      </c>
    </row>
    <row r="4" spans="1:34" x14ac:dyDescent="0.25">
      <c r="A4" t="s">
        <v>71</v>
      </c>
      <c r="B4" s="24">
        <v>0.81331987571473274</v>
      </c>
      <c r="C4" s="24">
        <v>0.81709415403239005</v>
      </c>
      <c r="D4" s="24">
        <v>0.77584271261997118</v>
      </c>
      <c r="E4" s="24">
        <v>0.75219196692973556</v>
      </c>
      <c r="F4" s="24">
        <v>0.82447323730804212</v>
      </c>
      <c r="G4" s="24">
        <v>0.83561422919974593</v>
      </c>
      <c r="H4" s="24">
        <v>0.83639633819769976</v>
      </c>
      <c r="I4" s="24">
        <v>0.87417108847197134</v>
      </c>
      <c r="J4" s="24">
        <v>0.87332616874391134</v>
      </c>
      <c r="K4" s="24">
        <v>0.8739928586400777</v>
      </c>
      <c r="L4" s="24">
        <v>0.87448613955041421</v>
      </c>
      <c r="M4" s="24">
        <v>0.8740043725332296</v>
      </c>
      <c r="N4" s="24">
        <v>0.87449584308671702</v>
      </c>
      <c r="O4" s="24">
        <v>0.87401584244758546</v>
      </c>
      <c r="P4" s="24">
        <v>0.87450551259210818</v>
      </c>
      <c r="Q4" s="24">
        <v>0.87450814314868419</v>
      </c>
      <c r="R4" s="24">
        <v>0.87492345124923454</v>
      </c>
      <c r="S4" s="24">
        <v>0.87492345124923454</v>
      </c>
      <c r="T4" s="24">
        <v>0.87492345124923454</v>
      </c>
      <c r="U4" s="24">
        <v>0.87492569381538376</v>
      </c>
      <c r="V4" s="24">
        <v>0.87492569381538376</v>
      </c>
      <c r="W4" s="24">
        <v>0.87493027551177471</v>
      </c>
      <c r="X4" s="24">
        <v>0.87493931181130424</v>
      </c>
      <c r="Y4" s="24">
        <v>0.87999991269196853</v>
      </c>
      <c r="Z4" s="24">
        <v>0.87999995642929341</v>
      </c>
      <c r="AA4" s="24">
        <v>0.87999989128071321</v>
      </c>
      <c r="AB4" s="24">
        <v>0.88121180221023476</v>
      </c>
      <c r="AC4" s="24">
        <v>0.88120920594140006</v>
      </c>
      <c r="AD4" s="24">
        <v>0.88120374430033432</v>
      </c>
      <c r="AE4" s="24">
        <v>0.8811931656528228</v>
      </c>
      <c r="AF4" s="24">
        <v>0.88118277131836142</v>
      </c>
      <c r="AG4" s="24">
        <v>0.88117285228612185</v>
      </c>
      <c r="AH4" s="24">
        <v>0.88117285228612185</v>
      </c>
    </row>
    <row r="5" spans="1:34" x14ac:dyDescent="0.25">
      <c r="A5" t="s">
        <v>72</v>
      </c>
      <c r="B5" s="24">
        <v>0.5360549337744609</v>
      </c>
      <c r="C5" s="24">
        <v>0.52740654940409049</v>
      </c>
      <c r="D5" s="24">
        <v>0.53185207369775445</v>
      </c>
      <c r="E5" s="24">
        <v>0.52694850641725444</v>
      </c>
      <c r="F5" s="24">
        <v>0.54417905207832085</v>
      </c>
      <c r="G5" s="24">
        <v>0.54435101291802057</v>
      </c>
      <c r="H5" s="24">
        <v>0.54408635083394175</v>
      </c>
      <c r="I5" s="24">
        <v>0.5438799152846292</v>
      </c>
      <c r="J5" s="24">
        <v>0.54386539129293521</v>
      </c>
      <c r="K5" s="24">
        <v>0.54765888868223789</v>
      </c>
      <c r="L5" s="24">
        <v>0.5480367751737667</v>
      </c>
      <c r="M5" s="24">
        <v>0.54799150253783713</v>
      </c>
      <c r="N5" s="24">
        <v>0.54843140446519234</v>
      </c>
      <c r="O5" s="24">
        <v>0.54831898360809372</v>
      </c>
      <c r="P5" s="24">
        <v>0.5485336824761321</v>
      </c>
      <c r="Q5" s="24">
        <v>0.54900114883484241</v>
      </c>
      <c r="R5" s="24">
        <v>0.54943732467266526</v>
      </c>
      <c r="S5" s="24">
        <v>0.54983296298985807</v>
      </c>
      <c r="T5" s="24">
        <v>0.55010085722195545</v>
      </c>
      <c r="U5" s="24">
        <v>0.55064238767046891</v>
      </c>
      <c r="V5" s="24">
        <v>0.55107816937187359</v>
      </c>
      <c r="W5" s="24">
        <v>0.55155067428845228</v>
      </c>
      <c r="X5" s="24">
        <v>0.55201338014535706</v>
      </c>
      <c r="Y5" s="24">
        <v>0.55254996813380464</v>
      </c>
      <c r="Z5" s="24">
        <v>0.55298394438049492</v>
      </c>
      <c r="AA5" s="24">
        <v>0.55339300673390401</v>
      </c>
      <c r="AB5" s="24">
        <v>0.55379853261833056</v>
      </c>
      <c r="AC5" s="24">
        <v>0.55432190435552042</v>
      </c>
      <c r="AD5" s="24">
        <v>0.55482258015917574</v>
      </c>
      <c r="AE5" s="24">
        <v>0.55520161679216551</v>
      </c>
      <c r="AF5" s="24">
        <v>0.55556348553739909</v>
      </c>
      <c r="AG5" s="24">
        <v>0.55597354207877847</v>
      </c>
      <c r="AH5" s="24">
        <v>0.55644000872527766</v>
      </c>
    </row>
    <row r="6" spans="1:34" x14ac:dyDescent="0.25">
      <c r="A6" t="s">
        <v>73</v>
      </c>
      <c r="B6" s="24">
        <v>0.29306791787534597</v>
      </c>
      <c r="C6" s="24">
        <v>0.27949172804584393</v>
      </c>
      <c r="D6" s="24">
        <v>0.29857662965171861</v>
      </c>
      <c r="E6" s="24">
        <v>0.30947182815566032</v>
      </c>
      <c r="F6" s="24">
        <v>0.37014571751034314</v>
      </c>
      <c r="G6" s="24">
        <v>0.37060950454676461</v>
      </c>
      <c r="H6" s="24">
        <v>0.37908179469186354</v>
      </c>
      <c r="I6" s="24">
        <v>0.38111770737430856</v>
      </c>
      <c r="J6" s="24">
        <v>0.38128941719600601</v>
      </c>
      <c r="K6" s="24">
        <v>0.38778937011426656</v>
      </c>
      <c r="L6" s="24">
        <v>0.3915847105028345</v>
      </c>
      <c r="M6" s="24">
        <v>0.39514753006189779</v>
      </c>
      <c r="N6" s="24">
        <v>0.41081953435747309</v>
      </c>
      <c r="O6" s="24">
        <v>0.42021215890591473</v>
      </c>
      <c r="P6" s="24">
        <v>0.42955847029148342</v>
      </c>
      <c r="Q6" s="24">
        <v>0.43269311338132099</v>
      </c>
      <c r="R6" s="24">
        <v>0.4350481952727045</v>
      </c>
      <c r="S6" s="24">
        <v>0.43536128437594745</v>
      </c>
      <c r="T6" s="24">
        <v>0.43782259892322056</v>
      </c>
      <c r="U6" s="24">
        <v>0.43898094823953665</v>
      </c>
      <c r="V6" s="24">
        <v>0.44091883099451817</v>
      </c>
      <c r="W6" s="24">
        <v>0.44210013323105796</v>
      </c>
      <c r="X6" s="24">
        <v>0.44444025354874339</v>
      </c>
      <c r="Y6" s="24">
        <v>0.44576566754837127</v>
      </c>
      <c r="Z6" s="24">
        <v>0.44985783351355341</v>
      </c>
      <c r="AA6" s="24">
        <v>0.45125613286131444</v>
      </c>
      <c r="AB6" s="24">
        <v>0.45517115335978497</v>
      </c>
      <c r="AC6" s="24">
        <v>0.45641104924601444</v>
      </c>
      <c r="AD6" s="24">
        <v>0.46012884337739496</v>
      </c>
      <c r="AE6" s="24">
        <v>0.46156614771584836</v>
      </c>
      <c r="AF6" s="24">
        <v>0.46516335639216166</v>
      </c>
      <c r="AG6" s="24">
        <v>0.4667266299032638</v>
      </c>
      <c r="AH6" s="24">
        <v>0.46837902119617114</v>
      </c>
    </row>
    <row r="7" spans="1:34" x14ac:dyDescent="0.25">
      <c r="A7" t="s">
        <v>74</v>
      </c>
      <c r="B7" s="24">
        <v>9.1958466704588307E-2</v>
      </c>
      <c r="C7" s="24">
        <v>9.1412196610252419E-2</v>
      </c>
      <c r="D7" s="24">
        <v>9.166180324083012E-2</v>
      </c>
      <c r="E7" s="24">
        <v>9.6246592075806811E-2</v>
      </c>
      <c r="F7" s="24">
        <v>0.10539578807588613</v>
      </c>
      <c r="G7" s="24">
        <v>0.10562896582195294</v>
      </c>
      <c r="H7" s="24">
        <v>0.10605552424820447</v>
      </c>
      <c r="I7" s="24">
        <v>0.10728695513805556</v>
      </c>
      <c r="J7" s="24">
        <v>0.10955517520484352</v>
      </c>
      <c r="K7" s="24">
        <v>0.11175716507791388</v>
      </c>
      <c r="L7" s="24">
        <v>0.11214730302641135</v>
      </c>
      <c r="M7" s="24">
        <v>0.11641705623323308</v>
      </c>
      <c r="N7" s="24">
        <v>0.12034383474233723</v>
      </c>
      <c r="O7" s="24">
        <v>0.12406125674639104</v>
      </c>
      <c r="P7" s="24">
        <v>0.12681491525677505</v>
      </c>
      <c r="Q7" s="24">
        <v>0.12968270896420242</v>
      </c>
      <c r="R7" s="24">
        <v>0.1326268114736921</v>
      </c>
      <c r="S7" s="24">
        <v>0.13739268777149233</v>
      </c>
      <c r="T7" s="24">
        <v>0.14084032001644486</v>
      </c>
      <c r="U7" s="24">
        <v>0.14394165176518056</v>
      </c>
      <c r="V7" s="24">
        <v>0.14640088449185357</v>
      </c>
      <c r="W7" s="24">
        <v>0.14873001551308918</v>
      </c>
      <c r="X7" s="24">
        <v>0.15101366399120261</v>
      </c>
      <c r="Y7" s="24">
        <v>0.15323271679327594</v>
      </c>
      <c r="Z7" s="24">
        <v>0.15497421115311255</v>
      </c>
      <c r="AA7" s="24">
        <v>0.15692482761997906</v>
      </c>
      <c r="AB7" s="24">
        <v>0.15847313805370258</v>
      </c>
      <c r="AC7" s="24">
        <v>0.16016385664928573</v>
      </c>
      <c r="AD7" s="24">
        <v>0.1614115335163781</v>
      </c>
      <c r="AE7" s="24">
        <v>0.16285833151156562</v>
      </c>
      <c r="AF7" s="24">
        <v>0.16399083649183827</v>
      </c>
      <c r="AG7" s="24">
        <v>0.16532653036422404</v>
      </c>
      <c r="AH7" s="24">
        <v>0.16669458222034181</v>
      </c>
    </row>
    <row r="8" spans="1:34" x14ac:dyDescent="0.25">
      <c r="A8" t="s">
        <v>75</v>
      </c>
      <c r="B8" s="24">
        <v>0.58933333333333326</v>
      </c>
      <c r="C8" s="24">
        <v>0.58933333333333326</v>
      </c>
      <c r="D8" s="24">
        <v>0.57599999999999996</v>
      </c>
      <c r="E8" s="24">
        <v>0.57599999999999996</v>
      </c>
      <c r="F8" s="24">
        <v>0.57599999999999996</v>
      </c>
      <c r="G8" s="24">
        <v>0.57599999999999996</v>
      </c>
      <c r="H8" s="24">
        <v>0.57599999999999996</v>
      </c>
      <c r="I8" s="24">
        <v>0.57599999999999996</v>
      </c>
      <c r="J8" s="24">
        <v>0.57599999999999996</v>
      </c>
      <c r="K8" s="24">
        <v>0.57599999999999996</v>
      </c>
      <c r="L8" s="24">
        <v>0.57599999999999996</v>
      </c>
      <c r="M8" s="24">
        <v>0.57599999999999996</v>
      </c>
      <c r="N8" s="24">
        <v>0.57599999999999996</v>
      </c>
      <c r="O8" s="24">
        <v>0.57599999999999996</v>
      </c>
      <c r="P8" s="24">
        <v>0.57599999999999996</v>
      </c>
      <c r="Q8" s="24">
        <v>0.57599999999999996</v>
      </c>
      <c r="R8" s="24">
        <v>0.57599999999999996</v>
      </c>
      <c r="S8" s="24">
        <v>0.57599999999999996</v>
      </c>
      <c r="T8" s="24">
        <v>0.57599999999999996</v>
      </c>
      <c r="U8" s="24">
        <v>0.57599999999999996</v>
      </c>
      <c r="V8" s="24">
        <v>0.57599999999999996</v>
      </c>
      <c r="W8" s="24">
        <v>0.57599999999999996</v>
      </c>
      <c r="X8" s="24">
        <v>0.57599999999999996</v>
      </c>
      <c r="Y8" s="24">
        <v>0.57599999999999996</v>
      </c>
      <c r="Z8" s="24">
        <v>0.57599999999999996</v>
      </c>
      <c r="AA8" s="24">
        <v>0.57599999999999996</v>
      </c>
      <c r="AB8" s="24">
        <v>0.57599999999999996</v>
      </c>
      <c r="AC8" s="24">
        <v>0.57599999999999996</v>
      </c>
      <c r="AD8" s="24">
        <v>0.57599999999999996</v>
      </c>
      <c r="AE8" s="24">
        <v>0.57599999999999996</v>
      </c>
      <c r="AF8" s="24">
        <v>0.57599999999999996</v>
      </c>
      <c r="AG8" s="24">
        <v>0.57599999999999996</v>
      </c>
      <c r="AH8" s="24">
        <v>0.57599999999999996</v>
      </c>
    </row>
    <row r="9" spans="1:34" x14ac:dyDescent="0.25">
      <c r="A9" t="s">
        <v>76</v>
      </c>
      <c r="B9" s="24">
        <v>0.42980377938951236</v>
      </c>
      <c r="C9" s="24">
        <v>0.44914197191908101</v>
      </c>
      <c r="D9" s="24">
        <v>0.38226506938471466</v>
      </c>
      <c r="E9" s="24">
        <v>0.38404809565091019</v>
      </c>
      <c r="F9" s="24">
        <v>0.39053223670235476</v>
      </c>
      <c r="G9" s="24">
        <v>0.38565357415106766</v>
      </c>
      <c r="H9" s="24">
        <v>0.38628866729104988</v>
      </c>
      <c r="I9" s="24">
        <v>0.38610180267734562</v>
      </c>
      <c r="J9" s="24">
        <v>0.38990026785166559</v>
      </c>
      <c r="K9" s="24">
        <v>0.39159240721968042</v>
      </c>
      <c r="L9" s="24">
        <v>0.38409211727599635</v>
      </c>
      <c r="M9" s="24">
        <v>0.38448766477158014</v>
      </c>
      <c r="N9" s="24">
        <v>0.38347247375569898</v>
      </c>
      <c r="O9" s="24">
        <v>0.38498798142639901</v>
      </c>
      <c r="P9" s="24">
        <v>0.38291568753521432</v>
      </c>
      <c r="Q9" s="24">
        <v>0.37443827479384767</v>
      </c>
      <c r="R9" s="24">
        <v>0.3746693035595397</v>
      </c>
      <c r="S9" s="24">
        <v>0.37653145169486379</v>
      </c>
      <c r="T9" s="24">
        <v>0.37775531349140856</v>
      </c>
      <c r="U9" s="24">
        <v>0.3768692513220529</v>
      </c>
      <c r="V9" s="24">
        <v>0.37857526057940727</v>
      </c>
      <c r="W9" s="24">
        <v>0.37915539506848484</v>
      </c>
      <c r="X9" s="24">
        <v>0.38067271965067323</v>
      </c>
      <c r="Y9" s="24">
        <v>0.38192446896863691</v>
      </c>
      <c r="Z9" s="24">
        <v>0.3820580581773817</v>
      </c>
      <c r="AA9" s="24">
        <v>0.38539249663141784</v>
      </c>
      <c r="AB9" s="24">
        <v>0.38683072733477442</v>
      </c>
      <c r="AC9" s="24">
        <v>0.3872914435125675</v>
      </c>
      <c r="AD9" s="24">
        <v>0.39583938311561401</v>
      </c>
      <c r="AE9" s="24">
        <v>0.39569488538868108</v>
      </c>
      <c r="AF9" s="24">
        <v>0.39153394221506593</v>
      </c>
      <c r="AG9" s="24">
        <v>0.38620513040661231</v>
      </c>
      <c r="AH9" s="24">
        <v>0.38700933100143287</v>
      </c>
    </row>
    <row r="10" spans="1:34" x14ac:dyDescent="0.25">
      <c r="A10" t="s">
        <v>77</v>
      </c>
      <c r="B10" s="24">
        <v>0.76</v>
      </c>
      <c r="C10" s="24">
        <v>0.69599999999999995</v>
      </c>
      <c r="D10" s="24">
        <v>0.69099999999999995</v>
      </c>
      <c r="E10" s="24">
        <v>0.69099999999999995</v>
      </c>
      <c r="F10" s="24">
        <v>0.69099999999999995</v>
      </c>
      <c r="G10" s="24">
        <v>0.69099999999999995</v>
      </c>
      <c r="H10" s="24">
        <v>0.69099999999999995</v>
      </c>
      <c r="I10" s="24">
        <v>0.69099999999999995</v>
      </c>
      <c r="J10" s="24">
        <v>0.69099999999999995</v>
      </c>
      <c r="K10" s="24">
        <v>0.69099999999999995</v>
      </c>
      <c r="L10" s="24">
        <v>0.69099999999999995</v>
      </c>
      <c r="M10" s="24">
        <v>0.69099999999999995</v>
      </c>
      <c r="N10" s="24">
        <v>0.69099999999999995</v>
      </c>
      <c r="O10" s="24">
        <v>0.69099999999999995</v>
      </c>
      <c r="P10" s="24">
        <v>0.69099999999999995</v>
      </c>
      <c r="Q10" s="24">
        <v>0.69099999999999995</v>
      </c>
      <c r="R10" s="24">
        <v>0.69099999999999995</v>
      </c>
      <c r="S10" s="24">
        <v>0.69099999999999995</v>
      </c>
      <c r="T10" s="24">
        <v>0.69099999999999995</v>
      </c>
      <c r="U10" s="24">
        <v>0.69099999999999995</v>
      </c>
      <c r="V10" s="24">
        <v>0.69099999999999995</v>
      </c>
      <c r="W10" s="24">
        <v>0.69099999999999995</v>
      </c>
      <c r="X10" s="24">
        <v>0.69099999999999995</v>
      </c>
      <c r="Y10" s="24">
        <v>0.69099999999999995</v>
      </c>
      <c r="Z10" s="24">
        <v>0.69099999999999995</v>
      </c>
      <c r="AA10" s="24">
        <v>0.69099999999999995</v>
      </c>
      <c r="AB10" s="24">
        <v>0.69099999999999995</v>
      </c>
      <c r="AC10" s="24">
        <v>0.69099999999999995</v>
      </c>
      <c r="AD10" s="24">
        <v>0.69099999999999995</v>
      </c>
      <c r="AE10" s="24">
        <v>0.69099999999999995</v>
      </c>
      <c r="AF10" s="24">
        <v>0.69099999999999995</v>
      </c>
      <c r="AG10" s="24">
        <v>0.69099999999999995</v>
      </c>
      <c r="AH10" s="24">
        <v>0.69099999999999995</v>
      </c>
    </row>
    <row r="11" spans="1:34" x14ac:dyDescent="0.25">
      <c r="A11" t="s">
        <v>78</v>
      </c>
      <c r="B11" s="24">
        <v>0.13230750666194346</v>
      </c>
      <c r="C11" s="24">
        <v>0.1171532780184619</v>
      </c>
      <c r="D11" s="24">
        <v>0.12795108802455094</v>
      </c>
      <c r="E11" s="24">
        <v>0.1458041349325884</v>
      </c>
      <c r="F11" s="24">
        <v>0.1437628593230213</v>
      </c>
      <c r="G11" s="24">
        <v>0.20273662024764164</v>
      </c>
      <c r="H11" s="24">
        <v>0.16460786174698572</v>
      </c>
      <c r="I11" s="24">
        <v>0.15687450070525463</v>
      </c>
      <c r="J11" s="24">
        <v>0.18170877615234451</v>
      </c>
      <c r="K11" s="24">
        <v>0.13314894485126985</v>
      </c>
      <c r="L11" s="24">
        <v>0.14148458752959475</v>
      </c>
      <c r="M11" s="24">
        <v>0.16499127693041396</v>
      </c>
      <c r="N11" s="24">
        <v>0.1685068265927889</v>
      </c>
      <c r="O11" s="24">
        <v>0.23436164630191439</v>
      </c>
      <c r="P11" s="24">
        <v>0.19185525724235303</v>
      </c>
      <c r="Q11" s="24">
        <v>0.24322096992723666</v>
      </c>
      <c r="R11" s="24">
        <v>0.23315377145974137</v>
      </c>
      <c r="S11" s="24">
        <v>0.22848987474585353</v>
      </c>
      <c r="T11" s="24">
        <v>0.12374248742313884</v>
      </c>
      <c r="U11" s="24">
        <v>0.18441611965790455</v>
      </c>
      <c r="V11" s="24">
        <v>0.18321738856924966</v>
      </c>
      <c r="W11" s="24">
        <v>0.18778540492203166</v>
      </c>
      <c r="X11" s="24">
        <v>0.18612240811909075</v>
      </c>
      <c r="Y11" s="24">
        <v>0.42522133488159725</v>
      </c>
      <c r="Z11" s="24">
        <v>0.29712734449900907</v>
      </c>
      <c r="AA11" s="24">
        <v>0.31999260510331068</v>
      </c>
      <c r="AB11" s="24">
        <v>0.21872136798951258</v>
      </c>
      <c r="AC11" s="24">
        <v>0.21393930297347724</v>
      </c>
      <c r="AD11" s="24">
        <v>0.20888275935937356</v>
      </c>
      <c r="AE11" s="24">
        <v>0.21273171079771075</v>
      </c>
      <c r="AF11" s="24">
        <v>0.20802409028756971</v>
      </c>
      <c r="AG11" s="24">
        <v>0.21228163409031919</v>
      </c>
      <c r="AH11" s="24">
        <v>0.21586122143862657</v>
      </c>
    </row>
    <row r="12" spans="1:34" x14ac:dyDescent="0.25">
      <c r="A12" t="s">
        <v>79</v>
      </c>
      <c r="B12" s="24">
        <v>0.14630000000000001</v>
      </c>
      <c r="C12" s="24">
        <v>0.14630000000000001</v>
      </c>
      <c r="D12" s="24">
        <v>0.14630000000000001</v>
      </c>
      <c r="E12" s="24">
        <v>0.14630000000000001</v>
      </c>
      <c r="F12" s="24">
        <v>0.14630000000000001</v>
      </c>
      <c r="G12" s="24">
        <v>0.14630000000000001</v>
      </c>
      <c r="H12" s="24">
        <v>0.14630000000000001</v>
      </c>
      <c r="I12" s="24">
        <v>0.14630000000000001</v>
      </c>
      <c r="J12" s="24">
        <v>0.14630000000000001</v>
      </c>
      <c r="K12" s="24">
        <v>0.14630000000000001</v>
      </c>
      <c r="L12" s="24">
        <v>0.14630000000000001</v>
      </c>
      <c r="M12" s="24">
        <v>0.14630000000000001</v>
      </c>
      <c r="N12" s="24">
        <v>0.14630000000000001</v>
      </c>
      <c r="O12" s="24">
        <v>0.14630000000000001</v>
      </c>
      <c r="P12" s="24">
        <v>0.14630000000000001</v>
      </c>
      <c r="Q12" s="24">
        <v>0.14630000000000001</v>
      </c>
      <c r="R12" s="24">
        <v>0.14630000000000001</v>
      </c>
      <c r="S12" s="24">
        <v>0.14630000000000001</v>
      </c>
      <c r="T12" s="24">
        <v>0.14630000000000001</v>
      </c>
      <c r="U12" s="24">
        <v>0.14630000000000001</v>
      </c>
      <c r="V12" s="24">
        <v>0.14630000000000001</v>
      </c>
      <c r="W12" s="24">
        <v>0.14630000000000001</v>
      </c>
      <c r="X12" s="24">
        <v>0.14630000000000001</v>
      </c>
      <c r="Y12" s="24">
        <v>0.14630000000000001</v>
      </c>
      <c r="Z12" s="24">
        <v>0.14630000000000001</v>
      </c>
      <c r="AA12" s="24">
        <v>0.14630000000000001</v>
      </c>
      <c r="AB12" s="24">
        <v>0.14630000000000001</v>
      </c>
      <c r="AC12" s="24">
        <v>0.14630000000000001</v>
      </c>
      <c r="AD12" s="24">
        <v>0.14630000000000001</v>
      </c>
      <c r="AE12" s="24">
        <v>0.14630000000000001</v>
      </c>
      <c r="AF12" s="24">
        <v>0.14630000000000001</v>
      </c>
      <c r="AG12" s="24">
        <v>0.14630000000000001</v>
      </c>
      <c r="AH12" s="24">
        <v>0.14630000000000001</v>
      </c>
    </row>
    <row r="13" spans="1:34" x14ac:dyDescent="0.25">
      <c r="A13" t="s">
        <v>80</v>
      </c>
      <c r="B13" s="24">
        <v>0.59472875665869829</v>
      </c>
      <c r="C13" s="24">
        <v>0.56299083955706397</v>
      </c>
      <c r="D13" s="24">
        <v>0.59310376256607955</v>
      </c>
      <c r="E13" s="24">
        <v>0.72564865613825835</v>
      </c>
      <c r="F13" s="24">
        <v>0.60131790827232001</v>
      </c>
      <c r="G13" s="24">
        <v>0.57957030422133593</v>
      </c>
      <c r="H13" s="24">
        <v>0.5646301755197195</v>
      </c>
      <c r="I13" s="24">
        <v>0.5214253832469542</v>
      </c>
      <c r="J13" s="24">
        <v>0.52015088346237837</v>
      </c>
      <c r="K13" s="24">
        <v>0.52258959376291125</v>
      </c>
      <c r="L13" s="24">
        <v>0.42993764745534208</v>
      </c>
      <c r="M13" s="24">
        <v>0.43359604046336181</v>
      </c>
      <c r="N13" s="24">
        <v>0.42991513959490468</v>
      </c>
      <c r="O13" s="24">
        <v>0.43917856697646718</v>
      </c>
      <c r="P13" s="24">
        <v>0.37325362087990727</v>
      </c>
      <c r="Q13" s="24">
        <v>0.37990094232909033</v>
      </c>
      <c r="R13" s="24">
        <v>0.37820996717315125</v>
      </c>
      <c r="S13" s="24">
        <v>0.38920863219203145</v>
      </c>
      <c r="T13" s="24">
        <v>0.36907482870446945</v>
      </c>
      <c r="U13" s="24">
        <v>0.28442305079539482</v>
      </c>
      <c r="V13" s="24">
        <v>0.28133657634667752</v>
      </c>
      <c r="W13" s="24">
        <v>0.27566892843425939</v>
      </c>
      <c r="X13" s="24">
        <v>0.27017864353032706</v>
      </c>
      <c r="Y13" s="24">
        <v>0.38082496194824961</v>
      </c>
      <c r="Z13" s="24">
        <v>0.3705799086757991</v>
      </c>
      <c r="AA13" s="24">
        <v>0.35578538812785387</v>
      </c>
      <c r="AB13" s="24">
        <v>0.33108371385083712</v>
      </c>
      <c r="AC13" s="24">
        <v>0.31240943683409439</v>
      </c>
      <c r="AD13" s="24">
        <v>0.29144444444444445</v>
      </c>
      <c r="AE13" s="24">
        <v>0.30611415525114155</v>
      </c>
      <c r="AF13" s="24">
        <v>0.2919391171993912</v>
      </c>
      <c r="AG13" s="24">
        <v>0.27119482496194824</v>
      </c>
      <c r="AH13" s="24">
        <v>0.26171537290715374</v>
      </c>
    </row>
    <row r="14" spans="1:34" x14ac:dyDescent="0.25">
      <c r="A14" t="s">
        <v>81</v>
      </c>
      <c r="B14" s="24">
        <v>0.48769523684708904</v>
      </c>
      <c r="C14" s="24">
        <v>0.48769523684708904</v>
      </c>
      <c r="D14" s="24">
        <v>0.49179368897361969</v>
      </c>
      <c r="E14" s="24">
        <v>0.49770158703445572</v>
      </c>
      <c r="F14" s="24">
        <v>0.50295712800238879</v>
      </c>
      <c r="G14" s="24">
        <v>0.50780003916098659</v>
      </c>
      <c r="H14" s="24">
        <v>0.51235819834388641</v>
      </c>
      <c r="I14" s="24">
        <v>0.51670793722182362</v>
      </c>
      <c r="J14" s="24">
        <v>0.52089849128751742</v>
      </c>
      <c r="K14" s="24">
        <v>0.52496347818975675</v>
      </c>
      <c r="L14" s="24">
        <v>0.5289268760291459</v>
      </c>
      <c r="M14" s="24">
        <v>0.53280638934835378</v>
      </c>
      <c r="N14" s="24">
        <v>0.53661546317226139</v>
      </c>
      <c r="O14" s="24">
        <v>0.53836454853125437</v>
      </c>
      <c r="P14" s="24">
        <v>0.54006193031628746</v>
      </c>
      <c r="Q14" s="24">
        <v>0.54171428740919136</v>
      </c>
      <c r="R14" s="24">
        <v>0.5433270827033736</v>
      </c>
      <c r="S14" s="24">
        <v>0.54490484147488527</v>
      </c>
      <c r="T14" s="24">
        <v>0.54645135438946035</v>
      </c>
      <c r="U14" s="24">
        <v>0.54796982837712416</v>
      </c>
      <c r="V14" s="24">
        <v>0.54946300065778508</v>
      </c>
      <c r="W14" s="24">
        <v>0.55093322621651331</v>
      </c>
      <c r="X14" s="24">
        <v>0.55238254581810975</v>
      </c>
      <c r="Y14" s="24">
        <v>0.55381273953572185</v>
      </c>
      <c r="Z14" s="24">
        <v>0.5552253693450574</v>
      </c>
      <c r="AA14" s="24">
        <v>0.5566218133596289</v>
      </c>
      <c r="AB14" s="24">
        <v>0.55800329360141576</v>
      </c>
      <c r="AC14" s="24">
        <v>0.55937089871862156</v>
      </c>
      <c r="AD14" s="24">
        <v>0.56072560271516125</v>
      </c>
      <c r="AE14" s="24">
        <v>0.56206828050365498</v>
      </c>
      <c r="AF14" s="24">
        <v>0.56339972090725576</v>
      </c>
      <c r="AG14" s="24">
        <v>0.56472063759655866</v>
      </c>
      <c r="AH14" s="24">
        <v>0.56603167834304391</v>
      </c>
    </row>
    <row r="15" spans="1:34" x14ac:dyDescent="0.25">
      <c r="A15" t="s">
        <v>82</v>
      </c>
      <c r="B15" s="24">
        <v>0.13230750666194346</v>
      </c>
      <c r="C15" s="24">
        <v>0.1171532780184619</v>
      </c>
      <c r="D15" s="24">
        <v>0.12795108802455094</v>
      </c>
      <c r="E15" s="24">
        <v>0.1458041349325884</v>
      </c>
      <c r="F15" s="24">
        <v>0.1437628593230213</v>
      </c>
      <c r="G15" s="24">
        <v>0.20273662024764164</v>
      </c>
      <c r="H15" s="24">
        <v>0.16460786174698572</v>
      </c>
      <c r="I15" s="24">
        <v>0.15687450070525463</v>
      </c>
      <c r="J15" s="24">
        <v>0.18170877615234451</v>
      </c>
      <c r="K15" s="24">
        <v>0.13314894485126985</v>
      </c>
      <c r="L15" s="24">
        <v>0.14148458752959475</v>
      </c>
      <c r="M15" s="24">
        <v>0.16499127693041396</v>
      </c>
      <c r="N15" s="24">
        <v>0.1685068265927889</v>
      </c>
      <c r="O15" s="24">
        <v>0.23436164630191439</v>
      </c>
      <c r="P15" s="24">
        <v>0.19185525724235303</v>
      </c>
      <c r="Q15" s="24">
        <v>0.24322096992723666</v>
      </c>
      <c r="R15" s="24">
        <v>0.23315377145974137</v>
      </c>
      <c r="S15" s="24">
        <v>0.22848987474585353</v>
      </c>
      <c r="T15" s="24">
        <v>0.12374248742313884</v>
      </c>
      <c r="U15" s="24">
        <v>0.18441611965790455</v>
      </c>
      <c r="V15" s="24">
        <v>0.18321738856924966</v>
      </c>
      <c r="W15" s="24">
        <v>0.18778540492203166</v>
      </c>
      <c r="X15" s="24">
        <v>0.18612240811909075</v>
      </c>
      <c r="Y15" s="24">
        <v>0.42522133488159725</v>
      </c>
      <c r="Z15" s="24">
        <v>0.29712734449900907</v>
      </c>
      <c r="AA15" s="24">
        <v>0.31999260510331068</v>
      </c>
      <c r="AB15" s="24">
        <v>0.21872136798951258</v>
      </c>
      <c r="AC15" s="24">
        <v>0.21393930297347724</v>
      </c>
      <c r="AD15" s="24">
        <v>0.20888275935937356</v>
      </c>
      <c r="AE15" s="24">
        <v>0.21273171079771075</v>
      </c>
      <c r="AF15" s="24">
        <v>0.20802409028756971</v>
      </c>
      <c r="AG15" s="24">
        <v>0.21228163409031919</v>
      </c>
      <c r="AH15" s="24">
        <v>0.21586122143862657</v>
      </c>
    </row>
    <row r="16" spans="1:34" x14ac:dyDescent="0.25">
      <c r="A16" t="s">
        <v>83</v>
      </c>
      <c r="B16" s="24">
        <v>0.13230750666194346</v>
      </c>
      <c r="C16" s="24">
        <v>0.1171532780184619</v>
      </c>
      <c r="D16" s="24">
        <v>0.12795108802455094</v>
      </c>
      <c r="E16" s="24">
        <v>0.1458041349325884</v>
      </c>
      <c r="F16" s="24">
        <v>0.1437628593230213</v>
      </c>
      <c r="G16" s="24">
        <v>0.20273662024764164</v>
      </c>
      <c r="H16" s="24">
        <v>0.16460786174698572</v>
      </c>
      <c r="I16" s="24">
        <v>0.15687450070525463</v>
      </c>
      <c r="J16" s="24">
        <v>0.18170877615234451</v>
      </c>
      <c r="K16" s="24">
        <v>0.13314894485126985</v>
      </c>
      <c r="L16" s="24">
        <v>0.14148458752959475</v>
      </c>
      <c r="M16" s="24">
        <v>0.16499127693041396</v>
      </c>
      <c r="N16" s="24">
        <v>0.1685068265927889</v>
      </c>
      <c r="O16" s="24">
        <v>0.23436164630191439</v>
      </c>
      <c r="P16" s="24">
        <v>0.19185525724235303</v>
      </c>
      <c r="Q16" s="24">
        <v>0.24322096992723666</v>
      </c>
      <c r="R16" s="24">
        <v>0.23315377145974137</v>
      </c>
      <c r="S16" s="24">
        <v>0.22848987474585353</v>
      </c>
      <c r="T16" s="24">
        <v>0.12374248742313884</v>
      </c>
      <c r="U16" s="24">
        <v>0.18441611965790455</v>
      </c>
      <c r="V16" s="24">
        <v>0.18321738856924966</v>
      </c>
      <c r="W16" s="24">
        <v>0.18778540492203166</v>
      </c>
      <c r="X16" s="24">
        <v>0.18612240811909075</v>
      </c>
      <c r="Y16" s="24">
        <v>0.42522133488159725</v>
      </c>
      <c r="Z16" s="24">
        <v>0.29712734449900907</v>
      </c>
      <c r="AA16" s="24">
        <v>0.31999260510331068</v>
      </c>
      <c r="AB16" s="24">
        <v>0.21872136798951258</v>
      </c>
      <c r="AC16" s="24">
        <v>0.21393930297347724</v>
      </c>
      <c r="AD16" s="24">
        <v>0.20888275935937356</v>
      </c>
      <c r="AE16" s="24">
        <v>0.21273171079771075</v>
      </c>
      <c r="AF16" s="24">
        <v>0.20802409028756971</v>
      </c>
      <c r="AG16" s="24">
        <v>0.21228163409031919</v>
      </c>
      <c r="AH16" s="24">
        <v>0.21586122143862657</v>
      </c>
    </row>
    <row r="17" spans="1:34" x14ac:dyDescent="0.25">
      <c r="A17" t="s">
        <v>84</v>
      </c>
      <c r="B17" s="24">
        <v>0.65400000000000003</v>
      </c>
      <c r="C17" s="24">
        <v>0.67400000000000004</v>
      </c>
      <c r="D17" s="24">
        <v>0.64600000000000002</v>
      </c>
      <c r="E17" s="24">
        <v>0.64600000000000002</v>
      </c>
      <c r="F17" s="24">
        <v>0.64600000000000002</v>
      </c>
      <c r="G17" s="24">
        <v>0.64600000000000002</v>
      </c>
      <c r="H17" s="24">
        <v>0.64600000000000002</v>
      </c>
      <c r="I17" s="24">
        <v>0.64600000000000002</v>
      </c>
      <c r="J17" s="24">
        <v>0.64600000000000002</v>
      </c>
      <c r="K17" s="24">
        <v>0.64600000000000002</v>
      </c>
      <c r="L17" s="24">
        <v>0.64600000000000002</v>
      </c>
      <c r="M17" s="24">
        <v>0.64600000000000002</v>
      </c>
      <c r="N17" s="24">
        <v>0.64600000000000002</v>
      </c>
      <c r="O17" s="24">
        <v>0.64600000000000002</v>
      </c>
      <c r="P17" s="24">
        <v>0.64600000000000002</v>
      </c>
      <c r="Q17" s="24">
        <v>0.64600000000000002</v>
      </c>
      <c r="R17" s="24">
        <v>0.64600000000000002</v>
      </c>
      <c r="S17" s="24">
        <v>0.64600000000000002</v>
      </c>
      <c r="T17" s="24">
        <v>0.64600000000000002</v>
      </c>
      <c r="U17" s="24">
        <v>0.64600000000000002</v>
      </c>
      <c r="V17" s="24">
        <v>0.64600000000000002</v>
      </c>
      <c r="W17" s="24">
        <v>0.64600000000000002</v>
      </c>
      <c r="X17" s="24">
        <v>0.64600000000000002</v>
      </c>
      <c r="Y17" s="24">
        <v>0.64600000000000002</v>
      </c>
      <c r="Z17" s="24">
        <v>0.64600000000000002</v>
      </c>
      <c r="AA17" s="24">
        <v>0.64600000000000002</v>
      </c>
      <c r="AB17" s="24">
        <v>0.64600000000000002</v>
      </c>
      <c r="AC17" s="24">
        <v>0.64600000000000002</v>
      </c>
      <c r="AD17" s="24">
        <v>0.64600000000000002</v>
      </c>
      <c r="AE17" s="24">
        <v>0.64600000000000002</v>
      </c>
      <c r="AF17" s="24">
        <v>0.64600000000000002</v>
      </c>
      <c r="AG17" s="24">
        <v>0.64600000000000002</v>
      </c>
      <c r="AH17" s="24">
        <v>0.64600000000000002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20B-10D7-4CC9-80EC-A9C4CF30F25C}">
  <sheetPr>
    <tabColor theme="4" tint="-0.249977111117893"/>
  </sheetPr>
  <dimension ref="A1:AH17"/>
  <sheetViews>
    <sheetView workbookViewId="0">
      <selection activeCell="D2" sqref="D2"/>
    </sheetView>
  </sheetViews>
  <sheetFormatPr defaultRowHeight="15" x14ac:dyDescent="0.25"/>
  <cols>
    <col min="1" max="1" width="33.140625" customWidth="1"/>
  </cols>
  <sheetData>
    <row r="1" spans="1:34" x14ac:dyDescent="0.25">
      <c r="A1" s="12" t="s">
        <v>114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 s="14">
        <f>'CCaMC-AFOaMCpUC-new'!B2</f>
        <v>73976.651288662979</v>
      </c>
      <c r="C2" s="14">
        <f>'CCaMC-AFOaMCpUC-new'!C2</f>
        <v>73976.651288662979</v>
      </c>
      <c r="D2" s="14">
        <f>'CCaMC-AFOaMCpUC-new'!D2</f>
        <v>73976.651288662979</v>
      </c>
      <c r="E2" s="14">
        <f>'CCaMC-AFOaMCpUC-new'!E2</f>
        <v>73976.651288662979</v>
      </c>
      <c r="F2" s="14">
        <f>'CCaMC-AFOaMCpUC-new'!F2</f>
        <v>73976.651288662979</v>
      </c>
      <c r="G2" s="14">
        <f>'CCaMC-AFOaMCpUC-new'!G2</f>
        <v>73976.651288662979</v>
      </c>
      <c r="H2" s="14">
        <f>'CCaMC-AFOaMCpUC-new'!H2</f>
        <v>73976.651288662979</v>
      </c>
      <c r="I2" s="14">
        <f>'CCaMC-AFOaMCpUC-new'!I2</f>
        <v>73976.651288662979</v>
      </c>
      <c r="J2" s="14">
        <f>'CCaMC-AFOaMCpUC-new'!J2</f>
        <v>73976.651288662979</v>
      </c>
      <c r="K2" s="14">
        <f>'CCaMC-AFOaMCpUC-new'!K2</f>
        <v>73976.651288662979</v>
      </c>
      <c r="L2" s="14">
        <f>'CCaMC-AFOaMCpUC-new'!L2</f>
        <v>73976.651288662979</v>
      </c>
      <c r="M2" s="14">
        <f>'CCaMC-AFOaMCpUC-new'!M2</f>
        <v>73976.651288662979</v>
      </c>
      <c r="N2" s="14">
        <f>'CCaMC-AFOaMCpUC-new'!N2</f>
        <v>73976.651288662979</v>
      </c>
      <c r="O2" s="14">
        <f>'CCaMC-AFOaMCpUC-new'!O2</f>
        <v>73976.651288662979</v>
      </c>
      <c r="P2" s="14">
        <f>'CCaMC-AFOaMCpUC-new'!P2</f>
        <v>73976.651288662979</v>
      </c>
      <c r="Q2" s="14">
        <f>'CCaMC-AFOaMCpUC-new'!Q2</f>
        <v>73976.651288662979</v>
      </c>
      <c r="R2" s="14">
        <f>'CCaMC-AFOaMCpUC-new'!R2</f>
        <v>73976.651288662979</v>
      </c>
      <c r="S2" s="14">
        <f>'CCaMC-AFOaMCpUC-new'!S2</f>
        <v>73976.651288662979</v>
      </c>
      <c r="T2" s="14">
        <f>'CCaMC-AFOaMCpUC-new'!T2</f>
        <v>73976.651288662979</v>
      </c>
      <c r="U2" s="14">
        <f>'CCaMC-AFOaMCpUC-new'!U2</f>
        <v>73976.651288662979</v>
      </c>
      <c r="V2" s="14">
        <f>'CCaMC-AFOaMCpUC-new'!V2</f>
        <v>73976.651288662979</v>
      </c>
      <c r="W2" s="14">
        <f>'CCaMC-AFOaMCpUC-new'!W2</f>
        <v>73976.651288662979</v>
      </c>
      <c r="X2" s="14">
        <f>'CCaMC-AFOaMCpUC-new'!X2</f>
        <v>73976.651288662979</v>
      </c>
      <c r="Y2" s="14">
        <f>'CCaMC-AFOaMCpUC-new'!Y2</f>
        <v>73976.651288662979</v>
      </c>
      <c r="Z2" s="14">
        <f>'CCaMC-AFOaMCpUC-new'!Z2</f>
        <v>73976.651288662979</v>
      </c>
      <c r="AA2" s="14">
        <f>'CCaMC-AFOaMCpUC-new'!AA2</f>
        <v>73976.651288662979</v>
      </c>
      <c r="AB2" s="14">
        <f>'CCaMC-AFOaMCpUC-new'!AB2</f>
        <v>73976.651288662979</v>
      </c>
      <c r="AC2" s="14">
        <f>'CCaMC-AFOaMCpUC-new'!AC2</f>
        <v>73976.651288662979</v>
      </c>
      <c r="AD2" s="14">
        <f>'CCaMC-AFOaMCpUC-new'!AD2</f>
        <v>73976.651288662979</v>
      </c>
      <c r="AE2" s="14">
        <f>'CCaMC-AFOaMCpUC-new'!AE2</f>
        <v>73976.651288662979</v>
      </c>
      <c r="AF2" s="14">
        <f>'CCaMC-AFOaMCpUC-new'!AF2</f>
        <v>73976.651288662979</v>
      </c>
      <c r="AG2" s="14">
        <f>'CCaMC-AFOaMCpUC-new'!AG2</f>
        <v>73976.651288662979</v>
      </c>
      <c r="AH2" s="14">
        <f>'CCaMC-AFOaMCpUC-new'!AH2</f>
        <v>73976.651288662979</v>
      </c>
    </row>
    <row r="3" spans="1:34" x14ac:dyDescent="0.25">
      <c r="A3" t="s">
        <v>70</v>
      </c>
      <c r="B3" s="14">
        <f>'CCaMC-AFOaMCpUC-new'!B3</f>
        <v>8606.6570632517942</v>
      </c>
      <c r="C3" s="14">
        <f>'CCaMC-AFOaMCpUC-new'!C3</f>
        <v>8606.6570632517942</v>
      </c>
      <c r="D3" s="14">
        <f>'CCaMC-AFOaMCpUC-new'!D3</f>
        <v>8606.6570632517942</v>
      </c>
      <c r="E3" s="14">
        <f>'CCaMC-AFOaMCpUC-new'!E3</f>
        <v>8606.6570632517942</v>
      </c>
      <c r="F3" s="14">
        <f>'CCaMC-AFOaMCpUC-new'!F3</f>
        <v>8606.6570632517942</v>
      </c>
      <c r="G3" s="14">
        <f>'CCaMC-AFOaMCpUC-new'!G3</f>
        <v>8606.6570632517942</v>
      </c>
      <c r="H3" s="14">
        <f>'CCaMC-AFOaMCpUC-new'!H3</f>
        <v>8606.6570632517942</v>
      </c>
      <c r="I3" s="14">
        <f>'CCaMC-AFOaMCpUC-new'!I3</f>
        <v>8606.6570632517942</v>
      </c>
      <c r="J3" s="14">
        <f>'CCaMC-AFOaMCpUC-new'!J3</f>
        <v>8606.6570632517942</v>
      </c>
      <c r="K3" s="14">
        <f>'CCaMC-AFOaMCpUC-new'!K3</f>
        <v>8606.6570632517942</v>
      </c>
      <c r="L3" s="14">
        <f>'CCaMC-AFOaMCpUC-new'!L3</f>
        <v>8606.6570632517942</v>
      </c>
      <c r="M3" s="14">
        <f>'CCaMC-AFOaMCpUC-new'!M3</f>
        <v>8606.6570632517942</v>
      </c>
      <c r="N3" s="14">
        <f>'CCaMC-AFOaMCpUC-new'!N3</f>
        <v>8606.6570632517942</v>
      </c>
      <c r="O3" s="14">
        <f>'CCaMC-AFOaMCpUC-new'!O3</f>
        <v>8606.6570632517942</v>
      </c>
      <c r="P3" s="14">
        <f>'CCaMC-AFOaMCpUC-new'!P3</f>
        <v>8606.6570632517942</v>
      </c>
      <c r="Q3" s="14">
        <f>'CCaMC-AFOaMCpUC-new'!Q3</f>
        <v>8606.6570632517942</v>
      </c>
      <c r="R3" s="14">
        <f>'CCaMC-AFOaMCpUC-new'!R3</f>
        <v>8606.6570632517942</v>
      </c>
      <c r="S3" s="14">
        <f>'CCaMC-AFOaMCpUC-new'!S3</f>
        <v>8606.6570632517942</v>
      </c>
      <c r="T3" s="14">
        <f>'CCaMC-AFOaMCpUC-new'!T3</f>
        <v>8606.6570632517942</v>
      </c>
      <c r="U3" s="14">
        <f>'CCaMC-AFOaMCpUC-new'!U3</f>
        <v>8606.6570632517942</v>
      </c>
      <c r="V3" s="14">
        <f>'CCaMC-AFOaMCpUC-new'!V3</f>
        <v>8606.6570632517942</v>
      </c>
      <c r="W3" s="14">
        <f>'CCaMC-AFOaMCpUC-new'!W3</f>
        <v>8606.6570632517942</v>
      </c>
      <c r="X3" s="14">
        <f>'CCaMC-AFOaMCpUC-new'!X3</f>
        <v>8606.6570632517942</v>
      </c>
      <c r="Y3" s="14">
        <f>'CCaMC-AFOaMCpUC-new'!Y3</f>
        <v>8606.6570632517942</v>
      </c>
      <c r="Z3" s="14">
        <f>'CCaMC-AFOaMCpUC-new'!Z3</f>
        <v>8606.6570632517942</v>
      </c>
      <c r="AA3" s="14">
        <f>'CCaMC-AFOaMCpUC-new'!AA3</f>
        <v>8606.6570632517942</v>
      </c>
      <c r="AB3" s="14">
        <f>'CCaMC-AFOaMCpUC-new'!AB3</f>
        <v>8606.6570632517942</v>
      </c>
      <c r="AC3" s="14">
        <f>'CCaMC-AFOaMCpUC-new'!AC3</f>
        <v>8606.6570632517942</v>
      </c>
      <c r="AD3" s="14">
        <f>'CCaMC-AFOaMCpUC-new'!AD3</f>
        <v>8606.6570632517942</v>
      </c>
      <c r="AE3" s="14">
        <f>'CCaMC-AFOaMCpUC-new'!AE3</f>
        <v>8606.6570632517942</v>
      </c>
      <c r="AF3" s="14">
        <f>'CCaMC-AFOaMCpUC-new'!AF3</f>
        <v>8606.6570632517942</v>
      </c>
      <c r="AG3" s="14">
        <f>'CCaMC-AFOaMCpUC-new'!AG3</f>
        <v>8606.6570632517942</v>
      </c>
      <c r="AH3" s="14">
        <f>'CCaMC-AFOaMCpUC-new'!AH3</f>
        <v>8606.6570632517942</v>
      </c>
    </row>
    <row r="4" spans="1:34" x14ac:dyDescent="0.25">
      <c r="A4" t="s">
        <v>71</v>
      </c>
      <c r="B4" s="14">
        <f>'CCaMC-AFOaMCpUC-new'!B4</f>
        <v>85404.52008919089</v>
      </c>
      <c r="C4" s="14">
        <f>'CCaMC-AFOaMCpUC-new'!C4</f>
        <v>85404.52008919089</v>
      </c>
      <c r="D4" s="14">
        <f>'CCaMC-AFOaMCpUC-new'!D4</f>
        <v>85404.52008919089</v>
      </c>
      <c r="E4" s="14">
        <f>'CCaMC-AFOaMCpUC-new'!E4</f>
        <v>85404.52008919089</v>
      </c>
      <c r="F4" s="14">
        <f>'CCaMC-AFOaMCpUC-new'!F4</f>
        <v>85404.52008919089</v>
      </c>
      <c r="G4" s="14">
        <f>'CCaMC-AFOaMCpUC-new'!G4</f>
        <v>85404.52008919089</v>
      </c>
      <c r="H4" s="14">
        <f>'CCaMC-AFOaMCpUC-new'!H4</f>
        <v>85404.52008919089</v>
      </c>
      <c r="I4" s="14">
        <f>'CCaMC-AFOaMCpUC-new'!I4</f>
        <v>85404.52008919089</v>
      </c>
      <c r="J4" s="14">
        <f>'CCaMC-AFOaMCpUC-new'!J4</f>
        <v>85404.52008919089</v>
      </c>
      <c r="K4" s="14">
        <f>'CCaMC-AFOaMCpUC-new'!K4</f>
        <v>85404.52008919089</v>
      </c>
      <c r="L4" s="14">
        <f>'CCaMC-AFOaMCpUC-new'!L4</f>
        <v>85404.52008919089</v>
      </c>
      <c r="M4" s="14">
        <f>'CCaMC-AFOaMCpUC-new'!M4</f>
        <v>85404.52008919089</v>
      </c>
      <c r="N4" s="14">
        <f>'CCaMC-AFOaMCpUC-new'!N4</f>
        <v>85404.52008919089</v>
      </c>
      <c r="O4" s="14">
        <f>'CCaMC-AFOaMCpUC-new'!O4</f>
        <v>85404.52008919089</v>
      </c>
      <c r="P4" s="14">
        <f>'CCaMC-AFOaMCpUC-new'!P4</f>
        <v>85404.52008919089</v>
      </c>
      <c r="Q4" s="14">
        <f>'CCaMC-AFOaMCpUC-new'!Q4</f>
        <v>85404.52008919089</v>
      </c>
      <c r="R4" s="14">
        <f>'CCaMC-AFOaMCpUC-new'!R4</f>
        <v>85404.52008919089</v>
      </c>
      <c r="S4" s="14">
        <f>'CCaMC-AFOaMCpUC-new'!S4</f>
        <v>85404.52008919089</v>
      </c>
      <c r="T4" s="14">
        <f>'CCaMC-AFOaMCpUC-new'!T4</f>
        <v>85404.52008919089</v>
      </c>
      <c r="U4" s="14">
        <f>'CCaMC-AFOaMCpUC-new'!U4</f>
        <v>85404.52008919089</v>
      </c>
      <c r="V4" s="14">
        <f>'CCaMC-AFOaMCpUC-new'!V4</f>
        <v>85404.52008919089</v>
      </c>
      <c r="W4" s="14">
        <f>'CCaMC-AFOaMCpUC-new'!W4</f>
        <v>85404.52008919089</v>
      </c>
      <c r="X4" s="14">
        <f>'CCaMC-AFOaMCpUC-new'!X4</f>
        <v>85404.52008919089</v>
      </c>
      <c r="Y4" s="14">
        <f>'CCaMC-AFOaMCpUC-new'!Y4</f>
        <v>85404.52008919089</v>
      </c>
      <c r="Z4" s="14">
        <f>'CCaMC-AFOaMCpUC-new'!Z4</f>
        <v>85404.52008919089</v>
      </c>
      <c r="AA4" s="14">
        <f>'CCaMC-AFOaMCpUC-new'!AA4</f>
        <v>85404.52008919089</v>
      </c>
      <c r="AB4" s="14">
        <f>'CCaMC-AFOaMCpUC-new'!AB4</f>
        <v>85404.52008919089</v>
      </c>
      <c r="AC4" s="14">
        <f>'CCaMC-AFOaMCpUC-new'!AC4</f>
        <v>85404.52008919089</v>
      </c>
      <c r="AD4" s="14">
        <f>'CCaMC-AFOaMCpUC-new'!AD4</f>
        <v>85404.52008919089</v>
      </c>
      <c r="AE4" s="14">
        <f>'CCaMC-AFOaMCpUC-new'!AE4</f>
        <v>85404.52008919089</v>
      </c>
      <c r="AF4" s="14">
        <f>'CCaMC-AFOaMCpUC-new'!AF4</f>
        <v>85404.52008919089</v>
      </c>
      <c r="AG4" s="14">
        <f>'CCaMC-AFOaMCpUC-new'!AG4</f>
        <v>85404.52008919089</v>
      </c>
      <c r="AH4" s="14">
        <f>'CCaMC-AFOaMCpUC-new'!AH4</f>
        <v>85404.52008919089</v>
      </c>
    </row>
    <row r="5" spans="1:34" x14ac:dyDescent="0.25">
      <c r="A5" t="s">
        <v>72</v>
      </c>
      <c r="B5" s="14">
        <f>'CCaMC-AFOaMCpUC-new'!B5</f>
        <v>39177.659120638535</v>
      </c>
      <c r="C5" s="14">
        <f>'CCaMC-AFOaMCpUC-new'!C5</f>
        <v>39177.659120638535</v>
      </c>
      <c r="D5" s="14">
        <f>'CCaMC-AFOaMCpUC-new'!D5</f>
        <v>39177.659120638535</v>
      </c>
      <c r="E5" s="14">
        <f>'CCaMC-AFOaMCpUC-new'!E5</f>
        <v>39177.659120638535</v>
      </c>
      <c r="F5" s="14">
        <f>'CCaMC-AFOaMCpUC-new'!F5</f>
        <v>39177.659120638535</v>
      </c>
      <c r="G5" s="14">
        <f>'CCaMC-AFOaMCpUC-new'!G5</f>
        <v>39177.659120638535</v>
      </c>
      <c r="H5" s="14">
        <f>'CCaMC-AFOaMCpUC-new'!H5</f>
        <v>39177.659120638535</v>
      </c>
      <c r="I5" s="14">
        <f>'CCaMC-AFOaMCpUC-new'!I5</f>
        <v>39177.659120638535</v>
      </c>
      <c r="J5" s="14">
        <f>'CCaMC-AFOaMCpUC-new'!J5</f>
        <v>39177.659120638535</v>
      </c>
      <c r="K5" s="14">
        <f>'CCaMC-AFOaMCpUC-new'!K5</f>
        <v>39177.659120638535</v>
      </c>
      <c r="L5" s="14">
        <f>'CCaMC-AFOaMCpUC-new'!L5</f>
        <v>39177.659120638535</v>
      </c>
      <c r="M5" s="14">
        <f>'CCaMC-AFOaMCpUC-new'!M5</f>
        <v>39177.659120638535</v>
      </c>
      <c r="N5" s="14">
        <f>'CCaMC-AFOaMCpUC-new'!N5</f>
        <v>39177.659120638535</v>
      </c>
      <c r="O5" s="14">
        <f>'CCaMC-AFOaMCpUC-new'!O5</f>
        <v>39177.659120638535</v>
      </c>
      <c r="P5" s="14">
        <f>'CCaMC-AFOaMCpUC-new'!P5</f>
        <v>39177.659120638535</v>
      </c>
      <c r="Q5" s="14">
        <f>'CCaMC-AFOaMCpUC-new'!Q5</f>
        <v>39177.659120638535</v>
      </c>
      <c r="R5" s="14">
        <f>'CCaMC-AFOaMCpUC-new'!R5</f>
        <v>39177.659120638535</v>
      </c>
      <c r="S5" s="14">
        <f>'CCaMC-AFOaMCpUC-new'!S5</f>
        <v>39177.659120638535</v>
      </c>
      <c r="T5" s="14">
        <f>'CCaMC-AFOaMCpUC-new'!T5</f>
        <v>39177.659120638535</v>
      </c>
      <c r="U5" s="14">
        <f>'CCaMC-AFOaMCpUC-new'!U5</f>
        <v>39177.659120638535</v>
      </c>
      <c r="V5" s="14">
        <f>'CCaMC-AFOaMCpUC-new'!V5</f>
        <v>39177.659120638535</v>
      </c>
      <c r="W5" s="14">
        <f>'CCaMC-AFOaMCpUC-new'!W5</f>
        <v>39177.659120638535</v>
      </c>
      <c r="X5" s="14">
        <f>'CCaMC-AFOaMCpUC-new'!X5</f>
        <v>39177.659120638535</v>
      </c>
      <c r="Y5" s="14">
        <f>'CCaMC-AFOaMCpUC-new'!Y5</f>
        <v>39177.659120638535</v>
      </c>
      <c r="Z5" s="14">
        <f>'CCaMC-AFOaMCpUC-new'!Z5</f>
        <v>39177.659120638535</v>
      </c>
      <c r="AA5" s="14">
        <f>'CCaMC-AFOaMCpUC-new'!AA5</f>
        <v>39177.659120638535</v>
      </c>
      <c r="AB5" s="14">
        <f>'CCaMC-AFOaMCpUC-new'!AB5</f>
        <v>39177.659120638535</v>
      </c>
      <c r="AC5" s="14">
        <f>'CCaMC-AFOaMCpUC-new'!AC5</f>
        <v>39177.659120638535</v>
      </c>
      <c r="AD5" s="14">
        <f>'CCaMC-AFOaMCpUC-new'!AD5</f>
        <v>39177.659120638535</v>
      </c>
      <c r="AE5" s="14">
        <f>'CCaMC-AFOaMCpUC-new'!AE5</f>
        <v>39177.659120638535</v>
      </c>
      <c r="AF5" s="14">
        <f>'CCaMC-AFOaMCpUC-new'!AF5</f>
        <v>39177.659120638535</v>
      </c>
      <c r="AG5" s="14">
        <f>'CCaMC-AFOaMCpUC-new'!AG5</f>
        <v>39177.659120638535</v>
      </c>
      <c r="AH5" s="14">
        <f>'CCaMC-AFOaMCpUC-new'!AH5</f>
        <v>39177.659120638535</v>
      </c>
    </row>
    <row r="6" spans="1:34" x14ac:dyDescent="0.25">
      <c r="A6" t="s">
        <v>73</v>
      </c>
      <c r="B6" s="14">
        <f>'CCaMC-AFOaMCpUC-new'!B6</f>
        <v>29571.590935275395</v>
      </c>
      <c r="C6" s="14">
        <f>'CCaMC-AFOaMCpUC-new'!C6</f>
        <v>29240.565663611866</v>
      </c>
      <c r="D6" s="14">
        <f>'CCaMC-AFOaMCpUC-new'!D6</f>
        <v>28909.540391948336</v>
      </c>
      <c r="E6" s="14">
        <f>'CCaMC-AFOaMCpUC-new'!E6</f>
        <v>28578.515120284806</v>
      </c>
      <c r="F6" s="14">
        <f>'CCaMC-AFOaMCpUC-new'!F6</f>
        <v>28247.489848621273</v>
      </c>
      <c r="G6" s="14">
        <f>'CCaMC-AFOaMCpUC-new'!G6</f>
        <v>27916.464576957744</v>
      </c>
      <c r="H6" s="14">
        <f>'CCaMC-AFOaMCpUC-new'!H6</f>
        <v>27585.439305294214</v>
      </c>
      <c r="I6" s="14">
        <f>'CCaMC-AFOaMCpUC-new'!I6</f>
        <v>27254.414033630681</v>
      </c>
      <c r="J6" s="14">
        <f>'CCaMC-AFOaMCpUC-new'!J6</f>
        <v>26923.388761967151</v>
      </c>
      <c r="K6" s="14">
        <f>'CCaMC-AFOaMCpUC-new'!K6</f>
        <v>26592.363490303622</v>
      </c>
      <c r="L6" s="14">
        <f>'CCaMC-AFOaMCpUC-new'!L6</f>
        <v>26261.338218640092</v>
      </c>
      <c r="M6" s="14">
        <f>'CCaMC-AFOaMCpUC-new'!M6</f>
        <v>25930.312946976559</v>
      </c>
      <c r="N6" s="14">
        <f>'CCaMC-AFOaMCpUC-new'!N6</f>
        <v>25599.287675313029</v>
      </c>
      <c r="O6" s="14">
        <f>'CCaMC-AFOaMCpUC-new'!O6</f>
        <v>25511.014269536088</v>
      </c>
      <c r="P6" s="14">
        <f>'CCaMC-AFOaMCpUC-new'!P6</f>
        <v>25422.740863759147</v>
      </c>
      <c r="Q6" s="14">
        <f>'CCaMC-AFOaMCpUC-new'!Q6</f>
        <v>25334.467457982206</v>
      </c>
      <c r="R6" s="14">
        <f>'CCaMC-AFOaMCpUC-new'!R6</f>
        <v>25246.194052205265</v>
      </c>
      <c r="S6" s="14">
        <f>'CCaMC-AFOaMCpUC-new'!S6</f>
        <v>25157.920646428323</v>
      </c>
      <c r="T6" s="14">
        <f>'CCaMC-AFOaMCpUC-new'!T6</f>
        <v>25069.647240651382</v>
      </c>
      <c r="U6" s="14">
        <f>'CCaMC-AFOaMCpUC-new'!U6</f>
        <v>24981.373834874441</v>
      </c>
      <c r="V6" s="14">
        <f>'CCaMC-AFOaMCpUC-new'!V6</f>
        <v>24893.1004290975</v>
      </c>
      <c r="W6" s="14">
        <f>'CCaMC-AFOaMCpUC-new'!W6</f>
        <v>24804.827023320559</v>
      </c>
      <c r="X6" s="14">
        <f>'CCaMC-AFOaMCpUC-new'!X6</f>
        <v>24716.553617543617</v>
      </c>
      <c r="Y6" s="14">
        <f>'CCaMC-AFOaMCpUC-new'!Y6</f>
        <v>24628.280211766676</v>
      </c>
      <c r="Z6" s="14">
        <f>'CCaMC-AFOaMCpUC-new'!Z6</f>
        <v>24540.006805989735</v>
      </c>
      <c r="AA6" s="14">
        <f>'CCaMC-AFOaMCpUC-new'!AA6</f>
        <v>24451.733400212794</v>
      </c>
      <c r="AB6" s="14">
        <f>'CCaMC-AFOaMCpUC-new'!AB6</f>
        <v>24363.459994435852</v>
      </c>
      <c r="AC6" s="14">
        <f>'CCaMC-AFOaMCpUC-new'!AC6</f>
        <v>24275.186588658908</v>
      </c>
      <c r="AD6" s="14">
        <f>'CCaMC-AFOaMCpUC-new'!AD6</f>
        <v>24186.913182881966</v>
      </c>
      <c r="AE6" s="14">
        <f>'CCaMC-AFOaMCpUC-new'!AE6</f>
        <v>24098.639777105025</v>
      </c>
      <c r="AF6" s="14">
        <f>'CCaMC-AFOaMCpUC-new'!AF6</f>
        <v>24010.366371328084</v>
      </c>
      <c r="AG6" s="14">
        <f>'CCaMC-AFOaMCpUC-new'!AG6</f>
        <v>23922.092965551143</v>
      </c>
      <c r="AH6" s="14">
        <f>'CCaMC-AFOaMCpUC-new'!AH6</f>
        <v>23833.819559774201</v>
      </c>
    </row>
    <row r="7" spans="1:34" x14ac:dyDescent="0.25">
      <c r="A7" t="s">
        <v>74</v>
      </c>
      <c r="B7" s="14">
        <f>'CCaMC-AFOaMCpUC-new'!B7</f>
        <v>13108.600757875813</v>
      </c>
      <c r="C7" s="14">
        <f>'CCaMC-AFOaMCpUC-new'!C7</f>
        <v>12777.575486212281</v>
      </c>
      <c r="D7" s="14">
        <f>'CCaMC-AFOaMCpUC-new'!D7</f>
        <v>12446.55021454875</v>
      </c>
      <c r="E7" s="14">
        <f>'CCaMC-AFOaMCpUC-new'!E7</f>
        <v>12115.524942885218</v>
      </c>
      <c r="F7" s="14">
        <f>'CCaMC-AFOaMCpUC-new'!F7</f>
        <v>11784.499671221689</v>
      </c>
      <c r="G7" s="14">
        <f>'CCaMC-AFOaMCpUC-new'!G7</f>
        <v>11453.474399558158</v>
      </c>
      <c r="H7" s="14">
        <f>'CCaMC-AFOaMCpUC-new'!H7</f>
        <v>11122.449127894626</v>
      </c>
      <c r="I7" s="14">
        <f>'CCaMC-AFOaMCpUC-new'!I7</f>
        <v>10791.423856231097</v>
      </c>
      <c r="J7" s="14">
        <f>'CCaMC-AFOaMCpUC-new'!J7</f>
        <v>10460.398584567567</v>
      </c>
      <c r="K7" s="14">
        <f>'CCaMC-AFOaMCpUC-new'!K7</f>
        <v>10129.373312904036</v>
      </c>
      <c r="L7" s="14">
        <f>'CCaMC-AFOaMCpUC-new'!L7</f>
        <v>9798.3480412405042</v>
      </c>
      <c r="M7" s="14">
        <f>'CCaMC-AFOaMCpUC-new'!M7</f>
        <v>9467.3227695769747</v>
      </c>
      <c r="N7" s="14">
        <f>'CCaMC-AFOaMCpUC-new'!N7</f>
        <v>9136.2974979134433</v>
      </c>
      <c r="O7" s="14">
        <f>'CCaMC-AFOaMCpUC-new'!O7</f>
        <v>9043.6104218476539</v>
      </c>
      <c r="P7" s="14">
        <f>'CCaMC-AFOaMCpUC-new'!P7</f>
        <v>8950.9233457818664</v>
      </c>
      <c r="Q7" s="14">
        <f>'CCaMC-AFOaMCpUC-new'!Q7</f>
        <v>8858.2362697160788</v>
      </c>
      <c r="R7" s="14">
        <f>'CCaMC-AFOaMCpUC-new'!R7</f>
        <v>8765.5491936502895</v>
      </c>
      <c r="S7" s="14">
        <f>'CCaMC-AFOaMCpUC-new'!S7</f>
        <v>8672.8621175845001</v>
      </c>
      <c r="T7" s="14">
        <f>'CCaMC-AFOaMCpUC-new'!T7</f>
        <v>8580.1750415187125</v>
      </c>
      <c r="U7" s="14">
        <f>'CCaMC-AFOaMCpUC-new'!U7</f>
        <v>8487.487965452925</v>
      </c>
      <c r="V7" s="14">
        <f>'CCaMC-AFOaMCpUC-new'!V7</f>
        <v>8394.8008893871356</v>
      </c>
      <c r="W7" s="14">
        <f>'CCaMC-AFOaMCpUC-new'!W7</f>
        <v>8302.1138133213462</v>
      </c>
      <c r="X7" s="14">
        <f>'CCaMC-AFOaMCpUC-new'!X7</f>
        <v>8209.4267372555587</v>
      </c>
      <c r="Y7" s="14">
        <f>'CCaMC-AFOaMCpUC-new'!Y7</f>
        <v>8103.4986503232285</v>
      </c>
      <c r="Z7" s="14">
        <f>'CCaMC-AFOaMCpUC-new'!Z7</f>
        <v>7997.5705633908992</v>
      </c>
      <c r="AA7" s="14">
        <f>'CCaMC-AFOaMCpUC-new'!AA7</f>
        <v>7891.642476458569</v>
      </c>
      <c r="AB7" s="14">
        <f>'CCaMC-AFOaMCpUC-new'!AB7</f>
        <v>7785.7143895262398</v>
      </c>
      <c r="AC7" s="14">
        <f>'CCaMC-AFOaMCpUC-new'!AC7</f>
        <v>7679.7863025939096</v>
      </c>
      <c r="AD7" s="14">
        <f>'CCaMC-AFOaMCpUC-new'!AD7</f>
        <v>7573.8582156615794</v>
      </c>
      <c r="AE7" s="14">
        <f>'CCaMC-AFOaMCpUC-new'!AE7</f>
        <v>7467.9301287292501</v>
      </c>
      <c r="AF7" s="14">
        <f>'CCaMC-AFOaMCpUC-new'!AF7</f>
        <v>7362.0020417969199</v>
      </c>
      <c r="AG7" s="14">
        <f>'CCaMC-AFOaMCpUC-new'!AG7</f>
        <v>7256.0739548645906</v>
      </c>
      <c r="AH7" s="14">
        <f>'CCaMC-AFOaMCpUC-new'!AH7</f>
        <v>7150.1458679322604</v>
      </c>
    </row>
    <row r="8" spans="1:34" x14ac:dyDescent="0.25">
      <c r="A8" t="s">
        <v>75</v>
      </c>
      <c r="B8" s="14">
        <f>'CCaMC-AFOaMCpUC-new'!B8</f>
        <v>58128.037704115974</v>
      </c>
      <c r="C8" s="14">
        <f>'CCaMC-AFOaMCpUC-new'!C8</f>
        <v>56870.141671794554</v>
      </c>
      <c r="D8" s="14">
        <f>'CCaMC-AFOaMCpUC-new'!D8</f>
        <v>55612.245639473134</v>
      </c>
      <c r="E8" s="14">
        <f>'CCaMC-AFOaMCpUC-new'!E8</f>
        <v>54354.349607151715</v>
      </c>
      <c r="F8" s="14">
        <f>'CCaMC-AFOaMCpUC-new'!F8</f>
        <v>53096.453574830302</v>
      </c>
      <c r="G8" s="14">
        <f>'CCaMC-AFOaMCpUC-new'!G8</f>
        <v>51838.55754250889</v>
      </c>
      <c r="H8" s="14">
        <f>'CCaMC-AFOaMCpUC-new'!H8</f>
        <v>50580.66151018747</v>
      </c>
      <c r="I8" s="14">
        <f>'CCaMC-AFOaMCpUC-new'!I8</f>
        <v>49322.765477866051</v>
      </c>
      <c r="J8" s="14">
        <f>'CCaMC-AFOaMCpUC-new'!J8</f>
        <v>48064.869445544638</v>
      </c>
      <c r="K8" s="14">
        <f>'CCaMC-AFOaMCpUC-new'!K8</f>
        <v>46806.973413223226</v>
      </c>
      <c r="L8" s="14">
        <f>'CCaMC-AFOaMCpUC-new'!L8</f>
        <v>45549.077380901806</v>
      </c>
      <c r="M8" s="14">
        <f>'CCaMC-AFOaMCpUC-new'!M8</f>
        <v>44291.181348580387</v>
      </c>
      <c r="N8" s="14">
        <f>'CCaMC-AFOaMCpUC-new'!N8</f>
        <v>43033.285316258974</v>
      </c>
      <c r="O8" s="14">
        <f>'CCaMC-AFOaMCpUC-new'!O8</f>
        <v>43033.285316258974</v>
      </c>
      <c r="P8" s="14">
        <f>'CCaMC-AFOaMCpUC-new'!P8</f>
        <v>43033.285316258974</v>
      </c>
      <c r="Q8" s="14">
        <f>'CCaMC-AFOaMCpUC-new'!Q8</f>
        <v>43033.285316258974</v>
      </c>
      <c r="R8" s="14">
        <f>'CCaMC-AFOaMCpUC-new'!R8</f>
        <v>43033.285316258974</v>
      </c>
      <c r="S8" s="14">
        <f>'CCaMC-AFOaMCpUC-new'!S8</f>
        <v>43033.285316258974</v>
      </c>
      <c r="T8" s="14">
        <f>'CCaMC-AFOaMCpUC-new'!T8</f>
        <v>43033.285316258974</v>
      </c>
      <c r="U8" s="14">
        <f>'CCaMC-AFOaMCpUC-new'!U8</f>
        <v>43033.285316258974</v>
      </c>
      <c r="V8" s="14">
        <f>'CCaMC-AFOaMCpUC-new'!V8</f>
        <v>43033.285316258974</v>
      </c>
      <c r="W8" s="14">
        <f>'CCaMC-AFOaMCpUC-new'!W8</f>
        <v>43033.285316258974</v>
      </c>
      <c r="X8" s="14">
        <f>'CCaMC-AFOaMCpUC-new'!X8</f>
        <v>43033.285316258974</v>
      </c>
      <c r="Y8" s="14">
        <f>'CCaMC-AFOaMCpUC-new'!Y8</f>
        <v>43033.285316258974</v>
      </c>
      <c r="Z8" s="14">
        <f>'CCaMC-AFOaMCpUC-new'!Z8</f>
        <v>43033.285316258974</v>
      </c>
      <c r="AA8" s="14">
        <f>'CCaMC-AFOaMCpUC-new'!AA8</f>
        <v>43033.285316258974</v>
      </c>
      <c r="AB8" s="14">
        <f>'CCaMC-AFOaMCpUC-new'!AB8</f>
        <v>43033.285316258974</v>
      </c>
      <c r="AC8" s="14">
        <f>'CCaMC-AFOaMCpUC-new'!AC8</f>
        <v>43033.285316258974</v>
      </c>
      <c r="AD8" s="14">
        <f>'CCaMC-AFOaMCpUC-new'!AD8</f>
        <v>43033.285316258974</v>
      </c>
      <c r="AE8" s="14">
        <f>'CCaMC-AFOaMCpUC-new'!AE8</f>
        <v>43033.285316258974</v>
      </c>
      <c r="AF8" s="14">
        <f>'CCaMC-AFOaMCpUC-new'!AF8</f>
        <v>43033.285316258974</v>
      </c>
      <c r="AG8" s="14">
        <f>'CCaMC-AFOaMCpUC-new'!AG8</f>
        <v>43033.285316258974</v>
      </c>
      <c r="AH8" s="14">
        <f>'CCaMC-AFOaMCpUC-new'!AH8</f>
        <v>43033.285316258974</v>
      </c>
    </row>
    <row r="9" spans="1:34" x14ac:dyDescent="0.25">
      <c r="A9" t="s">
        <v>76</v>
      </c>
      <c r="B9" s="14">
        <f>'CCaMC-AFOaMCpUC-new'!B9</f>
        <v>45681.487489567218</v>
      </c>
      <c r="C9" s="14">
        <f>'CCaMC-AFOaMCpUC-new'!C9</f>
        <v>45681.487489567218</v>
      </c>
      <c r="D9" s="14">
        <f>'CCaMC-AFOaMCpUC-new'!D9</f>
        <v>45681.487489567218</v>
      </c>
      <c r="E9" s="14">
        <f>'CCaMC-AFOaMCpUC-new'!E9</f>
        <v>45681.487489567218</v>
      </c>
      <c r="F9" s="14">
        <f>'CCaMC-AFOaMCpUC-new'!F9</f>
        <v>45681.487489567218</v>
      </c>
      <c r="G9" s="14">
        <f>'CCaMC-AFOaMCpUC-new'!G9</f>
        <v>45681.487489567218</v>
      </c>
      <c r="H9" s="14">
        <f>'CCaMC-AFOaMCpUC-new'!H9</f>
        <v>45681.487489567218</v>
      </c>
      <c r="I9" s="14">
        <f>'CCaMC-AFOaMCpUC-new'!I9</f>
        <v>45681.487489567218</v>
      </c>
      <c r="J9" s="14">
        <f>'CCaMC-AFOaMCpUC-new'!J9</f>
        <v>45681.487489567218</v>
      </c>
      <c r="K9" s="14">
        <f>'CCaMC-AFOaMCpUC-new'!K9</f>
        <v>45681.487489567218</v>
      </c>
      <c r="L9" s="14">
        <f>'CCaMC-AFOaMCpUC-new'!L9</f>
        <v>45681.487489567218</v>
      </c>
      <c r="M9" s="14">
        <f>'CCaMC-AFOaMCpUC-new'!M9</f>
        <v>45681.487489567218</v>
      </c>
      <c r="N9" s="14">
        <f>'CCaMC-AFOaMCpUC-new'!N9</f>
        <v>45681.487489567218</v>
      </c>
      <c r="O9" s="14">
        <f>'CCaMC-AFOaMCpUC-new'!O9</f>
        <v>45681.487489567218</v>
      </c>
      <c r="P9" s="14">
        <f>'CCaMC-AFOaMCpUC-new'!P9</f>
        <v>45681.487489567218</v>
      </c>
      <c r="Q9" s="14">
        <f>'CCaMC-AFOaMCpUC-new'!Q9</f>
        <v>45681.487489567218</v>
      </c>
      <c r="R9" s="14">
        <f>'CCaMC-AFOaMCpUC-new'!R9</f>
        <v>45681.487489567218</v>
      </c>
      <c r="S9" s="14">
        <f>'CCaMC-AFOaMCpUC-new'!S9</f>
        <v>45681.487489567218</v>
      </c>
      <c r="T9" s="14">
        <f>'CCaMC-AFOaMCpUC-new'!T9</f>
        <v>45681.487489567218</v>
      </c>
      <c r="U9" s="14">
        <f>'CCaMC-AFOaMCpUC-new'!U9</f>
        <v>45681.487489567218</v>
      </c>
      <c r="V9" s="14">
        <f>'CCaMC-AFOaMCpUC-new'!V9</f>
        <v>45681.487489567218</v>
      </c>
      <c r="W9" s="14">
        <f>'CCaMC-AFOaMCpUC-new'!W9</f>
        <v>45681.487489567218</v>
      </c>
      <c r="X9" s="14">
        <f>'CCaMC-AFOaMCpUC-new'!X9</f>
        <v>45681.487489567218</v>
      </c>
      <c r="Y9" s="14">
        <f>'CCaMC-AFOaMCpUC-new'!Y9</f>
        <v>44710.480026020865</v>
      </c>
      <c r="Z9" s="14">
        <f>'CCaMC-AFOaMCpUC-new'!Z9</f>
        <v>43739.472562474504</v>
      </c>
      <c r="AA9" s="14">
        <f>'CCaMC-AFOaMCpUC-new'!AA9</f>
        <v>42768.465098928151</v>
      </c>
      <c r="AB9" s="14">
        <f>'CCaMC-AFOaMCpUC-new'!AB9</f>
        <v>41797.45763538179</v>
      </c>
      <c r="AC9" s="14">
        <f>'CCaMC-AFOaMCpUC-new'!AC9</f>
        <v>40826.450171835437</v>
      </c>
      <c r="AD9" s="14">
        <f>'CCaMC-AFOaMCpUC-new'!AD9</f>
        <v>39855.442708289083</v>
      </c>
      <c r="AE9" s="14">
        <f>'CCaMC-AFOaMCpUC-new'!AE9</f>
        <v>38884.435244742723</v>
      </c>
      <c r="AF9" s="14">
        <f>'CCaMC-AFOaMCpUC-new'!AF9</f>
        <v>37913.427781196369</v>
      </c>
      <c r="AG9" s="14">
        <f>'CCaMC-AFOaMCpUC-new'!AG9</f>
        <v>36942.420317650009</v>
      </c>
      <c r="AH9" s="14">
        <f>'CCaMC-AFOaMCpUC-new'!AH9</f>
        <v>35971.412854103655</v>
      </c>
    </row>
    <row r="10" spans="1:34" x14ac:dyDescent="0.25">
      <c r="A10" t="s">
        <v>77</v>
      </c>
      <c r="B10" s="14">
        <f>'CCaMC-AFOaMCpUC-new'!B10</f>
        <v>132079.0833937487</v>
      </c>
      <c r="C10" s="14">
        <f>'CCaMC-AFOaMCpUC-new'!C10</f>
        <v>132079.0833937487</v>
      </c>
      <c r="D10" s="14">
        <f>'CCaMC-AFOaMCpUC-new'!D10</f>
        <v>132079.0833937487</v>
      </c>
      <c r="E10" s="14">
        <f>'CCaMC-AFOaMCpUC-new'!E10</f>
        <v>132079.0833937487</v>
      </c>
      <c r="F10" s="14">
        <f>'CCaMC-AFOaMCpUC-new'!F10</f>
        <v>132079.0833937487</v>
      </c>
      <c r="G10" s="14">
        <f>'CCaMC-AFOaMCpUC-new'!G10</f>
        <v>132079.0833937487</v>
      </c>
      <c r="H10" s="14">
        <f>'CCaMC-AFOaMCpUC-new'!H10</f>
        <v>132079.0833937487</v>
      </c>
      <c r="I10" s="14">
        <f>'CCaMC-AFOaMCpUC-new'!I10</f>
        <v>132079.0833937487</v>
      </c>
      <c r="J10" s="14">
        <f>'CCaMC-AFOaMCpUC-new'!J10</f>
        <v>132079.0833937487</v>
      </c>
      <c r="K10" s="14">
        <f>'CCaMC-AFOaMCpUC-new'!K10</f>
        <v>132079.0833937487</v>
      </c>
      <c r="L10" s="14">
        <f>'CCaMC-AFOaMCpUC-new'!L10</f>
        <v>132079.0833937487</v>
      </c>
      <c r="M10" s="14">
        <f>'CCaMC-AFOaMCpUC-new'!M10</f>
        <v>132079.0833937487</v>
      </c>
      <c r="N10" s="14">
        <f>'CCaMC-AFOaMCpUC-new'!N10</f>
        <v>132079.0833937487</v>
      </c>
      <c r="O10" s="14">
        <f>'CCaMC-AFOaMCpUC-new'!O10</f>
        <v>132079.0833937487</v>
      </c>
      <c r="P10" s="14">
        <f>'CCaMC-AFOaMCpUC-new'!P10</f>
        <v>132079.0833937487</v>
      </c>
      <c r="Q10" s="14">
        <f>'CCaMC-AFOaMCpUC-new'!Q10</f>
        <v>132079.0833937487</v>
      </c>
      <c r="R10" s="14">
        <f>'CCaMC-AFOaMCpUC-new'!R10</f>
        <v>132079.0833937487</v>
      </c>
      <c r="S10" s="14">
        <f>'CCaMC-AFOaMCpUC-new'!S10</f>
        <v>132079.0833937487</v>
      </c>
      <c r="T10" s="14">
        <f>'CCaMC-AFOaMCpUC-new'!T10</f>
        <v>132079.0833937487</v>
      </c>
      <c r="U10" s="14">
        <f>'CCaMC-AFOaMCpUC-new'!U10</f>
        <v>132079.0833937487</v>
      </c>
      <c r="V10" s="14">
        <f>'CCaMC-AFOaMCpUC-new'!V10</f>
        <v>132079.0833937487</v>
      </c>
      <c r="W10" s="14">
        <f>'CCaMC-AFOaMCpUC-new'!W10</f>
        <v>132079.0833937487</v>
      </c>
      <c r="X10" s="14">
        <f>'CCaMC-AFOaMCpUC-new'!X10</f>
        <v>132079.0833937487</v>
      </c>
      <c r="Y10" s="14">
        <f>'CCaMC-AFOaMCpUC-new'!Y10</f>
        <v>132079.0833937487</v>
      </c>
      <c r="Z10" s="14">
        <f>'CCaMC-AFOaMCpUC-new'!Z10</f>
        <v>132079.0833937487</v>
      </c>
      <c r="AA10" s="14">
        <f>'CCaMC-AFOaMCpUC-new'!AA10</f>
        <v>132079.0833937487</v>
      </c>
      <c r="AB10" s="14">
        <f>'CCaMC-AFOaMCpUC-new'!AB10</f>
        <v>132079.0833937487</v>
      </c>
      <c r="AC10" s="14">
        <f>'CCaMC-AFOaMCpUC-new'!AC10</f>
        <v>132079.0833937487</v>
      </c>
      <c r="AD10" s="14">
        <f>'CCaMC-AFOaMCpUC-new'!AD10</f>
        <v>132079.0833937487</v>
      </c>
      <c r="AE10" s="14">
        <f>'CCaMC-AFOaMCpUC-new'!AE10</f>
        <v>132079.0833937487</v>
      </c>
      <c r="AF10" s="14">
        <f>'CCaMC-AFOaMCpUC-new'!AF10</f>
        <v>132079.0833937487</v>
      </c>
      <c r="AG10" s="14">
        <f>'CCaMC-AFOaMCpUC-new'!AG10</f>
        <v>132079.0833937487</v>
      </c>
      <c r="AH10" s="14">
        <f>'CCaMC-AFOaMCpUC-new'!AH10</f>
        <v>132079.0833937487</v>
      </c>
    </row>
    <row r="11" spans="1:34" x14ac:dyDescent="0.25">
      <c r="A11" t="s">
        <v>78</v>
      </c>
      <c r="B11" s="14">
        <f>'CCaMC-AFOaMCpUC-new'!B11</f>
        <v>10327.988475902153</v>
      </c>
      <c r="C11" s="14">
        <f>'CCaMC-AFOaMCpUC-new'!C11</f>
        <v>9467.3227695769747</v>
      </c>
      <c r="D11" s="14">
        <f>'CCaMC-AFOaMCpUC-new'!D11</f>
        <v>8606.6570632517942</v>
      </c>
      <c r="E11" s="14">
        <f>'CCaMC-AFOaMCpUC-new'!E11</f>
        <v>7745.9913569266146</v>
      </c>
      <c r="F11" s="14">
        <f>'CCaMC-AFOaMCpUC-new'!F11</f>
        <v>6885.325650601435</v>
      </c>
      <c r="G11" s="14">
        <f>'CCaMC-AFOaMCpUC-new'!G11</f>
        <v>6024.6599442762563</v>
      </c>
      <c r="H11" s="14">
        <f>'CCaMC-AFOaMCpUC-new'!H11</f>
        <v>5163.9942379510758</v>
      </c>
      <c r="I11" s="14">
        <f>'CCaMC-AFOaMCpUC-new'!I11</f>
        <v>4303.3285316258971</v>
      </c>
      <c r="J11" s="14">
        <f>'CCaMC-AFOaMCpUC-new'!J11</f>
        <v>3442.6628253007175</v>
      </c>
      <c r="K11" s="14">
        <f>'CCaMC-AFOaMCpUC-new'!K11</f>
        <v>2581.9971189755388</v>
      </c>
      <c r="L11" s="14">
        <f>'CCaMC-AFOaMCpUC-new'!L11</f>
        <v>1721.3314126503583</v>
      </c>
      <c r="M11" s="14">
        <f>'CCaMC-AFOaMCpUC-new'!M11</f>
        <v>860.6657063251796</v>
      </c>
      <c r="N11" s="14">
        <f>'CCaMC-AFOaMCpUC-new'!N11</f>
        <v>0</v>
      </c>
      <c r="O11" s="14">
        <f>'CCaMC-AFOaMCpUC-new'!O11</f>
        <v>0</v>
      </c>
      <c r="P11" s="14">
        <f>'CCaMC-AFOaMCpUC-new'!P11</f>
        <v>0</v>
      </c>
      <c r="Q11" s="14">
        <f>'CCaMC-AFOaMCpUC-new'!Q11</f>
        <v>0</v>
      </c>
      <c r="R11" s="14">
        <f>'CCaMC-AFOaMCpUC-new'!R11</f>
        <v>0</v>
      </c>
      <c r="S11" s="14">
        <f>'CCaMC-AFOaMCpUC-new'!S11</f>
        <v>0</v>
      </c>
      <c r="T11" s="14">
        <f>'CCaMC-AFOaMCpUC-new'!T11</f>
        <v>0</v>
      </c>
      <c r="U11" s="14">
        <f>'CCaMC-AFOaMCpUC-new'!U11</f>
        <v>0</v>
      </c>
      <c r="V11" s="14">
        <f>'CCaMC-AFOaMCpUC-new'!V11</f>
        <v>0</v>
      </c>
      <c r="W11" s="14">
        <f>'CCaMC-AFOaMCpUC-new'!W11</f>
        <v>0</v>
      </c>
      <c r="X11" s="14">
        <f>'CCaMC-AFOaMCpUC-new'!X11</f>
        <v>0</v>
      </c>
      <c r="Y11" s="14">
        <f>'CCaMC-AFOaMCpUC-new'!Y11</f>
        <v>0</v>
      </c>
      <c r="Z11" s="14">
        <f>'CCaMC-AFOaMCpUC-new'!Z11</f>
        <v>0</v>
      </c>
      <c r="AA11" s="14">
        <f>'CCaMC-AFOaMCpUC-new'!AA11</f>
        <v>0</v>
      </c>
      <c r="AB11" s="14">
        <f>'CCaMC-AFOaMCpUC-new'!AB11</f>
        <v>0</v>
      </c>
      <c r="AC11" s="14">
        <f>'CCaMC-AFOaMCpUC-new'!AC11</f>
        <v>0</v>
      </c>
      <c r="AD11" s="14">
        <f>'CCaMC-AFOaMCpUC-new'!AD11</f>
        <v>0</v>
      </c>
      <c r="AE11" s="14">
        <f>'CCaMC-AFOaMCpUC-new'!AE11</f>
        <v>0</v>
      </c>
      <c r="AF11" s="14">
        <f>'CCaMC-AFOaMCpUC-new'!AF11</f>
        <v>0</v>
      </c>
      <c r="AG11" s="14">
        <f>'CCaMC-AFOaMCpUC-new'!AG11</f>
        <v>0</v>
      </c>
      <c r="AH11" s="14">
        <f>'CCaMC-AFOaMCpUC-new'!AH11</f>
        <v>0</v>
      </c>
    </row>
    <row r="12" spans="1:34" x14ac:dyDescent="0.25">
      <c r="A12" t="s">
        <v>79</v>
      </c>
      <c r="B12" s="14">
        <f>'CCaMC-AFOaMCpUC-new'!B12</f>
        <v>10592.808693232979</v>
      </c>
      <c r="C12" s="14">
        <f>'CCaMC-AFOaMCpUC-new'!C12</f>
        <v>10592.808693232979</v>
      </c>
      <c r="D12" s="14">
        <f>'CCaMC-AFOaMCpUC-new'!D12</f>
        <v>10592.808693232979</v>
      </c>
      <c r="E12" s="14">
        <f>'CCaMC-AFOaMCpUC-new'!E12</f>
        <v>10592.808693232979</v>
      </c>
      <c r="F12" s="14">
        <f>'CCaMC-AFOaMCpUC-new'!F12</f>
        <v>10592.808693232979</v>
      </c>
      <c r="G12" s="14">
        <f>'CCaMC-AFOaMCpUC-new'!G12</f>
        <v>10592.808693232979</v>
      </c>
      <c r="H12" s="14">
        <f>'CCaMC-AFOaMCpUC-new'!H12</f>
        <v>10592.808693232979</v>
      </c>
      <c r="I12" s="14">
        <f>'CCaMC-AFOaMCpUC-new'!I12</f>
        <v>10592.808693232979</v>
      </c>
      <c r="J12" s="14">
        <f>'CCaMC-AFOaMCpUC-new'!J12</f>
        <v>10592.808693232979</v>
      </c>
      <c r="K12" s="14">
        <f>'CCaMC-AFOaMCpUC-new'!K12</f>
        <v>10592.808693232979</v>
      </c>
      <c r="L12" s="14">
        <f>'CCaMC-AFOaMCpUC-new'!L12</f>
        <v>10592.808693232979</v>
      </c>
      <c r="M12" s="14">
        <f>'CCaMC-AFOaMCpUC-new'!M12</f>
        <v>10592.808693232979</v>
      </c>
      <c r="N12" s="14">
        <f>'CCaMC-AFOaMCpUC-new'!N12</f>
        <v>10592.808693232979</v>
      </c>
      <c r="O12" s="14">
        <f>'CCaMC-AFOaMCpUC-new'!O12</f>
        <v>10592.808693232979</v>
      </c>
      <c r="P12" s="14">
        <f>'CCaMC-AFOaMCpUC-new'!P12</f>
        <v>10592.808693232979</v>
      </c>
      <c r="Q12" s="14">
        <f>'CCaMC-AFOaMCpUC-new'!Q12</f>
        <v>10592.808693232979</v>
      </c>
      <c r="R12" s="14">
        <f>'CCaMC-AFOaMCpUC-new'!R12</f>
        <v>10592.808693232979</v>
      </c>
      <c r="S12" s="14">
        <f>'CCaMC-AFOaMCpUC-new'!S12</f>
        <v>10592.808693232979</v>
      </c>
      <c r="T12" s="14">
        <f>'CCaMC-AFOaMCpUC-new'!T12</f>
        <v>10592.808693232979</v>
      </c>
      <c r="U12" s="14">
        <f>'CCaMC-AFOaMCpUC-new'!U12</f>
        <v>10592.808693232979</v>
      </c>
      <c r="V12" s="14">
        <f>'CCaMC-AFOaMCpUC-new'!V12</f>
        <v>10592.808693232979</v>
      </c>
      <c r="W12" s="14">
        <f>'CCaMC-AFOaMCpUC-new'!W12</f>
        <v>10592.808693232979</v>
      </c>
      <c r="X12" s="14">
        <f>'CCaMC-AFOaMCpUC-new'!X12</f>
        <v>10592.808693232979</v>
      </c>
      <c r="Y12" s="14">
        <f>'CCaMC-AFOaMCpUC-new'!Y12</f>
        <v>10592.808693232979</v>
      </c>
      <c r="Z12" s="14">
        <f>'CCaMC-AFOaMCpUC-new'!Z12</f>
        <v>10592.808693232979</v>
      </c>
      <c r="AA12" s="14">
        <f>'CCaMC-AFOaMCpUC-new'!AA12</f>
        <v>10592.808693232979</v>
      </c>
      <c r="AB12" s="14">
        <f>'CCaMC-AFOaMCpUC-new'!AB12</f>
        <v>10592.808693232979</v>
      </c>
      <c r="AC12" s="14">
        <f>'CCaMC-AFOaMCpUC-new'!AC12</f>
        <v>10592.808693232979</v>
      </c>
      <c r="AD12" s="14">
        <f>'CCaMC-AFOaMCpUC-new'!AD12</f>
        <v>10592.808693232979</v>
      </c>
      <c r="AE12" s="14">
        <f>'CCaMC-AFOaMCpUC-new'!AE12</f>
        <v>10592.808693232979</v>
      </c>
      <c r="AF12" s="14">
        <f>'CCaMC-AFOaMCpUC-new'!AF12</f>
        <v>10592.808693232979</v>
      </c>
      <c r="AG12" s="14">
        <f>'CCaMC-AFOaMCpUC-new'!AG12</f>
        <v>10592.808693232979</v>
      </c>
      <c r="AH12" s="14">
        <f>'CCaMC-AFOaMCpUC-new'!AH12</f>
        <v>10592.808693232979</v>
      </c>
    </row>
    <row r="13" spans="1:34" x14ac:dyDescent="0.25">
      <c r="A13" t="s">
        <v>80</v>
      </c>
      <c r="B13" s="14">
        <f>'CCaMC-AFOaMCpUC-new'!B13</f>
        <v>73976.651288662979</v>
      </c>
      <c r="C13" s="14">
        <f>'CCaMC-AFOaMCpUC-new'!C13</f>
        <v>73976.651288662979</v>
      </c>
      <c r="D13" s="14">
        <f>'CCaMC-AFOaMCpUC-new'!D13</f>
        <v>73976.651288662979</v>
      </c>
      <c r="E13" s="14">
        <f>'CCaMC-AFOaMCpUC-new'!E13</f>
        <v>73976.651288662979</v>
      </c>
      <c r="F13" s="14">
        <f>'CCaMC-AFOaMCpUC-new'!F13</f>
        <v>73976.651288662979</v>
      </c>
      <c r="G13" s="14">
        <f>'CCaMC-AFOaMCpUC-new'!G13</f>
        <v>73976.651288662979</v>
      </c>
      <c r="H13" s="14">
        <f>'CCaMC-AFOaMCpUC-new'!H13</f>
        <v>73976.651288662979</v>
      </c>
      <c r="I13" s="14">
        <f>'CCaMC-AFOaMCpUC-new'!I13</f>
        <v>73976.651288662979</v>
      </c>
      <c r="J13" s="14">
        <f>'CCaMC-AFOaMCpUC-new'!J13</f>
        <v>73976.651288662979</v>
      </c>
      <c r="K13" s="14">
        <f>'CCaMC-AFOaMCpUC-new'!K13</f>
        <v>73976.651288662979</v>
      </c>
      <c r="L13" s="14">
        <f>'CCaMC-AFOaMCpUC-new'!L13</f>
        <v>73976.651288662979</v>
      </c>
      <c r="M13" s="14">
        <f>'CCaMC-AFOaMCpUC-new'!M13</f>
        <v>73976.651288662979</v>
      </c>
      <c r="N13" s="14">
        <f>'CCaMC-AFOaMCpUC-new'!N13</f>
        <v>73976.651288662979</v>
      </c>
      <c r="O13" s="14">
        <f>'CCaMC-AFOaMCpUC-new'!O13</f>
        <v>73976.651288662979</v>
      </c>
      <c r="P13" s="14">
        <f>'CCaMC-AFOaMCpUC-new'!P13</f>
        <v>73976.651288662979</v>
      </c>
      <c r="Q13" s="14">
        <f>'CCaMC-AFOaMCpUC-new'!Q13</f>
        <v>73976.651288662979</v>
      </c>
      <c r="R13" s="14">
        <f>'CCaMC-AFOaMCpUC-new'!R13</f>
        <v>73976.651288662979</v>
      </c>
      <c r="S13" s="14">
        <f>'CCaMC-AFOaMCpUC-new'!S13</f>
        <v>73976.651288662979</v>
      </c>
      <c r="T13" s="14">
        <f>'CCaMC-AFOaMCpUC-new'!T13</f>
        <v>73976.651288662979</v>
      </c>
      <c r="U13" s="14">
        <f>'CCaMC-AFOaMCpUC-new'!U13</f>
        <v>73976.651288662979</v>
      </c>
      <c r="V13" s="14">
        <f>'CCaMC-AFOaMCpUC-new'!V13</f>
        <v>73976.651288662979</v>
      </c>
      <c r="W13" s="14">
        <f>'CCaMC-AFOaMCpUC-new'!W13</f>
        <v>73976.651288662979</v>
      </c>
      <c r="X13" s="14">
        <f>'CCaMC-AFOaMCpUC-new'!X13</f>
        <v>73976.651288662979</v>
      </c>
      <c r="Y13" s="14">
        <f>'CCaMC-AFOaMCpUC-new'!Y13</f>
        <v>73976.651288662979</v>
      </c>
      <c r="Z13" s="14">
        <f>'CCaMC-AFOaMCpUC-new'!Z13</f>
        <v>73976.651288662979</v>
      </c>
      <c r="AA13" s="14">
        <f>'CCaMC-AFOaMCpUC-new'!AA13</f>
        <v>73976.651288662979</v>
      </c>
      <c r="AB13" s="14">
        <f>'CCaMC-AFOaMCpUC-new'!AB13</f>
        <v>73976.651288662979</v>
      </c>
      <c r="AC13" s="14">
        <f>'CCaMC-AFOaMCpUC-new'!AC13</f>
        <v>73976.651288662979</v>
      </c>
      <c r="AD13" s="14">
        <f>'CCaMC-AFOaMCpUC-new'!AD13</f>
        <v>73976.651288662979</v>
      </c>
      <c r="AE13" s="14">
        <f>'CCaMC-AFOaMCpUC-new'!AE13</f>
        <v>73976.651288662979</v>
      </c>
      <c r="AF13" s="14">
        <f>'CCaMC-AFOaMCpUC-new'!AF13</f>
        <v>73976.651288662979</v>
      </c>
      <c r="AG13" s="14">
        <f>'CCaMC-AFOaMCpUC-new'!AG13</f>
        <v>73976.651288662979</v>
      </c>
      <c r="AH13" s="14">
        <f>'CCaMC-AFOaMCpUC-new'!AH13</f>
        <v>73976.651288662979</v>
      </c>
    </row>
    <row r="14" spans="1:34" x14ac:dyDescent="0.25">
      <c r="A14" t="s">
        <v>81</v>
      </c>
      <c r="B14" s="14">
        <f>'CCaMC-AFOaMCpUC-new'!B14</f>
        <v>88251.337425497244</v>
      </c>
      <c r="C14" s="14">
        <f>'CCaMC-AFOaMCpUC-new'!C14</f>
        <v>86000.365578185243</v>
      </c>
      <c r="D14" s="14">
        <f>'CCaMC-AFOaMCpUC-new'!D14</f>
        <v>83749.393730873242</v>
      </c>
      <c r="E14" s="14">
        <f>'CCaMC-AFOaMCpUC-new'!E14</f>
        <v>81498.421883561241</v>
      </c>
      <c r="F14" s="14">
        <f>'CCaMC-AFOaMCpUC-new'!F14</f>
        <v>79247.450036249225</v>
      </c>
      <c r="G14" s="14">
        <f>'CCaMC-AFOaMCpUC-new'!G14</f>
        <v>76996.47818893721</v>
      </c>
      <c r="H14" s="14">
        <f>'CCaMC-AFOaMCpUC-new'!H14</f>
        <v>74745.506341625209</v>
      </c>
      <c r="I14" s="14">
        <f>'CCaMC-AFOaMCpUC-new'!I14</f>
        <v>72494.534494313208</v>
      </c>
      <c r="J14" s="14">
        <f>'CCaMC-AFOaMCpUC-new'!J14</f>
        <v>70243.562647001192</v>
      </c>
      <c r="K14" s="14">
        <f>'CCaMC-AFOaMCpUC-new'!K14</f>
        <v>67992.590799689191</v>
      </c>
      <c r="L14" s="14">
        <f>'CCaMC-AFOaMCpUC-new'!L14</f>
        <v>65741.618952377175</v>
      </c>
      <c r="M14" s="14">
        <f>'CCaMC-AFOaMCpUC-new'!M14</f>
        <v>63490.647105065167</v>
      </c>
      <c r="N14" s="14">
        <f>'CCaMC-AFOaMCpUC-new'!N14</f>
        <v>61239.675257753159</v>
      </c>
      <c r="O14" s="14">
        <f>'CCaMC-AFOaMCpUC-new'!O14</f>
        <v>59617.651426601857</v>
      </c>
      <c r="P14" s="14">
        <f>'CCaMC-AFOaMCpUC-new'!P14</f>
        <v>57995.627595450562</v>
      </c>
      <c r="Q14" s="14">
        <f>'CCaMC-AFOaMCpUC-new'!Q14</f>
        <v>56373.60376429926</v>
      </c>
      <c r="R14" s="14">
        <f>'CCaMC-AFOaMCpUC-new'!R14</f>
        <v>54751.579933147957</v>
      </c>
      <c r="S14" s="14">
        <f>'CCaMC-AFOaMCpUC-new'!S14</f>
        <v>53129.556101996655</v>
      </c>
      <c r="T14" s="14">
        <f>'CCaMC-AFOaMCpUC-new'!T14</f>
        <v>51507.53227084536</v>
      </c>
      <c r="U14" s="14">
        <f>'CCaMC-AFOaMCpUC-new'!U14</f>
        <v>49885.508439694058</v>
      </c>
      <c r="V14" s="14">
        <f>'CCaMC-AFOaMCpUC-new'!V14</f>
        <v>48263.484608542756</v>
      </c>
      <c r="W14" s="14">
        <f>'CCaMC-AFOaMCpUC-new'!W14</f>
        <v>46641.460777391461</v>
      </c>
      <c r="X14" s="14">
        <f>'CCaMC-AFOaMCpUC-new'!X14</f>
        <v>45019.436946240159</v>
      </c>
      <c r="Y14" s="14">
        <f>'CCaMC-AFOaMCpUC-new'!Y14</f>
        <v>43827.745968251445</v>
      </c>
      <c r="Z14" s="14">
        <f>'CCaMC-AFOaMCpUC-new'!Z14</f>
        <v>42636.054990262739</v>
      </c>
      <c r="AA14" s="14">
        <f>'CCaMC-AFOaMCpUC-new'!AA14</f>
        <v>41444.364012274033</v>
      </c>
      <c r="AB14" s="14">
        <f>'CCaMC-AFOaMCpUC-new'!AB14</f>
        <v>40252.673034285319</v>
      </c>
      <c r="AC14" s="14">
        <f>'CCaMC-AFOaMCpUC-new'!AC14</f>
        <v>39060.982056296605</v>
      </c>
      <c r="AD14" s="14">
        <f>'CCaMC-AFOaMCpUC-new'!AD14</f>
        <v>37869.291078307899</v>
      </c>
      <c r="AE14" s="14">
        <f>'CCaMC-AFOaMCpUC-new'!AE14</f>
        <v>36677.600100319192</v>
      </c>
      <c r="AF14" s="14">
        <f>'CCaMC-AFOaMCpUC-new'!AF14</f>
        <v>35485.909122330479</v>
      </c>
      <c r="AG14" s="14">
        <f>'CCaMC-AFOaMCpUC-new'!AG14</f>
        <v>34294.218144341765</v>
      </c>
      <c r="AH14" s="14">
        <f>'CCaMC-AFOaMCpUC-new'!AH14</f>
        <v>33102.527166353058</v>
      </c>
    </row>
    <row r="15" spans="1:34" x14ac:dyDescent="0.25">
      <c r="A15" t="s">
        <v>82</v>
      </c>
      <c r="B15" s="14">
        <f>'CCaMC-AFOaMCpUC-new'!B15</f>
        <v>10327.988475902153</v>
      </c>
      <c r="C15" s="14">
        <f>'CCaMC-AFOaMCpUC-new'!C15</f>
        <v>9467.3227695769747</v>
      </c>
      <c r="D15" s="14">
        <f>'CCaMC-AFOaMCpUC-new'!D15</f>
        <v>8606.6570632517942</v>
      </c>
      <c r="E15" s="14">
        <f>'CCaMC-AFOaMCpUC-new'!E15</f>
        <v>7745.9913569266146</v>
      </c>
      <c r="F15" s="14">
        <f>'CCaMC-AFOaMCpUC-new'!F15</f>
        <v>6885.325650601435</v>
      </c>
      <c r="G15" s="14">
        <f>'CCaMC-AFOaMCpUC-new'!G15</f>
        <v>6024.6599442762563</v>
      </c>
      <c r="H15" s="14">
        <f>'CCaMC-AFOaMCpUC-new'!H15</f>
        <v>5163.9942379510758</v>
      </c>
      <c r="I15" s="14">
        <f>'CCaMC-AFOaMCpUC-new'!I15</f>
        <v>4303.3285316258971</v>
      </c>
      <c r="J15" s="14">
        <f>'CCaMC-AFOaMCpUC-new'!J15</f>
        <v>3442.6628253007175</v>
      </c>
      <c r="K15" s="14">
        <f>'CCaMC-AFOaMCpUC-new'!K15</f>
        <v>2581.9971189755388</v>
      </c>
      <c r="L15" s="14">
        <f>'CCaMC-AFOaMCpUC-new'!L15</f>
        <v>1721.3314126503583</v>
      </c>
      <c r="M15" s="14">
        <f>'CCaMC-AFOaMCpUC-new'!M15</f>
        <v>860.6657063251796</v>
      </c>
      <c r="N15" s="14">
        <f>'CCaMC-AFOaMCpUC-new'!N15</f>
        <v>0</v>
      </c>
      <c r="O15" s="14">
        <f>'CCaMC-AFOaMCpUC-new'!O15</f>
        <v>0</v>
      </c>
      <c r="P15" s="14">
        <f>'CCaMC-AFOaMCpUC-new'!P15</f>
        <v>0</v>
      </c>
      <c r="Q15" s="14">
        <f>'CCaMC-AFOaMCpUC-new'!Q15</f>
        <v>0</v>
      </c>
      <c r="R15" s="14">
        <f>'CCaMC-AFOaMCpUC-new'!R15</f>
        <v>0</v>
      </c>
      <c r="S15" s="14">
        <f>'CCaMC-AFOaMCpUC-new'!S15</f>
        <v>0</v>
      </c>
      <c r="T15" s="14">
        <f>'CCaMC-AFOaMCpUC-new'!T15</f>
        <v>0</v>
      </c>
      <c r="U15" s="14">
        <f>'CCaMC-AFOaMCpUC-new'!U15</f>
        <v>0</v>
      </c>
      <c r="V15" s="14">
        <f>'CCaMC-AFOaMCpUC-new'!V15</f>
        <v>0</v>
      </c>
      <c r="W15" s="14">
        <f>'CCaMC-AFOaMCpUC-new'!W15</f>
        <v>0</v>
      </c>
      <c r="X15" s="14">
        <f>'CCaMC-AFOaMCpUC-new'!X15</f>
        <v>0</v>
      </c>
      <c r="Y15" s="14">
        <f>'CCaMC-AFOaMCpUC-new'!Y15</f>
        <v>0</v>
      </c>
      <c r="Z15" s="14">
        <f>'CCaMC-AFOaMCpUC-new'!Z15</f>
        <v>0</v>
      </c>
      <c r="AA15" s="14">
        <f>'CCaMC-AFOaMCpUC-new'!AA15</f>
        <v>0</v>
      </c>
      <c r="AB15" s="14">
        <f>'CCaMC-AFOaMCpUC-new'!AB15</f>
        <v>0</v>
      </c>
      <c r="AC15" s="14">
        <f>'CCaMC-AFOaMCpUC-new'!AC15</f>
        <v>0</v>
      </c>
      <c r="AD15" s="14">
        <f>'CCaMC-AFOaMCpUC-new'!AD15</f>
        <v>0</v>
      </c>
      <c r="AE15" s="14">
        <f>'CCaMC-AFOaMCpUC-new'!AE15</f>
        <v>0</v>
      </c>
      <c r="AF15" s="14">
        <f>'CCaMC-AFOaMCpUC-new'!AF15</f>
        <v>0</v>
      </c>
      <c r="AG15" s="14">
        <f>'CCaMC-AFOaMCpUC-new'!AG15</f>
        <v>0</v>
      </c>
      <c r="AH15" s="14">
        <f>'CCaMC-AFOaMCpUC-new'!AH15</f>
        <v>0</v>
      </c>
    </row>
    <row r="16" spans="1:34" x14ac:dyDescent="0.25">
      <c r="A16" t="s">
        <v>83</v>
      </c>
      <c r="B16" s="14">
        <f>'CCaMC-AFOaMCpUC-new'!B16</f>
        <v>10327.988475902153</v>
      </c>
      <c r="C16" s="14">
        <f>'CCaMC-AFOaMCpUC-new'!C16</f>
        <v>9467.3227695769747</v>
      </c>
      <c r="D16" s="14">
        <f>'CCaMC-AFOaMCpUC-new'!D16</f>
        <v>8606.6570632517942</v>
      </c>
      <c r="E16" s="14">
        <f>'CCaMC-AFOaMCpUC-new'!E16</f>
        <v>7745.9913569266146</v>
      </c>
      <c r="F16" s="14">
        <f>'CCaMC-AFOaMCpUC-new'!F16</f>
        <v>6885.325650601435</v>
      </c>
      <c r="G16" s="14">
        <f>'CCaMC-AFOaMCpUC-new'!G16</f>
        <v>6024.6599442762563</v>
      </c>
      <c r="H16" s="14">
        <f>'CCaMC-AFOaMCpUC-new'!H16</f>
        <v>5163.9942379510758</v>
      </c>
      <c r="I16" s="14">
        <f>'CCaMC-AFOaMCpUC-new'!I16</f>
        <v>4303.3285316258971</v>
      </c>
      <c r="J16" s="14">
        <f>'CCaMC-AFOaMCpUC-new'!J16</f>
        <v>3442.6628253007175</v>
      </c>
      <c r="K16" s="14">
        <f>'CCaMC-AFOaMCpUC-new'!K16</f>
        <v>2581.9971189755388</v>
      </c>
      <c r="L16" s="14">
        <f>'CCaMC-AFOaMCpUC-new'!L16</f>
        <v>1721.3314126503583</v>
      </c>
      <c r="M16" s="14">
        <f>'CCaMC-AFOaMCpUC-new'!M16</f>
        <v>860.6657063251796</v>
      </c>
      <c r="N16" s="14">
        <f>'CCaMC-AFOaMCpUC-new'!N16</f>
        <v>0</v>
      </c>
      <c r="O16" s="14">
        <f>'CCaMC-AFOaMCpUC-new'!O16</f>
        <v>0</v>
      </c>
      <c r="P16" s="14">
        <f>'CCaMC-AFOaMCpUC-new'!P16</f>
        <v>0</v>
      </c>
      <c r="Q16" s="14">
        <f>'CCaMC-AFOaMCpUC-new'!Q16</f>
        <v>0</v>
      </c>
      <c r="R16" s="14">
        <f>'CCaMC-AFOaMCpUC-new'!R16</f>
        <v>0</v>
      </c>
      <c r="S16" s="14">
        <f>'CCaMC-AFOaMCpUC-new'!S16</f>
        <v>0</v>
      </c>
      <c r="T16" s="14">
        <f>'CCaMC-AFOaMCpUC-new'!T16</f>
        <v>0</v>
      </c>
      <c r="U16" s="14">
        <f>'CCaMC-AFOaMCpUC-new'!U16</f>
        <v>0</v>
      </c>
      <c r="V16" s="14">
        <f>'CCaMC-AFOaMCpUC-new'!V16</f>
        <v>0</v>
      </c>
      <c r="W16" s="14">
        <f>'CCaMC-AFOaMCpUC-new'!W16</f>
        <v>0</v>
      </c>
      <c r="X16" s="14">
        <f>'CCaMC-AFOaMCpUC-new'!X16</f>
        <v>0</v>
      </c>
      <c r="Y16" s="14">
        <f>'CCaMC-AFOaMCpUC-new'!Y16</f>
        <v>0</v>
      </c>
      <c r="Z16" s="14">
        <f>'CCaMC-AFOaMCpUC-new'!Z16</f>
        <v>0</v>
      </c>
      <c r="AA16" s="14">
        <f>'CCaMC-AFOaMCpUC-new'!AA16</f>
        <v>0</v>
      </c>
      <c r="AB16" s="14">
        <f>'CCaMC-AFOaMCpUC-new'!AB16</f>
        <v>0</v>
      </c>
      <c r="AC16" s="14">
        <f>'CCaMC-AFOaMCpUC-new'!AC16</f>
        <v>0</v>
      </c>
      <c r="AD16" s="14">
        <f>'CCaMC-AFOaMCpUC-new'!AD16</f>
        <v>0</v>
      </c>
      <c r="AE16" s="14">
        <f>'CCaMC-AFOaMCpUC-new'!AE16</f>
        <v>0</v>
      </c>
      <c r="AF16" s="14">
        <f>'CCaMC-AFOaMCpUC-new'!AF16</f>
        <v>0</v>
      </c>
      <c r="AG16" s="14">
        <f>'CCaMC-AFOaMCpUC-new'!AG16</f>
        <v>0</v>
      </c>
      <c r="AH16" s="14">
        <f>'CCaMC-AFOaMCpUC-new'!AH16</f>
        <v>0</v>
      </c>
    </row>
    <row r="17" spans="1:34" x14ac:dyDescent="0.25">
      <c r="A17" t="s">
        <v>84</v>
      </c>
      <c r="B17" s="14">
        <f>'CCaMC-AFOaMCpUC-new'!B17</f>
        <v>253749.82984753032</v>
      </c>
      <c r="C17" s="14">
        <f>'CCaMC-AFOaMCpUC-new'!C17</f>
        <v>253749.82984753032</v>
      </c>
      <c r="D17" s="14">
        <f>'CCaMC-AFOaMCpUC-new'!D17</f>
        <v>253749.82984753032</v>
      </c>
      <c r="E17" s="14">
        <f>'CCaMC-AFOaMCpUC-new'!E17</f>
        <v>253749.82984753032</v>
      </c>
      <c r="F17" s="14">
        <f>'CCaMC-AFOaMCpUC-new'!F17</f>
        <v>253749.82984753032</v>
      </c>
      <c r="G17" s="14">
        <f>'CCaMC-AFOaMCpUC-new'!G17</f>
        <v>253749.82984753032</v>
      </c>
      <c r="H17" s="14">
        <f>'CCaMC-AFOaMCpUC-new'!H17</f>
        <v>253749.82984753032</v>
      </c>
      <c r="I17" s="14">
        <f>'CCaMC-AFOaMCpUC-new'!I17</f>
        <v>253749.82984753032</v>
      </c>
      <c r="J17" s="14">
        <f>'CCaMC-AFOaMCpUC-new'!J17</f>
        <v>253749.82984753032</v>
      </c>
      <c r="K17" s="14">
        <f>'CCaMC-AFOaMCpUC-new'!K17</f>
        <v>253749.82984753032</v>
      </c>
      <c r="L17" s="14">
        <f>'CCaMC-AFOaMCpUC-new'!L17</f>
        <v>253749.82984753032</v>
      </c>
      <c r="M17" s="14">
        <f>'CCaMC-AFOaMCpUC-new'!M17</f>
        <v>253749.82984753032</v>
      </c>
      <c r="N17" s="14">
        <f>'CCaMC-AFOaMCpUC-new'!N17</f>
        <v>253749.82984753032</v>
      </c>
      <c r="O17" s="14">
        <f>'CCaMC-AFOaMCpUC-new'!O17</f>
        <v>253749.82984753032</v>
      </c>
      <c r="P17" s="14">
        <f>'CCaMC-AFOaMCpUC-new'!P17</f>
        <v>253749.82984753032</v>
      </c>
      <c r="Q17" s="14">
        <f>'CCaMC-AFOaMCpUC-new'!Q17</f>
        <v>253749.82984753032</v>
      </c>
      <c r="R17" s="14">
        <f>'CCaMC-AFOaMCpUC-new'!R17</f>
        <v>253749.82984753032</v>
      </c>
      <c r="S17" s="14">
        <f>'CCaMC-AFOaMCpUC-new'!S17</f>
        <v>253749.82984753032</v>
      </c>
      <c r="T17" s="14">
        <f>'CCaMC-AFOaMCpUC-new'!T17</f>
        <v>253749.82984753032</v>
      </c>
      <c r="U17" s="14">
        <f>'CCaMC-AFOaMCpUC-new'!U17</f>
        <v>253749.82984753032</v>
      </c>
      <c r="V17" s="14">
        <f>'CCaMC-AFOaMCpUC-new'!V17</f>
        <v>253749.82984753032</v>
      </c>
      <c r="W17" s="14">
        <f>'CCaMC-AFOaMCpUC-new'!W17</f>
        <v>253749.82984753032</v>
      </c>
      <c r="X17" s="14">
        <f>'CCaMC-AFOaMCpUC-new'!X17</f>
        <v>253749.82984753032</v>
      </c>
      <c r="Y17" s="14">
        <f>'CCaMC-AFOaMCpUC-new'!Y17</f>
        <v>253749.82984753032</v>
      </c>
      <c r="Z17" s="14">
        <f>'CCaMC-AFOaMCpUC-new'!Z17</f>
        <v>253749.82984753032</v>
      </c>
      <c r="AA17" s="14">
        <f>'CCaMC-AFOaMCpUC-new'!AA17</f>
        <v>253749.82984753032</v>
      </c>
      <c r="AB17" s="14">
        <f>'CCaMC-AFOaMCpUC-new'!AB17</f>
        <v>253749.82984753032</v>
      </c>
      <c r="AC17" s="14">
        <f>'CCaMC-AFOaMCpUC-new'!AC17</f>
        <v>253749.82984753032</v>
      </c>
      <c r="AD17" s="14">
        <f>'CCaMC-AFOaMCpUC-new'!AD17</f>
        <v>253749.82984753032</v>
      </c>
      <c r="AE17" s="14">
        <f>'CCaMC-AFOaMCpUC-new'!AE17</f>
        <v>253749.82984753032</v>
      </c>
      <c r="AF17" s="14">
        <f>'CCaMC-AFOaMCpUC-new'!AF17</f>
        <v>253749.82984753032</v>
      </c>
      <c r="AG17" s="14">
        <f>'CCaMC-AFOaMCpUC-new'!AG17</f>
        <v>253749.82984753032</v>
      </c>
      <c r="AH17" s="14">
        <f>'CCaMC-AFOaMCpUC-new'!AH17</f>
        <v>253749.82984753032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18D7-B873-4952-B97A-32133B3A7569}">
  <sheetPr>
    <tabColor theme="4" tint="-0.249977111117893"/>
  </sheetPr>
  <dimension ref="A1:AH18"/>
  <sheetViews>
    <sheetView workbookViewId="0">
      <selection activeCell="AH3" sqref="AH3"/>
    </sheetView>
  </sheetViews>
  <sheetFormatPr defaultRowHeight="15" x14ac:dyDescent="0.25"/>
  <cols>
    <col min="1" max="1" width="35.7109375" customWidth="1"/>
    <col min="2" max="3" width="8.85546875" customWidth="1"/>
    <col min="5" max="13" width="8.85546875" customWidth="1"/>
    <col min="15" max="23" width="8.85546875" customWidth="1"/>
    <col min="25" max="33" width="8.85546875" customWidth="1"/>
  </cols>
  <sheetData>
    <row r="1" spans="1:34" x14ac:dyDescent="0.25">
      <c r="A1" s="12" t="s">
        <v>68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 s="14">
        <f>((B$1-$D$1)/($E$1-$D$1))*($E2-$D2)+$D2</f>
        <v>73976.651288662979</v>
      </c>
      <c r="C2" s="14">
        <f>((C$1-$D$1)/($E$1-$D$1))*($E2-$D2)+$D2</f>
        <v>73976.651288662979</v>
      </c>
      <c r="D2" s="17">
        <f>'Fixed operation costs'!I9</f>
        <v>73976.651288662979</v>
      </c>
      <c r="E2" s="14">
        <f>((E$1-$D$1)/($N$1-$D$1))*($N2-$D2)+$D2</f>
        <v>73976.651288662979</v>
      </c>
      <c r="F2" s="14">
        <f t="shared" ref="F2:M4" si="0">((F$1-$D$1)/($N$1-$D$1))*($N2-$D2)+$D2</f>
        <v>73976.651288662979</v>
      </c>
      <c r="G2" s="14">
        <f t="shared" si="0"/>
        <v>73976.651288662979</v>
      </c>
      <c r="H2" s="14">
        <f t="shared" si="0"/>
        <v>73976.651288662979</v>
      </c>
      <c r="I2" s="14">
        <f t="shared" si="0"/>
        <v>73976.651288662979</v>
      </c>
      <c r="J2" s="14">
        <f t="shared" si="0"/>
        <v>73976.651288662979</v>
      </c>
      <c r="K2" s="14">
        <f t="shared" si="0"/>
        <v>73976.651288662979</v>
      </c>
      <c r="L2" s="14">
        <f t="shared" si="0"/>
        <v>73976.651288662979</v>
      </c>
      <c r="M2" s="14">
        <f>((M$1-$D$1)/($N$1-$D$1))*($N2-$D2)+$D2</f>
        <v>73976.651288662979</v>
      </c>
      <c r="N2" s="17">
        <f>D2</f>
        <v>73976.651288662979</v>
      </c>
      <c r="O2" s="14">
        <f>((O$1-$N$1)/($X$1-$N$1))*($X2-$N2)+$N2</f>
        <v>73976.651288662979</v>
      </c>
      <c r="P2" s="14">
        <f t="shared" ref="P2:W4" si="1">((P$1-$N$1)/($X$1-$N$1))*($X2-$N2)+$N2</f>
        <v>73976.651288662979</v>
      </c>
      <c r="Q2" s="14">
        <f t="shared" si="1"/>
        <v>73976.651288662979</v>
      </c>
      <c r="R2" s="14">
        <f t="shared" si="1"/>
        <v>73976.651288662979</v>
      </c>
      <c r="S2" s="14">
        <f t="shared" si="1"/>
        <v>73976.651288662979</v>
      </c>
      <c r="T2" s="14">
        <f t="shared" si="1"/>
        <v>73976.651288662979</v>
      </c>
      <c r="U2" s="14">
        <f t="shared" si="1"/>
        <v>73976.651288662979</v>
      </c>
      <c r="V2" s="14">
        <f t="shared" si="1"/>
        <v>73976.651288662979</v>
      </c>
      <c r="W2" s="14">
        <f t="shared" si="1"/>
        <v>73976.651288662979</v>
      </c>
      <c r="X2" s="17">
        <f>D2</f>
        <v>73976.651288662979</v>
      </c>
      <c r="Y2" s="14">
        <f>((Y$1-$X$1)/($AH$1-$X$1))*($AH2-$X2)+$X2</f>
        <v>73976.651288662979</v>
      </c>
      <c r="Z2" s="14">
        <f t="shared" ref="Z2:AG4" si="2">((Z$1-$X$1)/($AH$1-$X$1))*($AH2-$X2)+$X2</f>
        <v>73976.651288662979</v>
      </c>
      <c r="AA2" s="14">
        <f t="shared" si="2"/>
        <v>73976.651288662979</v>
      </c>
      <c r="AB2" s="14">
        <f t="shared" si="2"/>
        <v>73976.651288662979</v>
      </c>
      <c r="AC2" s="14">
        <f t="shared" si="2"/>
        <v>73976.651288662979</v>
      </c>
      <c r="AD2" s="14">
        <f t="shared" si="2"/>
        <v>73976.651288662979</v>
      </c>
      <c r="AE2" s="14">
        <f t="shared" si="2"/>
        <v>73976.651288662979</v>
      </c>
      <c r="AF2" s="14">
        <f t="shared" si="2"/>
        <v>73976.651288662979</v>
      </c>
      <c r="AG2" s="14">
        <f t="shared" si="2"/>
        <v>73976.651288662979</v>
      </c>
      <c r="AH2" s="17">
        <f>D2</f>
        <v>73976.651288662979</v>
      </c>
    </row>
    <row r="3" spans="1:34" x14ac:dyDescent="0.25">
      <c r="A3" t="s">
        <v>70</v>
      </c>
      <c r="B3" s="14">
        <f t="shared" ref="B3:C4" si="3">((B$1-$D$1)/($E$1-$D$1))*($E3-$D3)+$D3</f>
        <v>8606.6570632517942</v>
      </c>
      <c r="C3" s="14">
        <f t="shared" si="3"/>
        <v>8606.6570632517942</v>
      </c>
      <c r="D3" s="17">
        <f>IFERROR(AVERAGE('Fixed operation costs'!B31)*1000*About!$A$26, 0)</f>
        <v>8606.6570632517942</v>
      </c>
      <c r="E3" s="14">
        <f t="shared" ref="E3:E4" si="4">((E$1-$D$1)/($N$1-$D$1))*($N3-$D3)+$D3</f>
        <v>8606.6570632517942</v>
      </c>
      <c r="F3" s="14">
        <f t="shared" si="0"/>
        <v>8606.6570632517942</v>
      </c>
      <c r="G3" s="14">
        <f t="shared" si="0"/>
        <v>8606.6570632517942</v>
      </c>
      <c r="H3" s="14">
        <f t="shared" si="0"/>
        <v>8606.6570632517942</v>
      </c>
      <c r="I3" s="14">
        <f t="shared" si="0"/>
        <v>8606.6570632517942</v>
      </c>
      <c r="J3" s="14">
        <f t="shared" si="0"/>
        <v>8606.6570632517942</v>
      </c>
      <c r="K3" s="14">
        <f t="shared" si="0"/>
        <v>8606.6570632517942</v>
      </c>
      <c r="L3" s="14">
        <f t="shared" si="0"/>
        <v>8606.6570632517942</v>
      </c>
      <c r="M3" s="14">
        <f t="shared" si="0"/>
        <v>8606.6570632517942</v>
      </c>
      <c r="N3" s="17">
        <f>IFERROR(AVERAGE('Fixed operation costs'!C31)*1000*About!$A$26, 0)</f>
        <v>8606.6570632517942</v>
      </c>
      <c r="O3" s="14">
        <f t="shared" ref="O3:O4" si="5">((O$1-$N$1)/($X$1-$N$1))*($X3-$N3)+$N3</f>
        <v>8606.6570632517942</v>
      </c>
      <c r="P3" s="14">
        <f t="shared" si="1"/>
        <v>8606.6570632517942</v>
      </c>
      <c r="Q3" s="14">
        <f t="shared" si="1"/>
        <v>8606.6570632517942</v>
      </c>
      <c r="R3" s="14">
        <f t="shared" si="1"/>
        <v>8606.6570632517942</v>
      </c>
      <c r="S3" s="14">
        <f t="shared" si="1"/>
        <v>8606.6570632517942</v>
      </c>
      <c r="T3" s="14">
        <f t="shared" si="1"/>
        <v>8606.6570632517942</v>
      </c>
      <c r="U3" s="14">
        <f t="shared" si="1"/>
        <v>8606.6570632517942</v>
      </c>
      <c r="V3" s="14">
        <f t="shared" si="1"/>
        <v>8606.6570632517942</v>
      </c>
      <c r="W3" s="14">
        <f t="shared" si="1"/>
        <v>8606.6570632517942</v>
      </c>
      <c r="X3" s="17">
        <f>IFERROR(AVERAGE('Fixed operation costs'!D31)*1000*About!$A$26, 0)</f>
        <v>8606.6570632517942</v>
      </c>
      <c r="Y3" s="14">
        <f t="shared" ref="Y3:Y4" si="6">((Y$1-$X$1)/($AH$1-$X$1))*($AH3-$X3)+$X3</f>
        <v>8606.6570632517942</v>
      </c>
      <c r="Z3" s="14">
        <f t="shared" si="2"/>
        <v>8606.6570632517942</v>
      </c>
      <c r="AA3" s="14">
        <f t="shared" si="2"/>
        <v>8606.6570632517942</v>
      </c>
      <c r="AB3" s="14">
        <f t="shared" si="2"/>
        <v>8606.6570632517942</v>
      </c>
      <c r="AC3" s="14">
        <f t="shared" si="2"/>
        <v>8606.6570632517942</v>
      </c>
      <c r="AD3" s="14">
        <f t="shared" si="2"/>
        <v>8606.6570632517942</v>
      </c>
      <c r="AE3" s="14">
        <f>((AE$1-$X$1)/($AH$1-$X$1))*($AH3-$X3)+$X3</f>
        <v>8606.6570632517942</v>
      </c>
      <c r="AF3" s="14">
        <f t="shared" si="2"/>
        <v>8606.6570632517942</v>
      </c>
      <c r="AG3" s="14">
        <f t="shared" si="2"/>
        <v>8606.6570632517942</v>
      </c>
      <c r="AH3" s="17">
        <f>IFERROR(AVERAGE('Fixed operation costs'!E31)*1000*About!$A$26, 0)</f>
        <v>8606.6570632517942</v>
      </c>
    </row>
    <row r="4" spans="1:34" x14ac:dyDescent="0.25">
      <c r="A4" t="s">
        <v>71</v>
      </c>
      <c r="B4" s="14">
        <f t="shared" si="3"/>
        <v>85404.52008919089</v>
      </c>
      <c r="C4" s="14">
        <f t="shared" si="3"/>
        <v>85404.52008919089</v>
      </c>
      <c r="D4" s="17">
        <f>IFERROR(AVERAGE('Fixed operation costs'!B34)*1000*About!$A$26, 0)</f>
        <v>85404.52008919089</v>
      </c>
      <c r="E4" s="14">
        <f t="shared" si="4"/>
        <v>85404.52008919089</v>
      </c>
      <c r="F4" s="14">
        <f t="shared" si="0"/>
        <v>85404.52008919089</v>
      </c>
      <c r="G4" s="14">
        <f t="shared" si="0"/>
        <v>85404.52008919089</v>
      </c>
      <c r="H4" s="14">
        <f t="shared" si="0"/>
        <v>85404.52008919089</v>
      </c>
      <c r="I4" s="14">
        <f t="shared" si="0"/>
        <v>85404.52008919089</v>
      </c>
      <c r="J4" s="14">
        <f t="shared" si="0"/>
        <v>85404.52008919089</v>
      </c>
      <c r="K4" s="14">
        <f t="shared" si="0"/>
        <v>85404.52008919089</v>
      </c>
      <c r="L4" s="14">
        <f t="shared" si="0"/>
        <v>85404.52008919089</v>
      </c>
      <c r="M4" s="14">
        <f>((M$1-$D$1)/($N$1-$D$1))*($N4-$D4)+$D4</f>
        <v>85404.52008919089</v>
      </c>
      <c r="N4" s="17">
        <f>IFERROR(AVERAGE('Fixed operation costs'!C34)*1000*About!$A$26, 0)</f>
        <v>85404.52008919089</v>
      </c>
      <c r="O4" s="14">
        <f t="shared" si="5"/>
        <v>85404.52008919089</v>
      </c>
      <c r="P4" s="14">
        <f t="shared" si="1"/>
        <v>85404.52008919089</v>
      </c>
      <c r="Q4" s="14">
        <f t="shared" si="1"/>
        <v>85404.52008919089</v>
      </c>
      <c r="R4" s="14">
        <f t="shared" si="1"/>
        <v>85404.52008919089</v>
      </c>
      <c r="S4" s="14">
        <f t="shared" si="1"/>
        <v>85404.52008919089</v>
      </c>
      <c r="T4" s="14">
        <f t="shared" si="1"/>
        <v>85404.52008919089</v>
      </c>
      <c r="U4" s="14">
        <f t="shared" si="1"/>
        <v>85404.52008919089</v>
      </c>
      <c r="V4" s="14">
        <f t="shared" si="1"/>
        <v>85404.52008919089</v>
      </c>
      <c r="W4" s="14">
        <f>((W$1-$N$1)/($X$1-$N$1))*($X4-$N4)+$N4</f>
        <v>85404.52008919089</v>
      </c>
      <c r="X4" s="17">
        <f>IFERROR(AVERAGE('Fixed operation costs'!D34)*1000*About!$A$26, 0)</f>
        <v>85404.52008919089</v>
      </c>
      <c r="Y4" s="14">
        <f t="shared" si="6"/>
        <v>85404.52008919089</v>
      </c>
      <c r="Z4" s="14">
        <f t="shared" si="2"/>
        <v>85404.52008919089</v>
      </c>
      <c r="AA4" s="14">
        <f t="shared" si="2"/>
        <v>85404.52008919089</v>
      </c>
      <c r="AB4" s="14">
        <f t="shared" si="2"/>
        <v>85404.52008919089</v>
      </c>
      <c r="AC4" s="14">
        <f t="shared" si="2"/>
        <v>85404.52008919089</v>
      </c>
      <c r="AD4" s="14">
        <f t="shared" si="2"/>
        <v>85404.52008919089</v>
      </c>
      <c r="AE4" s="14">
        <f t="shared" si="2"/>
        <v>85404.52008919089</v>
      </c>
      <c r="AF4" s="14">
        <f t="shared" si="2"/>
        <v>85404.52008919089</v>
      </c>
      <c r="AG4" s="14">
        <f t="shared" si="2"/>
        <v>85404.52008919089</v>
      </c>
      <c r="AH4" s="17">
        <f>IFERROR(AVERAGE('Fixed operation costs'!E34)*1000*About!$A$26, 0)</f>
        <v>85404.52008919089</v>
      </c>
    </row>
    <row r="5" spans="1:34" x14ac:dyDescent="0.25">
      <c r="A5" s="15" t="s">
        <v>72</v>
      </c>
      <c r="B5" s="16">
        <v>39177.659120638535</v>
      </c>
      <c r="C5" s="16">
        <v>39177.659120638535</v>
      </c>
      <c r="D5" s="18">
        <v>39177.659120638535</v>
      </c>
      <c r="E5" s="16">
        <v>39177.659120638535</v>
      </c>
      <c r="F5" s="16">
        <v>39177.659120638535</v>
      </c>
      <c r="G5" s="16">
        <v>39177.659120638535</v>
      </c>
      <c r="H5" s="16">
        <v>39177.659120638535</v>
      </c>
      <c r="I5" s="16">
        <v>39177.659120638535</v>
      </c>
      <c r="J5" s="16">
        <v>39177.659120638535</v>
      </c>
      <c r="K5" s="16">
        <v>39177.659120638535</v>
      </c>
      <c r="L5" s="16">
        <v>39177.659120638535</v>
      </c>
      <c r="M5" s="16">
        <v>39177.659120638535</v>
      </c>
      <c r="N5" s="18">
        <v>39177.659120638535</v>
      </c>
      <c r="O5" s="16">
        <v>39177.659120638535</v>
      </c>
      <c r="P5" s="16">
        <v>39177.659120638535</v>
      </c>
      <c r="Q5" s="16">
        <v>39177.659120638535</v>
      </c>
      <c r="R5" s="16">
        <v>39177.659120638535</v>
      </c>
      <c r="S5" s="16">
        <v>39177.659120638535</v>
      </c>
      <c r="T5" s="16">
        <v>39177.659120638535</v>
      </c>
      <c r="U5" s="16">
        <v>39177.659120638535</v>
      </c>
      <c r="V5" s="16">
        <v>39177.659120638535</v>
      </c>
      <c r="W5" s="16">
        <v>39177.659120638535</v>
      </c>
      <c r="X5" s="18">
        <v>39177.659120638535</v>
      </c>
      <c r="Y5" s="16">
        <v>39177.659120638535</v>
      </c>
      <c r="Z5" s="16">
        <v>39177.659120638535</v>
      </c>
      <c r="AA5" s="16">
        <v>39177.659120638535</v>
      </c>
      <c r="AB5" s="16">
        <v>39177.659120638535</v>
      </c>
      <c r="AC5" s="16">
        <v>39177.659120638535</v>
      </c>
      <c r="AD5" s="16">
        <v>39177.659120638535</v>
      </c>
      <c r="AE5" s="16">
        <v>39177.659120638535</v>
      </c>
      <c r="AF5" s="16">
        <v>39177.659120638535</v>
      </c>
      <c r="AG5" s="16">
        <v>39177.659120638535</v>
      </c>
      <c r="AH5" s="18">
        <v>39177.659120638535</v>
      </c>
    </row>
    <row r="6" spans="1:34" x14ac:dyDescent="0.25">
      <c r="A6" t="s">
        <v>73</v>
      </c>
      <c r="B6" s="14">
        <f>((B$1-$D$1)/($E$1-$D$1))*($E6-$D6)+$D6</f>
        <v>29571.590935275395</v>
      </c>
      <c r="C6" s="14">
        <f>((C$1-$D$1)/($E$1-$D$1))*($E6-$D6)+$D6</f>
        <v>29240.565663611866</v>
      </c>
      <c r="D6" s="17">
        <f>IFERROR(AVERAGE('Fixed operation costs'!B54:B56)*1000*About!$A$26, 0)</f>
        <v>28909.540391948336</v>
      </c>
      <c r="E6" s="14">
        <f>((E$1-$D$1)/($N$1-$D$1))*($N6-$D6)+$D6</f>
        <v>28578.515120284806</v>
      </c>
      <c r="F6" s="14">
        <f t="shared" ref="F6:M16" si="7">((F$1-$D$1)/($N$1-$D$1))*($N6-$D6)+$D6</f>
        <v>28247.489848621273</v>
      </c>
      <c r="G6" s="14">
        <f t="shared" si="7"/>
        <v>27916.464576957744</v>
      </c>
      <c r="H6" s="14">
        <f t="shared" si="7"/>
        <v>27585.439305294214</v>
      </c>
      <c r="I6" s="14">
        <f t="shared" si="7"/>
        <v>27254.414033630681</v>
      </c>
      <c r="J6" s="14">
        <f t="shared" si="7"/>
        <v>26923.388761967151</v>
      </c>
      <c r="K6" s="14">
        <f t="shared" si="7"/>
        <v>26592.363490303622</v>
      </c>
      <c r="L6" s="14">
        <f t="shared" si="7"/>
        <v>26261.338218640092</v>
      </c>
      <c r="M6" s="14">
        <f t="shared" si="7"/>
        <v>25930.312946976559</v>
      </c>
      <c r="N6" s="17">
        <f>IFERROR(AVERAGE('Fixed operation costs'!C54:C56)*1000*About!$A$26, 0)</f>
        <v>25599.287675313029</v>
      </c>
      <c r="O6" s="14">
        <f>((O$1-$N$1)/($X$1-$N$1))*($X6-$N6)+$N6</f>
        <v>25511.014269536088</v>
      </c>
      <c r="P6" s="14">
        <f t="shared" ref="P6:W16" si="8">((P$1-$N$1)/($X$1-$N$1))*($X6-$N6)+$N6</f>
        <v>25422.740863759147</v>
      </c>
      <c r="Q6" s="14">
        <f t="shared" si="8"/>
        <v>25334.467457982206</v>
      </c>
      <c r="R6" s="14">
        <f t="shared" si="8"/>
        <v>25246.194052205265</v>
      </c>
      <c r="S6" s="14">
        <f t="shared" si="8"/>
        <v>25157.920646428323</v>
      </c>
      <c r="T6" s="14">
        <f t="shared" si="8"/>
        <v>25069.647240651382</v>
      </c>
      <c r="U6" s="14">
        <f t="shared" si="8"/>
        <v>24981.373834874441</v>
      </c>
      <c r="V6" s="14">
        <f t="shared" si="8"/>
        <v>24893.1004290975</v>
      </c>
      <c r="W6" s="14">
        <f t="shared" si="8"/>
        <v>24804.827023320559</v>
      </c>
      <c r="X6" s="17">
        <f>IFERROR(AVERAGE('Fixed operation costs'!D54:D56)*1000*About!$A$26, 0)</f>
        <v>24716.553617543617</v>
      </c>
      <c r="Y6" s="14">
        <f>((Y$1-$X$1)/($AH$1-$X$1))*($AH6-$X6)+$X6</f>
        <v>24628.280211766676</v>
      </c>
      <c r="Z6" s="14">
        <f t="shared" ref="Z6:AG16" si="9">((Z$1-$X$1)/($AH$1-$X$1))*($AH6-$X6)+$X6</f>
        <v>24540.006805989735</v>
      </c>
      <c r="AA6" s="14">
        <f t="shared" si="9"/>
        <v>24451.733400212794</v>
      </c>
      <c r="AB6" s="14">
        <f t="shared" si="9"/>
        <v>24363.459994435852</v>
      </c>
      <c r="AC6" s="14">
        <f t="shared" si="9"/>
        <v>24275.186588658908</v>
      </c>
      <c r="AD6" s="14">
        <f t="shared" si="9"/>
        <v>24186.913182881966</v>
      </c>
      <c r="AE6" s="14">
        <f t="shared" si="9"/>
        <v>24098.639777105025</v>
      </c>
      <c r="AF6" s="14">
        <f t="shared" si="9"/>
        <v>24010.366371328084</v>
      </c>
      <c r="AG6" s="14">
        <f t="shared" si="9"/>
        <v>23922.092965551143</v>
      </c>
      <c r="AH6" s="17">
        <f>IFERROR(AVERAGE('Fixed operation costs'!E54:E56)*1000*About!$A$26, 0)</f>
        <v>23833.819559774201</v>
      </c>
    </row>
    <row r="7" spans="1:34" x14ac:dyDescent="0.25">
      <c r="A7" t="s">
        <v>74</v>
      </c>
      <c r="B7" s="14">
        <f t="shared" ref="B7:C16" si="10">((B$1-$D$1)/($E$1-$D$1))*($E7-$D7)+$D7</f>
        <v>13108.600757875813</v>
      </c>
      <c r="C7" s="14">
        <f t="shared" si="10"/>
        <v>12777.575486212281</v>
      </c>
      <c r="D7" s="17">
        <f>IFERROR(AVERAGE('Fixed operation costs'!B45:B47,'Fixed operation costs'!B51:B52)*1000*About!$A$26, 0)</f>
        <v>12446.55021454875</v>
      </c>
      <c r="E7" s="14">
        <f t="shared" ref="E7:E16" si="11">((E$1-$D$1)/($N$1-$D$1))*($N7-$D7)+$D7</f>
        <v>12115.524942885218</v>
      </c>
      <c r="F7" s="14">
        <f t="shared" si="7"/>
        <v>11784.499671221689</v>
      </c>
      <c r="G7" s="14">
        <f t="shared" si="7"/>
        <v>11453.474399558158</v>
      </c>
      <c r="H7" s="14">
        <f t="shared" si="7"/>
        <v>11122.449127894626</v>
      </c>
      <c r="I7" s="14">
        <f t="shared" si="7"/>
        <v>10791.423856231097</v>
      </c>
      <c r="J7" s="14">
        <f t="shared" si="7"/>
        <v>10460.398584567567</v>
      </c>
      <c r="K7" s="14">
        <f t="shared" si="7"/>
        <v>10129.373312904036</v>
      </c>
      <c r="L7" s="14">
        <f t="shared" si="7"/>
        <v>9798.3480412405042</v>
      </c>
      <c r="M7" s="14">
        <f t="shared" si="7"/>
        <v>9467.3227695769747</v>
      </c>
      <c r="N7" s="17">
        <f>IFERROR(AVERAGE('Fixed operation costs'!C45:C47,'Fixed operation costs'!C51:C52)*1000*About!$A$26, 0)</f>
        <v>9136.2974979134433</v>
      </c>
      <c r="O7" s="14">
        <f t="shared" ref="O7:O16" si="12">((O$1-$N$1)/($X$1-$N$1))*($X7-$N7)+$N7</f>
        <v>9043.6104218476539</v>
      </c>
      <c r="P7" s="14">
        <f t="shared" si="8"/>
        <v>8950.9233457818664</v>
      </c>
      <c r="Q7" s="14">
        <f t="shared" si="8"/>
        <v>8858.2362697160788</v>
      </c>
      <c r="R7" s="14">
        <f t="shared" si="8"/>
        <v>8765.5491936502895</v>
      </c>
      <c r="S7" s="14">
        <f t="shared" si="8"/>
        <v>8672.8621175845001</v>
      </c>
      <c r="T7" s="14">
        <f t="shared" si="8"/>
        <v>8580.1750415187125</v>
      </c>
      <c r="U7" s="14">
        <f t="shared" si="8"/>
        <v>8487.487965452925</v>
      </c>
      <c r="V7" s="14">
        <f t="shared" si="8"/>
        <v>8394.8008893871356</v>
      </c>
      <c r="W7" s="14">
        <f t="shared" si="8"/>
        <v>8302.1138133213462</v>
      </c>
      <c r="X7" s="17">
        <f>IFERROR(AVERAGE('Fixed operation costs'!D45:D47,'Fixed operation costs'!D51:D52)*1000*About!$A$26, 0)</f>
        <v>8209.4267372555587</v>
      </c>
      <c r="Y7" s="14">
        <f t="shared" ref="Y7:Y16" si="13">((Y$1-$X$1)/($AH$1-$X$1))*($AH7-$X7)+$X7</f>
        <v>8103.4986503232285</v>
      </c>
      <c r="Z7" s="14">
        <f t="shared" si="9"/>
        <v>7997.5705633908992</v>
      </c>
      <c r="AA7" s="14">
        <f t="shared" si="9"/>
        <v>7891.642476458569</v>
      </c>
      <c r="AB7" s="14">
        <f t="shared" si="9"/>
        <v>7785.7143895262398</v>
      </c>
      <c r="AC7" s="14">
        <f t="shared" si="9"/>
        <v>7679.7863025939096</v>
      </c>
      <c r="AD7" s="14">
        <f t="shared" si="9"/>
        <v>7573.8582156615794</v>
      </c>
      <c r="AE7" s="14">
        <f t="shared" si="9"/>
        <v>7467.9301287292501</v>
      </c>
      <c r="AF7" s="14">
        <f t="shared" si="9"/>
        <v>7362.0020417969199</v>
      </c>
      <c r="AG7" s="14">
        <f t="shared" si="9"/>
        <v>7256.0739548645906</v>
      </c>
      <c r="AH7" s="17">
        <f>IFERROR(AVERAGE('Fixed operation costs'!E45:E47,'Fixed operation costs'!E51:E52)*1000*About!$A$26, 0)</f>
        <v>7150.1458679322604</v>
      </c>
    </row>
    <row r="8" spans="1:34" x14ac:dyDescent="0.25">
      <c r="A8" t="s">
        <v>75</v>
      </c>
      <c r="B8" s="14">
        <f t="shared" si="10"/>
        <v>58128.037704115974</v>
      </c>
      <c r="C8" s="14">
        <f t="shared" si="10"/>
        <v>56870.141671794554</v>
      </c>
      <c r="D8" s="17">
        <f>IFERROR(AVERAGE('Fixed operation costs'!B48)*1000*About!$A$26, 0)</f>
        <v>55612.245639473134</v>
      </c>
      <c r="E8" s="14">
        <f t="shared" si="11"/>
        <v>54354.349607151715</v>
      </c>
      <c r="F8" s="14">
        <f t="shared" si="7"/>
        <v>53096.453574830302</v>
      </c>
      <c r="G8" s="14">
        <f t="shared" si="7"/>
        <v>51838.55754250889</v>
      </c>
      <c r="H8" s="14">
        <f t="shared" si="7"/>
        <v>50580.66151018747</v>
      </c>
      <c r="I8" s="14">
        <f t="shared" si="7"/>
        <v>49322.765477866051</v>
      </c>
      <c r="J8" s="14">
        <f t="shared" si="7"/>
        <v>48064.869445544638</v>
      </c>
      <c r="K8" s="14">
        <f t="shared" si="7"/>
        <v>46806.973413223226</v>
      </c>
      <c r="L8" s="14">
        <f t="shared" si="7"/>
        <v>45549.077380901806</v>
      </c>
      <c r="M8" s="14">
        <f t="shared" si="7"/>
        <v>44291.181348580387</v>
      </c>
      <c r="N8" s="17">
        <f>IFERROR(AVERAGE('Fixed operation costs'!C48)*1000*About!$A$26, 0)</f>
        <v>43033.285316258974</v>
      </c>
      <c r="O8" s="14">
        <f t="shared" si="12"/>
        <v>43033.285316258974</v>
      </c>
      <c r="P8" s="14">
        <f t="shared" si="8"/>
        <v>43033.285316258974</v>
      </c>
      <c r="Q8" s="14">
        <f t="shared" si="8"/>
        <v>43033.285316258974</v>
      </c>
      <c r="R8" s="14">
        <f t="shared" si="8"/>
        <v>43033.285316258974</v>
      </c>
      <c r="S8" s="14">
        <f t="shared" si="8"/>
        <v>43033.285316258974</v>
      </c>
      <c r="T8" s="14">
        <f t="shared" si="8"/>
        <v>43033.285316258974</v>
      </c>
      <c r="U8" s="14">
        <f t="shared" si="8"/>
        <v>43033.285316258974</v>
      </c>
      <c r="V8" s="14">
        <f t="shared" si="8"/>
        <v>43033.285316258974</v>
      </c>
      <c r="W8" s="14">
        <f t="shared" si="8"/>
        <v>43033.285316258974</v>
      </c>
      <c r="X8" s="17">
        <f>IFERROR(AVERAGE('Fixed operation costs'!D48)*1000*About!$A$26, 0)</f>
        <v>43033.285316258974</v>
      </c>
      <c r="Y8" s="14">
        <f t="shared" si="13"/>
        <v>43033.285316258974</v>
      </c>
      <c r="Z8" s="14">
        <f t="shared" si="9"/>
        <v>43033.285316258974</v>
      </c>
      <c r="AA8" s="14">
        <f t="shared" si="9"/>
        <v>43033.285316258974</v>
      </c>
      <c r="AB8" s="14">
        <f t="shared" si="9"/>
        <v>43033.285316258974</v>
      </c>
      <c r="AC8" s="14">
        <f t="shared" si="9"/>
        <v>43033.285316258974</v>
      </c>
      <c r="AD8" s="14">
        <f t="shared" si="9"/>
        <v>43033.285316258974</v>
      </c>
      <c r="AE8" s="14">
        <f t="shared" si="9"/>
        <v>43033.285316258974</v>
      </c>
      <c r="AF8" s="14">
        <f t="shared" si="9"/>
        <v>43033.285316258974</v>
      </c>
      <c r="AG8" s="14">
        <f t="shared" si="9"/>
        <v>43033.285316258974</v>
      </c>
      <c r="AH8" s="17">
        <f>IFERROR(AVERAGE('Fixed operation costs'!E48)*1000*About!$A$26, 0)</f>
        <v>43033.285316258974</v>
      </c>
    </row>
    <row r="9" spans="1:34" x14ac:dyDescent="0.25">
      <c r="A9" t="s">
        <v>76</v>
      </c>
      <c r="B9" s="14">
        <f t="shared" si="10"/>
        <v>45681.487489567218</v>
      </c>
      <c r="C9" s="14">
        <f t="shared" si="10"/>
        <v>45681.487489567218</v>
      </c>
      <c r="D9" s="17">
        <f>IFERROR(AVERAGE('Fixed operation costs'!B4,'Fixed operation costs'!B6:B7)*1000*About!$A$26, 0)</f>
        <v>45681.487489567218</v>
      </c>
      <c r="E9" s="14">
        <f t="shared" si="11"/>
        <v>45681.487489567218</v>
      </c>
      <c r="F9" s="14">
        <f t="shared" si="7"/>
        <v>45681.487489567218</v>
      </c>
      <c r="G9" s="14">
        <f t="shared" si="7"/>
        <v>45681.487489567218</v>
      </c>
      <c r="H9" s="14">
        <f t="shared" si="7"/>
        <v>45681.487489567218</v>
      </c>
      <c r="I9" s="14">
        <f t="shared" si="7"/>
        <v>45681.487489567218</v>
      </c>
      <c r="J9" s="14">
        <f t="shared" si="7"/>
        <v>45681.487489567218</v>
      </c>
      <c r="K9" s="14">
        <f t="shared" si="7"/>
        <v>45681.487489567218</v>
      </c>
      <c r="L9" s="14">
        <f t="shared" si="7"/>
        <v>45681.487489567218</v>
      </c>
      <c r="M9" s="14">
        <f t="shared" si="7"/>
        <v>45681.487489567218</v>
      </c>
      <c r="N9" s="17">
        <f>IFERROR(AVERAGE('Fixed operation costs'!C4,'Fixed operation costs'!C6:C7)*1000*About!$A$26, 0)</f>
        <v>45681.487489567218</v>
      </c>
      <c r="O9" s="14">
        <f t="shared" si="12"/>
        <v>45681.487489567218</v>
      </c>
      <c r="P9" s="14">
        <f t="shared" si="8"/>
        <v>45681.487489567218</v>
      </c>
      <c r="Q9" s="14">
        <f t="shared" si="8"/>
        <v>45681.487489567218</v>
      </c>
      <c r="R9" s="14">
        <f t="shared" si="8"/>
        <v>45681.487489567218</v>
      </c>
      <c r="S9" s="14">
        <f t="shared" si="8"/>
        <v>45681.487489567218</v>
      </c>
      <c r="T9" s="14">
        <f t="shared" si="8"/>
        <v>45681.487489567218</v>
      </c>
      <c r="U9" s="14">
        <f t="shared" si="8"/>
        <v>45681.487489567218</v>
      </c>
      <c r="V9" s="14">
        <f t="shared" si="8"/>
        <v>45681.487489567218</v>
      </c>
      <c r="W9" s="14">
        <f t="shared" si="8"/>
        <v>45681.487489567218</v>
      </c>
      <c r="X9" s="17">
        <f>IFERROR(AVERAGE('Fixed operation costs'!D4,'Fixed operation costs'!D6:D7)*1000*About!$A$26, 0)</f>
        <v>45681.487489567218</v>
      </c>
      <c r="Y9" s="14">
        <f t="shared" si="13"/>
        <v>44710.480026020865</v>
      </c>
      <c r="Z9" s="14">
        <f t="shared" si="9"/>
        <v>43739.472562474504</v>
      </c>
      <c r="AA9" s="14">
        <f t="shared" si="9"/>
        <v>42768.465098928151</v>
      </c>
      <c r="AB9" s="14">
        <f t="shared" si="9"/>
        <v>41797.45763538179</v>
      </c>
      <c r="AC9" s="14">
        <f t="shared" si="9"/>
        <v>40826.450171835437</v>
      </c>
      <c r="AD9" s="14">
        <f t="shared" si="9"/>
        <v>39855.442708289083</v>
      </c>
      <c r="AE9" s="14">
        <f t="shared" si="9"/>
        <v>38884.435244742723</v>
      </c>
      <c r="AF9" s="14">
        <f t="shared" si="9"/>
        <v>37913.427781196369</v>
      </c>
      <c r="AG9" s="14">
        <f t="shared" si="9"/>
        <v>36942.420317650009</v>
      </c>
      <c r="AH9" s="17">
        <f>IFERROR(AVERAGE('Fixed operation costs'!E4,'Fixed operation costs'!E6:E7)*1000*About!$A$26, 0)</f>
        <v>35971.412854103655</v>
      </c>
    </row>
    <row r="10" spans="1:34" x14ac:dyDescent="0.25">
      <c r="A10" t="s">
        <v>77</v>
      </c>
      <c r="B10" s="14">
        <f t="shared" si="10"/>
        <v>132079.0833937487</v>
      </c>
      <c r="C10" s="14">
        <f t="shared" si="10"/>
        <v>132079.0833937487</v>
      </c>
      <c r="D10" s="17">
        <f>IFERROR(AVERAGE('Fixed operation costs'!B16:B17)*1000*About!$A$26, 0)</f>
        <v>132079.0833937487</v>
      </c>
      <c r="E10" s="14">
        <f t="shared" si="11"/>
        <v>132079.0833937487</v>
      </c>
      <c r="F10" s="14">
        <f t="shared" si="7"/>
        <v>132079.0833937487</v>
      </c>
      <c r="G10" s="14">
        <f t="shared" si="7"/>
        <v>132079.0833937487</v>
      </c>
      <c r="H10" s="14">
        <f t="shared" si="7"/>
        <v>132079.0833937487</v>
      </c>
      <c r="I10" s="14">
        <f t="shared" si="7"/>
        <v>132079.0833937487</v>
      </c>
      <c r="J10" s="14">
        <f t="shared" si="7"/>
        <v>132079.0833937487</v>
      </c>
      <c r="K10" s="14">
        <f t="shared" si="7"/>
        <v>132079.0833937487</v>
      </c>
      <c r="L10" s="14">
        <f t="shared" si="7"/>
        <v>132079.0833937487</v>
      </c>
      <c r="M10" s="14">
        <f t="shared" si="7"/>
        <v>132079.0833937487</v>
      </c>
      <c r="N10" s="17">
        <f>IFERROR(AVERAGE('Fixed operation costs'!C16:C17)*1000*About!$A$26, 0)</f>
        <v>132079.0833937487</v>
      </c>
      <c r="O10" s="14">
        <f t="shared" si="12"/>
        <v>132079.0833937487</v>
      </c>
      <c r="P10" s="14">
        <f t="shared" si="8"/>
        <v>132079.0833937487</v>
      </c>
      <c r="Q10" s="14">
        <f t="shared" si="8"/>
        <v>132079.0833937487</v>
      </c>
      <c r="R10" s="14">
        <f t="shared" si="8"/>
        <v>132079.0833937487</v>
      </c>
      <c r="S10" s="14">
        <f t="shared" si="8"/>
        <v>132079.0833937487</v>
      </c>
      <c r="T10" s="14">
        <f t="shared" si="8"/>
        <v>132079.0833937487</v>
      </c>
      <c r="U10" s="14">
        <f t="shared" si="8"/>
        <v>132079.0833937487</v>
      </c>
      <c r="V10" s="14">
        <f t="shared" si="8"/>
        <v>132079.0833937487</v>
      </c>
      <c r="W10" s="14">
        <f t="shared" si="8"/>
        <v>132079.0833937487</v>
      </c>
      <c r="X10" s="17">
        <f>IFERROR(AVERAGE('Fixed operation costs'!D16:D17)*1000*About!$A$26, 0)</f>
        <v>132079.0833937487</v>
      </c>
      <c r="Y10" s="14">
        <f t="shared" si="13"/>
        <v>132079.0833937487</v>
      </c>
      <c r="Z10" s="14">
        <f t="shared" si="9"/>
        <v>132079.0833937487</v>
      </c>
      <c r="AA10" s="14">
        <f t="shared" si="9"/>
        <v>132079.0833937487</v>
      </c>
      <c r="AB10" s="14">
        <f t="shared" si="9"/>
        <v>132079.0833937487</v>
      </c>
      <c r="AC10" s="14">
        <f t="shared" si="9"/>
        <v>132079.0833937487</v>
      </c>
      <c r="AD10" s="14">
        <f t="shared" si="9"/>
        <v>132079.0833937487</v>
      </c>
      <c r="AE10" s="14">
        <f t="shared" si="9"/>
        <v>132079.0833937487</v>
      </c>
      <c r="AF10" s="14">
        <f t="shared" si="9"/>
        <v>132079.0833937487</v>
      </c>
      <c r="AG10" s="14">
        <f t="shared" si="9"/>
        <v>132079.0833937487</v>
      </c>
      <c r="AH10" s="17">
        <f>IFERROR(AVERAGE('Fixed operation costs'!E16:E17)*1000*About!$A$26, 0)</f>
        <v>132079.0833937487</v>
      </c>
    </row>
    <row r="11" spans="1:34" x14ac:dyDescent="0.25">
      <c r="A11" t="s">
        <v>78</v>
      </c>
      <c r="B11" s="14">
        <f t="shared" si="10"/>
        <v>10327.988475902153</v>
      </c>
      <c r="C11" s="14">
        <f t="shared" si="10"/>
        <v>9467.3227695769747</v>
      </c>
      <c r="D11" s="17">
        <f>IFERROR(AVERAGE('Fixed operation costs'!B42)*1000*About!$A$26, 0)</f>
        <v>8606.6570632517942</v>
      </c>
      <c r="E11" s="14">
        <f t="shared" si="11"/>
        <v>7745.9913569266146</v>
      </c>
      <c r="F11" s="14">
        <f t="shared" si="7"/>
        <v>6885.325650601435</v>
      </c>
      <c r="G11" s="14">
        <f t="shared" si="7"/>
        <v>6024.6599442762563</v>
      </c>
      <c r="H11" s="14">
        <f t="shared" si="7"/>
        <v>5163.9942379510758</v>
      </c>
      <c r="I11" s="14">
        <f t="shared" si="7"/>
        <v>4303.3285316258971</v>
      </c>
      <c r="J11" s="14">
        <f t="shared" si="7"/>
        <v>3442.6628253007175</v>
      </c>
      <c r="K11" s="14">
        <f t="shared" si="7"/>
        <v>2581.9971189755388</v>
      </c>
      <c r="L11" s="14">
        <f t="shared" si="7"/>
        <v>1721.3314126503583</v>
      </c>
      <c r="M11" s="14">
        <f t="shared" si="7"/>
        <v>860.6657063251796</v>
      </c>
      <c r="N11" s="17">
        <f>IFERROR(AVERAGE('Fixed operation costs'!C42)*1000*About!$A$26, 0)</f>
        <v>0</v>
      </c>
      <c r="O11" s="14">
        <f t="shared" si="12"/>
        <v>0</v>
      </c>
      <c r="P11" s="14">
        <f t="shared" si="8"/>
        <v>0</v>
      </c>
      <c r="Q11" s="14">
        <f t="shared" si="8"/>
        <v>0</v>
      </c>
      <c r="R11" s="14">
        <f t="shared" si="8"/>
        <v>0</v>
      </c>
      <c r="S11" s="14">
        <f t="shared" si="8"/>
        <v>0</v>
      </c>
      <c r="T11" s="14">
        <f t="shared" si="8"/>
        <v>0</v>
      </c>
      <c r="U11" s="14">
        <f t="shared" si="8"/>
        <v>0</v>
      </c>
      <c r="V11" s="14">
        <f t="shared" si="8"/>
        <v>0</v>
      </c>
      <c r="W11" s="14">
        <f t="shared" si="8"/>
        <v>0</v>
      </c>
      <c r="X11" s="17">
        <f>IFERROR(AVERAGE('Fixed operation costs'!D42)*1000*About!$A$26, 0)</f>
        <v>0</v>
      </c>
      <c r="Y11" s="14">
        <f t="shared" si="13"/>
        <v>0</v>
      </c>
      <c r="Z11" s="14">
        <f t="shared" si="9"/>
        <v>0</v>
      </c>
      <c r="AA11" s="14">
        <f t="shared" si="9"/>
        <v>0</v>
      </c>
      <c r="AB11" s="14">
        <f t="shared" si="9"/>
        <v>0</v>
      </c>
      <c r="AC11" s="14">
        <f t="shared" si="9"/>
        <v>0</v>
      </c>
      <c r="AD11" s="14">
        <f t="shared" si="9"/>
        <v>0</v>
      </c>
      <c r="AE11" s="14">
        <f t="shared" si="9"/>
        <v>0</v>
      </c>
      <c r="AF11" s="14">
        <f t="shared" si="9"/>
        <v>0</v>
      </c>
      <c r="AG11" s="14">
        <f t="shared" si="9"/>
        <v>0</v>
      </c>
      <c r="AH11" s="17">
        <f>IFERROR(AVERAGE('Fixed operation costs'!E42)*1000*About!$A$26, 0)</f>
        <v>0</v>
      </c>
    </row>
    <row r="12" spans="1:34" x14ac:dyDescent="0.25">
      <c r="A12" t="s">
        <v>79</v>
      </c>
      <c r="B12" s="14">
        <f t="shared" si="10"/>
        <v>10592.808693232979</v>
      </c>
      <c r="C12" s="14">
        <f t="shared" si="10"/>
        <v>10592.808693232979</v>
      </c>
      <c r="D12" s="17">
        <f>IFERROR(AVERAGE('Fixed operation costs'!B30)*1000*About!$A$26, 0)</f>
        <v>10592.808693232979</v>
      </c>
      <c r="E12" s="14">
        <f t="shared" si="11"/>
        <v>10592.808693232979</v>
      </c>
      <c r="F12" s="14">
        <f t="shared" si="7"/>
        <v>10592.808693232979</v>
      </c>
      <c r="G12" s="14">
        <f t="shared" si="7"/>
        <v>10592.808693232979</v>
      </c>
      <c r="H12" s="14">
        <f t="shared" si="7"/>
        <v>10592.808693232979</v>
      </c>
      <c r="I12" s="14">
        <f t="shared" si="7"/>
        <v>10592.808693232979</v>
      </c>
      <c r="J12" s="14">
        <f t="shared" si="7"/>
        <v>10592.808693232979</v>
      </c>
      <c r="K12" s="14">
        <f t="shared" si="7"/>
        <v>10592.808693232979</v>
      </c>
      <c r="L12" s="14">
        <f t="shared" si="7"/>
        <v>10592.808693232979</v>
      </c>
      <c r="M12" s="14">
        <f t="shared" si="7"/>
        <v>10592.808693232979</v>
      </c>
      <c r="N12" s="17">
        <f>IFERROR(AVERAGE('Fixed operation costs'!C30)*1000*About!$A$26, 0)</f>
        <v>10592.808693232979</v>
      </c>
      <c r="O12" s="14">
        <f t="shared" si="12"/>
        <v>10592.808693232979</v>
      </c>
      <c r="P12" s="14">
        <f t="shared" si="8"/>
        <v>10592.808693232979</v>
      </c>
      <c r="Q12" s="14">
        <f t="shared" si="8"/>
        <v>10592.808693232979</v>
      </c>
      <c r="R12" s="14">
        <f t="shared" si="8"/>
        <v>10592.808693232979</v>
      </c>
      <c r="S12" s="14">
        <f t="shared" si="8"/>
        <v>10592.808693232979</v>
      </c>
      <c r="T12" s="14">
        <f t="shared" si="8"/>
        <v>10592.808693232979</v>
      </c>
      <c r="U12" s="14">
        <f t="shared" si="8"/>
        <v>10592.808693232979</v>
      </c>
      <c r="V12" s="14">
        <f t="shared" si="8"/>
        <v>10592.808693232979</v>
      </c>
      <c r="W12" s="14">
        <f t="shared" si="8"/>
        <v>10592.808693232979</v>
      </c>
      <c r="X12" s="17">
        <f>IFERROR(AVERAGE('Fixed operation costs'!D30)*1000*About!$A$26, 0)</f>
        <v>10592.808693232979</v>
      </c>
      <c r="Y12" s="14">
        <f t="shared" si="13"/>
        <v>10592.808693232979</v>
      </c>
      <c r="Z12" s="14">
        <f t="shared" si="9"/>
        <v>10592.808693232979</v>
      </c>
      <c r="AA12" s="14">
        <f t="shared" si="9"/>
        <v>10592.808693232979</v>
      </c>
      <c r="AB12" s="14">
        <f t="shared" si="9"/>
        <v>10592.808693232979</v>
      </c>
      <c r="AC12" s="14">
        <f t="shared" si="9"/>
        <v>10592.808693232979</v>
      </c>
      <c r="AD12" s="14">
        <f t="shared" si="9"/>
        <v>10592.808693232979</v>
      </c>
      <c r="AE12" s="14">
        <f t="shared" si="9"/>
        <v>10592.808693232979</v>
      </c>
      <c r="AF12" s="14">
        <f t="shared" si="9"/>
        <v>10592.808693232979</v>
      </c>
      <c r="AG12" s="14">
        <f t="shared" si="9"/>
        <v>10592.808693232979</v>
      </c>
      <c r="AH12" s="17">
        <f>IFERROR(AVERAGE('Fixed operation costs'!E30)*1000*About!$A$26, 0)</f>
        <v>10592.808693232979</v>
      </c>
    </row>
    <row r="13" spans="1:34" x14ac:dyDescent="0.25">
      <c r="A13" t="s">
        <v>80</v>
      </c>
      <c r="B13" s="14">
        <f t="shared" si="10"/>
        <v>73976.651288662979</v>
      </c>
      <c r="C13" s="14">
        <f t="shared" si="10"/>
        <v>73976.651288662979</v>
      </c>
      <c r="D13" s="17">
        <f>D2</f>
        <v>73976.651288662979</v>
      </c>
      <c r="E13" s="14">
        <f t="shared" si="11"/>
        <v>73976.651288662979</v>
      </c>
      <c r="F13" s="14">
        <f t="shared" si="7"/>
        <v>73976.651288662979</v>
      </c>
      <c r="G13" s="14">
        <f t="shared" si="7"/>
        <v>73976.651288662979</v>
      </c>
      <c r="H13" s="14">
        <f t="shared" si="7"/>
        <v>73976.651288662979</v>
      </c>
      <c r="I13" s="14">
        <f t="shared" si="7"/>
        <v>73976.651288662979</v>
      </c>
      <c r="J13" s="14">
        <f t="shared" si="7"/>
        <v>73976.651288662979</v>
      </c>
      <c r="K13" s="14">
        <f t="shared" si="7"/>
        <v>73976.651288662979</v>
      </c>
      <c r="L13" s="14">
        <f t="shared" si="7"/>
        <v>73976.651288662979</v>
      </c>
      <c r="M13" s="14">
        <f t="shared" si="7"/>
        <v>73976.651288662979</v>
      </c>
      <c r="N13" s="17">
        <f>N2</f>
        <v>73976.651288662979</v>
      </c>
      <c r="O13" s="14">
        <f t="shared" si="12"/>
        <v>73976.651288662979</v>
      </c>
      <c r="P13" s="14">
        <f t="shared" si="8"/>
        <v>73976.651288662979</v>
      </c>
      <c r="Q13" s="14">
        <f t="shared" si="8"/>
        <v>73976.651288662979</v>
      </c>
      <c r="R13" s="14">
        <f t="shared" si="8"/>
        <v>73976.651288662979</v>
      </c>
      <c r="S13" s="14">
        <f t="shared" si="8"/>
        <v>73976.651288662979</v>
      </c>
      <c r="T13" s="14">
        <f t="shared" si="8"/>
        <v>73976.651288662979</v>
      </c>
      <c r="U13" s="14">
        <f t="shared" si="8"/>
        <v>73976.651288662979</v>
      </c>
      <c r="V13" s="14">
        <f t="shared" si="8"/>
        <v>73976.651288662979</v>
      </c>
      <c r="W13" s="14">
        <f t="shared" si="8"/>
        <v>73976.651288662979</v>
      </c>
      <c r="X13" s="17">
        <f>X2</f>
        <v>73976.651288662979</v>
      </c>
      <c r="Y13" s="14">
        <f t="shared" si="13"/>
        <v>73976.651288662979</v>
      </c>
      <c r="Z13" s="14">
        <f t="shared" si="9"/>
        <v>73976.651288662979</v>
      </c>
      <c r="AA13" s="14">
        <f t="shared" si="9"/>
        <v>73976.651288662979</v>
      </c>
      <c r="AB13" s="14">
        <f t="shared" si="9"/>
        <v>73976.651288662979</v>
      </c>
      <c r="AC13" s="14">
        <f t="shared" si="9"/>
        <v>73976.651288662979</v>
      </c>
      <c r="AD13" s="14">
        <f t="shared" si="9"/>
        <v>73976.651288662979</v>
      </c>
      <c r="AE13" s="14">
        <f t="shared" si="9"/>
        <v>73976.651288662979</v>
      </c>
      <c r="AF13" s="14">
        <f t="shared" si="9"/>
        <v>73976.651288662979</v>
      </c>
      <c r="AG13" s="14">
        <f t="shared" si="9"/>
        <v>73976.651288662979</v>
      </c>
      <c r="AH13" s="17">
        <f>AH2</f>
        <v>73976.651288662979</v>
      </c>
    </row>
    <row r="14" spans="1:34" x14ac:dyDescent="0.25">
      <c r="A14" t="s">
        <v>81</v>
      </c>
      <c r="B14" s="14">
        <f>((B$1-$D$1)/($E$1-$D$1))*($E14-$D14)+$D14</f>
        <v>88251.337425497244</v>
      </c>
      <c r="C14" s="14">
        <f t="shared" si="10"/>
        <v>86000.365578185243</v>
      </c>
      <c r="D14" s="17">
        <f>IFERROR(AVERAGE('Fixed operation costs'!B57:B58)*1000*About!$A$26, 0)</f>
        <v>83749.393730873242</v>
      </c>
      <c r="E14" s="14">
        <f t="shared" si="11"/>
        <v>81498.421883561241</v>
      </c>
      <c r="F14" s="14">
        <f t="shared" si="7"/>
        <v>79247.450036249225</v>
      </c>
      <c r="G14" s="14">
        <f t="shared" si="7"/>
        <v>76996.47818893721</v>
      </c>
      <c r="H14" s="14">
        <f t="shared" si="7"/>
        <v>74745.506341625209</v>
      </c>
      <c r="I14" s="14">
        <f t="shared" si="7"/>
        <v>72494.534494313208</v>
      </c>
      <c r="J14" s="14">
        <f t="shared" si="7"/>
        <v>70243.562647001192</v>
      </c>
      <c r="K14" s="14">
        <f t="shared" si="7"/>
        <v>67992.590799689191</v>
      </c>
      <c r="L14" s="14">
        <f t="shared" si="7"/>
        <v>65741.618952377175</v>
      </c>
      <c r="M14" s="14">
        <f t="shared" si="7"/>
        <v>63490.647105065167</v>
      </c>
      <c r="N14" s="17">
        <f>IFERROR(AVERAGE('Fixed operation costs'!C57:C58)*1000*About!$A$26, 0)</f>
        <v>61239.675257753159</v>
      </c>
      <c r="O14" s="14">
        <f t="shared" si="12"/>
        <v>59617.651426601857</v>
      </c>
      <c r="P14" s="14">
        <f t="shared" si="8"/>
        <v>57995.627595450562</v>
      </c>
      <c r="Q14" s="14">
        <f t="shared" si="8"/>
        <v>56373.60376429926</v>
      </c>
      <c r="R14" s="14">
        <f t="shared" si="8"/>
        <v>54751.579933147957</v>
      </c>
      <c r="S14" s="14">
        <f t="shared" si="8"/>
        <v>53129.556101996655</v>
      </c>
      <c r="T14" s="14">
        <f t="shared" si="8"/>
        <v>51507.53227084536</v>
      </c>
      <c r="U14" s="14">
        <f t="shared" si="8"/>
        <v>49885.508439694058</v>
      </c>
      <c r="V14" s="14">
        <f t="shared" si="8"/>
        <v>48263.484608542756</v>
      </c>
      <c r="W14" s="14">
        <f t="shared" si="8"/>
        <v>46641.460777391461</v>
      </c>
      <c r="X14" s="17">
        <f>IFERROR(AVERAGE('Fixed operation costs'!D57:D58)*1000*About!$A$26, 0)</f>
        <v>45019.436946240159</v>
      </c>
      <c r="Y14" s="14">
        <f t="shared" si="13"/>
        <v>43827.745968251445</v>
      </c>
      <c r="Z14" s="14">
        <f t="shared" si="9"/>
        <v>42636.054990262739</v>
      </c>
      <c r="AA14" s="14">
        <f t="shared" si="9"/>
        <v>41444.364012274033</v>
      </c>
      <c r="AB14" s="14">
        <f t="shared" si="9"/>
        <v>40252.673034285319</v>
      </c>
      <c r="AC14" s="14">
        <f t="shared" si="9"/>
        <v>39060.982056296605</v>
      </c>
      <c r="AD14" s="14">
        <f t="shared" si="9"/>
        <v>37869.291078307899</v>
      </c>
      <c r="AE14" s="14">
        <f t="shared" si="9"/>
        <v>36677.600100319192</v>
      </c>
      <c r="AF14" s="14">
        <f t="shared" si="9"/>
        <v>35485.909122330479</v>
      </c>
      <c r="AG14" s="14">
        <f t="shared" si="9"/>
        <v>34294.218144341765</v>
      </c>
      <c r="AH14" s="17">
        <f>IFERROR(AVERAGE('Fixed operation costs'!E57:E58)*1000*About!$A$26, 0)</f>
        <v>33102.527166353058</v>
      </c>
    </row>
    <row r="15" spans="1:34" x14ac:dyDescent="0.25">
      <c r="A15" t="s">
        <v>82</v>
      </c>
      <c r="B15" s="14">
        <f t="shared" si="10"/>
        <v>10327.988475902153</v>
      </c>
      <c r="C15" s="14">
        <f t="shared" si="10"/>
        <v>9467.3227695769747</v>
      </c>
      <c r="D15" s="17">
        <f>IFERROR(AVERAGE('Fixed operation costs'!B43)*1000*About!$A$26, 0)</f>
        <v>8606.6570632517942</v>
      </c>
      <c r="E15" s="14">
        <f t="shared" si="11"/>
        <v>7745.9913569266146</v>
      </c>
      <c r="F15" s="14">
        <f t="shared" si="7"/>
        <v>6885.325650601435</v>
      </c>
      <c r="G15" s="14">
        <f t="shared" si="7"/>
        <v>6024.6599442762563</v>
      </c>
      <c r="H15" s="14">
        <f t="shared" si="7"/>
        <v>5163.9942379510758</v>
      </c>
      <c r="I15" s="14">
        <f t="shared" si="7"/>
        <v>4303.3285316258971</v>
      </c>
      <c r="J15" s="14">
        <f t="shared" si="7"/>
        <v>3442.6628253007175</v>
      </c>
      <c r="K15" s="14">
        <f t="shared" si="7"/>
        <v>2581.9971189755388</v>
      </c>
      <c r="L15" s="14">
        <f t="shared" si="7"/>
        <v>1721.3314126503583</v>
      </c>
      <c r="M15" s="14">
        <f t="shared" si="7"/>
        <v>860.6657063251796</v>
      </c>
      <c r="N15" s="17">
        <f>IFERROR(AVERAGE('Fixed operation costs'!C43)*1000*About!$A$26, 0)</f>
        <v>0</v>
      </c>
      <c r="O15" s="14">
        <f t="shared" si="12"/>
        <v>0</v>
      </c>
      <c r="P15" s="14">
        <f t="shared" si="8"/>
        <v>0</v>
      </c>
      <c r="Q15" s="14">
        <f t="shared" si="8"/>
        <v>0</v>
      </c>
      <c r="R15" s="14">
        <f t="shared" si="8"/>
        <v>0</v>
      </c>
      <c r="S15" s="14">
        <f t="shared" si="8"/>
        <v>0</v>
      </c>
      <c r="T15" s="14">
        <f t="shared" si="8"/>
        <v>0</v>
      </c>
      <c r="U15" s="14">
        <f t="shared" si="8"/>
        <v>0</v>
      </c>
      <c r="V15" s="14">
        <f t="shared" si="8"/>
        <v>0</v>
      </c>
      <c r="W15" s="14">
        <f t="shared" si="8"/>
        <v>0</v>
      </c>
      <c r="X15" s="17">
        <f>IFERROR(AVERAGE('Fixed operation costs'!D43)*1000*About!$A$26, 0)</f>
        <v>0</v>
      </c>
      <c r="Y15" s="14">
        <f t="shared" si="13"/>
        <v>0</v>
      </c>
      <c r="Z15" s="14">
        <f t="shared" si="9"/>
        <v>0</v>
      </c>
      <c r="AA15" s="14">
        <f t="shared" si="9"/>
        <v>0</v>
      </c>
      <c r="AB15" s="14">
        <f t="shared" si="9"/>
        <v>0</v>
      </c>
      <c r="AC15" s="14">
        <f t="shared" si="9"/>
        <v>0</v>
      </c>
      <c r="AD15" s="14">
        <f t="shared" si="9"/>
        <v>0</v>
      </c>
      <c r="AE15" s="14">
        <f t="shared" si="9"/>
        <v>0</v>
      </c>
      <c r="AF15" s="14">
        <f t="shared" si="9"/>
        <v>0</v>
      </c>
      <c r="AG15" s="14">
        <f t="shared" si="9"/>
        <v>0</v>
      </c>
      <c r="AH15" s="17">
        <f>IFERROR(AVERAGE('Fixed operation costs'!E43)*1000*About!$A$26, 0)</f>
        <v>0</v>
      </c>
    </row>
    <row r="16" spans="1:34" x14ac:dyDescent="0.25">
      <c r="A16" t="s">
        <v>83</v>
      </c>
      <c r="B16" s="14">
        <f t="shared" si="10"/>
        <v>10327.988475902153</v>
      </c>
      <c r="C16" s="14">
        <f t="shared" si="10"/>
        <v>9467.3227695769747</v>
      </c>
      <c r="D16" s="17">
        <f>D15</f>
        <v>8606.6570632517942</v>
      </c>
      <c r="E16" s="14">
        <f t="shared" si="11"/>
        <v>7745.9913569266146</v>
      </c>
      <c r="F16" s="14">
        <f t="shared" si="7"/>
        <v>6885.325650601435</v>
      </c>
      <c r="G16" s="14">
        <f t="shared" si="7"/>
        <v>6024.6599442762563</v>
      </c>
      <c r="H16" s="14">
        <f t="shared" si="7"/>
        <v>5163.9942379510758</v>
      </c>
      <c r="I16" s="14">
        <f t="shared" si="7"/>
        <v>4303.3285316258971</v>
      </c>
      <c r="J16" s="14">
        <f t="shared" si="7"/>
        <v>3442.6628253007175</v>
      </c>
      <c r="K16" s="14">
        <f t="shared" si="7"/>
        <v>2581.9971189755388</v>
      </c>
      <c r="L16" s="14">
        <f t="shared" si="7"/>
        <v>1721.3314126503583</v>
      </c>
      <c r="M16" s="14">
        <f t="shared" si="7"/>
        <v>860.6657063251796</v>
      </c>
      <c r="N16" s="17">
        <f>N15</f>
        <v>0</v>
      </c>
      <c r="O16" s="14">
        <f t="shared" si="12"/>
        <v>0</v>
      </c>
      <c r="P16" s="14">
        <f t="shared" si="8"/>
        <v>0</v>
      </c>
      <c r="Q16" s="14">
        <f t="shared" si="8"/>
        <v>0</v>
      </c>
      <c r="R16" s="14">
        <f t="shared" si="8"/>
        <v>0</v>
      </c>
      <c r="S16" s="14">
        <f t="shared" si="8"/>
        <v>0</v>
      </c>
      <c r="T16" s="14">
        <f t="shared" si="8"/>
        <v>0</v>
      </c>
      <c r="U16" s="14">
        <f t="shared" si="8"/>
        <v>0</v>
      </c>
      <c r="V16" s="14">
        <f t="shared" si="8"/>
        <v>0</v>
      </c>
      <c r="W16" s="14">
        <f t="shared" si="8"/>
        <v>0</v>
      </c>
      <c r="X16" s="17">
        <f>X15</f>
        <v>0</v>
      </c>
      <c r="Y16" s="14">
        <f t="shared" si="13"/>
        <v>0</v>
      </c>
      <c r="Z16" s="14">
        <f t="shared" si="9"/>
        <v>0</v>
      </c>
      <c r="AA16" s="14">
        <f t="shared" si="9"/>
        <v>0</v>
      </c>
      <c r="AB16" s="14">
        <f t="shared" si="9"/>
        <v>0</v>
      </c>
      <c r="AC16" s="14">
        <f t="shared" si="9"/>
        <v>0</v>
      </c>
      <c r="AD16" s="14">
        <f t="shared" si="9"/>
        <v>0</v>
      </c>
      <c r="AE16" s="14">
        <f t="shared" si="9"/>
        <v>0</v>
      </c>
      <c r="AF16" s="14">
        <f t="shared" si="9"/>
        <v>0</v>
      </c>
      <c r="AG16" s="14">
        <f t="shared" si="9"/>
        <v>0</v>
      </c>
      <c r="AH16" s="17">
        <f>AH15</f>
        <v>0</v>
      </c>
    </row>
    <row r="17" spans="1:34" x14ac:dyDescent="0.25">
      <c r="A17" s="15" t="s">
        <v>84</v>
      </c>
      <c r="B17" s="16">
        <v>253749.82984753032</v>
      </c>
      <c r="C17" s="16">
        <v>253749.82984753032</v>
      </c>
      <c r="D17" s="18">
        <v>253749.82984753032</v>
      </c>
      <c r="E17" s="16">
        <v>253749.82984753032</v>
      </c>
      <c r="F17" s="16">
        <v>253749.82984753032</v>
      </c>
      <c r="G17" s="16">
        <v>253749.82984753032</v>
      </c>
      <c r="H17" s="16">
        <v>253749.82984753032</v>
      </c>
      <c r="I17" s="16">
        <v>253749.82984753032</v>
      </c>
      <c r="J17" s="16">
        <v>253749.82984753032</v>
      </c>
      <c r="K17" s="16">
        <v>253749.82984753032</v>
      </c>
      <c r="L17" s="16">
        <v>253749.82984753032</v>
      </c>
      <c r="M17" s="16">
        <v>253749.82984753032</v>
      </c>
      <c r="N17" s="18">
        <v>253749.82984753032</v>
      </c>
      <c r="O17" s="16">
        <v>253749.82984753032</v>
      </c>
      <c r="P17" s="16">
        <v>253749.82984753032</v>
      </c>
      <c r="Q17" s="16">
        <v>253749.82984753032</v>
      </c>
      <c r="R17" s="16">
        <v>253749.82984753032</v>
      </c>
      <c r="S17" s="16">
        <v>253749.82984753032</v>
      </c>
      <c r="T17" s="16">
        <v>253749.82984753032</v>
      </c>
      <c r="U17" s="16">
        <v>253749.82984753032</v>
      </c>
      <c r="V17" s="16">
        <v>253749.82984753032</v>
      </c>
      <c r="W17" s="16">
        <v>253749.82984753032</v>
      </c>
      <c r="X17" s="18">
        <v>253749.82984753032</v>
      </c>
      <c r="Y17" s="16">
        <v>253749.82984753032</v>
      </c>
      <c r="Z17" s="16">
        <v>253749.82984753032</v>
      </c>
      <c r="AA17" s="16">
        <v>253749.82984753032</v>
      </c>
      <c r="AB17" s="16">
        <v>253749.82984753032</v>
      </c>
      <c r="AC17" s="16">
        <v>253749.82984753032</v>
      </c>
      <c r="AD17" s="16">
        <v>253749.82984753032</v>
      </c>
      <c r="AE17" s="16">
        <v>253749.82984753032</v>
      </c>
      <c r="AF17" s="16">
        <v>253749.82984753032</v>
      </c>
      <c r="AG17" s="16">
        <v>253749.82984753032</v>
      </c>
      <c r="AH17" s="18">
        <v>253749.82984753032</v>
      </c>
    </row>
    <row r="18" spans="1:34" x14ac:dyDescent="0.25">
      <c r="B18" s="14"/>
      <c r="C18" s="1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8A8FB-160B-4024-AB4C-66C819CEE85C}">
  <sheetPr>
    <tabColor theme="4" tint="-0.249977111117893"/>
  </sheetPr>
  <dimension ref="A1:AH17"/>
  <sheetViews>
    <sheetView workbookViewId="0">
      <selection activeCell="L23" sqref="L23"/>
    </sheetView>
  </sheetViews>
  <sheetFormatPr defaultRowHeight="15" x14ac:dyDescent="0.25"/>
  <cols>
    <col min="1" max="1" width="37.28515625" customWidth="1"/>
  </cols>
  <sheetData>
    <row r="1" spans="1:34" x14ac:dyDescent="0.25">
      <c r="A1" s="12" t="s">
        <v>115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>
        <f>0</f>
        <v>0</v>
      </c>
      <c r="C2">
        <f>0</f>
        <v>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  <c r="Y2">
        <f>0</f>
        <v>0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f>0</f>
        <v>0</v>
      </c>
      <c r="AE2">
        <f>0</f>
        <v>0</v>
      </c>
      <c r="AF2">
        <f>0</f>
        <v>0</v>
      </c>
      <c r="AG2">
        <f>0</f>
        <v>0</v>
      </c>
      <c r="AH2">
        <f>0</f>
        <v>0</v>
      </c>
    </row>
    <row r="3" spans="1:34" x14ac:dyDescent="0.25">
      <c r="A3" t="s">
        <v>70</v>
      </c>
      <c r="B3">
        <f>0</f>
        <v>0</v>
      </c>
      <c r="C3">
        <f>0</f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</row>
    <row r="4" spans="1:34" x14ac:dyDescent="0.25">
      <c r="A4" t="s">
        <v>71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</row>
    <row r="5" spans="1:34" x14ac:dyDescent="0.25">
      <c r="A5" t="s">
        <v>72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</row>
    <row r="6" spans="1:34" x14ac:dyDescent="0.25">
      <c r="A6" t="s">
        <v>73</v>
      </c>
      <c r="B6">
        <f>0</f>
        <v>0</v>
      </c>
      <c r="C6">
        <f>0</f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f>0</f>
        <v>0</v>
      </c>
    </row>
    <row r="7" spans="1:34" x14ac:dyDescent="0.25">
      <c r="A7" t="s">
        <v>74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</row>
    <row r="8" spans="1:34" x14ac:dyDescent="0.25">
      <c r="A8" t="s">
        <v>75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</row>
    <row r="9" spans="1:34" x14ac:dyDescent="0.25">
      <c r="A9" t="s">
        <v>76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</row>
    <row r="10" spans="1:34" x14ac:dyDescent="0.25">
      <c r="A10" t="s">
        <v>77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</row>
    <row r="11" spans="1:34" x14ac:dyDescent="0.25">
      <c r="A11" t="s">
        <v>78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</row>
    <row r="12" spans="1:34" x14ac:dyDescent="0.25">
      <c r="A12" t="s">
        <v>79</v>
      </c>
      <c r="B12">
        <f>0</f>
        <v>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</row>
    <row r="13" spans="1:34" x14ac:dyDescent="0.25">
      <c r="A13" t="s">
        <v>80</v>
      </c>
      <c r="B13">
        <f>0</f>
        <v>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</row>
    <row r="14" spans="1:34" x14ac:dyDescent="0.25">
      <c r="A14" t="s">
        <v>81</v>
      </c>
      <c r="B14">
        <f>0</f>
        <v>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</row>
    <row r="15" spans="1:34" x14ac:dyDescent="0.25">
      <c r="A15" t="s">
        <v>82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</row>
    <row r="16" spans="1:34" x14ac:dyDescent="0.25">
      <c r="A16" t="s">
        <v>83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>
        <f>0</f>
        <v>0</v>
      </c>
    </row>
    <row r="17" spans="1:34" x14ac:dyDescent="0.25">
      <c r="A17" t="s">
        <v>84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CBA6-2812-4C25-AE7E-FE47A278ECBB}">
  <sheetPr>
    <tabColor theme="4" tint="-0.249977111117893"/>
  </sheetPr>
  <dimension ref="A1:AH17"/>
  <sheetViews>
    <sheetView workbookViewId="0">
      <selection activeCell="G5" sqref="G5"/>
    </sheetView>
  </sheetViews>
  <sheetFormatPr defaultRowHeight="15" x14ac:dyDescent="0.25"/>
  <cols>
    <col min="1" max="1" width="37.28515625" customWidth="1"/>
  </cols>
  <sheetData>
    <row r="1" spans="1:34" ht="30" x14ac:dyDescent="0.25">
      <c r="A1" s="26" t="s">
        <v>118</v>
      </c>
      <c r="B1" s="1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 x14ac:dyDescent="0.25">
      <c r="A2" t="s">
        <v>69</v>
      </c>
      <c r="B2" s="25">
        <f>'CCaMC-VOaMCpUC-new'!B2</f>
        <v>7.9706539204869848</v>
      </c>
      <c r="C2" s="25">
        <f>'CCaMC-VOaMCpUC-new'!C2</f>
        <v>7.9706539204869848</v>
      </c>
      <c r="D2" s="25">
        <f>'CCaMC-VOaMCpUC-new'!D2</f>
        <v>7.9706539204869848</v>
      </c>
      <c r="E2" s="25">
        <f>'CCaMC-VOaMCpUC-new'!E2</f>
        <v>7.9706539204869848</v>
      </c>
      <c r="F2" s="25">
        <f>'CCaMC-VOaMCpUC-new'!F2</f>
        <v>7.9706539204869848</v>
      </c>
      <c r="G2" s="25">
        <f>'CCaMC-VOaMCpUC-new'!G2</f>
        <v>7.9706539204869848</v>
      </c>
      <c r="H2" s="25">
        <f>'CCaMC-VOaMCpUC-new'!H2</f>
        <v>7.9706539204869848</v>
      </c>
      <c r="I2" s="25">
        <f>'CCaMC-VOaMCpUC-new'!I2</f>
        <v>7.9706539204869848</v>
      </c>
      <c r="J2" s="25">
        <f>'CCaMC-VOaMCpUC-new'!J2</f>
        <v>7.9706539204869848</v>
      </c>
      <c r="K2" s="25">
        <f>'CCaMC-VOaMCpUC-new'!K2</f>
        <v>7.9706539204869848</v>
      </c>
      <c r="L2" s="25">
        <f>'CCaMC-VOaMCpUC-new'!L2</f>
        <v>7.9706539204869848</v>
      </c>
      <c r="M2" s="25">
        <f>'CCaMC-VOaMCpUC-new'!M2</f>
        <v>7.9706539204869848</v>
      </c>
      <c r="N2" s="25">
        <f>'CCaMC-VOaMCpUC-new'!N2</f>
        <v>7.9706539204869848</v>
      </c>
      <c r="O2" s="25">
        <f>'CCaMC-VOaMCpUC-new'!O2</f>
        <v>7.9706539204869848</v>
      </c>
      <c r="P2" s="25">
        <f>'CCaMC-VOaMCpUC-new'!P2</f>
        <v>7.9706539204869848</v>
      </c>
      <c r="Q2" s="25">
        <f>'CCaMC-VOaMCpUC-new'!Q2</f>
        <v>7.9706539204869848</v>
      </c>
      <c r="R2" s="25">
        <f>'CCaMC-VOaMCpUC-new'!R2</f>
        <v>7.9706539204869848</v>
      </c>
      <c r="S2" s="25">
        <f>'CCaMC-VOaMCpUC-new'!S2</f>
        <v>7.9706539204869848</v>
      </c>
      <c r="T2" s="25">
        <f>'CCaMC-VOaMCpUC-new'!T2</f>
        <v>7.9706539204869848</v>
      </c>
      <c r="U2" s="25">
        <f>'CCaMC-VOaMCpUC-new'!U2</f>
        <v>7.9706539204869848</v>
      </c>
      <c r="V2" s="25">
        <f>'CCaMC-VOaMCpUC-new'!V2</f>
        <v>7.9706539204869848</v>
      </c>
      <c r="W2" s="25">
        <f>'CCaMC-VOaMCpUC-new'!W2</f>
        <v>7.9706539204869848</v>
      </c>
      <c r="X2" s="25">
        <f>'CCaMC-VOaMCpUC-new'!X2</f>
        <v>7.9706539204869848</v>
      </c>
      <c r="Y2" s="25">
        <f>'CCaMC-VOaMCpUC-new'!Y2</f>
        <v>7.9706539204869848</v>
      </c>
      <c r="Z2" s="25">
        <f>'CCaMC-VOaMCpUC-new'!Z2</f>
        <v>7.9706539204869848</v>
      </c>
      <c r="AA2" s="25">
        <f>'CCaMC-VOaMCpUC-new'!AA2</f>
        <v>7.9706539204869848</v>
      </c>
      <c r="AB2" s="25">
        <f>'CCaMC-VOaMCpUC-new'!AB2</f>
        <v>7.9706539204869848</v>
      </c>
      <c r="AC2" s="25">
        <f>'CCaMC-VOaMCpUC-new'!AC2</f>
        <v>7.9706539204869848</v>
      </c>
      <c r="AD2" s="25">
        <f>'CCaMC-VOaMCpUC-new'!AD2</f>
        <v>7.9706539204869848</v>
      </c>
      <c r="AE2" s="25">
        <f>'CCaMC-VOaMCpUC-new'!AE2</f>
        <v>7.9706539204869848</v>
      </c>
      <c r="AF2" s="25">
        <f>'CCaMC-VOaMCpUC-new'!AF2</f>
        <v>7.9706539204869848</v>
      </c>
      <c r="AG2" s="25">
        <f>'CCaMC-VOaMCpUC-new'!AG2</f>
        <v>7.9706539204869848</v>
      </c>
      <c r="AH2" s="25">
        <f>'CCaMC-VOaMCpUC-new'!AH2</f>
        <v>7.9706539204869848</v>
      </c>
    </row>
    <row r="3" spans="1:34" x14ac:dyDescent="0.25">
      <c r="A3" t="s">
        <v>70</v>
      </c>
      <c r="B3" s="25">
        <f>'CCaMC-VOaMCpUC-new'!B3</f>
        <v>0.42549474884834754</v>
      </c>
      <c r="C3" s="25">
        <f>'CCaMC-VOaMCpUC-new'!C3</f>
        <v>0.42549474884834754</v>
      </c>
      <c r="D3" s="25">
        <f>'CCaMC-VOaMCpUC-new'!D3</f>
        <v>0.42549474884834754</v>
      </c>
      <c r="E3" s="25">
        <f>'CCaMC-VOaMCpUC-new'!E3</f>
        <v>0.42549474884834754</v>
      </c>
      <c r="F3" s="25">
        <f>'CCaMC-VOaMCpUC-new'!F3</f>
        <v>0.42549474884834754</v>
      </c>
      <c r="G3" s="25">
        <f>'CCaMC-VOaMCpUC-new'!G3</f>
        <v>0.42549474884834754</v>
      </c>
      <c r="H3" s="25">
        <f>'CCaMC-VOaMCpUC-new'!H3</f>
        <v>0.42549474884834754</v>
      </c>
      <c r="I3" s="25">
        <f>'CCaMC-VOaMCpUC-new'!I3</f>
        <v>0.42549474884834754</v>
      </c>
      <c r="J3" s="25">
        <f>'CCaMC-VOaMCpUC-new'!J3</f>
        <v>0.42549474884834754</v>
      </c>
      <c r="K3" s="25">
        <f>'CCaMC-VOaMCpUC-new'!K3</f>
        <v>0.42549474884834754</v>
      </c>
      <c r="L3" s="25">
        <f>'CCaMC-VOaMCpUC-new'!L3</f>
        <v>0.42549474884834754</v>
      </c>
      <c r="M3" s="25">
        <f>'CCaMC-VOaMCpUC-new'!M3</f>
        <v>0.42549474884834754</v>
      </c>
      <c r="N3" s="25">
        <f>'CCaMC-VOaMCpUC-new'!N3</f>
        <v>0.42549474884834754</v>
      </c>
      <c r="O3" s="25">
        <f>'CCaMC-VOaMCpUC-new'!O3</f>
        <v>0.42549474884834754</v>
      </c>
      <c r="P3" s="25">
        <f>'CCaMC-VOaMCpUC-new'!P3</f>
        <v>0.42549474884834754</v>
      </c>
      <c r="Q3" s="25">
        <f>'CCaMC-VOaMCpUC-new'!Q3</f>
        <v>0.42549474884834754</v>
      </c>
      <c r="R3" s="25">
        <f>'CCaMC-VOaMCpUC-new'!R3</f>
        <v>0.42549474884834754</v>
      </c>
      <c r="S3" s="25">
        <f>'CCaMC-VOaMCpUC-new'!S3</f>
        <v>0.42549474884834754</v>
      </c>
      <c r="T3" s="25">
        <f>'CCaMC-VOaMCpUC-new'!T3</f>
        <v>0.42549474884834754</v>
      </c>
      <c r="U3" s="25">
        <f>'CCaMC-VOaMCpUC-new'!U3</f>
        <v>0.42549474884834754</v>
      </c>
      <c r="V3" s="25">
        <f>'CCaMC-VOaMCpUC-new'!V3</f>
        <v>0.42549474884834754</v>
      </c>
      <c r="W3" s="25">
        <f>'CCaMC-VOaMCpUC-new'!W3</f>
        <v>0.42549474884834754</v>
      </c>
      <c r="X3" s="25">
        <f>'CCaMC-VOaMCpUC-new'!X3</f>
        <v>0.42549474884834754</v>
      </c>
      <c r="Y3" s="25">
        <f>'CCaMC-VOaMCpUC-new'!Y3</f>
        <v>0.42549474884834754</v>
      </c>
      <c r="Z3" s="25">
        <f>'CCaMC-VOaMCpUC-new'!Z3</f>
        <v>0.42549474884834754</v>
      </c>
      <c r="AA3" s="25">
        <f>'CCaMC-VOaMCpUC-new'!AA3</f>
        <v>0.42549474884834754</v>
      </c>
      <c r="AB3" s="25">
        <f>'CCaMC-VOaMCpUC-new'!AB3</f>
        <v>0.42549474884834754</v>
      </c>
      <c r="AC3" s="25">
        <f>'CCaMC-VOaMCpUC-new'!AC3</f>
        <v>0.42549474884834754</v>
      </c>
      <c r="AD3" s="25">
        <f>'CCaMC-VOaMCpUC-new'!AD3</f>
        <v>0.42549474884834754</v>
      </c>
      <c r="AE3" s="25">
        <f>'CCaMC-VOaMCpUC-new'!AE3</f>
        <v>0.42549474884834754</v>
      </c>
      <c r="AF3" s="25">
        <f>'CCaMC-VOaMCpUC-new'!AF3</f>
        <v>0.42549474884834754</v>
      </c>
      <c r="AG3" s="25">
        <f>'CCaMC-VOaMCpUC-new'!AG3</f>
        <v>0.42549474884834754</v>
      </c>
      <c r="AH3" s="25">
        <f>'CCaMC-VOaMCpUC-new'!AH3</f>
        <v>0.42549474884834754</v>
      </c>
    </row>
    <row r="4" spans="1:34" x14ac:dyDescent="0.25">
      <c r="A4" t="s">
        <v>71</v>
      </c>
      <c r="B4" s="25">
        <f>'CCaMC-VOaMCpUC-new'!B4</f>
        <v>0.28965599305124162</v>
      </c>
      <c r="C4" s="25">
        <f>'CCaMC-VOaMCpUC-new'!C4</f>
        <v>0.28851099257434321</v>
      </c>
      <c r="D4" s="25">
        <f>'CCaMC-VOaMCpUC-new'!D4</f>
        <v>0.28736599209744479</v>
      </c>
      <c r="E4" s="25">
        <f>'CCaMC-VOaMCpUC-new'!E4</f>
        <v>0.28622099162054637</v>
      </c>
      <c r="F4" s="25">
        <f>'CCaMC-VOaMCpUC-new'!F4</f>
        <v>0.28507599114364801</v>
      </c>
      <c r="G4" s="25">
        <f>'CCaMC-VOaMCpUC-new'!G4</f>
        <v>0.28393099066674959</v>
      </c>
      <c r="H4" s="25">
        <f>'CCaMC-VOaMCpUC-new'!H4</f>
        <v>0.28278599018985123</v>
      </c>
      <c r="I4" s="25">
        <f>'CCaMC-VOaMCpUC-new'!I4</f>
        <v>0.28164098971295282</v>
      </c>
      <c r="J4" s="25">
        <f>'CCaMC-VOaMCpUC-new'!J4</f>
        <v>0.28049598923605445</v>
      </c>
      <c r="K4" s="25">
        <f>'CCaMC-VOaMCpUC-new'!K4</f>
        <v>0.27935098875915604</v>
      </c>
      <c r="L4" s="25">
        <f>'CCaMC-VOaMCpUC-new'!L4</f>
        <v>0.27820598828225762</v>
      </c>
      <c r="M4" s="25">
        <f>'CCaMC-VOaMCpUC-new'!M4</f>
        <v>0.27706098780535926</v>
      </c>
      <c r="N4" s="25">
        <f>'CCaMC-VOaMCpUC-new'!N4</f>
        <v>0.27591598732846084</v>
      </c>
      <c r="O4" s="25">
        <f>'CCaMC-VOaMCpUC-new'!O4</f>
        <v>0.27477098685156248</v>
      </c>
      <c r="P4" s="25">
        <f>'CCaMC-VOaMCpUC-new'!P4</f>
        <v>0.27362598637466407</v>
      </c>
      <c r="Q4" s="25">
        <f>'CCaMC-VOaMCpUC-new'!Q4</f>
        <v>0.2724809858977657</v>
      </c>
      <c r="R4" s="25">
        <f>'CCaMC-VOaMCpUC-new'!R4</f>
        <v>0.27133598542086729</v>
      </c>
      <c r="S4" s="25">
        <f>'CCaMC-VOaMCpUC-new'!S4</f>
        <v>0.27019098494396887</v>
      </c>
      <c r="T4" s="25">
        <f>'CCaMC-VOaMCpUC-new'!T4</f>
        <v>0.26904598446707051</v>
      </c>
      <c r="U4" s="25">
        <f>'CCaMC-VOaMCpUC-new'!U4</f>
        <v>0.26790098399017209</v>
      </c>
      <c r="V4" s="25">
        <f>'CCaMC-VOaMCpUC-new'!V4</f>
        <v>0.26675598351327373</v>
      </c>
      <c r="W4" s="25">
        <f>'CCaMC-VOaMCpUC-new'!W4</f>
        <v>0.26561098303637531</v>
      </c>
      <c r="X4" s="25">
        <f>'CCaMC-VOaMCpUC-new'!X4</f>
        <v>0.26446598255947695</v>
      </c>
      <c r="Y4" s="25">
        <f>'CCaMC-VOaMCpUC-new'!Y4</f>
        <v>0.26332098208257854</v>
      </c>
      <c r="Z4" s="25">
        <f>'CCaMC-VOaMCpUC-new'!Z4</f>
        <v>0.26217598160568018</v>
      </c>
      <c r="AA4" s="25">
        <f>'CCaMC-VOaMCpUC-new'!AA4</f>
        <v>0.26103098112878176</v>
      </c>
      <c r="AB4" s="25">
        <f>'CCaMC-VOaMCpUC-new'!AB4</f>
        <v>0.25988598065188334</v>
      </c>
      <c r="AC4" s="25">
        <f>'CCaMC-VOaMCpUC-new'!AC4</f>
        <v>0.25874098017498498</v>
      </c>
      <c r="AD4" s="25">
        <f>'CCaMC-VOaMCpUC-new'!AD4</f>
        <v>0.25759597969808656</v>
      </c>
      <c r="AE4" s="25">
        <f>'CCaMC-VOaMCpUC-new'!AE4</f>
        <v>0.2564509792211882</v>
      </c>
      <c r="AF4" s="25">
        <f>'CCaMC-VOaMCpUC-new'!AF4</f>
        <v>0.28851099257434321</v>
      </c>
      <c r="AG4" s="25">
        <f>'CCaMC-VOaMCpUC-new'!AG4</f>
        <v>0.25416097826739137</v>
      </c>
      <c r="AH4" s="25">
        <f>'CCaMC-VOaMCpUC-new'!AH4</f>
        <v>0.25301597779049301</v>
      </c>
    </row>
    <row r="5" spans="1:34" x14ac:dyDescent="0.25">
      <c r="A5" t="s">
        <v>72</v>
      </c>
      <c r="B5" s="25">
        <f>'CCaMC-VOaMCpUC-new'!B5</f>
        <v>0</v>
      </c>
      <c r="C5" s="25">
        <f>'CCaMC-VOaMCpUC-new'!C5</f>
        <v>0</v>
      </c>
      <c r="D5" s="25">
        <f>'CCaMC-VOaMCpUC-new'!D5</f>
        <v>0</v>
      </c>
      <c r="E5" s="25">
        <f>'CCaMC-VOaMCpUC-new'!E5</f>
        <v>0</v>
      </c>
      <c r="F5" s="25">
        <f>'CCaMC-VOaMCpUC-new'!F5</f>
        <v>0</v>
      </c>
      <c r="G5" s="25">
        <f>'CCaMC-VOaMCpUC-new'!G5</f>
        <v>0</v>
      </c>
      <c r="H5" s="25">
        <f>'CCaMC-VOaMCpUC-new'!H5</f>
        <v>0</v>
      </c>
      <c r="I5" s="25">
        <f>'CCaMC-VOaMCpUC-new'!I5</f>
        <v>0</v>
      </c>
      <c r="J5" s="25">
        <f>'CCaMC-VOaMCpUC-new'!J5</f>
        <v>0</v>
      </c>
      <c r="K5" s="25">
        <f>'CCaMC-VOaMCpUC-new'!K5</f>
        <v>0</v>
      </c>
      <c r="L5" s="25">
        <f>'CCaMC-VOaMCpUC-new'!L5</f>
        <v>0</v>
      </c>
      <c r="M5" s="25">
        <f>'CCaMC-VOaMCpUC-new'!M5</f>
        <v>0</v>
      </c>
      <c r="N5" s="25">
        <f>'CCaMC-VOaMCpUC-new'!N5</f>
        <v>0</v>
      </c>
      <c r="O5" s="25">
        <f>'CCaMC-VOaMCpUC-new'!O5</f>
        <v>0</v>
      </c>
      <c r="P5" s="25">
        <f>'CCaMC-VOaMCpUC-new'!P5</f>
        <v>0</v>
      </c>
      <c r="Q5" s="25">
        <f>'CCaMC-VOaMCpUC-new'!Q5</f>
        <v>0</v>
      </c>
      <c r="R5" s="25">
        <f>'CCaMC-VOaMCpUC-new'!R5</f>
        <v>0</v>
      </c>
      <c r="S5" s="25">
        <f>'CCaMC-VOaMCpUC-new'!S5</f>
        <v>0</v>
      </c>
      <c r="T5" s="25">
        <f>'CCaMC-VOaMCpUC-new'!T5</f>
        <v>0</v>
      </c>
      <c r="U5" s="25">
        <f>'CCaMC-VOaMCpUC-new'!U5</f>
        <v>0</v>
      </c>
      <c r="V5" s="25">
        <f>'CCaMC-VOaMCpUC-new'!V5</f>
        <v>0</v>
      </c>
      <c r="W5" s="25">
        <f>'CCaMC-VOaMCpUC-new'!W5</f>
        <v>0</v>
      </c>
      <c r="X5" s="25">
        <f>'CCaMC-VOaMCpUC-new'!X5</f>
        <v>0</v>
      </c>
      <c r="Y5" s="25">
        <f>'CCaMC-VOaMCpUC-new'!Y5</f>
        <v>0</v>
      </c>
      <c r="Z5" s="25">
        <f>'CCaMC-VOaMCpUC-new'!Z5</f>
        <v>0</v>
      </c>
      <c r="AA5" s="25">
        <f>'CCaMC-VOaMCpUC-new'!AA5</f>
        <v>0</v>
      </c>
      <c r="AB5" s="25">
        <f>'CCaMC-VOaMCpUC-new'!AB5</f>
        <v>0</v>
      </c>
      <c r="AC5" s="25">
        <f>'CCaMC-VOaMCpUC-new'!AC5</f>
        <v>0</v>
      </c>
      <c r="AD5" s="25">
        <f>'CCaMC-VOaMCpUC-new'!AD5</f>
        <v>0</v>
      </c>
      <c r="AE5" s="25">
        <f>'CCaMC-VOaMCpUC-new'!AE5</f>
        <v>0</v>
      </c>
      <c r="AF5" s="25">
        <f>'CCaMC-VOaMCpUC-new'!AF5</f>
        <v>0</v>
      </c>
      <c r="AG5" s="25">
        <f>'CCaMC-VOaMCpUC-new'!AG5</f>
        <v>0</v>
      </c>
      <c r="AH5" s="25">
        <f>'CCaMC-VOaMCpUC-new'!AH5</f>
        <v>0</v>
      </c>
    </row>
    <row r="6" spans="1:34" x14ac:dyDescent="0.25">
      <c r="A6" t="s">
        <v>73</v>
      </c>
      <c r="B6" s="25">
        <f>'CCaMC-VOaMCpUC-new'!B6</f>
        <v>0</v>
      </c>
      <c r="C6" s="25">
        <f>'CCaMC-VOaMCpUC-new'!C6</f>
        <v>0</v>
      </c>
      <c r="D6" s="25">
        <f>'CCaMC-VOaMCpUC-new'!D6</f>
        <v>0</v>
      </c>
      <c r="E6" s="25">
        <f>'CCaMC-VOaMCpUC-new'!E6</f>
        <v>0</v>
      </c>
      <c r="F6" s="25">
        <f>'CCaMC-VOaMCpUC-new'!F6</f>
        <v>0</v>
      </c>
      <c r="G6" s="25">
        <f>'CCaMC-VOaMCpUC-new'!G6</f>
        <v>0</v>
      </c>
      <c r="H6" s="25">
        <f>'CCaMC-VOaMCpUC-new'!H6</f>
        <v>0</v>
      </c>
      <c r="I6" s="25">
        <f>'CCaMC-VOaMCpUC-new'!I6</f>
        <v>0</v>
      </c>
      <c r="J6" s="25">
        <f>'CCaMC-VOaMCpUC-new'!J6</f>
        <v>0</v>
      </c>
      <c r="K6" s="25">
        <f>'CCaMC-VOaMCpUC-new'!K6</f>
        <v>0</v>
      </c>
      <c r="L6" s="25">
        <f>'CCaMC-VOaMCpUC-new'!L6</f>
        <v>0</v>
      </c>
      <c r="M6" s="25">
        <f>'CCaMC-VOaMCpUC-new'!M6</f>
        <v>0</v>
      </c>
      <c r="N6" s="25">
        <f>'CCaMC-VOaMCpUC-new'!N6</f>
        <v>0</v>
      </c>
      <c r="O6" s="25">
        <f>'CCaMC-VOaMCpUC-new'!O6</f>
        <v>0</v>
      </c>
      <c r="P6" s="25">
        <f>'CCaMC-VOaMCpUC-new'!P6</f>
        <v>0</v>
      </c>
      <c r="Q6" s="25">
        <f>'CCaMC-VOaMCpUC-new'!Q6</f>
        <v>0</v>
      </c>
      <c r="R6" s="25">
        <f>'CCaMC-VOaMCpUC-new'!R6</f>
        <v>0</v>
      </c>
      <c r="S6" s="25">
        <f>'CCaMC-VOaMCpUC-new'!S6</f>
        <v>0</v>
      </c>
      <c r="T6" s="25">
        <f>'CCaMC-VOaMCpUC-new'!T6</f>
        <v>0</v>
      </c>
      <c r="U6" s="25">
        <f>'CCaMC-VOaMCpUC-new'!U6</f>
        <v>0</v>
      </c>
      <c r="V6" s="25">
        <f>'CCaMC-VOaMCpUC-new'!V6</f>
        <v>0</v>
      </c>
      <c r="W6" s="25">
        <f>'CCaMC-VOaMCpUC-new'!W6</f>
        <v>0</v>
      </c>
      <c r="X6" s="25">
        <f>'CCaMC-VOaMCpUC-new'!X6</f>
        <v>0</v>
      </c>
      <c r="Y6" s="25">
        <f>'CCaMC-VOaMCpUC-new'!Y6</f>
        <v>0</v>
      </c>
      <c r="Z6" s="25">
        <f>'CCaMC-VOaMCpUC-new'!Z6</f>
        <v>0</v>
      </c>
      <c r="AA6" s="25">
        <f>'CCaMC-VOaMCpUC-new'!AA6</f>
        <v>0</v>
      </c>
      <c r="AB6" s="25">
        <f>'CCaMC-VOaMCpUC-new'!AB6</f>
        <v>0</v>
      </c>
      <c r="AC6" s="25">
        <f>'CCaMC-VOaMCpUC-new'!AC6</f>
        <v>0</v>
      </c>
      <c r="AD6" s="25">
        <f>'CCaMC-VOaMCpUC-new'!AD6</f>
        <v>0</v>
      </c>
      <c r="AE6" s="25">
        <f>'CCaMC-VOaMCpUC-new'!AE6</f>
        <v>0</v>
      </c>
      <c r="AF6" s="25">
        <f>'CCaMC-VOaMCpUC-new'!AF6</f>
        <v>0</v>
      </c>
      <c r="AG6" s="25">
        <f>'CCaMC-VOaMCpUC-new'!AG6</f>
        <v>0</v>
      </c>
      <c r="AH6" s="25">
        <f>'CCaMC-VOaMCpUC-new'!AH6</f>
        <v>0</v>
      </c>
    </row>
    <row r="7" spans="1:34" x14ac:dyDescent="0.25">
      <c r="A7" t="s">
        <v>74</v>
      </c>
      <c r="B7" s="25">
        <f>'CCaMC-VOaMCpUC-new'!B7</f>
        <v>0</v>
      </c>
      <c r="C7" s="25">
        <f>'CCaMC-VOaMCpUC-new'!C7</f>
        <v>0</v>
      </c>
      <c r="D7" s="25">
        <f>'CCaMC-VOaMCpUC-new'!D7</f>
        <v>0</v>
      </c>
      <c r="E7" s="25">
        <f>'CCaMC-VOaMCpUC-new'!E7</f>
        <v>0</v>
      </c>
      <c r="F7" s="25">
        <f>'CCaMC-VOaMCpUC-new'!F7</f>
        <v>0</v>
      </c>
      <c r="G7" s="25">
        <f>'CCaMC-VOaMCpUC-new'!G7</f>
        <v>0</v>
      </c>
      <c r="H7" s="25">
        <f>'CCaMC-VOaMCpUC-new'!H7</f>
        <v>0</v>
      </c>
      <c r="I7" s="25">
        <f>'CCaMC-VOaMCpUC-new'!I7</f>
        <v>0</v>
      </c>
      <c r="J7" s="25">
        <f>'CCaMC-VOaMCpUC-new'!J7</f>
        <v>0</v>
      </c>
      <c r="K7" s="25">
        <f>'CCaMC-VOaMCpUC-new'!K7</f>
        <v>0</v>
      </c>
      <c r="L7" s="25">
        <f>'CCaMC-VOaMCpUC-new'!L7</f>
        <v>0</v>
      </c>
      <c r="M7" s="25">
        <f>'CCaMC-VOaMCpUC-new'!M7</f>
        <v>0</v>
      </c>
      <c r="N7" s="25">
        <f>'CCaMC-VOaMCpUC-new'!N7</f>
        <v>0</v>
      </c>
      <c r="O7" s="25">
        <f>'CCaMC-VOaMCpUC-new'!O7</f>
        <v>0</v>
      </c>
      <c r="P7" s="25">
        <f>'CCaMC-VOaMCpUC-new'!P7</f>
        <v>0</v>
      </c>
      <c r="Q7" s="25">
        <f>'CCaMC-VOaMCpUC-new'!Q7</f>
        <v>0</v>
      </c>
      <c r="R7" s="25">
        <f>'CCaMC-VOaMCpUC-new'!R7</f>
        <v>0</v>
      </c>
      <c r="S7" s="25">
        <f>'CCaMC-VOaMCpUC-new'!S7</f>
        <v>0</v>
      </c>
      <c r="T7" s="25">
        <f>'CCaMC-VOaMCpUC-new'!T7</f>
        <v>0</v>
      </c>
      <c r="U7" s="25">
        <f>'CCaMC-VOaMCpUC-new'!U7</f>
        <v>0</v>
      </c>
      <c r="V7" s="25">
        <f>'CCaMC-VOaMCpUC-new'!V7</f>
        <v>0</v>
      </c>
      <c r="W7" s="25">
        <f>'CCaMC-VOaMCpUC-new'!W7</f>
        <v>0</v>
      </c>
      <c r="X7" s="25">
        <f>'CCaMC-VOaMCpUC-new'!X7</f>
        <v>0</v>
      </c>
      <c r="Y7" s="25">
        <f>'CCaMC-VOaMCpUC-new'!Y7</f>
        <v>0</v>
      </c>
      <c r="Z7" s="25">
        <f>'CCaMC-VOaMCpUC-new'!Z7</f>
        <v>0</v>
      </c>
      <c r="AA7" s="25">
        <f>'CCaMC-VOaMCpUC-new'!AA7</f>
        <v>0</v>
      </c>
      <c r="AB7" s="25">
        <f>'CCaMC-VOaMCpUC-new'!AB7</f>
        <v>0</v>
      </c>
      <c r="AC7" s="25">
        <f>'CCaMC-VOaMCpUC-new'!AC7</f>
        <v>0</v>
      </c>
      <c r="AD7" s="25">
        <f>'CCaMC-VOaMCpUC-new'!AD7</f>
        <v>0</v>
      </c>
      <c r="AE7" s="25">
        <f>'CCaMC-VOaMCpUC-new'!AE7</f>
        <v>0</v>
      </c>
      <c r="AF7" s="25">
        <f>'CCaMC-VOaMCpUC-new'!AF7</f>
        <v>0</v>
      </c>
      <c r="AG7" s="25">
        <f>'CCaMC-VOaMCpUC-new'!AG7</f>
        <v>0</v>
      </c>
      <c r="AH7" s="25">
        <f>'CCaMC-VOaMCpUC-new'!AH7</f>
        <v>0</v>
      </c>
    </row>
    <row r="8" spans="1:34" x14ac:dyDescent="0.25">
      <c r="A8" t="s">
        <v>75</v>
      </c>
      <c r="B8" s="25">
        <f>'CCaMC-VOaMCpUC-new'!B8</f>
        <v>0.69164785827930408</v>
      </c>
      <c r="C8" s="25">
        <f>'CCaMC-VOaMCpUC-new'!C8</f>
        <v>0.68828015339202031</v>
      </c>
      <c r="D8" s="25">
        <f>'CCaMC-VOaMCpUC-new'!D8</f>
        <v>0.68491244850473654</v>
      </c>
      <c r="E8" s="25">
        <f>'CCaMC-VOaMCpUC-new'!E8</f>
        <v>0.68154474361745276</v>
      </c>
      <c r="F8" s="25">
        <f>'CCaMC-VOaMCpUC-new'!F8</f>
        <v>0.67817703873016888</v>
      </c>
      <c r="G8" s="25">
        <f>'CCaMC-VOaMCpUC-new'!G8</f>
        <v>0.67480933384288511</v>
      </c>
      <c r="H8" s="25">
        <f>'CCaMC-VOaMCpUC-new'!H8</f>
        <v>0.67144162895560122</v>
      </c>
      <c r="I8" s="25">
        <f>'CCaMC-VOaMCpUC-new'!I8</f>
        <v>0.66807392406831745</v>
      </c>
      <c r="J8" s="25">
        <f>'CCaMC-VOaMCpUC-new'!J8</f>
        <v>0.66470621918103356</v>
      </c>
      <c r="K8" s="25">
        <f>'CCaMC-VOaMCpUC-new'!K8</f>
        <v>0.66133851429374979</v>
      </c>
      <c r="L8" s="25">
        <f>'CCaMC-VOaMCpUC-new'!L8</f>
        <v>0.65797080940646591</v>
      </c>
      <c r="M8" s="25">
        <f>'CCaMC-VOaMCpUC-new'!M8</f>
        <v>0.65460310451918213</v>
      </c>
      <c r="N8" s="25">
        <f>'CCaMC-VOaMCpUC-new'!N8</f>
        <v>0.65123539963189825</v>
      </c>
      <c r="O8" s="25">
        <f>'CCaMC-VOaMCpUC-new'!O8</f>
        <v>0.64786769474461448</v>
      </c>
      <c r="P8" s="25">
        <f>'CCaMC-VOaMCpUC-new'!P8</f>
        <v>0.64449998985733059</v>
      </c>
      <c r="Q8" s="25">
        <f>'CCaMC-VOaMCpUC-new'!Q8</f>
        <v>0.64113228497004682</v>
      </c>
      <c r="R8" s="25">
        <f>'CCaMC-VOaMCpUC-new'!R8</f>
        <v>0.63776458008276293</v>
      </c>
      <c r="S8" s="25">
        <f>'CCaMC-VOaMCpUC-new'!S8</f>
        <v>0.63439687519547916</v>
      </c>
      <c r="T8" s="25">
        <f>'CCaMC-VOaMCpUC-new'!T8</f>
        <v>0.63102917030819539</v>
      </c>
      <c r="U8" s="25">
        <f>'CCaMC-VOaMCpUC-new'!U8</f>
        <v>0.6276614654209115</v>
      </c>
      <c r="V8" s="25">
        <f>'CCaMC-VOaMCpUC-new'!V8</f>
        <v>0.62429376053362773</v>
      </c>
      <c r="W8" s="25">
        <f>'CCaMC-VOaMCpUC-new'!W8</f>
        <v>0.62092605564634384</v>
      </c>
      <c r="X8" s="25">
        <f>'CCaMC-VOaMCpUC-new'!X8</f>
        <v>0.61755835075906007</v>
      </c>
      <c r="Y8" s="25">
        <f>'CCaMC-VOaMCpUC-new'!Y8</f>
        <v>0.61419064587177619</v>
      </c>
      <c r="Z8" s="25">
        <f>'CCaMC-VOaMCpUC-new'!Z8</f>
        <v>0.61082294098449241</v>
      </c>
      <c r="AA8" s="25">
        <f>'CCaMC-VOaMCpUC-new'!AA8</f>
        <v>0.60745523609720853</v>
      </c>
      <c r="AB8" s="25">
        <f>'CCaMC-VOaMCpUC-new'!AB8</f>
        <v>0.60408753120992476</v>
      </c>
      <c r="AC8" s="25">
        <f>'CCaMC-VOaMCpUC-new'!AC8</f>
        <v>0.60071982632264087</v>
      </c>
      <c r="AD8" s="25">
        <f>'CCaMC-VOaMCpUC-new'!AD8</f>
        <v>0.5973521214353571</v>
      </c>
      <c r="AE8" s="25">
        <f>'CCaMC-VOaMCpUC-new'!AE8</f>
        <v>0.59398441654807321</v>
      </c>
      <c r="AF8" s="25">
        <f>'CCaMC-VOaMCpUC-new'!AF8</f>
        <v>0.68828015339202031</v>
      </c>
      <c r="AG8" s="25">
        <f>'CCaMC-VOaMCpUC-new'!AG8</f>
        <v>0.58724900677350567</v>
      </c>
      <c r="AH8" s="25">
        <f>'CCaMC-VOaMCpUC-new'!AH8</f>
        <v>0.58388130188622178</v>
      </c>
    </row>
    <row r="9" spans="1:34" x14ac:dyDescent="0.25">
      <c r="A9" t="s">
        <v>76</v>
      </c>
      <c r="B9" s="25">
        <f>'CCaMC-VOaMCpUC-new'!B9</f>
        <v>1.5117172433903756</v>
      </c>
      <c r="C9" s="25">
        <f>'CCaMC-VOaMCpUC-new'!C9</f>
        <v>1.5111000209283285</v>
      </c>
      <c r="D9" s="25">
        <f>'CCaMC-VOaMCpUC-new'!D9</f>
        <v>1.5104827984662814</v>
      </c>
      <c r="E9" s="25">
        <f>'CCaMC-VOaMCpUC-new'!E9</f>
        <v>1.5098655760042343</v>
      </c>
      <c r="F9" s="25">
        <f>'CCaMC-VOaMCpUC-new'!F9</f>
        <v>1.5092483535421872</v>
      </c>
      <c r="G9" s="25">
        <f>'CCaMC-VOaMCpUC-new'!G9</f>
        <v>1.5086311310801404</v>
      </c>
      <c r="H9" s="25">
        <f>'CCaMC-VOaMCpUC-new'!H9</f>
        <v>1.5080139086180933</v>
      </c>
      <c r="I9" s="25">
        <f>'CCaMC-VOaMCpUC-new'!I9</f>
        <v>1.5073966861560462</v>
      </c>
      <c r="J9" s="25">
        <f>'CCaMC-VOaMCpUC-new'!J9</f>
        <v>1.5067794636939991</v>
      </c>
      <c r="K9" s="25">
        <f>'CCaMC-VOaMCpUC-new'!K9</f>
        <v>1.506162241231952</v>
      </c>
      <c r="L9" s="25">
        <f>'CCaMC-VOaMCpUC-new'!L9</f>
        <v>1.5055450187699049</v>
      </c>
      <c r="M9" s="25">
        <f>'CCaMC-VOaMCpUC-new'!M9</f>
        <v>1.5049277963078578</v>
      </c>
      <c r="N9" s="25">
        <f>'CCaMC-VOaMCpUC-new'!N9</f>
        <v>1.5043105738458109</v>
      </c>
      <c r="O9" s="25">
        <f>'CCaMC-VOaMCpUC-new'!O9</f>
        <v>1.5036933513837638</v>
      </c>
      <c r="P9" s="25">
        <f>'CCaMC-VOaMCpUC-new'!P9</f>
        <v>1.5030761289217167</v>
      </c>
      <c r="Q9" s="25">
        <f>'CCaMC-VOaMCpUC-new'!Q9</f>
        <v>1.5024589064596696</v>
      </c>
      <c r="R9" s="25">
        <f>'CCaMC-VOaMCpUC-new'!R9</f>
        <v>1.5018416839976225</v>
      </c>
      <c r="S9" s="25">
        <f>'CCaMC-VOaMCpUC-new'!S9</f>
        <v>1.5012244615355756</v>
      </c>
      <c r="T9" s="25">
        <f>'CCaMC-VOaMCpUC-new'!T9</f>
        <v>1.5006072390735286</v>
      </c>
      <c r="U9" s="25">
        <f>'CCaMC-VOaMCpUC-new'!U9</f>
        <v>1.4999900166114815</v>
      </c>
      <c r="V9" s="25">
        <f>'CCaMC-VOaMCpUC-new'!V9</f>
        <v>1.4993727941494344</v>
      </c>
      <c r="W9" s="25">
        <f>'CCaMC-VOaMCpUC-new'!W9</f>
        <v>1.4987555716873873</v>
      </c>
      <c r="X9" s="25">
        <f>'CCaMC-VOaMCpUC-new'!X9</f>
        <v>1.4981383492253402</v>
      </c>
      <c r="Y9" s="25">
        <f>'CCaMC-VOaMCpUC-new'!Y9</f>
        <v>1.4975211267632931</v>
      </c>
      <c r="Z9" s="25">
        <f>'CCaMC-VOaMCpUC-new'!Z9</f>
        <v>1.4969039043012462</v>
      </c>
      <c r="AA9" s="25">
        <f>'CCaMC-VOaMCpUC-new'!AA9</f>
        <v>1.4962866818391991</v>
      </c>
      <c r="AB9" s="25">
        <f>'CCaMC-VOaMCpUC-new'!AB9</f>
        <v>1.495669459377152</v>
      </c>
      <c r="AC9" s="25">
        <f>'CCaMC-VOaMCpUC-new'!AC9</f>
        <v>1.4950522369151049</v>
      </c>
      <c r="AD9" s="25">
        <f>'CCaMC-VOaMCpUC-new'!AD9</f>
        <v>1.4944350144530578</v>
      </c>
      <c r="AE9" s="25">
        <f>'CCaMC-VOaMCpUC-new'!AE9</f>
        <v>1.4938177919910109</v>
      </c>
      <c r="AF9" s="25">
        <f>'CCaMC-VOaMCpUC-new'!AF9</f>
        <v>1.5111000209283285</v>
      </c>
      <c r="AG9" s="25">
        <f>'CCaMC-VOaMCpUC-new'!AG9</f>
        <v>1.4925833470669168</v>
      </c>
      <c r="AH9" s="25">
        <f>'CCaMC-VOaMCpUC-new'!AH9</f>
        <v>1.4919661246048697</v>
      </c>
    </row>
    <row r="10" spans="1:34" x14ac:dyDescent="0.25">
      <c r="A10" t="s">
        <v>77</v>
      </c>
      <c r="B10" s="25">
        <f>'CCaMC-VOaMCpUC-new'!B10</f>
        <v>0</v>
      </c>
      <c r="C10" s="25">
        <f>'CCaMC-VOaMCpUC-new'!C10</f>
        <v>0</v>
      </c>
      <c r="D10" s="25">
        <f>'CCaMC-VOaMCpUC-new'!D10</f>
        <v>0</v>
      </c>
      <c r="E10" s="25">
        <f>'CCaMC-VOaMCpUC-new'!E10</f>
        <v>0</v>
      </c>
      <c r="F10" s="25">
        <f>'CCaMC-VOaMCpUC-new'!F10</f>
        <v>0</v>
      </c>
      <c r="G10" s="25">
        <f>'CCaMC-VOaMCpUC-new'!G10</f>
        <v>0</v>
      </c>
      <c r="H10" s="25">
        <f>'CCaMC-VOaMCpUC-new'!H10</f>
        <v>0</v>
      </c>
      <c r="I10" s="25">
        <f>'CCaMC-VOaMCpUC-new'!I10</f>
        <v>0</v>
      </c>
      <c r="J10" s="25">
        <f>'CCaMC-VOaMCpUC-new'!J10</f>
        <v>0</v>
      </c>
      <c r="K10" s="25">
        <f>'CCaMC-VOaMCpUC-new'!K10</f>
        <v>0</v>
      </c>
      <c r="L10" s="25">
        <f>'CCaMC-VOaMCpUC-new'!L10</f>
        <v>0</v>
      </c>
      <c r="M10" s="25">
        <f>'CCaMC-VOaMCpUC-new'!M10</f>
        <v>0</v>
      </c>
      <c r="N10" s="25">
        <f>'CCaMC-VOaMCpUC-new'!N10</f>
        <v>0</v>
      </c>
      <c r="O10" s="25">
        <f>'CCaMC-VOaMCpUC-new'!O10</f>
        <v>0</v>
      </c>
      <c r="P10" s="25">
        <f>'CCaMC-VOaMCpUC-new'!P10</f>
        <v>0</v>
      </c>
      <c r="Q10" s="25">
        <f>'CCaMC-VOaMCpUC-new'!Q10</f>
        <v>0</v>
      </c>
      <c r="R10" s="25">
        <f>'CCaMC-VOaMCpUC-new'!R10</f>
        <v>0</v>
      </c>
      <c r="S10" s="25">
        <f>'CCaMC-VOaMCpUC-new'!S10</f>
        <v>0</v>
      </c>
      <c r="T10" s="25">
        <f>'CCaMC-VOaMCpUC-new'!T10</f>
        <v>0</v>
      </c>
      <c r="U10" s="25">
        <f>'CCaMC-VOaMCpUC-new'!U10</f>
        <v>0</v>
      </c>
      <c r="V10" s="25">
        <f>'CCaMC-VOaMCpUC-new'!V10</f>
        <v>0</v>
      </c>
      <c r="W10" s="25">
        <f>'CCaMC-VOaMCpUC-new'!W10</f>
        <v>0</v>
      </c>
      <c r="X10" s="25">
        <f>'CCaMC-VOaMCpUC-new'!X10</f>
        <v>0</v>
      </c>
      <c r="Y10" s="25">
        <f>'CCaMC-VOaMCpUC-new'!Y10</f>
        <v>0</v>
      </c>
      <c r="Z10" s="25">
        <f>'CCaMC-VOaMCpUC-new'!Z10</f>
        <v>0</v>
      </c>
      <c r="AA10" s="25">
        <f>'CCaMC-VOaMCpUC-new'!AA10</f>
        <v>0</v>
      </c>
      <c r="AB10" s="25">
        <f>'CCaMC-VOaMCpUC-new'!AB10</f>
        <v>0</v>
      </c>
      <c r="AC10" s="25">
        <f>'CCaMC-VOaMCpUC-new'!AC10</f>
        <v>0</v>
      </c>
      <c r="AD10" s="25">
        <f>'CCaMC-VOaMCpUC-new'!AD10</f>
        <v>0</v>
      </c>
      <c r="AE10" s="25">
        <f>'CCaMC-VOaMCpUC-new'!AE10</f>
        <v>0</v>
      </c>
      <c r="AF10" s="25">
        <f>'CCaMC-VOaMCpUC-new'!AF10</f>
        <v>0</v>
      </c>
      <c r="AG10" s="25">
        <f>'CCaMC-VOaMCpUC-new'!AG10</f>
        <v>0</v>
      </c>
      <c r="AH10" s="25">
        <f>'CCaMC-VOaMCpUC-new'!AH10</f>
        <v>0</v>
      </c>
    </row>
    <row r="11" spans="1:34" x14ac:dyDescent="0.25">
      <c r="A11" t="s">
        <v>78</v>
      </c>
      <c r="B11" s="25">
        <f>'CCaMC-VOaMCpUC-new'!B11</f>
        <v>3.8586388095506248</v>
      </c>
      <c r="C11" s="25">
        <f>'CCaMC-VOaMCpUC-new'!C11</f>
        <v>3.8076419741553682</v>
      </c>
      <c r="D11" s="25">
        <f>'CCaMC-VOaMCpUC-new'!D11</f>
        <v>3.7566451387601116</v>
      </c>
      <c r="E11" s="25">
        <f>'CCaMC-VOaMCpUC-new'!E11</f>
        <v>3.7056483033648551</v>
      </c>
      <c r="F11" s="25">
        <f>'CCaMC-VOaMCpUC-new'!F11</f>
        <v>3.6546514679695985</v>
      </c>
      <c r="G11" s="25">
        <f>'CCaMC-VOaMCpUC-new'!G11</f>
        <v>3.6036546325743419</v>
      </c>
      <c r="H11" s="25">
        <f>'CCaMC-VOaMCpUC-new'!H11</f>
        <v>3.5526577971790854</v>
      </c>
      <c r="I11" s="25">
        <f>'CCaMC-VOaMCpUC-new'!I11</f>
        <v>3.5016609617838288</v>
      </c>
      <c r="J11" s="25">
        <f>'CCaMC-VOaMCpUC-new'!J11</f>
        <v>3.4506641263885722</v>
      </c>
      <c r="K11" s="25">
        <f>'CCaMC-VOaMCpUC-new'!K11</f>
        <v>3.3996672909933157</v>
      </c>
      <c r="L11" s="25">
        <f>'CCaMC-VOaMCpUC-new'!L11</f>
        <v>3.3486704555980591</v>
      </c>
      <c r="M11" s="25">
        <f>'CCaMC-VOaMCpUC-new'!M11</f>
        <v>3.2976736202028025</v>
      </c>
      <c r="N11" s="25">
        <f>'CCaMC-VOaMCpUC-new'!N11</f>
        <v>3.246676784807546</v>
      </c>
      <c r="O11" s="25">
        <f>'CCaMC-VOaMCpUC-new'!O11</f>
        <v>3.1956799494122894</v>
      </c>
      <c r="P11" s="25">
        <f>'CCaMC-VOaMCpUC-new'!P11</f>
        <v>3.1446831140170328</v>
      </c>
      <c r="Q11" s="25">
        <f>'CCaMC-VOaMCpUC-new'!Q11</f>
        <v>3.0936862786217763</v>
      </c>
      <c r="R11" s="25">
        <f>'CCaMC-VOaMCpUC-new'!R11</f>
        <v>3.0426894432265197</v>
      </c>
      <c r="S11" s="25">
        <f>'CCaMC-VOaMCpUC-new'!S11</f>
        <v>2.9916926078312631</v>
      </c>
      <c r="T11" s="25">
        <f>'CCaMC-VOaMCpUC-new'!T11</f>
        <v>2.9406957724360065</v>
      </c>
      <c r="U11" s="25">
        <f>'CCaMC-VOaMCpUC-new'!U11</f>
        <v>2.88969893704075</v>
      </c>
      <c r="V11" s="25">
        <f>'CCaMC-VOaMCpUC-new'!V11</f>
        <v>2.8387021016454934</v>
      </c>
      <c r="W11" s="25">
        <f>'CCaMC-VOaMCpUC-new'!W11</f>
        <v>2.7877052662502368</v>
      </c>
      <c r="X11" s="25">
        <f>'CCaMC-VOaMCpUC-new'!X11</f>
        <v>2.7367084308549803</v>
      </c>
      <c r="Y11" s="25">
        <f>'CCaMC-VOaMCpUC-new'!Y11</f>
        <v>2.6857115954597237</v>
      </c>
      <c r="Z11" s="25">
        <f>'CCaMC-VOaMCpUC-new'!Z11</f>
        <v>2.6347147600644671</v>
      </c>
      <c r="AA11" s="25">
        <f>'CCaMC-VOaMCpUC-new'!AA11</f>
        <v>2.5837179246692101</v>
      </c>
      <c r="AB11" s="25">
        <f>'CCaMC-VOaMCpUC-new'!AB11</f>
        <v>2.5327210892739536</v>
      </c>
      <c r="AC11" s="25">
        <f>'CCaMC-VOaMCpUC-new'!AC11</f>
        <v>2.481724253878697</v>
      </c>
      <c r="AD11" s="25">
        <f>'CCaMC-VOaMCpUC-new'!AD11</f>
        <v>2.4307274184834404</v>
      </c>
      <c r="AE11" s="25">
        <f>'CCaMC-VOaMCpUC-new'!AE11</f>
        <v>2.3797305830881839</v>
      </c>
      <c r="AF11" s="25">
        <f>'CCaMC-VOaMCpUC-new'!AF11</f>
        <v>3.8076419741553682</v>
      </c>
      <c r="AG11" s="25">
        <f>'CCaMC-VOaMCpUC-new'!AG11</f>
        <v>2.2777369122976707</v>
      </c>
      <c r="AH11" s="25">
        <f>'CCaMC-VOaMCpUC-new'!AH11</f>
        <v>2.2267400769024142</v>
      </c>
    </row>
    <row r="12" spans="1:34" x14ac:dyDescent="0.25">
      <c r="A12" t="s">
        <v>79</v>
      </c>
      <c r="B12" s="25">
        <f>'CCaMC-VOaMCpUC-new'!B12</f>
        <v>4.6957676248864573</v>
      </c>
      <c r="C12" s="25">
        <f>'CCaMC-VOaMCpUC-new'!C12</f>
        <v>4.6957676248864573</v>
      </c>
      <c r="D12" s="25">
        <f>'CCaMC-VOaMCpUC-new'!D12</f>
        <v>4.6957676248864573</v>
      </c>
      <c r="E12" s="25">
        <f>'CCaMC-VOaMCpUC-new'!E12</f>
        <v>4.6957676248864573</v>
      </c>
      <c r="F12" s="25">
        <f>'CCaMC-VOaMCpUC-new'!F12</f>
        <v>4.6957676248864573</v>
      </c>
      <c r="G12" s="25">
        <f>'CCaMC-VOaMCpUC-new'!G12</f>
        <v>4.6957676248864573</v>
      </c>
      <c r="H12" s="25">
        <f>'CCaMC-VOaMCpUC-new'!H12</f>
        <v>4.6957676248864573</v>
      </c>
      <c r="I12" s="25">
        <f>'CCaMC-VOaMCpUC-new'!I12</f>
        <v>4.6957676248864573</v>
      </c>
      <c r="J12" s="25">
        <f>'CCaMC-VOaMCpUC-new'!J12</f>
        <v>4.6957676248864573</v>
      </c>
      <c r="K12" s="25">
        <f>'CCaMC-VOaMCpUC-new'!K12</f>
        <v>4.6957676248864573</v>
      </c>
      <c r="L12" s="25">
        <f>'CCaMC-VOaMCpUC-new'!L12</f>
        <v>4.6957676248864573</v>
      </c>
      <c r="M12" s="25">
        <f>'CCaMC-VOaMCpUC-new'!M12</f>
        <v>4.6957676248864573</v>
      </c>
      <c r="N12" s="25">
        <f>'CCaMC-VOaMCpUC-new'!N12</f>
        <v>4.6957676248864573</v>
      </c>
      <c r="O12" s="25">
        <f>'CCaMC-VOaMCpUC-new'!O12</f>
        <v>4.6957676248864573</v>
      </c>
      <c r="P12" s="25">
        <f>'CCaMC-VOaMCpUC-new'!P12</f>
        <v>4.6957676248864573</v>
      </c>
      <c r="Q12" s="25">
        <f>'CCaMC-VOaMCpUC-new'!Q12</f>
        <v>4.6957676248864573</v>
      </c>
      <c r="R12" s="25">
        <f>'CCaMC-VOaMCpUC-new'!R12</f>
        <v>4.6957676248864573</v>
      </c>
      <c r="S12" s="25">
        <f>'CCaMC-VOaMCpUC-new'!S12</f>
        <v>4.6957676248864573</v>
      </c>
      <c r="T12" s="25">
        <f>'CCaMC-VOaMCpUC-new'!T12</f>
        <v>4.6957676248864573</v>
      </c>
      <c r="U12" s="25">
        <f>'CCaMC-VOaMCpUC-new'!U12</f>
        <v>4.6957676248864573</v>
      </c>
      <c r="V12" s="25">
        <f>'CCaMC-VOaMCpUC-new'!V12</f>
        <v>4.6957676248864573</v>
      </c>
      <c r="W12" s="25">
        <f>'CCaMC-VOaMCpUC-new'!W12</f>
        <v>4.6957676248864573</v>
      </c>
      <c r="X12" s="25">
        <f>'CCaMC-VOaMCpUC-new'!X12</f>
        <v>4.6957676248864573</v>
      </c>
      <c r="Y12" s="25">
        <f>'CCaMC-VOaMCpUC-new'!Y12</f>
        <v>4.6957676248864573</v>
      </c>
      <c r="Z12" s="25">
        <f>'CCaMC-VOaMCpUC-new'!Z12</f>
        <v>4.6957676248864573</v>
      </c>
      <c r="AA12" s="25">
        <f>'CCaMC-VOaMCpUC-new'!AA12</f>
        <v>4.6957676248864573</v>
      </c>
      <c r="AB12" s="25">
        <f>'CCaMC-VOaMCpUC-new'!AB12</f>
        <v>4.6957676248864573</v>
      </c>
      <c r="AC12" s="25">
        <f>'CCaMC-VOaMCpUC-new'!AC12</f>
        <v>4.6957676248864573</v>
      </c>
      <c r="AD12" s="25">
        <f>'CCaMC-VOaMCpUC-new'!AD12</f>
        <v>4.6957676248864573</v>
      </c>
      <c r="AE12" s="25">
        <f>'CCaMC-VOaMCpUC-new'!AE12</f>
        <v>4.6957676248864573</v>
      </c>
      <c r="AF12" s="25">
        <f>'CCaMC-VOaMCpUC-new'!AF12</f>
        <v>4.6957676248864573</v>
      </c>
      <c r="AG12" s="25">
        <f>'CCaMC-VOaMCpUC-new'!AG12</f>
        <v>4.6957676248864573</v>
      </c>
      <c r="AH12" s="25">
        <f>'CCaMC-VOaMCpUC-new'!AH12</f>
        <v>4.6957676248864573</v>
      </c>
    </row>
    <row r="13" spans="1:34" x14ac:dyDescent="0.25">
      <c r="A13" t="s">
        <v>80</v>
      </c>
      <c r="B13" s="25">
        <f>'CCaMC-VOaMCpUC-new'!B13</f>
        <v>7.9706539204869848</v>
      </c>
      <c r="C13" s="25">
        <f>'CCaMC-VOaMCpUC-new'!C13</f>
        <v>7.9706539204869848</v>
      </c>
      <c r="D13" s="25">
        <f>'CCaMC-VOaMCpUC-new'!D13</f>
        <v>7.9706539204869848</v>
      </c>
      <c r="E13" s="25">
        <f>'CCaMC-VOaMCpUC-new'!E13</f>
        <v>7.9706539204869848</v>
      </c>
      <c r="F13" s="25">
        <f>'CCaMC-VOaMCpUC-new'!F13</f>
        <v>7.9706539204869848</v>
      </c>
      <c r="G13" s="25">
        <f>'CCaMC-VOaMCpUC-new'!G13</f>
        <v>7.9706539204869848</v>
      </c>
      <c r="H13" s="25">
        <f>'CCaMC-VOaMCpUC-new'!H13</f>
        <v>7.9706539204869848</v>
      </c>
      <c r="I13" s="25">
        <f>'CCaMC-VOaMCpUC-new'!I13</f>
        <v>7.9706539204869848</v>
      </c>
      <c r="J13" s="25">
        <f>'CCaMC-VOaMCpUC-new'!J13</f>
        <v>7.9706539204869848</v>
      </c>
      <c r="K13" s="25">
        <f>'CCaMC-VOaMCpUC-new'!K13</f>
        <v>7.9706539204869848</v>
      </c>
      <c r="L13" s="25">
        <f>'CCaMC-VOaMCpUC-new'!L13</f>
        <v>7.9706539204869848</v>
      </c>
      <c r="M13" s="25">
        <f>'CCaMC-VOaMCpUC-new'!M13</f>
        <v>7.9706539204869848</v>
      </c>
      <c r="N13" s="25">
        <f>'CCaMC-VOaMCpUC-new'!N13</f>
        <v>7.9706539204869848</v>
      </c>
      <c r="O13" s="25">
        <f>'CCaMC-VOaMCpUC-new'!O13</f>
        <v>7.9706539204869848</v>
      </c>
      <c r="P13" s="25">
        <f>'CCaMC-VOaMCpUC-new'!P13</f>
        <v>7.9706539204869848</v>
      </c>
      <c r="Q13" s="25">
        <f>'CCaMC-VOaMCpUC-new'!Q13</f>
        <v>7.9706539204869848</v>
      </c>
      <c r="R13" s="25">
        <f>'CCaMC-VOaMCpUC-new'!R13</f>
        <v>7.9706539204869848</v>
      </c>
      <c r="S13" s="25">
        <f>'CCaMC-VOaMCpUC-new'!S13</f>
        <v>7.9706539204869848</v>
      </c>
      <c r="T13" s="25">
        <f>'CCaMC-VOaMCpUC-new'!T13</f>
        <v>7.9706539204869848</v>
      </c>
      <c r="U13" s="25">
        <f>'CCaMC-VOaMCpUC-new'!U13</f>
        <v>7.9706539204869848</v>
      </c>
      <c r="V13" s="25">
        <f>'CCaMC-VOaMCpUC-new'!V13</f>
        <v>7.9706539204869848</v>
      </c>
      <c r="W13" s="25">
        <f>'CCaMC-VOaMCpUC-new'!W13</f>
        <v>7.9706539204869848</v>
      </c>
      <c r="X13" s="25">
        <f>'CCaMC-VOaMCpUC-new'!X13</f>
        <v>7.9706539204869848</v>
      </c>
      <c r="Y13" s="25">
        <f>'CCaMC-VOaMCpUC-new'!Y13</f>
        <v>7.9706539204869848</v>
      </c>
      <c r="Z13" s="25">
        <f>'CCaMC-VOaMCpUC-new'!Z13</f>
        <v>7.9706539204869848</v>
      </c>
      <c r="AA13" s="25">
        <f>'CCaMC-VOaMCpUC-new'!AA13</f>
        <v>7.9706539204869848</v>
      </c>
      <c r="AB13" s="25">
        <f>'CCaMC-VOaMCpUC-new'!AB13</f>
        <v>7.9706539204869848</v>
      </c>
      <c r="AC13" s="25">
        <f>'CCaMC-VOaMCpUC-new'!AC13</f>
        <v>7.9706539204869848</v>
      </c>
      <c r="AD13" s="25">
        <f>'CCaMC-VOaMCpUC-new'!AD13</f>
        <v>7.9706539204869848</v>
      </c>
      <c r="AE13" s="25">
        <f>'CCaMC-VOaMCpUC-new'!AE13</f>
        <v>7.9706539204869848</v>
      </c>
      <c r="AF13" s="25">
        <f>'CCaMC-VOaMCpUC-new'!AF13</f>
        <v>7.9706539204869848</v>
      </c>
      <c r="AG13" s="25">
        <f>'CCaMC-VOaMCpUC-new'!AG13</f>
        <v>7.9706539204869848</v>
      </c>
      <c r="AH13" s="25">
        <f>'CCaMC-VOaMCpUC-new'!AH13</f>
        <v>7.9706539204869848</v>
      </c>
    </row>
    <row r="14" spans="1:34" x14ac:dyDescent="0.25">
      <c r="A14" t="s">
        <v>81</v>
      </c>
      <c r="B14" s="25">
        <f>'CCaMC-VOaMCpUC-new'!B14</f>
        <v>0</v>
      </c>
      <c r="C14" s="25">
        <f>'CCaMC-VOaMCpUC-new'!C14</f>
        <v>0</v>
      </c>
      <c r="D14" s="25">
        <f>'CCaMC-VOaMCpUC-new'!D14</f>
        <v>0</v>
      </c>
      <c r="E14" s="25">
        <f>'CCaMC-VOaMCpUC-new'!E14</f>
        <v>0</v>
      </c>
      <c r="F14" s="25">
        <f>'CCaMC-VOaMCpUC-new'!F14</f>
        <v>0</v>
      </c>
      <c r="G14" s="25">
        <f>'CCaMC-VOaMCpUC-new'!G14</f>
        <v>0</v>
      </c>
      <c r="H14" s="25">
        <f>'CCaMC-VOaMCpUC-new'!H14</f>
        <v>0</v>
      </c>
      <c r="I14" s="25">
        <f>'CCaMC-VOaMCpUC-new'!I14</f>
        <v>0</v>
      </c>
      <c r="J14" s="25">
        <f>'CCaMC-VOaMCpUC-new'!J14</f>
        <v>0</v>
      </c>
      <c r="K14" s="25">
        <f>'CCaMC-VOaMCpUC-new'!K14</f>
        <v>0</v>
      </c>
      <c r="L14" s="25">
        <f>'CCaMC-VOaMCpUC-new'!L14</f>
        <v>0</v>
      </c>
      <c r="M14" s="25">
        <f>'CCaMC-VOaMCpUC-new'!M14</f>
        <v>0</v>
      </c>
      <c r="N14" s="25">
        <f>'CCaMC-VOaMCpUC-new'!N14</f>
        <v>0</v>
      </c>
      <c r="O14" s="25">
        <f>'CCaMC-VOaMCpUC-new'!O14</f>
        <v>0</v>
      </c>
      <c r="P14" s="25">
        <f>'CCaMC-VOaMCpUC-new'!P14</f>
        <v>0</v>
      </c>
      <c r="Q14" s="25">
        <f>'CCaMC-VOaMCpUC-new'!Q14</f>
        <v>0</v>
      </c>
      <c r="R14" s="25">
        <f>'CCaMC-VOaMCpUC-new'!R14</f>
        <v>0</v>
      </c>
      <c r="S14" s="25">
        <f>'CCaMC-VOaMCpUC-new'!S14</f>
        <v>0</v>
      </c>
      <c r="T14" s="25">
        <f>'CCaMC-VOaMCpUC-new'!T14</f>
        <v>0</v>
      </c>
      <c r="U14" s="25">
        <f>'CCaMC-VOaMCpUC-new'!U14</f>
        <v>0</v>
      </c>
      <c r="V14" s="25">
        <f>'CCaMC-VOaMCpUC-new'!V14</f>
        <v>0</v>
      </c>
      <c r="W14" s="25">
        <f>'CCaMC-VOaMCpUC-new'!W14</f>
        <v>0</v>
      </c>
      <c r="X14" s="25">
        <f>'CCaMC-VOaMCpUC-new'!X14</f>
        <v>0</v>
      </c>
      <c r="Y14" s="25">
        <f>'CCaMC-VOaMCpUC-new'!Y14</f>
        <v>0</v>
      </c>
      <c r="Z14" s="25">
        <f>'CCaMC-VOaMCpUC-new'!Z14</f>
        <v>0</v>
      </c>
      <c r="AA14" s="25">
        <f>'CCaMC-VOaMCpUC-new'!AA14</f>
        <v>0</v>
      </c>
      <c r="AB14" s="25">
        <f>'CCaMC-VOaMCpUC-new'!AB14</f>
        <v>0</v>
      </c>
      <c r="AC14" s="25">
        <f>'CCaMC-VOaMCpUC-new'!AC14</f>
        <v>0</v>
      </c>
      <c r="AD14" s="25">
        <f>'CCaMC-VOaMCpUC-new'!AD14</f>
        <v>0</v>
      </c>
      <c r="AE14" s="25">
        <f>'CCaMC-VOaMCpUC-new'!AE14</f>
        <v>0</v>
      </c>
      <c r="AF14" s="25">
        <f>'CCaMC-VOaMCpUC-new'!AF14</f>
        <v>0</v>
      </c>
      <c r="AG14" s="25">
        <f>'CCaMC-VOaMCpUC-new'!AG14</f>
        <v>0</v>
      </c>
      <c r="AH14" s="25">
        <f>'CCaMC-VOaMCpUC-new'!AH14</f>
        <v>0</v>
      </c>
    </row>
    <row r="15" spans="1:34" x14ac:dyDescent="0.25">
      <c r="A15" t="s">
        <v>82</v>
      </c>
      <c r="B15" s="25">
        <f>'CCaMC-VOaMCpUC-new'!B15</f>
        <v>3.8586388095506248</v>
      </c>
      <c r="C15" s="25">
        <f>'CCaMC-VOaMCpUC-new'!C15</f>
        <v>3.8076419741553682</v>
      </c>
      <c r="D15" s="25">
        <f>'CCaMC-VOaMCpUC-new'!D15</f>
        <v>3.7566451387601116</v>
      </c>
      <c r="E15" s="25">
        <f>'CCaMC-VOaMCpUC-new'!E15</f>
        <v>3.7056483033648551</v>
      </c>
      <c r="F15" s="25">
        <f>'CCaMC-VOaMCpUC-new'!F15</f>
        <v>3.6546514679695985</v>
      </c>
      <c r="G15" s="25">
        <f>'CCaMC-VOaMCpUC-new'!G15</f>
        <v>3.6036546325743419</v>
      </c>
      <c r="H15" s="25">
        <f>'CCaMC-VOaMCpUC-new'!H15</f>
        <v>3.5526577971790854</v>
      </c>
      <c r="I15" s="25">
        <f>'CCaMC-VOaMCpUC-new'!I15</f>
        <v>3.5016609617838288</v>
      </c>
      <c r="J15" s="25">
        <f>'CCaMC-VOaMCpUC-new'!J15</f>
        <v>3.4506641263885722</v>
      </c>
      <c r="K15" s="25">
        <f>'CCaMC-VOaMCpUC-new'!K15</f>
        <v>3.3996672909933157</v>
      </c>
      <c r="L15" s="25">
        <f>'CCaMC-VOaMCpUC-new'!L15</f>
        <v>3.3486704555980591</v>
      </c>
      <c r="M15" s="25">
        <f>'CCaMC-VOaMCpUC-new'!M15</f>
        <v>3.2976736202028025</v>
      </c>
      <c r="N15" s="25">
        <f>'CCaMC-VOaMCpUC-new'!N15</f>
        <v>3.246676784807546</v>
      </c>
      <c r="O15" s="25">
        <f>'CCaMC-VOaMCpUC-new'!O15</f>
        <v>3.1956799494122894</v>
      </c>
      <c r="P15" s="25">
        <f>'CCaMC-VOaMCpUC-new'!P15</f>
        <v>3.1446831140170328</v>
      </c>
      <c r="Q15" s="25">
        <f>'CCaMC-VOaMCpUC-new'!Q15</f>
        <v>3.0936862786217763</v>
      </c>
      <c r="R15" s="25">
        <f>'CCaMC-VOaMCpUC-new'!R15</f>
        <v>3.0426894432265197</v>
      </c>
      <c r="S15" s="25">
        <f>'CCaMC-VOaMCpUC-new'!S15</f>
        <v>2.9916926078312631</v>
      </c>
      <c r="T15" s="25">
        <f>'CCaMC-VOaMCpUC-new'!T15</f>
        <v>2.9406957724360065</v>
      </c>
      <c r="U15" s="25">
        <f>'CCaMC-VOaMCpUC-new'!U15</f>
        <v>2.88969893704075</v>
      </c>
      <c r="V15" s="25">
        <f>'CCaMC-VOaMCpUC-new'!V15</f>
        <v>2.8387021016454934</v>
      </c>
      <c r="W15" s="25">
        <f>'CCaMC-VOaMCpUC-new'!W15</f>
        <v>2.7877052662502368</v>
      </c>
      <c r="X15" s="25">
        <f>'CCaMC-VOaMCpUC-new'!X15</f>
        <v>2.7367084308549803</v>
      </c>
      <c r="Y15" s="25">
        <f>'CCaMC-VOaMCpUC-new'!Y15</f>
        <v>2.6857115954597237</v>
      </c>
      <c r="Z15" s="25">
        <f>'CCaMC-VOaMCpUC-new'!Z15</f>
        <v>2.6347147600644671</v>
      </c>
      <c r="AA15" s="25">
        <f>'CCaMC-VOaMCpUC-new'!AA15</f>
        <v>2.5837179246692101</v>
      </c>
      <c r="AB15" s="25">
        <f>'CCaMC-VOaMCpUC-new'!AB15</f>
        <v>2.5327210892739536</v>
      </c>
      <c r="AC15" s="25">
        <f>'CCaMC-VOaMCpUC-new'!AC15</f>
        <v>2.481724253878697</v>
      </c>
      <c r="AD15" s="25">
        <f>'CCaMC-VOaMCpUC-new'!AD15</f>
        <v>2.4307274184834404</v>
      </c>
      <c r="AE15" s="25">
        <f>'CCaMC-VOaMCpUC-new'!AE15</f>
        <v>2.3797305830881839</v>
      </c>
      <c r="AF15" s="25">
        <f>'CCaMC-VOaMCpUC-new'!AF15</f>
        <v>3.8076419741553682</v>
      </c>
      <c r="AG15" s="25">
        <f>'CCaMC-VOaMCpUC-new'!AG15</f>
        <v>2.2777369122976707</v>
      </c>
      <c r="AH15" s="25">
        <f>'CCaMC-VOaMCpUC-new'!AH15</f>
        <v>2.2267400769024142</v>
      </c>
    </row>
    <row r="16" spans="1:34" x14ac:dyDescent="0.25">
      <c r="A16" t="s">
        <v>83</v>
      </c>
      <c r="B16" s="25">
        <f>'CCaMC-VOaMCpUC-new'!B16</f>
        <v>3.8586388095506248</v>
      </c>
      <c r="C16" s="25">
        <f>'CCaMC-VOaMCpUC-new'!C16</f>
        <v>3.8076419741553682</v>
      </c>
      <c r="D16" s="25">
        <f>'CCaMC-VOaMCpUC-new'!D16</f>
        <v>3.7566451387601116</v>
      </c>
      <c r="E16" s="25">
        <f>'CCaMC-VOaMCpUC-new'!E16</f>
        <v>3.7056483033648551</v>
      </c>
      <c r="F16" s="25">
        <f>'CCaMC-VOaMCpUC-new'!F16</f>
        <v>3.6546514679695985</v>
      </c>
      <c r="G16" s="25">
        <f>'CCaMC-VOaMCpUC-new'!G16</f>
        <v>3.6036546325743419</v>
      </c>
      <c r="H16" s="25">
        <f>'CCaMC-VOaMCpUC-new'!H16</f>
        <v>3.5526577971790854</v>
      </c>
      <c r="I16" s="25">
        <f>'CCaMC-VOaMCpUC-new'!I16</f>
        <v>3.5016609617838288</v>
      </c>
      <c r="J16" s="25">
        <f>'CCaMC-VOaMCpUC-new'!J16</f>
        <v>3.4506641263885722</v>
      </c>
      <c r="K16" s="25">
        <f>'CCaMC-VOaMCpUC-new'!K16</f>
        <v>3.3996672909933157</v>
      </c>
      <c r="L16" s="25">
        <f>'CCaMC-VOaMCpUC-new'!L16</f>
        <v>3.3486704555980591</v>
      </c>
      <c r="M16" s="25">
        <f>'CCaMC-VOaMCpUC-new'!M16</f>
        <v>3.2976736202028025</v>
      </c>
      <c r="N16" s="25">
        <f>'CCaMC-VOaMCpUC-new'!N16</f>
        <v>3.246676784807546</v>
      </c>
      <c r="O16" s="25">
        <f>'CCaMC-VOaMCpUC-new'!O16</f>
        <v>3.1956799494122894</v>
      </c>
      <c r="P16" s="25">
        <f>'CCaMC-VOaMCpUC-new'!P16</f>
        <v>3.1446831140170328</v>
      </c>
      <c r="Q16" s="25">
        <f>'CCaMC-VOaMCpUC-new'!Q16</f>
        <v>3.0936862786217763</v>
      </c>
      <c r="R16" s="25">
        <f>'CCaMC-VOaMCpUC-new'!R16</f>
        <v>3.0426894432265197</v>
      </c>
      <c r="S16" s="25">
        <f>'CCaMC-VOaMCpUC-new'!S16</f>
        <v>2.9916926078312631</v>
      </c>
      <c r="T16" s="25">
        <f>'CCaMC-VOaMCpUC-new'!T16</f>
        <v>2.9406957724360065</v>
      </c>
      <c r="U16" s="25">
        <f>'CCaMC-VOaMCpUC-new'!U16</f>
        <v>2.88969893704075</v>
      </c>
      <c r="V16" s="25">
        <f>'CCaMC-VOaMCpUC-new'!V16</f>
        <v>2.8387021016454934</v>
      </c>
      <c r="W16" s="25">
        <f>'CCaMC-VOaMCpUC-new'!W16</f>
        <v>2.7877052662502368</v>
      </c>
      <c r="X16" s="25">
        <f>'CCaMC-VOaMCpUC-new'!X16</f>
        <v>2.7367084308549803</v>
      </c>
      <c r="Y16" s="25">
        <f>'CCaMC-VOaMCpUC-new'!Y16</f>
        <v>2.6857115954597237</v>
      </c>
      <c r="Z16" s="25">
        <f>'CCaMC-VOaMCpUC-new'!Z16</f>
        <v>2.6347147600644671</v>
      </c>
      <c r="AA16" s="25">
        <f>'CCaMC-VOaMCpUC-new'!AA16</f>
        <v>2.5837179246692101</v>
      </c>
      <c r="AB16" s="25">
        <f>'CCaMC-VOaMCpUC-new'!AB16</f>
        <v>2.5327210892739536</v>
      </c>
      <c r="AC16" s="25">
        <f>'CCaMC-VOaMCpUC-new'!AC16</f>
        <v>2.481724253878697</v>
      </c>
      <c r="AD16" s="25">
        <f>'CCaMC-VOaMCpUC-new'!AD16</f>
        <v>2.4307274184834404</v>
      </c>
      <c r="AE16" s="25">
        <f>'CCaMC-VOaMCpUC-new'!AE16</f>
        <v>2.3797305830881839</v>
      </c>
      <c r="AF16" s="25">
        <f>'CCaMC-VOaMCpUC-new'!AF16</f>
        <v>3.8076419741553682</v>
      </c>
      <c r="AG16" s="25">
        <f>'CCaMC-VOaMCpUC-new'!AG16</f>
        <v>2.2777369122976707</v>
      </c>
      <c r="AH16" s="25">
        <f>'CCaMC-VOaMCpUC-new'!AH16</f>
        <v>2.2267400769024142</v>
      </c>
    </row>
    <row r="17" spans="1:34" x14ac:dyDescent="0.25">
      <c r="A17" t="s">
        <v>84</v>
      </c>
      <c r="B17" s="25">
        <f>'CCaMC-VOaMCpUC-new'!B17</f>
        <v>5.5406599999999999</v>
      </c>
      <c r="C17" s="25">
        <f>'CCaMC-VOaMCpUC-new'!C17</f>
        <v>5.5406599999999999</v>
      </c>
      <c r="D17" s="25">
        <f>'CCaMC-VOaMCpUC-new'!D17</f>
        <v>5.5406599999999999</v>
      </c>
      <c r="E17" s="25">
        <f>'CCaMC-VOaMCpUC-new'!E17</f>
        <v>5.5406599999999999</v>
      </c>
      <c r="F17" s="25">
        <f>'CCaMC-VOaMCpUC-new'!F17</f>
        <v>5.5406599999999999</v>
      </c>
      <c r="G17" s="25">
        <f>'CCaMC-VOaMCpUC-new'!G17</f>
        <v>5.5406599999999999</v>
      </c>
      <c r="H17" s="25">
        <f>'CCaMC-VOaMCpUC-new'!H17</f>
        <v>5.5406599999999999</v>
      </c>
      <c r="I17" s="25">
        <f>'CCaMC-VOaMCpUC-new'!I17</f>
        <v>5.5406599999999999</v>
      </c>
      <c r="J17" s="25">
        <f>'CCaMC-VOaMCpUC-new'!J17</f>
        <v>5.5406599999999999</v>
      </c>
      <c r="K17" s="25">
        <f>'CCaMC-VOaMCpUC-new'!K17</f>
        <v>5.5406599999999999</v>
      </c>
      <c r="L17" s="25">
        <f>'CCaMC-VOaMCpUC-new'!L17</f>
        <v>5.5406599999999999</v>
      </c>
      <c r="M17" s="25">
        <f>'CCaMC-VOaMCpUC-new'!M17</f>
        <v>5.5406599999999999</v>
      </c>
      <c r="N17" s="25">
        <f>'CCaMC-VOaMCpUC-new'!N17</f>
        <v>5.5406599999999999</v>
      </c>
      <c r="O17" s="25">
        <f>'CCaMC-VOaMCpUC-new'!O17</f>
        <v>5.5406599999999999</v>
      </c>
      <c r="P17" s="25">
        <f>'CCaMC-VOaMCpUC-new'!P17</f>
        <v>5.5406599999999999</v>
      </c>
      <c r="Q17" s="25">
        <f>'CCaMC-VOaMCpUC-new'!Q17</f>
        <v>5.5406599999999999</v>
      </c>
      <c r="R17" s="25">
        <f>'CCaMC-VOaMCpUC-new'!R17</f>
        <v>5.5406599999999999</v>
      </c>
      <c r="S17" s="25">
        <f>'CCaMC-VOaMCpUC-new'!S17</f>
        <v>5.5406599999999999</v>
      </c>
      <c r="T17" s="25">
        <f>'CCaMC-VOaMCpUC-new'!T17</f>
        <v>5.5406599999999999</v>
      </c>
      <c r="U17" s="25">
        <f>'CCaMC-VOaMCpUC-new'!U17</f>
        <v>5.5406599999999999</v>
      </c>
      <c r="V17" s="25">
        <f>'CCaMC-VOaMCpUC-new'!V17</f>
        <v>5.5406599999999999</v>
      </c>
      <c r="W17" s="25">
        <f>'CCaMC-VOaMCpUC-new'!W17</f>
        <v>5.5406599999999999</v>
      </c>
      <c r="X17" s="25">
        <f>'CCaMC-VOaMCpUC-new'!X17</f>
        <v>5.5406599999999999</v>
      </c>
      <c r="Y17" s="25">
        <f>'CCaMC-VOaMCpUC-new'!Y17</f>
        <v>5.5406599999999999</v>
      </c>
      <c r="Z17" s="25">
        <f>'CCaMC-VOaMCpUC-new'!Z17</f>
        <v>5.5406599999999999</v>
      </c>
      <c r="AA17" s="25">
        <f>'CCaMC-VOaMCpUC-new'!AA17</f>
        <v>5.5406599999999999</v>
      </c>
      <c r="AB17" s="25">
        <f>'CCaMC-VOaMCpUC-new'!AB17</f>
        <v>5.5406599999999999</v>
      </c>
      <c r="AC17" s="25">
        <f>'CCaMC-VOaMCpUC-new'!AC17</f>
        <v>5.5406599999999999</v>
      </c>
      <c r="AD17" s="25">
        <f>'CCaMC-VOaMCpUC-new'!AD17</f>
        <v>5.5406599999999999</v>
      </c>
      <c r="AE17" s="25">
        <f>'CCaMC-VOaMCpUC-new'!AE17</f>
        <v>5.5406599999999999</v>
      </c>
      <c r="AF17" s="25">
        <f>'CCaMC-VOaMCpUC-new'!AF17</f>
        <v>5.5406599999999999</v>
      </c>
      <c r="AG17" s="25">
        <f>'CCaMC-VOaMCpUC-new'!AG17</f>
        <v>5.5406599999999999</v>
      </c>
      <c r="AH17" s="25">
        <f>'CCaMC-VOaMCpUC-new'!AH17</f>
        <v>5.5406599999999999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1CE8DE-1CC7-41AB-A43B-0406F195BE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E3D25-E0CA-40D9-93D2-D7B0B8EAA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Fixed operation costs</vt:lpstr>
      <vt:lpstr>Variable costs</vt:lpstr>
      <vt:lpstr>Fixed investment costs</vt:lpstr>
      <vt:lpstr>Capacity Factors</vt:lpstr>
      <vt:lpstr>CCaMC-AFOaMCpUC-pre-ret</vt:lpstr>
      <vt:lpstr>CCaMC-AFOaMCpUC-new</vt:lpstr>
      <vt:lpstr>CCaMC-AFOaMCpUC-pre-nonret</vt:lpstr>
      <vt:lpstr>CCaMC-VOaMCpUC-pre-ret</vt:lpstr>
      <vt:lpstr>CCaMC-VOaMCpUC-new</vt:lpstr>
      <vt:lpstr>CCaMC-VOaMCpUC-pre-nonret</vt:lpstr>
      <vt:lpstr>CCaMC-BCCpUC</vt:lpstr>
      <vt:lpstr>CCaMC-BSCpUC</vt:lpstr>
      <vt:lpstr>U.S. data comparison</vt:lpstr>
      <vt:lpstr>cpi_2019_to_2012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Ashmoore</dc:creator>
  <cp:keywords/>
  <dc:description/>
  <cp:lastModifiedBy>Olivia Ashmoore</cp:lastModifiedBy>
  <cp:revision/>
  <dcterms:created xsi:type="dcterms:W3CDTF">2022-10-04T18:30:07Z</dcterms:created>
  <dcterms:modified xsi:type="dcterms:W3CDTF">2022-10-28T20:36:43Z</dcterms:modified>
  <cp:category/>
  <cp:contentStatus/>
</cp:coreProperties>
</file>