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Canada\canada-eps\InputData\trans\BAADTbVT\"/>
    </mc:Choice>
  </mc:AlternateContent>
  <xr:revisionPtr revIDLastSave="0" documentId="8_{D29DED2D-90B7-458E-8F45-ABE88F6B99E0}" xr6:coauthVersionLast="47" xr6:coauthVersionMax="47" xr10:uidLastSave="{00000000-0000-0000-0000-000000000000}"/>
  <bookViews>
    <workbookView xWindow="2820" yWindow="885" windowWidth="14820" windowHeight="16335" tabRatio="1000" firstSheet="12" activeTab="17" xr2:uid="{00000000-000D-0000-FFFF-FFFF00000000}"/>
  </bookViews>
  <sheets>
    <sheet name="About" sheetId="1" r:id="rId1"/>
    <sheet name="AVLo" sheetId="22" r:id="rId2"/>
    <sheet name="Passenger Cars" sheetId="15" r:id="rId3"/>
    <sheet name="Passenger Motorcyles" sheetId="20" r:id="rId4"/>
    <sheet name="Passenger HDVs" sheetId="18" r:id="rId5"/>
    <sheet name="Trucks" sheetId="14" r:id="rId6"/>
    <sheet name="Aircraft" sheetId="16" r:id="rId7"/>
    <sheet name="Aircraft_Stock_Active_Canada_Re" sheetId="21" r:id="rId8"/>
    <sheet name="Rail Passengers" sheetId="17" r:id="rId9"/>
    <sheet name="Rail Freight" sheetId="24" r:id="rId10"/>
    <sheet name="Rail fleet " sheetId="23" r:id="rId11"/>
    <sheet name="Marine Energy Consumption" sheetId="27" r:id="rId12"/>
    <sheet name="marine calcs" sheetId="28" r:id="rId13"/>
    <sheet name="BAADTbVT-passengers" sheetId="6" r:id="rId14"/>
    <sheet name="crosswalk" sheetId="30" r:id="rId15"/>
    <sheet name="NRCAN" sheetId="29" r:id="rId16"/>
    <sheet name="DATA_inputdata" sheetId="31" r:id="rId17"/>
    <sheet name="BAADTbVT-freight" sheetId="12" r:id="rId18"/>
  </sheets>
  <externalReferences>
    <externalReference r:id="rId19"/>
    <externalReference r:id="rId20"/>
    <externalReference r:id="rId21"/>
  </externalReferences>
  <definedNames>
    <definedName name="_xlnm._FilterDatabase" localSheetId="14" hidden="1">crosswalk!$A$1:$D$42</definedName>
    <definedName name="Eno_TM" localSheetId="12">'[1]1997  Table 1a Modified'!#REF!</definedName>
    <definedName name="Eno_TM" localSheetId="11">'[1]1997  Table 1a Modified'!#REF!</definedName>
    <definedName name="Eno_TM">'[1]1997  Table 1a Modified'!#REF!</definedName>
    <definedName name="Eno_Tons" localSheetId="12">'[1]1997  Table 1a Modified'!#REF!</definedName>
    <definedName name="Eno_Tons" localSheetId="11">'[1]1997  Table 1a Modified'!#REF!</definedName>
    <definedName name="Eno_Tons">'[1]1997  Table 1a Modified'!#REF!</definedName>
    <definedName name="gal_per_barrel">[2]About!$A$63</definedName>
    <definedName name="Regions">[3]Conversion!$B$43:$B$56</definedName>
    <definedName name="Sum_T2" localSheetId="12">'[1]1997  Table 1a Modified'!#REF!</definedName>
    <definedName name="Sum_T2" localSheetId="11">'[1]1997  Table 1a Modified'!#REF!</definedName>
    <definedName name="Sum_T2">'[1]1997  Table 1a Modified'!#REF!</definedName>
    <definedName name="Sum_TTM" localSheetId="12">'[1]1997  Table 1a Modified'!#REF!</definedName>
    <definedName name="Sum_TTM" localSheetId="11">'[1]1997  Table 1a Modified'!#REF!</definedName>
    <definedName name="Sum_TTM">'[1]1997  Table 1a Modified'!#REF!</definedName>
    <definedName name="ti_tbl_50" localSheetId="12">#REF!</definedName>
    <definedName name="ti_tbl_50" localSheetId="11">#REF!</definedName>
    <definedName name="ti_tbl_50">#REF!</definedName>
    <definedName name="ti_tbl_69" localSheetId="12">#REF!</definedName>
    <definedName name="ti_tbl_69" localSheetId="11">#REF!</definedName>
    <definedName name="ti_tbl_69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6" l="1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AG7" i="6" s="1"/>
  <c r="AH7" i="6" s="1"/>
  <c r="B4" i="12"/>
  <c r="B5" i="12"/>
  <c r="B7" i="12"/>
  <c r="B3" i="12"/>
  <c r="D2" i="6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D3" i="6"/>
  <c r="E3" i="6" s="1"/>
  <c r="F3" i="6" s="1"/>
  <c r="G3" i="6" s="1"/>
  <c r="H3" i="6" s="1"/>
  <c r="I3" i="6" s="1"/>
  <c r="J3" i="6" s="1"/>
  <c r="K3" i="6" s="1"/>
  <c r="L3" i="6" s="1"/>
  <c r="M3" i="6" s="1"/>
  <c r="N3" i="6" s="1"/>
  <c r="O3" i="6" s="1"/>
  <c r="P3" i="6" s="1"/>
  <c r="Q3" i="6" s="1"/>
  <c r="R3" i="6" s="1"/>
  <c r="S3" i="6" s="1"/>
  <c r="T3" i="6" s="1"/>
  <c r="U3" i="6" s="1"/>
  <c r="V3" i="6" s="1"/>
  <c r="W3" i="6" s="1"/>
  <c r="X3" i="6" s="1"/>
  <c r="Y3" i="6" s="1"/>
  <c r="Z3" i="6" s="1"/>
  <c r="AA3" i="6" s="1"/>
  <c r="AB3" i="6" s="1"/>
  <c r="AC3" i="6" s="1"/>
  <c r="AD3" i="6" s="1"/>
  <c r="AE3" i="6" s="1"/>
  <c r="AF3" i="6" s="1"/>
  <c r="AG3" i="6" s="1"/>
  <c r="AH3" i="6" s="1"/>
  <c r="D4" i="6"/>
  <c r="E4" i="6"/>
  <c r="F4" i="6" s="1"/>
  <c r="G4" i="6" s="1"/>
  <c r="H4" i="6" s="1"/>
  <c r="I4" i="6" s="1"/>
  <c r="J4" i="6" s="1"/>
  <c r="K4" i="6" s="1"/>
  <c r="L4" i="6" s="1"/>
  <c r="M4" i="6" s="1"/>
  <c r="N4" i="6" s="1"/>
  <c r="O4" i="6" s="1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AD4" i="6" s="1"/>
  <c r="AE4" i="6" s="1"/>
  <c r="AF4" i="6" s="1"/>
  <c r="AG4" i="6" s="1"/>
  <c r="AH4" i="6" s="1"/>
  <c r="D5" i="6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AC5" i="6" s="1"/>
  <c r="AD5" i="6" s="1"/>
  <c r="AE5" i="6" s="1"/>
  <c r="AF5" i="6" s="1"/>
  <c r="AG5" i="6" s="1"/>
  <c r="AH5" i="6" s="1"/>
  <c r="D6" i="6"/>
  <c r="E6" i="6" s="1"/>
  <c r="F6" i="6" s="1"/>
  <c r="G6" i="6" s="1"/>
  <c r="H6" i="6" s="1"/>
  <c r="I6" i="6" s="1"/>
  <c r="J6" i="6" s="1"/>
  <c r="K6" i="6" s="1"/>
  <c r="L6" i="6" s="1"/>
  <c r="M6" i="6" s="1"/>
  <c r="N6" i="6" s="1"/>
  <c r="O6" i="6" s="1"/>
  <c r="P6" i="6" s="1"/>
  <c r="Q6" i="6" s="1"/>
  <c r="R6" i="6" s="1"/>
  <c r="S6" i="6" s="1"/>
  <c r="T6" i="6" s="1"/>
  <c r="U6" i="6" s="1"/>
  <c r="V6" i="6" s="1"/>
  <c r="W6" i="6" s="1"/>
  <c r="X6" i="6" s="1"/>
  <c r="Y6" i="6" s="1"/>
  <c r="Z6" i="6" s="1"/>
  <c r="AA6" i="6" s="1"/>
  <c r="AB6" i="6" s="1"/>
  <c r="AC6" i="6" s="1"/>
  <c r="AD6" i="6" s="1"/>
  <c r="AE6" i="6" s="1"/>
  <c r="AF6" i="6" s="1"/>
  <c r="AG6" i="6" s="1"/>
  <c r="AH6" i="6" s="1"/>
  <c r="C3" i="6"/>
  <c r="C4" i="6"/>
  <c r="C5" i="6"/>
  <c r="C6" i="6"/>
  <c r="C2" i="6"/>
  <c r="B4" i="6"/>
  <c r="B5" i="6"/>
  <c r="B6" i="6"/>
  <c r="B3" i="6"/>
  <c r="B2" i="6"/>
  <c r="J181" i="31"/>
  <c r="I181" i="31"/>
  <c r="H181" i="31"/>
  <c r="G181" i="31"/>
  <c r="F181" i="31"/>
  <c r="E181" i="31"/>
  <c r="D181" i="31"/>
  <c r="J180" i="31"/>
  <c r="J183" i="31" s="1"/>
  <c r="I180" i="31"/>
  <c r="H180" i="31"/>
  <c r="G180" i="31"/>
  <c r="F180" i="31"/>
  <c r="E180" i="31"/>
  <c r="D180" i="31"/>
  <c r="J179" i="31"/>
  <c r="I179" i="31"/>
  <c r="I183" i="31" s="1"/>
  <c r="H179" i="31"/>
  <c r="G179" i="31"/>
  <c r="F179" i="31"/>
  <c r="E179" i="31"/>
  <c r="D179" i="31"/>
  <c r="J178" i="31"/>
  <c r="I178" i="31"/>
  <c r="H178" i="31"/>
  <c r="H183" i="31" s="1"/>
  <c r="G178" i="31"/>
  <c r="F178" i="31"/>
  <c r="E178" i="31"/>
  <c r="D178" i="31"/>
  <c r="J177" i="31"/>
  <c r="I177" i="31"/>
  <c r="H177" i="31"/>
  <c r="G177" i="31"/>
  <c r="E243" i="31" s="1"/>
  <c r="F177" i="31"/>
  <c r="E177" i="31"/>
  <c r="D177" i="31"/>
  <c r="J176" i="31"/>
  <c r="I176" i="31"/>
  <c r="H176" i="31"/>
  <c r="G176" i="31"/>
  <c r="F176" i="31"/>
  <c r="F183" i="31" s="1"/>
  <c r="E176" i="31"/>
  <c r="D176" i="31"/>
  <c r="J171" i="31"/>
  <c r="I171" i="31"/>
  <c r="H171" i="31"/>
  <c r="G171" i="31"/>
  <c r="F171" i="31"/>
  <c r="E171" i="31"/>
  <c r="E173" i="31" s="1"/>
  <c r="D171" i="31"/>
  <c r="J170" i="31"/>
  <c r="I170" i="31"/>
  <c r="H170" i="31"/>
  <c r="G170" i="31"/>
  <c r="F170" i="31"/>
  <c r="E170" i="31"/>
  <c r="D170" i="31"/>
  <c r="D173" i="31" s="1"/>
  <c r="J169" i="31"/>
  <c r="I169" i="31"/>
  <c r="H169" i="31"/>
  <c r="G169" i="31"/>
  <c r="F169" i="31"/>
  <c r="E169" i="31"/>
  <c r="D169" i="31"/>
  <c r="J168" i="31"/>
  <c r="J173" i="31" s="1"/>
  <c r="I168" i="31"/>
  <c r="H168" i="31"/>
  <c r="G168" i="31"/>
  <c r="F168" i="31"/>
  <c r="E168" i="31"/>
  <c r="D168" i="31"/>
  <c r="J167" i="31"/>
  <c r="I167" i="31"/>
  <c r="I173" i="31" s="1"/>
  <c r="H167" i="31"/>
  <c r="G167" i="31"/>
  <c r="F167" i="31"/>
  <c r="E167" i="31"/>
  <c r="D167" i="31"/>
  <c r="J166" i="31"/>
  <c r="I166" i="31"/>
  <c r="H166" i="31"/>
  <c r="G166" i="31"/>
  <c r="F166" i="31"/>
  <c r="E166" i="31"/>
  <c r="D166" i="31"/>
  <c r="J161" i="31"/>
  <c r="I161" i="31"/>
  <c r="H161" i="31"/>
  <c r="G161" i="31"/>
  <c r="G228" i="31" s="1"/>
  <c r="F161" i="31"/>
  <c r="E161" i="31"/>
  <c r="D161" i="31"/>
  <c r="J160" i="31"/>
  <c r="I160" i="31"/>
  <c r="H160" i="31"/>
  <c r="G160" i="31"/>
  <c r="F160" i="31"/>
  <c r="E160" i="31"/>
  <c r="D160" i="31"/>
  <c r="J159" i="31"/>
  <c r="I159" i="31"/>
  <c r="H159" i="31"/>
  <c r="G159" i="31"/>
  <c r="F159" i="31"/>
  <c r="E159" i="31"/>
  <c r="D159" i="31"/>
  <c r="J158" i="31"/>
  <c r="I158" i="31"/>
  <c r="H158" i="31"/>
  <c r="G158" i="31"/>
  <c r="F158" i="31"/>
  <c r="E158" i="31"/>
  <c r="D158" i="31"/>
  <c r="J157" i="31"/>
  <c r="I157" i="31"/>
  <c r="H157" i="31"/>
  <c r="G157" i="31"/>
  <c r="F157" i="31"/>
  <c r="E157" i="31"/>
  <c r="D157" i="31"/>
  <c r="J156" i="31"/>
  <c r="I156" i="31"/>
  <c r="H156" i="31"/>
  <c r="G156" i="31"/>
  <c r="F156" i="31"/>
  <c r="E156" i="31"/>
  <c r="D156" i="31"/>
  <c r="J152" i="31"/>
  <c r="I152" i="31"/>
  <c r="H152" i="31"/>
  <c r="G152" i="31"/>
  <c r="F152" i="31"/>
  <c r="E152" i="31"/>
  <c r="D152" i="31"/>
  <c r="J151" i="31"/>
  <c r="I151" i="31"/>
  <c r="H151" i="31"/>
  <c r="G151" i="31"/>
  <c r="F151" i="31"/>
  <c r="E151" i="31"/>
  <c r="D151" i="31"/>
  <c r="J150" i="31"/>
  <c r="I150" i="31"/>
  <c r="H150" i="31"/>
  <c r="G150" i="31"/>
  <c r="F150" i="31"/>
  <c r="E150" i="31"/>
  <c r="D150" i="31"/>
  <c r="J149" i="31"/>
  <c r="I149" i="31"/>
  <c r="H149" i="31"/>
  <c r="G149" i="31"/>
  <c r="F149" i="31"/>
  <c r="E149" i="31"/>
  <c r="D149" i="31"/>
  <c r="J148" i="31"/>
  <c r="I148" i="31"/>
  <c r="H148" i="31"/>
  <c r="G148" i="31"/>
  <c r="G215" i="31" s="1"/>
  <c r="F148" i="31"/>
  <c r="E148" i="31"/>
  <c r="E215" i="31" s="1"/>
  <c r="D148" i="31"/>
  <c r="J147" i="31"/>
  <c r="I147" i="31"/>
  <c r="H147" i="31"/>
  <c r="G147" i="31"/>
  <c r="F147" i="31"/>
  <c r="E147" i="31"/>
  <c r="D147" i="31"/>
  <c r="P575" i="29"/>
  <c r="O575" i="29"/>
  <c r="N575" i="29"/>
  <c r="P574" i="29"/>
  <c r="O574" i="29"/>
  <c r="N574" i="29"/>
  <c r="P573" i="29"/>
  <c r="O573" i="29"/>
  <c r="N573" i="29"/>
  <c r="P572" i="29"/>
  <c r="O572" i="29"/>
  <c r="N572" i="29"/>
  <c r="P571" i="29"/>
  <c r="O571" i="29"/>
  <c r="N571" i="29"/>
  <c r="P570" i="29"/>
  <c r="O570" i="29"/>
  <c r="N570" i="29"/>
  <c r="P569" i="29"/>
  <c r="O569" i="29"/>
  <c r="N569" i="29"/>
  <c r="P568" i="29"/>
  <c r="O568" i="29"/>
  <c r="N568" i="29"/>
  <c r="P567" i="29"/>
  <c r="O567" i="29"/>
  <c r="N567" i="29"/>
  <c r="P566" i="29"/>
  <c r="O566" i="29"/>
  <c r="N566" i="29"/>
  <c r="P565" i="29"/>
  <c r="O565" i="29"/>
  <c r="N565" i="29"/>
  <c r="P564" i="29"/>
  <c r="O564" i="29"/>
  <c r="N564" i="29"/>
  <c r="P563" i="29"/>
  <c r="O563" i="29"/>
  <c r="N563" i="29"/>
  <c r="P562" i="29"/>
  <c r="O562" i="29"/>
  <c r="N562" i="29"/>
  <c r="P561" i="29"/>
  <c r="O561" i="29"/>
  <c r="N561" i="29"/>
  <c r="P560" i="29"/>
  <c r="O560" i="29"/>
  <c r="N560" i="29"/>
  <c r="P559" i="29"/>
  <c r="O559" i="29"/>
  <c r="N559" i="29"/>
  <c r="P558" i="29"/>
  <c r="O558" i="29"/>
  <c r="N558" i="29"/>
  <c r="P557" i="29"/>
  <c r="O557" i="29"/>
  <c r="N557" i="29"/>
  <c r="P556" i="29"/>
  <c r="O556" i="29"/>
  <c r="N556" i="29"/>
  <c r="P555" i="29"/>
  <c r="O555" i="29"/>
  <c r="N555" i="29"/>
  <c r="P554" i="29"/>
  <c r="O554" i="29"/>
  <c r="N554" i="29"/>
  <c r="P553" i="29"/>
  <c r="O553" i="29"/>
  <c r="N553" i="29"/>
  <c r="P552" i="29"/>
  <c r="O552" i="29"/>
  <c r="N552" i="29"/>
  <c r="P551" i="29"/>
  <c r="O551" i="29"/>
  <c r="N551" i="29"/>
  <c r="P550" i="29"/>
  <c r="O550" i="29"/>
  <c r="N550" i="29"/>
  <c r="P549" i="29"/>
  <c r="O549" i="29"/>
  <c r="N549" i="29"/>
  <c r="P548" i="29"/>
  <c r="O548" i="29"/>
  <c r="N548" i="29"/>
  <c r="P547" i="29"/>
  <c r="O547" i="29"/>
  <c r="N547" i="29"/>
  <c r="P546" i="29"/>
  <c r="O546" i="29"/>
  <c r="N546" i="29"/>
  <c r="P545" i="29"/>
  <c r="O545" i="29"/>
  <c r="N545" i="29"/>
  <c r="P544" i="29"/>
  <c r="O544" i="29"/>
  <c r="N544" i="29"/>
  <c r="P543" i="29"/>
  <c r="O543" i="29"/>
  <c r="N543" i="29"/>
  <c r="P542" i="29"/>
  <c r="O542" i="29"/>
  <c r="N542" i="29"/>
  <c r="P541" i="29"/>
  <c r="O541" i="29"/>
  <c r="N541" i="29"/>
  <c r="P540" i="29"/>
  <c r="O540" i="29"/>
  <c r="N540" i="29"/>
  <c r="P539" i="29"/>
  <c r="O539" i="29"/>
  <c r="N539" i="29"/>
  <c r="P538" i="29"/>
  <c r="O538" i="29"/>
  <c r="N538" i="29"/>
  <c r="P537" i="29"/>
  <c r="O537" i="29"/>
  <c r="N537" i="29"/>
  <c r="P536" i="29"/>
  <c r="O536" i="29"/>
  <c r="N536" i="29"/>
  <c r="P535" i="29"/>
  <c r="O535" i="29"/>
  <c r="N535" i="29"/>
  <c r="P534" i="29"/>
  <c r="O534" i="29"/>
  <c r="N534" i="29"/>
  <c r="P533" i="29"/>
  <c r="O533" i="29"/>
  <c r="N533" i="29"/>
  <c r="P532" i="29"/>
  <c r="O532" i="29"/>
  <c r="N532" i="29"/>
  <c r="P531" i="29"/>
  <c r="O531" i="29"/>
  <c r="N531" i="29"/>
  <c r="P530" i="29"/>
  <c r="O530" i="29"/>
  <c r="N530" i="29"/>
  <c r="P529" i="29"/>
  <c r="O529" i="29"/>
  <c r="N529" i="29"/>
  <c r="P528" i="29"/>
  <c r="O528" i="29"/>
  <c r="N528" i="29"/>
  <c r="P527" i="29"/>
  <c r="O527" i="29"/>
  <c r="N527" i="29"/>
  <c r="P526" i="29"/>
  <c r="O526" i="29"/>
  <c r="N526" i="29"/>
  <c r="P525" i="29"/>
  <c r="O525" i="29"/>
  <c r="N525" i="29"/>
  <c r="P524" i="29"/>
  <c r="O524" i="29"/>
  <c r="N524" i="29"/>
  <c r="P523" i="29"/>
  <c r="O523" i="29"/>
  <c r="N523" i="29"/>
  <c r="P522" i="29"/>
  <c r="O522" i="29"/>
  <c r="N522" i="29"/>
  <c r="P521" i="29"/>
  <c r="O521" i="29"/>
  <c r="N521" i="29"/>
  <c r="P520" i="29"/>
  <c r="O520" i="29"/>
  <c r="N520" i="29"/>
  <c r="P519" i="29"/>
  <c r="O519" i="29"/>
  <c r="N519" i="29"/>
  <c r="P518" i="29"/>
  <c r="O518" i="29"/>
  <c r="N518" i="29"/>
  <c r="P517" i="29"/>
  <c r="O517" i="29"/>
  <c r="N517" i="29"/>
  <c r="P516" i="29"/>
  <c r="O516" i="29"/>
  <c r="N516" i="29"/>
  <c r="P515" i="29"/>
  <c r="O515" i="29"/>
  <c r="N515" i="29"/>
  <c r="P514" i="29"/>
  <c r="O514" i="29"/>
  <c r="N514" i="29"/>
  <c r="P513" i="29"/>
  <c r="O513" i="29"/>
  <c r="N513" i="29"/>
  <c r="P512" i="29"/>
  <c r="O512" i="29"/>
  <c r="N512" i="29"/>
  <c r="P511" i="29"/>
  <c r="O511" i="29"/>
  <c r="N511" i="29"/>
  <c r="P510" i="29"/>
  <c r="O510" i="29"/>
  <c r="N510" i="29"/>
  <c r="P509" i="29"/>
  <c r="O509" i="29"/>
  <c r="N509" i="29"/>
  <c r="P508" i="29"/>
  <c r="O508" i="29"/>
  <c r="N508" i="29"/>
  <c r="P507" i="29"/>
  <c r="O507" i="29"/>
  <c r="N507" i="29"/>
  <c r="P506" i="29"/>
  <c r="O506" i="29"/>
  <c r="N506" i="29"/>
  <c r="P505" i="29"/>
  <c r="O505" i="29"/>
  <c r="N505" i="29"/>
  <c r="P504" i="29"/>
  <c r="O504" i="29"/>
  <c r="N504" i="29"/>
  <c r="P503" i="29"/>
  <c r="O503" i="29"/>
  <c r="N503" i="29"/>
  <c r="P502" i="29"/>
  <c r="O502" i="29"/>
  <c r="N502" i="29"/>
  <c r="P501" i="29"/>
  <c r="O501" i="29"/>
  <c r="N501" i="29"/>
  <c r="P500" i="29"/>
  <c r="O500" i="29"/>
  <c r="N500" i="29"/>
  <c r="P499" i="29"/>
  <c r="O499" i="29"/>
  <c r="N499" i="29"/>
  <c r="P498" i="29"/>
  <c r="O498" i="29"/>
  <c r="N498" i="29"/>
  <c r="P497" i="29"/>
  <c r="O497" i="29"/>
  <c r="N497" i="29"/>
  <c r="P496" i="29"/>
  <c r="O496" i="29"/>
  <c r="N496" i="29"/>
  <c r="P495" i="29"/>
  <c r="O495" i="29"/>
  <c r="N495" i="29"/>
  <c r="P494" i="29"/>
  <c r="O494" i="29"/>
  <c r="N494" i="29"/>
  <c r="P493" i="29"/>
  <c r="O493" i="29"/>
  <c r="N493" i="29"/>
  <c r="P492" i="29"/>
  <c r="O492" i="29"/>
  <c r="N492" i="29"/>
  <c r="P491" i="29"/>
  <c r="O491" i="29"/>
  <c r="N491" i="29"/>
  <c r="P490" i="29"/>
  <c r="O490" i="29"/>
  <c r="N490" i="29"/>
  <c r="P489" i="29"/>
  <c r="O489" i="29"/>
  <c r="N489" i="29"/>
  <c r="P488" i="29"/>
  <c r="O488" i="29"/>
  <c r="N488" i="29"/>
  <c r="P487" i="29"/>
  <c r="O487" i="29"/>
  <c r="N487" i="29"/>
  <c r="P486" i="29"/>
  <c r="O486" i="29"/>
  <c r="N486" i="29"/>
  <c r="P485" i="29"/>
  <c r="O485" i="29"/>
  <c r="N485" i="29"/>
  <c r="P484" i="29"/>
  <c r="O484" i="29"/>
  <c r="N484" i="29"/>
  <c r="P483" i="29"/>
  <c r="O483" i="29"/>
  <c r="N483" i="29"/>
  <c r="P482" i="29"/>
  <c r="O482" i="29"/>
  <c r="N482" i="29"/>
  <c r="P481" i="29"/>
  <c r="O481" i="29"/>
  <c r="N481" i="29"/>
  <c r="P480" i="29"/>
  <c r="O480" i="29"/>
  <c r="N480" i="29"/>
  <c r="P479" i="29"/>
  <c r="O479" i="29"/>
  <c r="N479" i="29"/>
  <c r="P478" i="29"/>
  <c r="O478" i="29"/>
  <c r="N478" i="29"/>
  <c r="P477" i="29"/>
  <c r="O477" i="29"/>
  <c r="N477" i="29"/>
  <c r="P476" i="29"/>
  <c r="O476" i="29"/>
  <c r="N476" i="29"/>
  <c r="P475" i="29"/>
  <c r="O475" i="29"/>
  <c r="N475" i="29"/>
  <c r="P474" i="29"/>
  <c r="O474" i="29"/>
  <c r="N474" i="29"/>
  <c r="P473" i="29"/>
  <c r="O473" i="29"/>
  <c r="N473" i="29"/>
  <c r="P472" i="29"/>
  <c r="O472" i="29"/>
  <c r="N472" i="29"/>
  <c r="P471" i="29"/>
  <c r="O471" i="29"/>
  <c r="N471" i="29"/>
  <c r="P470" i="29"/>
  <c r="O470" i="29"/>
  <c r="N470" i="29"/>
  <c r="P469" i="29"/>
  <c r="O469" i="29"/>
  <c r="N469" i="29"/>
  <c r="P468" i="29"/>
  <c r="O468" i="29"/>
  <c r="N468" i="29"/>
  <c r="P467" i="29"/>
  <c r="O467" i="29"/>
  <c r="N467" i="29"/>
  <c r="P466" i="29"/>
  <c r="O466" i="29"/>
  <c r="N466" i="29"/>
  <c r="P465" i="29"/>
  <c r="O465" i="29"/>
  <c r="N465" i="29"/>
  <c r="P464" i="29"/>
  <c r="O464" i="29"/>
  <c r="N464" i="29"/>
  <c r="P463" i="29"/>
  <c r="O463" i="29"/>
  <c r="N463" i="29"/>
  <c r="P462" i="29"/>
  <c r="O462" i="29"/>
  <c r="N462" i="29"/>
  <c r="P461" i="29"/>
  <c r="O461" i="29"/>
  <c r="N461" i="29"/>
  <c r="P460" i="29"/>
  <c r="O460" i="29"/>
  <c r="N460" i="29"/>
  <c r="P459" i="29"/>
  <c r="O459" i="29"/>
  <c r="N459" i="29"/>
  <c r="P458" i="29"/>
  <c r="O458" i="29"/>
  <c r="N458" i="29"/>
  <c r="P457" i="29"/>
  <c r="O457" i="29"/>
  <c r="N457" i="29"/>
  <c r="P456" i="29"/>
  <c r="O456" i="29"/>
  <c r="N456" i="29"/>
  <c r="P455" i="29"/>
  <c r="O455" i="29"/>
  <c r="N455" i="29"/>
  <c r="P454" i="29"/>
  <c r="O454" i="29"/>
  <c r="N454" i="29"/>
  <c r="P453" i="29"/>
  <c r="O453" i="29"/>
  <c r="N453" i="29"/>
  <c r="P452" i="29"/>
  <c r="O452" i="29"/>
  <c r="N452" i="29"/>
  <c r="P451" i="29"/>
  <c r="O451" i="29"/>
  <c r="N451" i="29"/>
  <c r="P450" i="29"/>
  <c r="O450" i="29"/>
  <c r="N450" i="29"/>
  <c r="P449" i="29"/>
  <c r="O449" i="29"/>
  <c r="N449" i="29"/>
  <c r="P448" i="29"/>
  <c r="O448" i="29"/>
  <c r="N448" i="29"/>
  <c r="P447" i="29"/>
  <c r="O447" i="29"/>
  <c r="N447" i="29"/>
  <c r="P446" i="29"/>
  <c r="O446" i="29"/>
  <c r="N446" i="29"/>
  <c r="P445" i="29"/>
  <c r="O445" i="29"/>
  <c r="N445" i="29"/>
  <c r="P444" i="29"/>
  <c r="O444" i="29"/>
  <c r="N444" i="29"/>
  <c r="P443" i="29"/>
  <c r="O443" i="29"/>
  <c r="N443" i="29"/>
  <c r="P442" i="29"/>
  <c r="O442" i="29"/>
  <c r="N442" i="29"/>
  <c r="P441" i="29"/>
  <c r="O441" i="29"/>
  <c r="N441" i="29"/>
  <c r="P440" i="29"/>
  <c r="O440" i="29"/>
  <c r="N440" i="29"/>
  <c r="P439" i="29"/>
  <c r="O439" i="29"/>
  <c r="N439" i="29"/>
  <c r="P438" i="29"/>
  <c r="O438" i="29"/>
  <c r="N438" i="29"/>
  <c r="P437" i="29"/>
  <c r="O437" i="29"/>
  <c r="N437" i="29"/>
  <c r="P436" i="29"/>
  <c r="O436" i="29"/>
  <c r="N436" i="29"/>
  <c r="P435" i="29"/>
  <c r="O435" i="29"/>
  <c r="N435" i="29"/>
  <c r="P434" i="29"/>
  <c r="O434" i="29"/>
  <c r="N434" i="29"/>
  <c r="P433" i="29"/>
  <c r="O433" i="29"/>
  <c r="N433" i="29"/>
  <c r="P432" i="29"/>
  <c r="O432" i="29"/>
  <c r="N432" i="29"/>
  <c r="P431" i="29"/>
  <c r="O431" i="29"/>
  <c r="N431" i="29"/>
  <c r="P430" i="29"/>
  <c r="O430" i="29"/>
  <c r="N430" i="29"/>
  <c r="P429" i="29"/>
  <c r="O429" i="29"/>
  <c r="N429" i="29"/>
  <c r="P428" i="29"/>
  <c r="O428" i="29"/>
  <c r="N428" i="29"/>
  <c r="P427" i="29"/>
  <c r="O427" i="29"/>
  <c r="N427" i="29"/>
  <c r="P426" i="29"/>
  <c r="O426" i="29"/>
  <c r="N426" i="29"/>
  <c r="P425" i="29"/>
  <c r="O425" i="29"/>
  <c r="N425" i="29"/>
  <c r="P424" i="29"/>
  <c r="O424" i="29"/>
  <c r="N424" i="29"/>
  <c r="P423" i="29"/>
  <c r="O423" i="29"/>
  <c r="N423" i="29"/>
  <c r="P422" i="29"/>
  <c r="O422" i="29"/>
  <c r="N422" i="29"/>
  <c r="P421" i="29"/>
  <c r="O421" i="29"/>
  <c r="N421" i="29"/>
  <c r="P420" i="29"/>
  <c r="O420" i="29"/>
  <c r="N420" i="29"/>
  <c r="P419" i="29"/>
  <c r="O419" i="29"/>
  <c r="N419" i="29"/>
  <c r="P418" i="29"/>
  <c r="O418" i="29"/>
  <c r="N418" i="29"/>
  <c r="P417" i="29"/>
  <c r="O417" i="29"/>
  <c r="N417" i="29"/>
  <c r="P416" i="29"/>
  <c r="O416" i="29"/>
  <c r="N416" i="29"/>
  <c r="P415" i="29"/>
  <c r="O415" i="29"/>
  <c r="N415" i="29"/>
  <c r="P414" i="29"/>
  <c r="O414" i="29"/>
  <c r="N414" i="29"/>
  <c r="P413" i="29"/>
  <c r="O413" i="29"/>
  <c r="N413" i="29"/>
  <c r="P412" i="29"/>
  <c r="O412" i="29"/>
  <c r="N412" i="29"/>
  <c r="P411" i="29"/>
  <c r="O411" i="29"/>
  <c r="N411" i="29"/>
  <c r="P410" i="29"/>
  <c r="O410" i="29"/>
  <c r="N410" i="29"/>
  <c r="P409" i="29"/>
  <c r="O409" i="29"/>
  <c r="N409" i="29"/>
  <c r="P408" i="29"/>
  <c r="O408" i="29"/>
  <c r="N408" i="29"/>
  <c r="P407" i="29"/>
  <c r="O407" i="29"/>
  <c r="N407" i="29"/>
  <c r="P406" i="29"/>
  <c r="O406" i="29"/>
  <c r="N406" i="29"/>
  <c r="P405" i="29"/>
  <c r="O405" i="29"/>
  <c r="N405" i="29"/>
  <c r="P404" i="29"/>
  <c r="O404" i="29"/>
  <c r="N404" i="29"/>
  <c r="P403" i="29"/>
  <c r="O403" i="29"/>
  <c r="N403" i="29"/>
  <c r="P402" i="29"/>
  <c r="O402" i="29"/>
  <c r="N402" i="29"/>
  <c r="P401" i="29"/>
  <c r="O401" i="29"/>
  <c r="N401" i="29"/>
  <c r="P400" i="29"/>
  <c r="O400" i="29"/>
  <c r="N400" i="29"/>
  <c r="P399" i="29"/>
  <c r="O399" i="29"/>
  <c r="N399" i="29"/>
  <c r="P398" i="29"/>
  <c r="O398" i="29"/>
  <c r="N398" i="29"/>
  <c r="P397" i="29"/>
  <c r="O397" i="29"/>
  <c r="N397" i="29"/>
  <c r="P396" i="29"/>
  <c r="O396" i="29"/>
  <c r="N396" i="29"/>
  <c r="P395" i="29"/>
  <c r="O395" i="29"/>
  <c r="N395" i="29"/>
  <c r="P394" i="29"/>
  <c r="O394" i="29"/>
  <c r="N394" i="29"/>
  <c r="P393" i="29"/>
  <c r="O393" i="29"/>
  <c r="N393" i="29"/>
  <c r="P392" i="29"/>
  <c r="O392" i="29"/>
  <c r="N392" i="29"/>
  <c r="P391" i="29"/>
  <c r="O391" i="29"/>
  <c r="N391" i="29"/>
  <c r="P390" i="29"/>
  <c r="O390" i="29"/>
  <c r="N390" i="29"/>
  <c r="P389" i="29"/>
  <c r="O389" i="29"/>
  <c r="N389" i="29"/>
  <c r="P388" i="29"/>
  <c r="O388" i="29"/>
  <c r="N388" i="29"/>
  <c r="P387" i="29"/>
  <c r="O387" i="29"/>
  <c r="N387" i="29"/>
  <c r="P386" i="29"/>
  <c r="O386" i="29"/>
  <c r="N386" i="29"/>
  <c r="P385" i="29"/>
  <c r="O385" i="29"/>
  <c r="N385" i="29"/>
  <c r="P384" i="29"/>
  <c r="O384" i="29"/>
  <c r="N384" i="29"/>
  <c r="P383" i="29"/>
  <c r="O383" i="29"/>
  <c r="N383" i="29"/>
  <c r="P382" i="29"/>
  <c r="O382" i="29"/>
  <c r="N382" i="29"/>
  <c r="P381" i="29"/>
  <c r="O381" i="29"/>
  <c r="N381" i="29"/>
  <c r="P380" i="29"/>
  <c r="O380" i="29"/>
  <c r="N380" i="29"/>
  <c r="P379" i="29"/>
  <c r="O379" i="29"/>
  <c r="N379" i="29"/>
  <c r="P378" i="29"/>
  <c r="O378" i="29"/>
  <c r="N378" i="29"/>
  <c r="P377" i="29"/>
  <c r="O377" i="29"/>
  <c r="N377" i="29"/>
  <c r="P376" i="29"/>
  <c r="O376" i="29"/>
  <c r="N376" i="29"/>
  <c r="P375" i="29"/>
  <c r="O375" i="29"/>
  <c r="N375" i="29"/>
  <c r="P374" i="29"/>
  <c r="O374" i="29"/>
  <c r="N374" i="29"/>
  <c r="P373" i="29"/>
  <c r="O373" i="29"/>
  <c r="N373" i="29"/>
  <c r="P372" i="29"/>
  <c r="O372" i="29"/>
  <c r="N372" i="29"/>
  <c r="P371" i="29"/>
  <c r="O371" i="29"/>
  <c r="N371" i="29"/>
  <c r="P370" i="29"/>
  <c r="O370" i="29"/>
  <c r="N370" i="29"/>
  <c r="P369" i="29"/>
  <c r="O369" i="29"/>
  <c r="N369" i="29"/>
  <c r="P368" i="29"/>
  <c r="O368" i="29"/>
  <c r="N368" i="29"/>
  <c r="P367" i="29"/>
  <c r="O367" i="29"/>
  <c r="N367" i="29"/>
  <c r="P366" i="29"/>
  <c r="O366" i="29"/>
  <c r="N366" i="29"/>
  <c r="P365" i="29"/>
  <c r="O365" i="29"/>
  <c r="N365" i="29"/>
  <c r="P364" i="29"/>
  <c r="O364" i="29"/>
  <c r="N364" i="29"/>
  <c r="P363" i="29"/>
  <c r="O363" i="29"/>
  <c r="N363" i="29"/>
  <c r="P362" i="29"/>
  <c r="O362" i="29"/>
  <c r="N362" i="29"/>
  <c r="P361" i="29"/>
  <c r="O361" i="29"/>
  <c r="N361" i="29"/>
  <c r="P360" i="29"/>
  <c r="O360" i="29"/>
  <c r="N360" i="29"/>
  <c r="P359" i="29"/>
  <c r="O359" i="29"/>
  <c r="N359" i="29"/>
  <c r="P358" i="29"/>
  <c r="O358" i="29"/>
  <c r="N358" i="29"/>
  <c r="P357" i="29"/>
  <c r="O357" i="29"/>
  <c r="N357" i="29"/>
  <c r="P356" i="29"/>
  <c r="O356" i="29"/>
  <c r="N356" i="29"/>
  <c r="P355" i="29"/>
  <c r="O355" i="29"/>
  <c r="N355" i="29"/>
  <c r="P354" i="29"/>
  <c r="O354" i="29"/>
  <c r="N354" i="29"/>
  <c r="P353" i="29"/>
  <c r="O353" i="29"/>
  <c r="N353" i="29"/>
  <c r="P352" i="29"/>
  <c r="O352" i="29"/>
  <c r="N352" i="29"/>
  <c r="P351" i="29"/>
  <c r="O351" i="29"/>
  <c r="N351" i="29"/>
  <c r="P350" i="29"/>
  <c r="O350" i="29"/>
  <c r="N350" i="29"/>
  <c r="P349" i="29"/>
  <c r="O349" i="29"/>
  <c r="N349" i="29"/>
  <c r="P348" i="29"/>
  <c r="O348" i="29"/>
  <c r="N348" i="29"/>
  <c r="P347" i="29"/>
  <c r="O347" i="29"/>
  <c r="N347" i="29"/>
  <c r="P346" i="29"/>
  <c r="O346" i="29"/>
  <c r="N346" i="29"/>
  <c r="P345" i="29"/>
  <c r="O345" i="29"/>
  <c r="N345" i="29"/>
  <c r="P344" i="29"/>
  <c r="O344" i="29"/>
  <c r="N344" i="29"/>
  <c r="P343" i="29"/>
  <c r="O343" i="29"/>
  <c r="N343" i="29"/>
  <c r="P342" i="29"/>
  <c r="O342" i="29"/>
  <c r="N342" i="29"/>
  <c r="P341" i="29"/>
  <c r="O341" i="29"/>
  <c r="N341" i="29"/>
  <c r="P340" i="29"/>
  <c r="O340" i="29"/>
  <c r="N340" i="29"/>
  <c r="P339" i="29"/>
  <c r="O339" i="29"/>
  <c r="N339" i="29"/>
  <c r="P338" i="29"/>
  <c r="O338" i="29"/>
  <c r="N338" i="29"/>
  <c r="P337" i="29"/>
  <c r="O337" i="29"/>
  <c r="N337" i="29"/>
  <c r="P336" i="29"/>
  <c r="O336" i="29"/>
  <c r="N336" i="29"/>
  <c r="P335" i="29"/>
  <c r="O335" i="29"/>
  <c r="N335" i="29"/>
  <c r="P334" i="29"/>
  <c r="O334" i="29"/>
  <c r="N334" i="29"/>
  <c r="P333" i="29"/>
  <c r="O333" i="29"/>
  <c r="N333" i="29"/>
  <c r="P332" i="29"/>
  <c r="O332" i="29"/>
  <c r="N332" i="29"/>
  <c r="P331" i="29"/>
  <c r="O331" i="29"/>
  <c r="N331" i="29"/>
  <c r="P330" i="29"/>
  <c r="O330" i="29"/>
  <c r="N330" i="29"/>
  <c r="P329" i="29"/>
  <c r="O329" i="29"/>
  <c r="N329" i="29"/>
  <c r="P328" i="29"/>
  <c r="O328" i="29"/>
  <c r="N328" i="29"/>
  <c r="P327" i="29"/>
  <c r="O327" i="29"/>
  <c r="N327" i="29"/>
  <c r="P326" i="29"/>
  <c r="O326" i="29"/>
  <c r="N326" i="29"/>
  <c r="P325" i="29"/>
  <c r="O325" i="29"/>
  <c r="N325" i="29"/>
  <c r="P324" i="29"/>
  <c r="O324" i="29"/>
  <c r="N324" i="29"/>
  <c r="P323" i="29"/>
  <c r="O323" i="29"/>
  <c r="N323" i="29"/>
  <c r="P322" i="29"/>
  <c r="O322" i="29"/>
  <c r="N322" i="29"/>
  <c r="P321" i="29"/>
  <c r="O321" i="29"/>
  <c r="N321" i="29"/>
  <c r="P320" i="29"/>
  <c r="O320" i="29"/>
  <c r="N320" i="29"/>
  <c r="P319" i="29"/>
  <c r="O319" i="29"/>
  <c r="N319" i="29"/>
  <c r="P318" i="29"/>
  <c r="O318" i="29"/>
  <c r="N318" i="29"/>
  <c r="P317" i="29"/>
  <c r="O317" i="29"/>
  <c r="N317" i="29"/>
  <c r="P316" i="29"/>
  <c r="O316" i="29"/>
  <c r="N316" i="29"/>
  <c r="P315" i="29"/>
  <c r="O315" i="29"/>
  <c r="N315" i="29"/>
  <c r="P314" i="29"/>
  <c r="O314" i="29"/>
  <c r="N314" i="29"/>
  <c r="P313" i="29"/>
  <c r="O313" i="29"/>
  <c r="N313" i="29"/>
  <c r="P312" i="29"/>
  <c r="O312" i="29"/>
  <c r="N312" i="29"/>
  <c r="P311" i="29"/>
  <c r="O311" i="29"/>
  <c r="N311" i="29"/>
  <c r="P310" i="29"/>
  <c r="O310" i="29"/>
  <c r="N310" i="29"/>
  <c r="P309" i="29"/>
  <c r="O309" i="29"/>
  <c r="N309" i="29"/>
  <c r="P308" i="29"/>
  <c r="O308" i="29"/>
  <c r="N308" i="29"/>
  <c r="P307" i="29"/>
  <c r="O307" i="29"/>
  <c r="N307" i="29"/>
  <c r="P306" i="29"/>
  <c r="O306" i="29"/>
  <c r="N306" i="29"/>
  <c r="P305" i="29"/>
  <c r="O305" i="29"/>
  <c r="N305" i="29"/>
  <c r="P304" i="29"/>
  <c r="O304" i="29"/>
  <c r="N304" i="29"/>
  <c r="P303" i="29"/>
  <c r="O303" i="29"/>
  <c r="N303" i="29"/>
  <c r="P302" i="29"/>
  <c r="O302" i="29"/>
  <c r="N302" i="29"/>
  <c r="P301" i="29"/>
  <c r="O301" i="29"/>
  <c r="N301" i="29"/>
  <c r="P300" i="29"/>
  <c r="O300" i="29"/>
  <c r="N300" i="29"/>
  <c r="P299" i="29"/>
  <c r="O299" i="29"/>
  <c r="N299" i="29"/>
  <c r="P298" i="29"/>
  <c r="O298" i="29"/>
  <c r="N298" i="29"/>
  <c r="P297" i="29"/>
  <c r="O297" i="29"/>
  <c r="N297" i="29"/>
  <c r="P296" i="29"/>
  <c r="O296" i="29"/>
  <c r="N296" i="29"/>
  <c r="P295" i="29"/>
  <c r="O295" i="29"/>
  <c r="N295" i="29"/>
  <c r="P294" i="29"/>
  <c r="O294" i="29"/>
  <c r="N294" i="29"/>
  <c r="P293" i="29"/>
  <c r="O293" i="29"/>
  <c r="N293" i="29"/>
  <c r="P292" i="29"/>
  <c r="O292" i="29"/>
  <c r="N292" i="29"/>
  <c r="P291" i="29"/>
  <c r="O291" i="29"/>
  <c r="N291" i="29"/>
  <c r="P290" i="29"/>
  <c r="O290" i="29"/>
  <c r="N290" i="29"/>
  <c r="P289" i="29"/>
  <c r="O289" i="29"/>
  <c r="N289" i="29"/>
  <c r="P288" i="29"/>
  <c r="O288" i="29"/>
  <c r="N288" i="29"/>
  <c r="P287" i="29"/>
  <c r="O287" i="29"/>
  <c r="N287" i="29"/>
  <c r="P286" i="29"/>
  <c r="O286" i="29"/>
  <c r="N286" i="29"/>
  <c r="P285" i="29"/>
  <c r="O285" i="29"/>
  <c r="N285" i="29"/>
  <c r="P284" i="29"/>
  <c r="O284" i="29"/>
  <c r="N284" i="29"/>
  <c r="P283" i="29"/>
  <c r="O283" i="29"/>
  <c r="N283" i="29"/>
  <c r="P282" i="29"/>
  <c r="O282" i="29"/>
  <c r="N282" i="29"/>
  <c r="P281" i="29"/>
  <c r="O281" i="29"/>
  <c r="N281" i="29"/>
  <c r="P280" i="29"/>
  <c r="O280" i="29"/>
  <c r="N280" i="29"/>
  <c r="P279" i="29"/>
  <c r="O279" i="29"/>
  <c r="N279" i="29"/>
  <c r="P278" i="29"/>
  <c r="O278" i="29"/>
  <c r="N278" i="29"/>
  <c r="P277" i="29"/>
  <c r="O277" i="29"/>
  <c r="N277" i="29"/>
  <c r="P276" i="29"/>
  <c r="O276" i="29"/>
  <c r="N276" i="29"/>
  <c r="P275" i="29"/>
  <c r="O275" i="29"/>
  <c r="N275" i="29"/>
  <c r="P274" i="29"/>
  <c r="O274" i="29"/>
  <c r="N274" i="29"/>
  <c r="P273" i="29"/>
  <c r="O273" i="29"/>
  <c r="N273" i="29"/>
  <c r="P272" i="29"/>
  <c r="O272" i="29"/>
  <c r="N272" i="29"/>
  <c r="P271" i="29"/>
  <c r="O271" i="29"/>
  <c r="N271" i="29"/>
  <c r="P270" i="29"/>
  <c r="O270" i="29"/>
  <c r="N270" i="29"/>
  <c r="P269" i="29"/>
  <c r="O269" i="29"/>
  <c r="N269" i="29"/>
  <c r="P268" i="29"/>
  <c r="O268" i="29"/>
  <c r="N268" i="29"/>
  <c r="P267" i="29"/>
  <c r="O267" i="29"/>
  <c r="N267" i="29"/>
  <c r="P266" i="29"/>
  <c r="O266" i="29"/>
  <c r="N266" i="29"/>
  <c r="P265" i="29"/>
  <c r="O265" i="29"/>
  <c r="N265" i="29"/>
  <c r="P264" i="29"/>
  <c r="O264" i="29"/>
  <c r="N264" i="29"/>
  <c r="P263" i="29"/>
  <c r="O263" i="29"/>
  <c r="N263" i="29"/>
  <c r="P262" i="29"/>
  <c r="O262" i="29"/>
  <c r="N262" i="29"/>
  <c r="P261" i="29"/>
  <c r="O261" i="29"/>
  <c r="N261" i="29"/>
  <c r="P260" i="29"/>
  <c r="O260" i="29"/>
  <c r="N260" i="29"/>
  <c r="P259" i="29"/>
  <c r="O259" i="29"/>
  <c r="N259" i="29"/>
  <c r="P258" i="29"/>
  <c r="O258" i="29"/>
  <c r="N258" i="29"/>
  <c r="P257" i="29"/>
  <c r="O257" i="29"/>
  <c r="N257" i="29"/>
  <c r="P256" i="29"/>
  <c r="O256" i="29"/>
  <c r="N256" i="29"/>
  <c r="P255" i="29"/>
  <c r="O255" i="29"/>
  <c r="N255" i="29"/>
  <c r="P254" i="29"/>
  <c r="O254" i="29"/>
  <c r="N254" i="29"/>
  <c r="P253" i="29"/>
  <c r="O253" i="29"/>
  <c r="N253" i="29"/>
  <c r="P252" i="29"/>
  <c r="O252" i="29"/>
  <c r="N252" i="29"/>
  <c r="P251" i="29"/>
  <c r="O251" i="29"/>
  <c r="N251" i="29"/>
  <c r="P250" i="29"/>
  <c r="O250" i="29"/>
  <c r="N250" i="29"/>
  <c r="P249" i="29"/>
  <c r="O249" i="29"/>
  <c r="N249" i="29"/>
  <c r="P248" i="29"/>
  <c r="O248" i="29"/>
  <c r="N248" i="29"/>
  <c r="P247" i="29"/>
  <c r="O247" i="29"/>
  <c r="N247" i="29"/>
  <c r="P246" i="29"/>
  <c r="O246" i="29"/>
  <c r="N246" i="29"/>
  <c r="P245" i="29"/>
  <c r="O245" i="29"/>
  <c r="N245" i="29"/>
  <c r="P244" i="29"/>
  <c r="O244" i="29"/>
  <c r="N244" i="29"/>
  <c r="P243" i="29"/>
  <c r="O243" i="29"/>
  <c r="N243" i="29"/>
  <c r="P242" i="29"/>
  <c r="O242" i="29"/>
  <c r="N242" i="29"/>
  <c r="P241" i="29"/>
  <c r="O241" i="29"/>
  <c r="N241" i="29"/>
  <c r="P240" i="29"/>
  <c r="O240" i="29"/>
  <c r="N240" i="29"/>
  <c r="P239" i="29"/>
  <c r="O239" i="29"/>
  <c r="N239" i="29"/>
  <c r="P238" i="29"/>
  <c r="O238" i="29"/>
  <c r="N238" i="29"/>
  <c r="P237" i="29"/>
  <c r="O237" i="29"/>
  <c r="N237" i="29"/>
  <c r="P236" i="29"/>
  <c r="O236" i="29"/>
  <c r="N236" i="29"/>
  <c r="P235" i="29"/>
  <c r="O235" i="29"/>
  <c r="N235" i="29"/>
  <c r="P234" i="29"/>
  <c r="O234" i="29"/>
  <c r="N234" i="29"/>
  <c r="P233" i="29"/>
  <c r="O233" i="29"/>
  <c r="N233" i="29"/>
  <c r="P232" i="29"/>
  <c r="O232" i="29"/>
  <c r="N232" i="29"/>
  <c r="P231" i="29"/>
  <c r="O231" i="29"/>
  <c r="N231" i="29"/>
  <c r="P230" i="29"/>
  <c r="O230" i="29"/>
  <c r="N230" i="29"/>
  <c r="P229" i="29"/>
  <c r="O229" i="29"/>
  <c r="N229" i="29"/>
  <c r="P228" i="29"/>
  <c r="O228" i="29"/>
  <c r="N228" i="29"/>
  <c r="P227" i="29"/>
  <c r="O227" i="29"/>
  <c r="N227" i="29"/>
  <c r="P226" i="29"/>
  <c r="O226" i="29"/>
  <c r="N226" i="29"/>
  <c r="P225" i="29"/>
  <c r="O225" i="29"/>
  <c r="N225" i="29"/>
  <c r="P224" i="29"/>
  <c r="O224" i="29"/>
  <c r="N224" i="29"/>
  <c r="P223" i="29"/>
  <c r="O223" i="29"/>
  <c r="N223" i="29"/>
  <c r="P222" i="29"/>
  <c r="O222" i="29"/>
  <c r="N222" i="29"/>
  <c r="P221" i="29"/>
  <c r="O221" i="29"/>
  <c r="N221" i="29"/>
  <c r="P220" i="29"/>
  <c r="O220" i="29"/>
  <c r="N220" i="29"/>
  <c r="P219" i="29"/>
  <c r="O219" i="29"/>
  <c r="N219" i="29"/>
  <c r="P218" i="29"/>
  <c r="O218" i="29"/>
  <c r="N218" i="29"/>
  <c r="P217" i="29"/>
  <c r="O217" i="29"/>
  <c r="N217" i="29"/>
  <c r="P216" i="29"/>
  <c r="O216" i="29"/>
  <c r="N216" i="29"/>
  <c r="P215" i="29"/>
  <c r="O215" i="29"/>
  <c r="N215" i="29"/>
  <c r="P214" i="29"/>
  <c r="O214" i="29"/>
  <c r="N214" i="29"/>
  <c r="P213" i="29"/>
  <c r="O213" i="29"/>
  <c r="N213" i="29"/>
  <c r="P212" i="29"/>
  <c r="O212" i="29"/>
  <c r="N212" i="29"/>
  <c r="P211" i="29"/>
  <c r="O211" i="29"/>
  <c r="N211" i="29"/>
  <c r="P210" i="29"/>
  <c r="O210" i="29"/>
  <c r="N210" i="29"/>
  <c r="P209" i="29"/>
  <c r="O209" i="29"/>
  <c r="N209" i="29"/>
  <c r="P208" i="29"/>
  <c r="O208" i="29"/>
  <c r="N208" i="29"/>
  <c r="P207" i="29"/>
  <c r="O207" i="29"/>
  <c r="N207" i="29"/>
  <c r="P206" i="29"/>
  <c r="O206" i="29"/>
  <c r="N206" i="29"/>
  <c r="P205" i="29"/>
  <c r="O205" i="29"/>
  <c r="N205" i="29"/>
  <c r="P204" i="29"/>
  <c r="O204" i="29"/>
  <c r="N204" i="29"/>
  <c r="P203" i="29"/>
  <c r="O203" i="29"/>
  <c r="N203" i="29"/>
  <c r="P202" i="29"/>
  <c r="O202" i="29"/>
  <c r="N202" i="29"/>
  <c r="P201" i="29"/>
  <c r="O201" i="29"/>
  <c r="N201" i="29"/>
  <c r="P200" i="29"/>
  <c r="O200" i="29"/>
  <c r="N200" i="29"/>
  <c r="P199" i="29"/>
  <c r="O199" i="29"/>
  <c r="N199" i="29"/>
  <c r="P198" i="29"/>
  <c r="O198" i="29"/>
  <c r="N198" i="29"/>
  <c r="P197" i="29"/>
  <c r="O197" i="29"/>
  <c r="N197" i="29"/>
  <c r="P196" i="29"/>
  <c r="O196" i="29"/>
  <c r="N196" i="29"/>
  <c r="P195" i="29"/>
  <c r="O195" i="29"/>
  <c r="N195" i="29"/>
  <c r="P194" i="29"/>
  <c r="O194" i="29"/>
  <c r="N194" i="29"/>
  <c r="P193" i="29"/>
  <c r="O193" i="29"/>
  <c r="N193" i="29"/>
  <c r="P192" i="29"/>
  <c r="O192" i="29"/>
  <c r="N192" i="29"/>
  <c r="P191" i="29"/>
  <c r="O191" i="29"/>
  <c r="N191" i="29"/>
  <c r="P190" i="29"/>
  <c r="O190" i="29"/>
  <c r="N190" i="29"/>
  <c r="P189" i="29"/>
  <c r="O189" i="29"/>
  <c r="N189" i="29"/>
  <c r="P188" i="29"/>
  <c r="O188" i="29"/>
  <c r="N188" i="29"/>
  <c r="P187" i="29"/>
  <c r="O187" i="29"/>
  <c r="N187" i="29"/>
  <c r="P186" i="29"/>
  <c r="O186" i="29"/>
  <c r="N186" i="29"/>
  <c r="P185" i="29"/>
  <c r="O185" i="29"/>
  <c r="N185" i="29"/>
  <c r="P184" i="29"/>
  <c r="O184" i="29"/>
  <c r="N184" i="29"/>
  <c r="P183" i="29"/>
  <c r="O183" i="29"/>
  <c r="N183" i="29"/>
  <c r="P182" i="29"/>
  <c r="O182" i="29"/>
  <c r="N182" i="29"/>
  <c r="P181" i="29"/>
  <c r="O181" i="29"/>
  <c r="N181" i="29"/>
  <c r="P180" i="29"/>
  <c r="O180" i="29"/>
  <c r="N180" i="29"/>
  <c r="P179" i="29"/>
  <c r="O179" i="29"/>
  <c r="N179" i="29"/>
  <c r="P178" i="29"/>
  <c r="O178" i="29"/>
  <c r="N178" i="29"/>
  <c r="P177" i="29"/>
  <c r="O177" i="29"/>
  <c r="N177" i="29"/>
  <c r="P176" i="29"/>
  <c r="O176" i="29"/>
  <c r="N176" i="29"/>
  <c r="P175" i="29"/>
  <c r="O175" i="29"/>
  <c r="N175" i="29"/>
  <c r="P174" i="29"/>
  <c r="O174" i="29"/>
  <c r="N174" i="29"/>
  <c r="P173" i="29"/>
  <c r="O173" i="29"/>
  <c r="N173" i="29"/>
  <c r="P172" i="29"/>
  <c r="O172" i="29"/>
  <c r="N172" i="29"/>
  <c r="P171" i="29"/>
  <c r="O171" i="29"/>
  <c r="N171" i="29"/>
  <c r="P170" i="29"/>
  <c r="O170" i="29"/>
  <c r="N170" i="29"/>
  <c r="P169" i="29"/>
  <c r="O169" i="29"/>
  <c r="N169" i="29"/>
  <c r="P168" i="29"/>
  <c r="O168" i="29"/>
  <c r="N168" i="29"/>
  <c r="P167" i="29"/>
  <c r="O167" i="29"/>
  <c r="N167" i="29"/>
  <c r="P166" i="29"/>
  <c r="O166" i="29"/>
  <c r="N166" i="29"/>
  <c r="P165" i="29"/>
  <c r="O165" i="29"/>
  <c r="N165" i="29"/>
  <c r="P164" i="29"/>
  <c r="O164" i="29"/>
  <c r="N164" i="29"/>
  <c r="P163" i="29"/>
  <c r="O163" i="29"/>
  <c r="N163" i="29"/>
  <c r="P162" i="29"/>
  <c r="O162" i="29"/>
  <c r="N162" i="29"/>
  <c r="P161" i="29"/>
  <c r="O161" i="29"/>
  <c r="N161" i="29"/>
  <c r="P160" i="29"/>
  <c r="O160" i="29"/>
  <c r="N160" i="29"/>
  <c r="P159" i="29"/>
  <c r="O159" i="29"/>
  <c r="N159" i="29"/>
  <c r="P158" i="29"/>
  <c r="O158" i="29"/>
  <c r="N158" i="29"/>
  <c r="P157" i="29"/>
  <c r="O157" i="29"/>
  <c r="N157" i="29"/>
  <c r="P156" i="29"/>
  <c r="O156" i="29"/>
  <c r="N156" i="29"/>
  <c r="P155" i="29"/>
  <c r="O155" i="29"/>
  <c r="N155" i="29"/>
  <c r="P154" i="29"/>
  <c r="O154" i="29"/>
  <c r="N154" i="29"/>
  <c r="P153" i="29"/>
  <c r="O153" i="29"/>
  <c r="N153" i="29"/>
  <c r="P152" i="29"/>
  <c r="O152" i="29"/>
  <c r="N152" i="29"/>
  <c r="P151" i="29"/>
  <c r="O151" i="29"/>
  <c r="N151" i="29"/>
  <c r="P150" i="29"/>
  <c r="O150" i="29"/>
  <c r="N150" i="29"/>
  <c r="P149" i="29"/>
  <c r="O149" i="29"/>
  <c r="N149" i="29"/>
  <c r="P148" i="29"/>
  <c r="O148" i="29"/>
  <c r="N148" i="29"/>
  <c r="P147" i="29"/>
  <c r="O147" i="29"/>
  <c r="N147" i="29"/>
  <c r="P146" i="29"/>
  <c r="O146" i="29"/>
  <c r="N146" i="29"/>
  <c r="P145" i="29"/>
  <c r="O145" i="29"/>
  <c r="N145" i="29"/>
  <c r="P144" i="29"/>
  <c r="O144" i="29"/>
  <c r="N144" i="29"/>
  <c r="P143" i="29"/>
  <c r="O143" i="29"/>
  <c r="N143" i="29"/>
  <c r="P142" i="29"/>
  <c r="O142" i="29"/>
  <c r="N142" i="29"/>
  <c r="P141" i="29"/>
  <c r="O141" i="29"/>
  <c r="N141" i="29"/>
  <c r="P140" i="29"/>
  <c r="O140" i="29"/>
  <c r="N140" i="29"/>
  <c r="P139" i="29"/>
  <c r="O139" i="29"/>
  <c r="N139" i="29"/>
  <c r="P138" i="29"/>
  <c r="O138" i="29"/>
  <c r="N138" i="29"/>
  <c r="P137" i="29"/>
  <c r="O137" i="29"/>
  <c r="N137" i="29"/>
  <c r="P136" i="29"/>
  <c r="O136" i="29"/>
  <c r="N136" i="29"/>
  <c r="P135" i="29"/>
  <c r="O135" i="29"/>
  <c r="N135" i="29"/>
  <c r="P134" i="29"/>
  <c r="O134" i="29"/>
  <c r="N134" i="29"/>
  <c r="P133" i="29"/>
  <c r="O133" i="29"/>
  <c r="N133" i="29"/>
  <c r="P132" i="29"/>
  <c r="O132" i="29"/>
  <c r="N132" i="29"/>
  <c r="P131" i="29"/>
  <c r="O131" i="29"/>
  <c r="N131" i="29"/>
  <c r="P130" i="29"/>
  <c r="O130" i="29"/>
  <c r="N130" i="29"/>
  <c r="P129" i="29"/>
  <c r="O129" i="29"/>
  <c r="N129" i="29"/>
  <c r="P128" i="29"/>
  <c r="O128" i="29"/>
  <c r="N128" i="29"/>
  <c r="P127" i="29"/>
  <c r="O127" i="29"/>
  <c r="N127" i="29"/>
  <c r="P126" i="29"/>
  <c r="O126" i="29"/>
  <c r="N126" i="29"/>
  <c r="P125" i="29"/>
  <c r="O125" i="29"/>
  <c r="N125" i="29"/>
  <c r="P124" i="29"/>
  <c r="O124" i="29"/>
  <c r="N124" i="29"/>
  <c r="P123" i="29"/>
  <c r="O123" i="29"/>
  <c r="N123" i="29"/>
  <c r="P122" i="29"/>
  <c r="O122" i="29"/>
  <c r="N122" i="29"/>
  <c r="P121" i="29"/>
  <c r="O121" i="29"/>
  <c r="N121" i="29"/>
  <c r="P120" i="29"/>
  <c r="O120" i="29"/>
  <c r="N120" i="29"/>
  <c r="P119" i="29"/>
  <c r="O119" i="29"/>
  <c r="N119" i="29"/>
  <c r="P118" i="29"/>
  <c r="O118" i="29"/>
  <c r="N118" i="29"/>
  <c r="P117" i="29"/>
  <c r="O117" i="29"/>
  <c r="N117" i="29"/>
  <c r="P116" i="29"/>
  <c r="O116" i="29"/>
  <c r="N116" i="29"/>
  <c r="P115" i="29"/>
  <c r="O115" i="29"/>
  <c r="N115" i="29"/>
  <c r="P114" i="29"/>
  <c r="O114" i="29"/>
  <c r="N114" i="29"/>
  <c r="P113" i="29"/>
  <c r="O113" i="29"/>
  <c r="N113" i="29"/>
  <c r="P112" i="29"/>
  <c r="O112" i="29"/>
  <c r="N112" i="29"/>
  <c r="P111" i="29"/>
  <c r="O111" i="29"/>
  <c r="N111" i="29"/>
  <c r="P110" i="29"/>
  <c r="O110" i="29"/>
  <c r="N110" i="29"/>
  <c r="P109" i="29"/>
  <c r="O109" i="29"/>
  <c r="N109" i="29"/>
  <c r="P108" i="29"/>
  <c r="O108" i="29"/>
  <c r="N108" i="29"/>
  <c r="P107" i="29"/>
  <c r="O107" i="29"/>
  <c r="N107" i="29"/>
  <c r="P106" i="29"/>
  <c r="O106" i="29"/>
  <c r="N106" i="29"/>
  <c r="P105" i="29"/>
  <c r="O105" i="29"/>
  <c r="N105" i="29"/>
  <c r="P104" i="29"/>
  <c r="O104" i="29"/>
  <c r="N104" i="29"/>
  <c r="P103" i="29"/>
  <c r="O103" i="29"/>
  <c r="N103" i="29"/>
  <c r="P102" i="29"/>
  <c r="O102" i="29"/>
  <c r="N102" i="29"/>
  <c r="P101" i="29"/>
  <c r="O101" i="29"/>
  <c r="N101" i="29"/>
  <c r="P100" i="29"/>
  <c r="O100" i="29"/>
  <c r="N100" i="29"/>
  <c r="P99" i="29"/>
  <c r="O99" i="29"/>
  <c r="N99" i="29"/>
  <c r="P98" i="29"/>
  <c r="O98" i="29"/>
  <c r="N98" i="29"/>
  <c r="P97" i="29"/>
  <c r="O97" i="29"/>
  <c r="N97" i="29"/>
  <c r="P96" i="29"/>
  <c r="O96" i="29"/>
  <c r="N96" i="29"/>
  <c r="P95" i="29"/>
  <c r="O95" i="29"/>
  <c r="N95" i="29"/>
  <c r="P94" i="29"/>
  <c r="O94" i="29"/>
  <c r="N94" i="29"/>
  <c r="P93" i="29"/>
  <c r="O93" i="29"/>
  <c r="N93" i="29"/>
  <c r="P92" i="29"/>
  <c r="O92" i="29"/>
  <c r="N92" i="29"/>
  <c r="P91" i="29"/>
  <c r="O91" i="29"/>
  <c r="N91" i="29"/>
  <c r="P90" i="29"/>
  <c r="O90" i="29"/>
  <c r="N90" i="29"/>
  <c r="P89" i="29"/>
  <c r="O89" i="29"/>
  <c r="N89" i="29"/>
  <c r="P88" i="29"/>
  <c r="O88" i="29"/>
  <c r="N88" i="29"/>
  <c r="P87" i="29"/>
  <c r="O87" i="29"/>
  <c r="N87" i="29"/>
  <c r="P86" i="29"/>
  <c r="O86" i="29"/>
  <c r="N86" i="29"/>
  <c r="P85" i="29"/>
  <c r="O85" i="29"/>
  <c r="N85" i="29"/>
  <c r="P84" i="29"/>
  <c r="O84" i="29"/>
  <c r="N84" i="29"/>
  <c r="P83" i="29"/>
  <c r="O83" i="29"/>
  <c r="N83" i="29"/>
  <c r="P82" i="29"/>
  <c r="O82" i="29"/>
  <c r="N82" i="29"/>
  <c r="P81" i="29"/>
  <c r="O81" i="29"/>
  <c r="N81" i="29"/>
  <c r="P80" i="29"/>
  <c r="O80" i="29"/>
  <c r="N80" i="29"/>
  <c r="P79" i="29"/>
  <c r="O79" i="29"/>
  <c r="N79" i="29"/>
  <c r="P78" i="29"/>
  <c r="O78" i="29"/>
  <c r="N78" i="29"/>
  <c r="P77" i="29"/>
  <c r="O77" i="29"/>
  <c r="N77" i="29"/>
  <c r="P76" i="29"/>
  <c r="O76" i="29"/>
  <c r="N76" i="29"/>
  <c r="P75" i="29"/>
  <c r="O75" i="29"/>
  <c r="N75" i="29"/>
  <c r="P74" i="29"/>
  <c r="O74" i="29"/>
  <c r="N74" i="29"/>
  <c r="P73" i="29"/>
  <c r="O73" i="29"/>
  <c r="N73" i="29"/>
  <c r="P72" i="29"/>
  <c r="O72" i="29"/>
  <c r="N72" i="29"/>
  <c r="P71" i="29"/>
  <c r="O71" i="29"/>
  <c r="N71" i="29"/>
  <c r="P70" i="29"/>
  <c r="O70" i="29"/>
  <c r="N70" i="29"/>
  <c r="P69" i="29"/>
  <c r="O69" i="29"/>
  <c r="N69" i="29"/>
  <c r="P68" i="29"/>
  <c r="O68" i="29"/>
  <c r="N68" i="29"/>
  <c r="P67" i="29"/>
  <c r="O67" i="29"/>
  <c r="N67" i="29"/>
  <c r="P66" i="29"/>
  <c r="O66" i="29"/>
  <c r="N66" i="29"/>
  <c r="P65" i="29"/>
  <c r="O65" i="29"/>
  <c r="N65" i="29"/>
  <c r="P64" i="29"/>
  <c r="O64" i="29"/>
  <c r="N64" i="29"/>
  <c r="P63" i="29"/>
  <c r="O63" i="29"/>
  <c r="N63" i="29"/>
  <c r="P62" i="29"/>
  <c r="O62" i="29"/>
  <c r="N62" i="29"/>
  <c r="P61" i="29"/>
  <c r="O61" i="29"/>
  <c r="N61" i="29"/>
  <c r="P60" i="29"/>
  <c r="O60" i="29"/>
  <c r="N60" i="29"/>
  <c r="P59" i="29"/>
  <c r="O59" i="29"/>
  <c r="N59" i="29"/>
  <c r="P58" i="29"/>
  <c r="O58" i="29"/>
  <c r="N58" i="29"/>
  <c r="P57" i="29"/>
  <c r="O57" i="29"/>
  <c r="N57" i="29"/>
  <c r="P56" i="29"/>
  <c r="O56" i="29"/>
  <c r="N56" i="29"/>
  <c r="P55" i="29"/>
  <c r="O55" i="29"/>
  <c r="N55" i="29"/>
  <c r="P54" i="29"/>
  <c r="O54" i="29"/>
  <c r="N54" i="29"/>
  <c r="P53" i="29"/>
  <c r="O53" i="29"/>
  <c r="N53" i="29"/>
  <c r="P52" i="29"/>
  <c r="O52" i="29"/>
  <c r="N52" i="29"/>
  <c r="P51" i="29"/>
  <c r="O51" i="29"/>
  <c r="N51" i="29"/>
  <c r="P50" i="29"/>
  <c r="O50" i="29"/>
  <c r="N50" i="29"/>
  <c r="P49" i="29"/>
  <c r="O49" i="29"/>
  <c r="N49" i="29"/>
  <c r="P48" i="29"/>
  <c r="O48" i="29"/>
  <c r="N48" i="29"/>
  <c r="P47" i="29"/>
  <c r="O47" i="29"/>
  <c r="N47" i="29"/>
  <c r="P46" i="29"/>
  <c r="O46" i="29"/>
  <c r="N46" i="29"/>
  <c r="P45" i="29"/>
  <c r="O45" i="29"/>
  <c r="N45" i="29"/>
  <c r="P44" i="29"/>
  <c r="O44" i="29"/>
  <c r="N44" i="29"/>
  <c r="P43" i="29"/>
  <c r="O43" i="29"/>
  <c r="N43" i="29"/>
  <c r="P42" i="29"/>
  <c r="O42" i="29"/>
  <c r="N42" i="29"/>
  <c r="P41" i="29"/>
  <c r="O41" i="29"/>
  <c r="N41" i="29"/>
  <c r="P40" i="29"/>
  <c r="O40" i="29"/>
  <c r="N40" i="29"/>
  <c r="P39" i="29"/>
  <c r="O39" i="29"/>
  <c r="N39" i="29"/>
  <c r="P38" i="29"/>
  <c r="O38" i="29"/>
  <c r="N38" i="29"/>
  <c r="P37" i="29"/>
  <c r="O37" i="29"/>
  <c r="N37" i="29"/>
  <c r="P36" i="29"/>
  <c r="O36" i="29"/>
  <c r="N36" i="29"/>
  <c r="P35" i="29"/>
  <c r="O35" i="29"/>
  <c r="N35" i="29"/>
  <c r="P34" i="29"/>
  <c r="O34" i="29"/>
  <c r="N34" i="29"/>
  <c r="P33" i="29"/>
  <c r="O33" i="29"/>
  <c r="N33" i="29"/>
  <c r="P32" i="29"/>
  <c r="O32" i="29"/>
  <c r="N32" i="29"/>
  <c r="P31" i="29"/>
  <c r="O31" i="29"/>
  <c r="N31" i="29"/>
  <c r="P30" i="29"/>
  <c r="O30" i="29"/>
  <c r="N30" i="29"/>
  <c r="P29" i="29"/>
  <c r="O29" i="29"/>
  <c r="N29" i="29"/>
  <c r="P28" i="29"/>
  <c r="O28" i="29"/>
  <c r="N28" i="29"/>
  <c r="P27" i="29"/>
  <c r="O27" i="29"/>
  <c r="N27" i="29"/>
  <c r="P26" i="29"/>
  <c r="O26" i="29"/>
  <c r="N26" i="29"/>
  <c r="P25" i="29"/>
  <c r="O25" i="29"/>
  <c r="N25" i="29"/>
  <c r="P24" i="29"/>
  <c r="O24" i="29"/>
  <c r="N24" i="29"/>
  <c r="P23" i="29"/>
  <c r="O23" i="29"/>
  <c r="N23" i="29"/>
  <c r="P22" i="29"/>
  <c r="O22" i="29"/>
  <c r="N22" i="29"/>
  <c r="P21" i="29"/>
  <c r="O21" i="29"/>
  <c r="N21" i="29"/>
  <c r="P20" i="29"/>
  <c r="O20" i="29"/>
  <c r="N20" i="29"/>
  <c r="P19" i="29"/>
  <c r="O19" i="29"/>
  <c r="N19" i="29"/>
  <c r="P18" i="29"/>
  <c r="O18" i="29"/>
  <c r="N18" i="29"/>
  <c r="P17" i="29"/>
  <c r="O17" i="29"/>
  <c r="N17" i="29"/>
  <c r="P16" i="29"/>
  <c r="O16" i="29"/>
  <c r="N16" i="29"/>
  <c r="P15" i="29"/>
  <c r="O15" i="29"/>
  <c r="N15" i="29"/>
  <c r="P14" i="29"/>
  <c r="O14" i="29"/>
  <c r="N14" i="29"/>
  <c r="P13" i="29"/>
  <c r="O13" i="29"/>
  <c r="N13" i="29"/>
  <c r="P12" i="29"/>
  <c r="O12" i="29"/>
  <c r="N12" i="29"/>
  <c r="P11" i="29"/>
  <c r="O11" i="29"/>
  <c r="N11" i="29"/>
  <c r="P10" i="29"/>
  <c r="O10" i="29"/>
  <c r="N10" i="29"/>
  <c r="P9" i="29"/>
  <c r="O9" i="29"/>
  <c r="N9" i="29"/>
  <c r="P8" i="29"/>
  <c r="O8" i="29"/>
  <c r="N8" i="29"/>
  <c r="P7" i="29"/>
  <c r="O7" i="29"/>
  <c r="N7" i="29"/>
  <c r="P6" i="29"/>
  <c r="O6" i="29"/>
  <c r="N6" i="29"/>
  <c r="P5" i="29"/>
  <c r="O5" i="29"/>
  <c r="N5" i="29"/>
  <c r="P4" i="29"/>
  <c r="O4" i="29"/>
  <c r="N4" i="29"/>
  <c r="P3" i="29"/>
  <c r="O3" i="29"/>
  <c r="N3" i="29"/>
  <c r="P2" i="29"/>
  <c r="O2" i="29"/>
  <c r="N2" i="29"/>
  <c r="E236" i="31"/>
  <c r="G225" i="31"/>
  <c r="E247" i="31"/>
  <c r="E246" i="31"/>
  <c r="B6" i="12" s="1"/>
  <c r="E245" i="31"/>
  <c r="E244" i="31"/>
  <c r="E183" i="31"/>
  <c r="D183" i="31"/>
  <c r="G173" i="31"/>
  <c r="E238" i="31"/>
  <c r="E235" i="31"/>
  <c r="E234" i="31"/>
  <c r="H173" i="31"/>
  <c r="F173" i="31"/>
  <c r="G226" i="31"/>
  <c r="G224" i="31"/>
  <c r="F219" i="31"/>
  <c r="G217" i="31"/>
  <c r="J138" i="31"/>
  <c r="J207" i="31" s="1"/>
  <c r="H138" i="31"/>
  <c r="H207" i="31" s="1"/>
  <c r="F138" i="31"/>
  <c r="F207" i="31" s="1"/>
  <c r="D138" i="31"/>
  <c r="D207" i="31" s="1"/>
  <c r="J136" i="31"/>
  <c r="J205" i="31" s="1"/>
  <c r="H136" i="31"/>
  <c r="H205" i="31" s="1"/>
  <c r="F136" i="31"/>
  <c r="F205" i="31" s="1"/>
  <c r="D136" i="31"/>
  <c r="D205" i="31" s="1"/>
  <c r="G135" i="31"/>
  <c r="G204" i="31" s="1"/>
  <c r="J134" i="31"/>
  <c r="J203" i="31" s="1"/>
  <c r="H134" i="31"/>
  <c r="H203" i="31" s="1"/>
  <c r="F134" i="31"/>
  <c r="F203" i="31" s="1"/>
  <c r="D134" i="31"/>
  <c r="D203" i="31" s="1"/>
  <c r="J127" i="31"/>
  <c r="J198" i="31" s="1"/>
  <c r="H127" i="31"/>
  <c r="H198" i="31" s="1"/>
  <c r="F127" i="31"/>
  <c r="F198" i="31" s="1"/>
  <c r="D127" i="31"/>
  <c r="D198" i="31" s="1"/>
  <c r="J125" i="31"/>
  <c r="J196" i="31" s="1"/>
  <c r="H125" i="31"/>
  <c r="H196" i="31" s="1"/>
  <c r="F125" i="31"/>
  <c r="F196" i="31" s="1"/>
  <c r="D125" i="31"/>
  <c r="D196" i="31" s="1"/>
  <c r="J123" i="31"/>
  <c r="J194" i="31" s="1"/>
  <c r="H123" i="31"/>
  <c r="H194" i="31" s="1"/>
  <c r="F123" i="31"/>
  <c r="F194" i="31" s="1"/>
  <c r="D123" i="31"/>
  <c r="D194" i="31" s="1"/>
  <c r="J116" i="31"/>
  <c r="I116" i="31"/>
  <c r="I138" i="31" s="1"/>
  <c r="I207" i="31" s="1"/>
  <c r="H116" i="31"/>
  <c r="G116" i="31"/>
  <c r="G138" i="31" s="1"/>
  <c r="G207" i="31" s="1"/>
  <c r="F116" i="31"/>
  <c r="E116" i="31"/>
  <c r="E138" i="31" s="1"/>
  <c r="E207" i="31" s="1"/>
  <c r="D116" i="31"/>
  <c r="J115" i="31"/>
  <c r="J137" i="31" s="1"/>
  <c r="I115" i="31"/>
  <c r="H115" i="31"/>
  <c r="H137" i="31" s="1"/>
  <c r="H206" i="31" s="1"/>
  <c r="G115" i="31"/>
  <c r="G137" i="31" s="1"/>
  <c r="G206" i="31" s="1"/>
  <c r="F115" i="31"/>
  <c r="F137" i="31" s="1"/>
  <c r="F206" i="31" s="1"/>
  <c r="E115" i="31"/>
  <c r="E137" i="31" s="1"/>
  <c r="E206" i="31" s="1"/>
  <c r="D115" i="31"/>
  <c r="D137" i="31" s="1"/>
  <c r="D206" i="31" s="1"/>
  <c r="J114" i="31"/>
  <c r="I114" i="31"/>
  <c r="I136" i="31" s="1"/>
  <c r="H114" i="31"/>
  <c r="G114" i="31"/>
  <c r="G136" i="31" s="1"/>
  <c r="G205" i="31" s="1"/>
  <c r="F114" i="31"/>
  <c r="E114" i="31"/>
  <c r="E136" i="31" s="1"/>
  <c r="E205" i="31" s="1"/>
  <c r="D114" i="31"/>
  <c r="J113" i="31"/>
  <c r="J135" i="31" s="1"/>
  <c r="J204" i="31" s="1"/>
  <c r="I113" i="31"/>
  <c r="H113" i="31"/>
  <c r="H135" i="31" s="1"/>
  <c r="G113" i="31"/>
  <c r="F113" i="31"/>
  <c r="F135" i="31" s="1"/>
  <c r="F204" i="31" s="1"/>
  <c r="E113" i="31"/>
  <c r="D113" i="31"/>
  <c r="D135" i="31" s="1"/>
  <c r="D204" i="31" s="1"/>
  <c r="J112" i="31"/>
  <c r="I112" i="31"/>
  <c r="H112" i="31"/>
  <c r="G112" i="31"/>
  <c r="F112" i="31"/>
  <c r="E112" i="31"/>
  <c r="E134" i="31" s="1"/>
  <c r="E203" i="31" s="1"/>
  <c r="D112" i="31"/>
  <c r="J111" i="31"/>
  <c r="J133" i="31" s="1"/>
  <c r="I111" i="31"/>
  <c r="H111" i="31"/>
  <c r="H133" i="31" s="1"/>
  <c r="G111" i="31"/>
  <c r="F111" i="31"/>
  <c r="F133" i="31" s="1"/>
  <c r="E111" i="31"/>
  <c r="D111" i="31"/>
  <c r="D133" i="31" s="1"/>
  <c r="J107" i="31"/>
  <c r="I107" i="31"/>
  <c r="I127" i="31" s="1"/>
  <c r="I198" i="31" s="1"/>
  <c r="H107" i="31"/>
  <c r="G107" i="31"/>
  <c r="F107" i="31"/>
  <c r="E107" i="31"/>
  <c r="D107" i="31"/>
  <c r="J106" i="31"/>
  <c r="J126" i="31" s="1"/>
  <c r="J197" i="31" s="1"/>
  <c r="I106" i="31"/>
  <c r="H106" i="31"/>
  <c r="H126" i="31" s="1"/>
  <c r="H197" i="31" s="1"/>
  <c r="G106" i="31"/>
  <c r="G126" i="31" s="1"/>
  <c r="G197" i="31" s="1"/>
  <c r="F106" i="31"/>
  <c r="F126" i="31" s="1"/>
  <c r="F197" i="31" s="1"/>
  <c r="E106" i="31"/>
  <c r="D106" i="31"/>
  <c r="D126" i="31" s="1"/>
  <c r="J105" i="31"/>
  <c r="I105" i="31"/>
  <c r="H105" i="31"/>
  <c r="G105" i="31"/>
  <c r="G125" i="31" s="1"/>
  <c r="G196" i="31" s="1"/>
  <c r="F105" i="31"/>
  <c r="E105" i="31"/>
  <c r="E125" i="31" s="1"/>
  <c r="E196" i="31" s="1"/>
  <c r="D105" i="31"/>
  <c r="J104" i="31"/>
  <c r="J124" i="31" s="1"/>
  <c r="I104" i="31"/>
  <c r="H104" i="31"/>
  <c r="H124" i="31" s="1"/>
  <c r="H195" i="31" s="1"/>
  <c r="G104" i="31"/>
  <c r="F104" i="31"/>
  <c r="F124" i="31" s="1"/>
  <c r="F195" i="31" s="1"/>
  <c r="E104" i="31"/>
  <c r="E124" i="31" s="1"/>
  <c r="E195" i="31" s="1"/>
  <c r="D104" i="31"/>
  <c r="D124" i="31" s="1"/>
  <c r="D195" i="31" s="1"/>
  <c r="J103" i="31"/>
  <c r="I103" i="31"/>
  <c r="I123" i="31" s="1"/>
  <c r="H103" i="31"/>
  <c r="G103" i="31"/>
  <c r="F103" i="31"/>
  <c r="E103" i="31"/>
  <c r="E123" i="31" s="1"/>
  <c r="E194" i="31" s="1"/>
  <c r="D103" i="31"/>
  <c r="J102" i="31"/>
  <c r="J122" i="31" s="1"/>
  <c r="I102" i="31"/>
  <c r="I122" i="31" s="1"/>
  <c r="H102" i="31"/>
  <c r="H122" i="31" s="1"/>
  <c r="G102" i="31"/>
  <c r="G122" i="31" s="1"/>
  <c r="F102" i="31"/>
  <c r="F122" i="31" s="1"/>
  <c r="E102" i="31"/>
  <c r="D102" i="31"/>
  <c r="D122" i="31" s="1"/>
  <c r="M575" i="29"/>
  <c r="M574" i="29"/>
  <c r="M573" i="29"/>
  <c r="M572" i="29"/>
  <c r="M571" i="29"/>
  <c r="M570" i="29"/>
  <c r="M569" i="29"/>
  <c r="M568" i="29"/>
  <c r="M567" i="29"/>
  <c r="M566" i="29"/>
  <c r="M565" i="29"/>
  <c r="M564" i="29"/>
  <c r="M563" i="29"/>
  <c r="M562" i="29"/>
  <c r="M561" i="29"/>
  <c r="M560" i="29"/>
  <c r="M559" i="29"/>
  <c r="M558" i="29"/>
  <c r="M557" i="29"/>
  <c r="M556" i="29"/>
  <c r="M555" i="29"/>
  <c r="M554" i="29"/>
  <c r="M553" i="29"/>
  <c r="M552" i="29"/>
  <c r="M551" i="29"/>
  <c r="M550" i="29"/>
  <c r="M549" i="29"/>
  <c r="M548" i="29"/>
  <c r="M547" i="29"/>
  <c r="M546" i="29"/>
  <c r="M545" i="29"/>
  <c r="M544" i="29"/>
  <c r="M543" i="29"/>
  <c r="M542" i="29"/>
  <c r="M541" i="29"/>
  <c r="M540" i="29"/>
  <c r="M539" i="29"/>
  <c r="M538" i="29"/>
  <c r="M537" i="29"/>
  <c r="M536" i="29"/>
  <c r="M535" i="29"/>
  <c r="M534" i="29"/>
  <c r="M533" i="29"/>
  <c r="M532" i="29"/>
  <c r="M531" i="29"/>
  <c r="M530" i="29"/>
  <c r="M529" i="29"/>
  <c r="M528" i="29"/>
  <c r="M527" i="29"/>
  <c r="M526" i="29"/>
  <c r="M525" i="29"/>
  <c r="M524" i="29"/>
  <c r="M523" i="29"/>
  <c r="M522" i="29"/>
  <c r="M521" i="29"/>
  <c r="M520" i="29"/>
  <c r="M519" i="29"/>
  <c r="M518" i="29"/>
  <c r="M517" i="29"/>
  <c r="M516" i="29"/>
  <c r="M515" i="29"/>
  <c r="M514" i="29"/>
  <c r="M513" i="29"/>
  <c r="M512" i="29"/>
  <c r="M511" i="29"/>
  <c r="M510" i="29"/>
  <c r="M509" i="29"/>
  <c r="M508" i="29"/>
  <c r="M507" i="29"/>
  <c r="M506" i="29"/>
  <c r="M505" i="29"/>
  <c r="M504" i="29"/>
  <c r="M503" i="29"/>
  <c r="M502" i="29"/>
  <c r="M501" i="29"/>
  <c r="M500" i="29"/>
  <c r="M499" i="29"/>
  <c r="M498" i="29"/>
  <c r="M497" i="29"/>
  <c r="M496" i="29"/>
  <c r="M495" i="29"/>
  <c r="M494" i="29"/>
  <c r="M493" i="29"/>
  <c r="M492" i="29"/>
  <c r="M491" i="29"/>
  <c r="M490" i="29"/>
  <c r="M489" i="29"/>
  <c r="M488" i="29"/>
  <c r="M487" i="29"/>
  <c r="M486" i="29"/>
  <c r="M485" i="29"/>
  <c r="M484" i="29"/>
  <c r="M483" i="29"/>
  <c r="M482" i="29"/>
  <c r="M481" i="29"/>
  <c r="M480" i="29"/>
  <c r="M479" i="29"/>
  <c r="M478" i="29"/>
  <c r="M477" i="29"/>
  <c r="M476" i="29"/>
  <c r="M475" i="29"/>
  <c r="M474" i="29"/>
  <c r="M473" i="29"/>
  <c r="M472" i="29"/>
  <c r="M471" i="29"/>
  <c r="M470" i="29"/>
  <c r="M469" i="29"/>
  <c r="M468" i="29"/>
  <c r="M467" i="29"/>
  <c r="M466" i="29"/>
  <c r="M465" i="29"/>
  <c r="M464" i="29"/>
  <c r="M463" i="29"/>
  <c r="M462" i="29"/>
  <c r="M461" i="29"/>
  <c r="M460" i="29"/>
  <c r="M459" i="29"/>
  <c r="M458" i="29"/>
  <c r="M457" i="29"/>
  <c r="M456" i="29"/>
  <c r="M455" i="29"/>
  <c r="M454" i="29"/>
  <c r="M453" i="29"/>
  <c r="M452" i="29"/>
  <c r="M451" i="29"/>
  <c r="M450" i="29"/>
  <c r="M449" i="29"/>
  <c r="M448" i="29"/>
  <c r="M447" i="29"/>
  <c r="M446" i="29"/>
  <c r="M445" i="29"/>
  <c r="M444" i="29"/>
  <c r="M443" i="29"/>
  <c r="M442" i="29"/>
  <c r="M441" i="29"/>
  <c r="M440" i="29"/>
  <c r="M439" i="29"/>
  <c r="M438" i="29"/>
  <c r="M437" i="29"/>
  <c r="M436" i="29"/>
  <c r="M435" i="29"/>
  <c r="M434" i="29"/>
  <c r="M433" i="29"/>
  <c r="M432" i="29"/>
  <c r="M431" i="29"/>
  <c r="M430" i="29"/>
  <c r="M429" i="29"/>
  <c r="M428" i="29"/>
  <c r="M427" i="29"/>
  <c r="M426" i="29"/>
  <c r="M425" i="29"/>
  <c r="M424" i="29"/>
  <c r="M423" i="29"/>
  <c r="M422" i="29"/>
  <c r="M421" i="29"/>
  <c r="M420" i="29"/>
  <c r="M419" i="29"/>
  <c r="M418" i="29"/>
  <c r="M417" i="29"/>
  <c r="M416" i="29"/>
  <c r="M415" i="29"/>
  <c r="M414" i="29"/>
  <c r="M413" i="29"/>
  <c r="M412" i="29"/>
  <c r="M411" i="29"/>
  <c r="M410" i="29"/>
  <c r="M409" i="29"/>
  <c r="M408" i="29"/>
  <c r="M407" i="29"/>
  <c r="M406" i="29"/>
  <c r="M405" i="29"/>
  <c r="M404" i="29"/>
  <c r="M403" i="29"/>
  <c r="M402" i="29"/>
  <c r="M401" i="29"/>
  <c r="M400" i="29"/>
  <c r="M399" i="29"/>
  <c r="M398" i="29"/>
  <c r="M397" i="29"/>
  <c r="M396" i="29"/>
  <c r="M395" i="29"/>
  <c r="M394" i="29"/>
  <c r="M393" i="29"/>
  <c r="M392" i="29"/>
  <c r="M391" i="29"/>
  <c r="M390" i="29"/>
  <c r="M389" i="29"/>
  <c r="M388" i="29"/>
  <c r="M387" i="29"/>
  <c r="M386" i="29"/>
  <c r="M385" i="29"/>
  <c r="M384" i="29"/>
  <c r="M383" i="29"/>
  <c r="M382" i="29"/>
  <c r="M381" i="29"/>
  <c r="M380" i="29"/>
  <c r="M379" i="29"/>
  <c r="M378" i="29"/>
  <c r="M377" i="29"/>
  <c r="M376" i="29"/>
  <c r="M375" i="29"/>
  <c r="M374" i="29"/>
  <c r="M373" i="29"/>
  <c r="M372" i="29"/>
  <c r="M371" i="29"/>
  <c r="M370" i="29"/>
  <c r="M369" i="29"/>
  <c r="M368" i="29"/>
  <c r="M367" i="29"/>
  <c r="M366" i="29"/>
  <c r="M365" i="29"/>
  <c r="M364" i="29"/>
  <c r="M363" i="29"/>
  <c r="M362" i="29"/>
  <c r="M361" i="29"/>
  <c r="M360" i="29"/>
  <c r="M359" i="29"/>
  <c r="M358" i="29"/>
  <c r="M357" i="29"/>
  <c r="M356" i="29"/>
  <c r="M355" i="29"/>
  <c r="M354" i="29"/>
  <c r="M353" i="29"/>
  <c r="M352" i="29"/>
  <c r="M351" i="29"/>
  <c r="M350" i="29"/>
  <c r="M349" i="29"/>
  <c r="M348" i="29"/>
  <c r="M347" i="29"/>
  <c r="M346" i="29"/>
  <c r="M345" i="29"/>
  <c r="M344" i="29"/>
  <c r="M343" i="29"/>
  <c r="M342" i="29"/>
  <c r="M341" i="29"/>
  <c r="M340" i="29"/>
  <c r="M339" i="29"/>
  <c r="M338" i="29"/>
  <c r="M337" i="29"/>
  <c r="M336" i="29"/>
  <c r="M335" i="29"/>
  <c r="M334" i="29"/>
  <c r="M333" i="29"/>
  <c r="M332" i="29"/>
  <c r="M331" i="29"/>
  <c r="M330" i="29"/>
  <c r="M329" i="29"/>
  <c r="M328" i="29"/>
  <c r="M327" i="29"/>
  <c r="M326" i="29"/>
  <c r="M325" i="29"/>
  <c r="M324" i="29"/>
  <c r="M323" i="29"/>
  <c r="M322" i="29"/>
  <c r="M321" i="29"/>
  <c r="M320" i="29"/>
  <c r="M319" i="29"/>
  <c r="M318" i="29"/>
  <c r="M317" i="29"/>
  <c r="M316" i="29"/>
  <c r="M315" i="29"/>
  <c r="M314" i="29"/>
  <c r="M313" i="29"/>
  <c r="M312" i="29"/>
  <c r="M311" i="29"/>
  <c r="M310" i="29"/>
  <c r="M309" i="29"/>
  <c r="M308" i="29"/>
  <c r="M307" i="29"/>
  <c r="M306" i="29"/>
  <c r="M305" i="29"/>
  <c r="M304" i="29"/>
  <c r="M303" i="29"/>
  <c r="M302" i="29"/>
  <c r="M301" i="29"/>
  <c r="M300" i="29"/>
  <c r="M299" i="29"/>
  <c r="M298" i="29"/>
  <c r="M297" i="29"/>
  <c r="M296" i="29"/>
  <c r="M295" i="29"/>
  <c r="M294" i="29"/>
  <c r="M293" i="29"/>
  <c r="M292" i="29"/>
  <c r="M291" i="29"/>
  <c r="M290" i="29"/>
  <c r="M289" i="29"/>
  <c r="M288" i="29"/>
  <c r="M287" i="29"/>
  <c r="M286" i="29"/>
  <c r="M285" i="29"/>
  <c r="M284" i="29"/>
  <c r="M283" i="29"/>
  <c r="M282" i="29"/>
  <c r="M281" i="29"/>
  <c r="M280" i="29"/>
  <c r="M279" i="29"/>
  <c r="M278" i="29"/>
  <c r="M277" i="29"/>
  <c r="M276" i="29"/>
  <c r="M275" i="29"/>
  <c r="M274" i="29"/>
  <c r="M273" i="29"/>
  <c r="M272" i="29"/>
  <c r="M271" i="29"/>
  <c r="M270" i="29"/>
  <c r="M269" i="29"/>
  <c r="M268" i="29"/>
  <c r="M267" i="29"/>
  <c r="M266" i="29"/>
  <c r="M265" i="29"/>
  <c r="M264" i="29"/>
  <c r="M263" i="29"/>
  <c r="M262" i="29"/>
  <c r="M261" i="29"/>
  <c r="M260" i="29"/>
  <c r="M259" i="29"/>
  <c r="M258" i="29"/>
  <c r="M257" i="29"/>
  <c r="M256" i="29"/>
  <c r="M255" i="29"/>
  <c r="M254" i="29"/>
  <c r="M253" i="29"/>
  <c r="M252" i="29"/>
  <c r="M251" i="29"/>
  <c r="M250" i="29"/>
  <c r="M249" i="29"/>
  <c r="M248" i="29"/>
  <c r="M247" i="29"/>
  <c r="M246" i="29"/>
  <c r="M245" i="29"/>
  <c r="M244" i="29"/>
  <c r="M243" i="29"/>
  <c r="M242" i="29"/>
  <c r="M241" i="29"/>
  <c r="M240" i="29"/>
  <c r="M239" i="29"/>
  <c r="M238" i="29"/>
  <c r="M237" i="29"/>
  <c r="M236" i="29"/>
  <c r="M235" i="29"/>
  <c r="M234" i="29"/>
  <c r="M233" i="29"/>
  <c r="M232" i="29"/>
  <c r="M231" i="29"/>
  <c r="M230" i="29"/>
  <c r="M229" i="29"/>
  <c r="M228" i="29"/>
  <c r="M227" i="29"/>
  <c r="M226" i="29"/>
  <c r="M225" i="29"/>
  <c r="M224" i="29"/>
  <c r="M223" i="29"/>
  <c r="M222" i="29"/>
  <c r="M221" i="29"/>
  <c r="M220" i="29"/>
  <c r="M219" i="29"/>
  <c r="M218" i="29"/>
  <c r="M217" i="29"/>
  <c r="M216" i="29"/>
  <c r="M215" i="29"/>
  <c r="M214" i="29"/>
  <c r="M213" i="29"/>
  <c r="M212" i="29"/>
  <c r="M211" i="29"/>
  <c r="M210" i="29"/>
  <c r="M209" i="29"/>
  <c r="M208" i="29"/>
  <c r="M207" i="29"/>
  <c r="M206" i="29"/>
  <c r="M205" i="29"/>
  <c r="M204" i="29"/>
  <c r="M203" i="29"/>
  <c r="M202" i="29"/>
  <c r="M201" i="29"/>
  <c r="M200" i="29"/>
  <c r="M199" i="29"/>
  <c r="M198" i="29"/>
  <c r="M197" i="29"/>
  <c r="M196" i="29"/>
  <c r="M195" i="29"/>
  <c r="M194" i="29"/>
  <c r="M193" i="29"/>
  <c r="M192" i="29"/>
  <c r="M191" i="29"/>
  <c r="M190" i="29"/>
  <c r="M189" i="29"/>
  <c r="M188" i="29"/>
  <c r="M187" i="29"/>
  <c r="M186" i="29"/>
  <c r="M185" i="29"/>
  <c r="M184" i="29"/>
  <c r="M183" i="29"/>
  <c r="M182" i="29"/>
  <c r="M181" i="29"/>
  <c r="M180" i="29"/>
  <c r="M179" i="29"/>
  <c r="M178" i="29"/>
  <c r="M177" i="29"/>
  <c r="M176" i="29"/>
  <c r="M175" i="29"/>
  <c r="M174" i="29"/>
  <c r="M173" i="29"/>
  <c r="M172" i="29"/>
  <c r="M171" i="29"/>
  <c r="M170" i="29"/>
  <c r="M169" i="29"/>
  <c r="M168" i="29"/>
  <c r="M167" i="29"/>
  <c r="M166" i="29"/>
  <c r="M165" i="29"/>
  <c r="M164" i="29"/>
  <c r="M163" i="29"/>
  <c r="M162" i="29"/>
  <c r="M161" i="29"/>
  <c r="M160" i="29"/>
  <c r="M159" i="29"/>
  <c r="M158" i="29"/>
  <c r="M157" i="29"/>
  <c r="M156" i="29"/>
  <c r="M155" i="29"/>
  <c r="M154" i="29"/>
  <c r="M153" i="29"/>
  <c r="M152" i="29"/>
  <c r="M151" i="29"/>
  <c r="M150" i="29"/>
  <c r="M149" i="29"/>
  <c r="M148" i="29"/>
  <c r="M147" i="29"/>
  <c r="M146" i="29"/>
  <c r="M145" i="29"/>
  <c r="M144" i="29"/>
  <c r="M143" i="29"/>
  <c r="M142" i="29"/>
  <c r="M141" i="29"/>
  <c r="M140" i="29"/>
  <c r="M139" i="29"/>
  <c r="M138" i="29"/>
  <c r="M137" i="29"/>
  <c r="M136" i="29"/>
  <c r="M135" i="29"/>
  <c r="M134" i="29"/>
  <c r="M133" i="29"/>
  <c r="M132" i="29"/>
  <c r="M131" i="29"/>
  <c r="M130" i="29"/>
  <c r="M129" i="29"/>
  <c r="M128" i="29"/>
  <c r="M127" i="29"/>
  <c r="M126" i="29"/>
  <c r="M125" i="29"/>
  <c r="M124" i="29"/>
  <c r="M123" i="29"/>
  <c r="M122" i="29"/>
  <c r="M121" i="29"/>
  <c r="M120" i="29"/>
  <c r="M119" i="29"/>
  <c r="M118" i="29"/>
  <c r="M117" i="29"/>
  <c r="M116" i="29"/>
  <c r="M115" i="29"/>
  <c r="M114" i="29"/>
  <c r="M113" i="29"/>
  <c r="M112" i="29"/>
  <c r="M111" i="29"/>
  <c r="M110" i="29"/>
  <c r="M109" i="29"/>
  <c r="M108" i="29"/>
  <c r="M107" i="29"/>
  <c r="M106" i="29"/>
  <c r="M105" i="29"/>
  <c r="M104" i="29"/>
  <c r="M103" i="29"/>
  <c r="M102" i="29"/>
  <c r="M101" i="29"/>
  <c r="M100" i="29"/>
  <c r="M99" i="29"/>
  <c r="M98" i="29"/>
  <c r="M97" i="29"/>
  <c r="M96" i="29"/>
  <c r="M95" i="29"/>
  <c r="M94" i="29"/>
  <c r="M93" i="29"/>
  <c r="M92" i="29"/>
  <c r="M91" i="29"/>
  <c r="M90" i="29"/>
  <c r="M89" i="29"/>
  <c r="M88" i="29"/>
  <c r="M87" i="29"/>
  <c r="M86" i="29"/>
  <c r="M85" i="29"/>
  <c r="M84" i="29"/>
  <c r="M83" i="29"/>
  <c r="M82" i="29"/>
  <c r="M81" i="29"/>
  <c r="M80" i="29"/>
  <c r="M79" i="29"/>
  <c r="M78" i="29"/>
  <c r="M77" i="29"/>
  <c r="M76" i="29"/>
  <c r="M75" i="29"/>
  <c r="M74" i="29"/>
  <c r="M73" i="29"/>
  <c r="M72" i="29"/>
  <c r="M71" i="29"/>
  <c r="M70" i="29"/>
  <c r="M69" i="29"/>
  <c r="M68" i="29"/>
  <c r="M67" i="29"/>
  <c r="M66" i="29"/>
  <c r="M65" i="29"/>
  <c r="M64" i="29"/>
  <c r="M63" i="29"/>
  <c r="M62" i="29"/>
  <c r="M61" i="29"/>
  <c r="M60" i="29"/>
  <c r="M59" i="29"/>
  <c r="M58" i="29"/>
  <c r="M57" i="29"/>
  <c r="M56" i="29"/>
  <c r="M55" i="29"/>
  <c r="M54" i="29"/>
  <c r="M53" i="29"/>
  <c r="M52" i="29"/>
  <c r="M51" i="29"/>
  <c r="M50" i="29"/>
  <c r="M49" i="29"/>
  <c r="M48" i="29"/>
  <c r="M47" i="29"/>
  <c r="M46" i="29"/>
  <c r="M45" i="29"/>
  <c r="M44" i="29"/>
  <c r="M43" i="29"/>
  <c r="M42" i="29"/>
  <c r="M41" i="29"/>
  <c r="M40" i="29"/>
  <c r="M39" i="29"/>
  <c r="M38" i="29"/>
  <c r="M37" i="29"/>
  <c r="M36" i="29"/>
  <c r="M35" i="29"/>
  <c r="M34" i="29"/>
  <c r="M33" i="29"/>
  <c r="M32" i="29"/>
  <c r="M31" i="29"/>
  <c r="M30" i="29"/>
  <c r="M29" i="29"/>
  <c r="M28" i="29"/>
  <c r="M27" i="29"/>
  <c r="M26" i="29"/>
  <c r="M25" i="29"/>
  <c r="M24" i="29"/>
  <c r="M23" i="29"/>
  <c r="M22" i="29"/>
  <c r="M21" i="29"/>
  <c r="M20" i="29"/>
  <c r="M19" i="29"/>
  <c r="M18" i="29"/>
  <c r="M17" i="29"/>
  <c r="M16" i="29"/>
  <c r="M15" i="29"/>
  <c r="M14" i="29"/>
  <c r="M13" i="29"/>
  <c r="M12" i="29"/>
  <c r="M11" i="29"/>
  <c r="M10" i="29"/>
  <c r="M9" i="29"/>
  <c r="M8" i="29"/>
  <c r="M7" i="29"/>
  <c r="M6" i="29"/>
  <c r="M5" i="29"/>
  <c r="M4" i="29"/>
  <c r="M3" i="29"/>
  <c r="M2" i="29"/>
  <c r="E242" i="31" l="1"/>
  <c r="G183" i="31"/>
  <c r="I194" i="31"/>
  <c r="J195" i="31"/>
  <c r="D197" i="31"/>
  <c r="H204" i="31"/>
  <c r="I205" i="31"/>
  <c r="J206" i="31"/>
  <c r="H129" i="31"/>
  <c r="H130" i="31" s="1"/>
  <c r="H193" i="31"/>
  <c r="F140" i="31"/>
  <c r="F141" i="31" s="1"/>
  <c r="F202" i="31"/>
  <c r="G193" i="31"/>
  <c r="H140" i="31"/>
  <c r="H141" i="31" s="1"/>
  <c r="H202" i="31"/>
  <c r="I193" i="31"/>
  <c r="J129" i="31"/>
  <c r="J130" i="31" s="1"/>
  <c r="J193" i="31"/>
  <c r="D193" i="31"/>
  <c r="D129" i="31"/>
  <c r="D130" i="31" s="1"/>
  <c r="J140" i="31"/>
  <c r="J141" i="31" s="1"/>
  <c r="J202" i="31"/>
  <c r="F193" i="31"/>
  <c r="F129" i="31"/>
  <c r="F130" i="31" s="1"/>
  <c r="D202" i="31"/>
  <c r="D140" i="31"/>
  <c r="D141" i="31" s="1"/>
  <c r="E122" i="31"/>
  <c r="G124" i="31"/>
  <c r="G195" i="31" s="1"/>
  <c r="I126" i="31"/>
  <c r="I197" i="31" s="1"/>
  <c r="E133" i="31"/>
  <c r="I137" i="31"/>
  <c r="I206" i="31" s="1"/>
  <c r="G123" i="31"/>
  <c r="G194" i="31" s="1"/>
  <c r="I125" i="31"/>
  <c r="I196" i="31" s="1"/>
  <c r="G134" i="31"/>
  <c r="G203" i="31" s="1"/>
  <c r="I124" i="31"/>
  <c r="I195" i="31" s="1"/>
  <c r="G133" i="31"/>
  <c r="I135" i="31"/>
  <c r="I204" i="31" s="1"/>
  <c r="F215" i="31"/>
  <c r="G227" i="31"/>
  <c r="E127" i="31"/>
  <c r="E198" i="31" s="1"/>
  <c r="I134" i="31"/>
  <c r="I203" i="31" s="1"/>
  <c r="F228" i="31"/>
  <c r="E126" i="31"/>
  <c r="E197" i="31" s="1"/>
  <c r="I133" i="31"/>
  <c r="G216" i="31"/>
  <c r="G127" i="31"/>
  <c r="G198" i="31" s="1"/>
  <c r="E233" i="31"/>
  <c r="E135" i="31"/>
  <c r="E204" i="31" s="1"/>
  <c r="C6" i="12"/>
  <c r="D6" i="12" s="1"/>
  <c r="E6" i="12" s="1"/>
  <c r="F6" i="12" s="1"/>
  <c r="G6" i="12" s="1"/>
  <c r="H6" i="12" s="1"/>
  <c r="I6" i="12" s="1"/>
  <c r="J6" i="12" s="1"/>
  <c r="K6" i="12" s="1"/>
  <c r="L6" i="12" s="1"/>
  <c r="M6" i="12" s="1"/>
  <c r="N6" i="12" s="1"/>
  <c r="O6" i="12" s="1"/>
  <c r="P6" i="12" s="1"/>
  <c r="Q6" i="12" s="1"/>
  <c r="R6" i="12" s="1"/>
  <c r="S6" i="12" s="1"/>
  <c r="T6" i="12" s="1"/>
  <c r="U6" i="12" s="1"/>
  <c r="V6" i="12" s="1"/>
  <c r="W6" i="12" s="1"/>
  <c r="X6" i="12" s="1"/>
  <c r="Y6" i="12" s="1"/>
  <c r="Z6" i="12" s="1"/>
  <c r="AA6" i="12" s="1"/>
  <c r="AB6" i="12" s="1"/>
  <c r="AC6" i="12" s="1"/>
  <c r="AD6" i="12" s="1"/>
  <c r="AE6" i="12" s="1"/>
  <c r="AF6" i="12" s="1"/>
  <c r="AG6" i="12" s="1"/>
  <c r="C14" i="28"/>
  <c r="C16" i="28" s="1"/>
  <c r="C6" i="28"/>
  <c r="C7" i="28" s="1"/>
  <c r="C9" i="28" s="1"/>
  <c r="E140" i="31" l="1"/>
  <c r="E141" i="31" s="1"/>
  <c r="E202" i="31"/>
  <c r="I140" i="31"/>
  <c r="I141" i="31" s="1"/>
  <c r="I202" i="31"/>
  <c r="E193" i="31"/>
  <c r="E129" i="31"/>
  <c r="E130" i="31" s="1"/>
  <c r="G129" i="31"/>
  <c r="G130" i="31" s="1"/>
  <c r="G140" i="31"/>
  <c r="G141" i="31" s="1"/>
  <c r="G202" i="31"/>
  <c r="I129" i="31"/>
  <c r="I130" i="31" s="1"/>
  <c r="C13" i="28"/>
  <c r="C10" i="28"/>
  <c r="C17" i="28" l="1"/>
  <c r="C18" i="28" s="1"/>
  <c r="B36" i="24"/>
  <c r="C54" i="23"/>
  <c r="C50" i="23"/>
  <c r="C53" i="23"/>
  <c r="C49" i="23"/>
  <c r="D30" i="17"/>
  <c r="E22" i="16" l="1"/>
  <c r="E21" i="16"/>
  <c r="B2" i="12"/>
  <c r="C7" i="12" l="1"/>
  <c r="D7" i="12" l="1"/>
  <c r="E7" i="12" s="1"/>
  <c r="F7" i="12" s="1"/>
  <c r="G7" i="12" s="1"/>
  <c r="H7" i="12" s="1"/>
  <c r="I7" i="12" s="1"/>
  <c r="J7" i="12" s="1"/>
  <c r="K7" i="12" s="1"/>
  <c r="L7" i="12" s="1"/>
  <c r="M7" i="12" s="1"/>
  <c r="N7" i="12" s="1"/>
  <c r="O7" i="12" s="1"/>
  <c r="P7" i="12" s="1"/>
  <c r="Q7" i="12" s="1"/>
  <c r="R7" i="12" s="1"/>
  <c r="S7" i="12" s="1"/>
  <c r="T7" i="12" s="1"/>
  <c r="U7" i="12" s="1"/>
  <c r="V7" i="12" s="1"/>
  <c r="W7" i="12" s="1"/>
  <c r="X7" i="12" s="1"/>
  <c r="Y7" i="12" s="1"/>
  <c r="Z7" i="12" s="1"/>
  <c r="AA7" i="12" s="1"/>
  <c r="AB7" i="12" s="1"/>
  <c r="AC7" i="12" s="1"/>
  <c r="AD7" i="12" s="1"/>
  <c r="AE7" i="12" s="1"/>
  <c r="AF7" i="12" s="1"/>
  <c r="AG7" i="12" s="1"/>
  <c r="C3" i="12"/>
  <c r="D3" i="12" s="1"/>
  <c r="E3" i="12" s="1"/>
  <c r="F3" i="12" s="1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C4" i="12"/>
  <c r="D4" i="12" s="1"/>
  <c r="E4" i="12" s="1"/>
  <c r="F4" i="12" s="1"/>
  <c r="G4" i="12" s="1"/>
  <c r="H4" i="12" s="1"/>
  <c r="I4" i="12" s="1"/>
  <c r="J4" i="12" s="1"/>
  <c r="K4" i="12" s="1"/>
  <c r="L4" i="12" s="1"/>
  <c r="M4" i="12" s="1"/>
  <c r="N4" i="12" s="1"/>
  <c r="O4" i="12" s="1"/>
  <c r="P4" i="12" s="1"/>
  <c r="Q4" i="12" s="1"/>
  <c r="R4" i="12" s="1"/>
  <c r="S4" i="12" s="1"/>
  <c r="T4" i="12" s="1"/>
  <c r="U4" i="12" s="1"/>
  <c r="V4" i="12" s="1"/>
  <c r="W4" i="12" s="1"/>
  <c r="X4" i="12" s="1"/>
  <c r="Y4" i="12" s="1"/>
  <c r="Z4" i="12" s="1"/>
  <c r="AA4" i="12" s="1"/>
  <c r="AB4" i="12" s="1"/>
  <c r="AC4" i="12" s="1"/>
  <c r="AD4" i="12" s="1"/>
  <c r="AE4" i="12" s="1"/>
  <c r="AF4" i="12" s="1"/>
  <c r="AG4" i="12" s="1"/>
  <c r="C5" i="12"/>
  <c r="D5" i="12" s="1"/>
  <c r="E5" i="12" s="1"/>
  <c r="F5" i="12" s="1"/>
  <c r="G5" i="12" s="1"/>
  <c r="H5" i="12" s="1"/>
  <c r="I5" i="12" s="1"/>
  <c r="J5" i="12" s="1"/>
  <c r="K5" i="12" s="1"/>
  <c r="L5" i="12" s="1"/>
  <c r="M5" i="12" s="1"/>
  <c r="N5" i="12" s="1"/>
  <c r="O5" i="12" s="1"/>
  <c r="P5" i="12" s="1"/>
  <c r="Q5" i="12" s="1"/>
  <c r="R5" i="12" s="1"/>
  <c r="S5" i="12" s="1"/>
  <c r="T5" i="12" s="1"/>
  <c r="U5" i="12" s="1"/>
  <c r="V5" i="12" s="1"/>
  <c r="W5" i="12" s="1"/>
  <c r="X5" i="12" s="1"/>
  <c r="Y5" i="12" s="1"/>
  <c r="Z5" i="12" s="1"/>
  <c r="AA5" i="12" s="1"/>
  <c r="AB5" i="12" s="1"/>
  <c r="AC5" i="12" s="1"/>
  <c r="AD5" i="12" s="1"/>
  <c r="AE5" i="12" s="1"/>
  <c r="AF5" i="12" s="1"/>
  <c r="AG5" i="12" s="1"/>
  <c r="C2" i="12"/>
  <c r="D2" i="12" s="1"/>
  <c r="E2" i="12" s="1"/>
  <c r="F2" i="12" s="1"/>
  <c r="G2" i="12" s="1"/>
  <c r="H2" i="12" s="1"/>
  <c r="I2" i="12" s="1"/>
  <c r="J2" i="12" s="1"/>
  <c r="K2" i="12" s="1"/>
  <c r="L2" i="12" s="1"/>
  <c r="M2" i="12" s="1"/>
  <c r="N2" i="12" s="1"/>
  <c r="O2" i="12" s="1"/>
  <c r="P2" i="12" s="1"/>
  <c r="Q2" i="12" s="1"/>
  <c r="R2" i="12" s="1"/>
  <c r="S2" i="12" s="1"/>
  <c r="T2" i="12" s="1"/>
  <c r="U2" i="12" s="1"/>
  <c r="V2" i="12" s="1"/>
  <c r="W2" i="12" s="1"/>
  <c r="X2" i="12" s="1"/>
  <c r="Y2" i="12" s="1"/>
  <c r="Z2" i="12" s="1"/>
  <c r="AA2" i="12" s="1"/>
  <c r="AB2" i="12" s="1"/>
  <c r="AC2" i="12" s="1"/>
  <c r="AD2" i="12" s="1"/>
  <c r="AE2" i="12" s="1"/>
  <c r="AF2" i="12" s="1"/>
  <c r="AG2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tc={EBCBA153-7AAA-4E57-BC99-57E5E932894B}</author>
    <author>tc={09E5AE5C-8E3F-4702-933C-4B48D7410B7A}</author>
  </authors>
  <commentList>
    <comment ref="B3" authorId="0" shapeId="0" xr:uid="{EBCBA153-7AAA-4E57-BC99-57E5E932894B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Previously:
=CONVERT((((Trucks!U25*Trucks!U37)+(Trucks!U26*Trucks!U38))/(Trucks!U25+Trucks!U26)),"km","mi")</t>
      </text>
    </comment>
    <comment ref="B7" authorId="1" shapeId="0" xr:uid="{09E5AE5C-8E3F-4702-933C-4B48D7410B7A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Previously:
0</t>
      </text>
    </comment>
  </commentList>
</comments>
</file>

<file path=xl/sharedStrings.xml><?xml version="1.0" encoding="utf-8"?>
<sst xmlns="http://schemas.openxmlformats.org/spreadsheetml/2006/main" count="4930" uniqueCount="284">
  <si>
    <t>BAADTbVT BAU Average Annual Dist Traveled by Vehicle Type</t>
  </si>
  <si>
    <t>Sources:</t>
  </si>
  <si>
    <t>Nonroad, annual cargo-distance and cargo</t>
  </si>
  <si>
    <t>Transport Canada</t>
  </si>
  <si>
    <t xml:space="preserve">Transportation in Canada 2020 Statistical Addendum (TC SA) </t>
  </si>
  <si>
    <t>transportation_in_canada_statistical_addendum.pdf</t>
  </si>
  <si>
    <t>Table A16, RA6, M9 [TC SA AvRaMa &amp; TCSA Rail]</t>
  </si>
  <si>
    <t>All on-road, non-electric vehicles</t>
  </si>
  <si>
    <t>Natural Resources Canada</t>
  </si>
  <si>
    <t>Comprehensive Energy Use Database: Transportation Sector - Canada</t>
  </si>
  <si>
    <t>http://oee.nrcan.gc.ca/corporate/statistics/neud/dpa/menus/trends/comprehensive/trends_tran_ca.cfm</t>
  </si>
  <si>
    <t>Tables 13, 14, 30, 32, 33, 34, 37, 38, 39, 49, 50, 51, 52, 53, 54, 57, 59</t>
  </si>
  <si>
    <t>Aircraft Stock</t>
  </si>
  <si>
    <t>U.S. Energy Information Administration (EIA)</t>
  </si>
  <si>
    <t>Annual Energy Outlook 2018</t>
  </si>
  <si>
    <t>U.S. Energy Information Administration (EIA) - Qb</t>
  </si>
  <si>
    <t>Table 49, "Canada" rows</t>
  </si>
  <si>
    <t>Notes:</t>
  </si>
  <si>
    <t>This is a time-series variable to support countries or regions where average distance</t>
  </si>
  <si>
    <t>traveled per year changes over the model run.  The values are constant in the U.S.</t>
  </si>
  <si>
    <t>version of the model.</t>
  </si>
  <si>
    <t>All on road</t>
  </si>
  <si>
    <t>We calculate on road loadings based on data from NRCan on cargo-distance, vehicles, and annual average distance traveled.</t>
  </si>
  <si>
    <t>passenger &amp; freight rail</t>
  </si>
  <si>
    <t>For passenger rail, we take total passenger-kms of VIA and Class II carriers in 2018 (available directly in TC SA - AvRaMa - RA16).</t>
  </si>
  <si>
    <t>For freight rail, we take total domestic tonne-kilometres in 2018 (TCSA - RA6).</t>
  </si>
  <si>
    <t>For each, we then divide by the relevant vehicle loading factor.</t>
  </si>
  <si>
    <t>Finally, we divide each of those results by estimates of the number of passenger and freight trains,  (calculations in TCSA rail, derived from RA3 &amp; RO16).</t>
  </si>
  <si>
    <t>aircraft</t>
  </si>
  <si>
    <t>We take total passenger-km from StatCan and divide this by loading factors from AVLo (from the US model)</t>
  </si>
  <si>
    <t>We then divide by the number of active aircraft in Canada (AEO 49) in order to determine average annual distance traveled.</t>
  </si>
  <si>
    <t>passenger ships</t>
  </si>
  <si>
    <t>We do not have reliable data for passenger ships, so we use passenger rail data as a proxy.</t>
  </si>
  <si>
    <t>freight ships</t>
  </si>
  <si>
    <t>We do not have reliable data for freight ships, so we use freight rail as a proxy.</t>
  </si>
  <si>
    <t>Convert</t>
  </si>
  <si>
    <t>miles_per_km</t>
  </si>
  <si>
    <t>Vehicle Loading (passengers)</t>
  </si>
  <si>
    <t>LDVs</t>
  </si>
  <si>
    <t>HDVs</t>
  </si>
  <si>
    <t>rail</t>
  </si>
  <si>
    <t>ships</t>
  </si>
  <si>
    <t>motorbikes</t>
  </si>
  <si>
    <t>Vehicle Loading (tons)</t>
  </si>
  <si>
    <t>Transportation Sector</t>
  </si>
  <si>
    <t>Historical Database – November 2020</t>
  </si>
  <si>
    <t>Canada</t>
  </si>
  <si>
    <t xml:space="preserve">Table 32: Car Explanatory Variables </t>
  </si>
  <si>
    <t>Sales (thousands)</t>
  </si>
  <si>
    <t>Cars</t>
  </si>
  <si>
    <t>Stock (thousands)</t>
  </si>
  <si>
    <t>Average Distance Travelled per Year (km)</t>
  </si>
  <si>
    <t>Cars On-Road Average Fuel Consumption (L/100 km)</t>
  </si>
  <si>
    <r>
      <t>Motor Gasoline</t>
    </r>
    <r>
      <rPr>
        <sz val="10"/>
        <rFont val="Arial"/>
        <family val="2"/>
      </rPr>
      <t>¹</t>
    </r>
  </si>
  <si>
    <r>
      <t>Diesel Fuel Oil</t>
    </r>
    <r>
      <rPr>
        <sz val="10"/>
        <rFont val="Arial"/>
        <family val="2"/>
      </rPr>
      <t>²</t>
    </r>
  </si>
  <si>
    <t>1) Includes Ethanol</t>
  </si>
  <si>
    <t>2) Includes Biodiesel</t>
  </si>
  <si>
    <t>Table 50: Motorcycle Secondary Energy Use, GHG Emissions by Region and Explanatory Variables</t>
  </si>
  <si>
    <r>
      <t>Motorcycle Energy Use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(PJ)</t>
    </r>
  </si>
  <si>
    <t>Energy Use by Region (PJ)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</si>
  <si>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</si>
  <si>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</si>
  <si>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</si>
  <si>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</si>
  <si>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</si>
  <si>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</si>
  <si>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</si>
  <si>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</si>
  <si>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</si>
  <si>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 and Territories</t>
  </si>
  <si>
    <t>Shares (%)</t>
  </si>
  <si>
    <t xml:space="preserve">Activity </t>
  </si>
  <si>
    <t>Passenger-kilometres (millions)</t>
  </si>
  <si>
    <t>Energy Intensity (MJ/Pkm)</t>
  </si>
  <si>
    <r>
      <t>Motorcycle GHG Emissions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</si>
  <si>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GHG Emissions by Region (Mt of CO</t>
    </r>
    <r>
      <rPr>
        <b/>
        <i/>
        <vertAlign val="subscript"/>
        <sz val="10"/>
        <rFont val="Arial"/>
        <family val="2"/>
      </rPr>
      <t>2</t>
    </r>
    <r>
      <rPr>
        <b/>
        <i/>
        <sz val="10"/>
        <rFont val="Arial"/>
        <family val="2"/>
      </rPr>
      <t>e)</t>
    </r>
  </si>
  <si>
    <t>GHG Intensity (tonne/TJ)</t>
  </si>
  <si>
    <t>Motorcycle Explanatory Variables</t>
  </si>
  <si>
    <r>
      <t>Motorcycle On-Road Average Fuel Consumption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(L/100 km)</t>
    </r>
  </si>
  <si>
    <t>1) Motorcycles consume only motor gasoline (including ethanol).</t>
  </si>
  <si>
    <t>Table 49: Bus Explanatory Variables</t>
  </si>
  <si>
    <t>School Buses</t>
  </si>
  <si>
    <t>Urban Transit</t>
  </si>
  <si>
    <t>Inter-City Buses</t>
  </si>
  <si>
    <t>Table 60: Truck Explanatory Variables</t>
  </si>
  <si>
    <t>Passenger Light Trucks</t>
  </si>
  <si>
    <t>Freight Light Trucks</t>
  </si>
  <si>
    <t>Medium Trucks</t>
  </si>
  <si>
    <t>Heavy Trucks</t>
  </si>
  <si>
    <t>Passenger Light Truck On-Road Average Fuel Consumption (L/100 km)</t>
  </si>
  <si>
    <t>Freight Light Truck On-Road Average Fuel Consumption (L/100 km)</t>
  </si>
  <si>
    <t>Motor Gasoline¹</t>
  </si>
  <si>
    <t>Diesel Fuel Oil²</t>
  </si>
  <si>
    <t>Medium Truck On-Road Average Fuel Consumption (L/100 km)</t>
  </si>
  <si>
    <t>Heavy Truck On-Road Average Fuel Consumption (L/100 km)</t>
  </si>
  <si>
    <t>Passengers</t>
  </si>
  <si>
    <t>passenger kms</t>
  </si>
  <si>
    <t>freight</t>
  </si>
  <si>
    <t>freight km</t>
  </si>
  <si>
    <t>Aircraft Stock Active Canada Reference AEO2018</t>
  </si>
  <si>
    <t>https://www.eia.gov/opendata/qb.php?category=2642023&amp;sdid=AEO.2018.REF2018.STK_AIRC_ACTV_NA_NA_NA_CAN_UNIT.A</t>
  </si>
  <si>
    <t>13:03:27 GMT-0800 (Pacific Standard Time)</t>
  </si>
  <si>
    <t>Source: U.S. Energy Information Administration</t>
  </si>
  <si>
    <t>Year</t>
  </si>
  <si>
    <t>Series ID: AEO.2018.REF2018.STK_AIRC_ACTV_NA_NA_NA_CAN_UNIT.A units</t>
  </si>
  <si>
    <t>Aircraft Stock Cargo Canada Reference AEO2018</t>
  </si>
  <si>
    <t>https://www.eia.gov/opendata/qb.php?category=2642023&amp;sdid=AEO.2018.REF2018.STK_AIRC_CARG_NA_NA_NA_CAN_UNIT.A</t>
  </si>
  <si>
    <t>14:13:13 GMT-0800 (Pacific Standard Time)</t>
  </si>
  <si>
    <t>Series ID: AEO.2018.REF2018.STK_AIRC_CARG_NA_NA_NA_CAN_UNIT.A units</t>
  </si>
  <si>
    <t>KMs</t>
  </si>
  <si>
    <t>Since locomotives aren't divided into passenger and freight (in fact, the same locomotive might be used for both types of cargo), we</t>
  </si>
  <si>
    <t>divide up the locomotives according to the number of cars of each type, adjusted for the average number of cars per train.</t>
  </si>
  <si>
    <t>Cars per passenger train (avg.)</t>
  </si>
  <si>
    <t>Cars per freight train (avg.)</t>
  </si>
  <si>
    <t>Est. trains by type</t>
  </si>
  <si>
    <t>passengers</t>
  </si>
  <si>
    <t>Est. locomotives by type</t>
  </si>
  <si>
    <t>Annual Distance (miles/vehicle)</t>
  </si>
  <si>
    <t>Table 28: Marine Transportation Secondary Energy Use and GHG Emissions by Energy Source</t>
  </si>
  <si>
    <r>
      <t>Marine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Transportation Energy Use (PJ)</t>
    </r>
  </si>
  <si>
    <t>Energy Use by Energy Source (PJ)</t>
  </si>
  <si>
    <t>Diesel Fuel Oil</t>
  </si>
  <si>
    <t>Heavy Fuel Oil</t>
  </si>
  <si>
    <t>Tonne-kilometres (millions)</t>
  </si>
  <si>
    <t>Energy Intensity (MJ/Tkm)</t>
  </si>
  <si>
    <r>
      <t>Marine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Transportation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</si>
  <si>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GHG Emissions by Energy Source (Mt of CO</t>
    </r>
    <r>
      <rPr>
        <b/>
        <i/>
        <vertAlign val="subscript"/>
        <sz val="10"/>
        <rFont val="Arial"/>
        <family val="2"/>
      </rPr>
      <t>2</t>
    </r>
    <r>
      <rPr>
        <b/>
        <i/>
        <sz val="10"/>
        <rFont val="Arial"/>
        <family val="2"/>
      </rPr>
      <t>e)</t>
    </r>
  </si>
  <si>
    <t>1) Due to data limitation, all marine is allocated to freight transportation except recreative boating, which is part of off-road.</t>
  </si>
  <si>
    <t>EPS Calcs</t>
  </si>
  <si>
    <t>freight-ships</t>
  </si>
  <si>
    <t>Mileage/vehs/avlo</t>
  </si>
  <si>
    <t>Avlo</t>
  </si>
  <si>
    <t>AVLO</t>
  </si>
  <si>
    <t>KM to MI</t>
  </si>
  <si>
    <t>CARGO DIST (KM-TON)</t>
  </si>
  <si>
    <t>Calced miles traveled</t>
  </si>
  <si>
    <t>total cargo dist</t>
  </si>
  <si>
    <t>Number of freight ships</t>
  </si>
  <si>
    <t>SYVBT</t>
  </si>
  <si>
    <t>miles/ship</t>
  </si>
  <si>
    <t>BAADTVBT</t>
  </si>
  <si>
    <t>Energy use</t>
  </si>
  <si>
    <t>total cargo distance in miles*cargo traveled</t>
  </si>
  <si>
    <t>cargo distance</t>
  </si>
  <si>
    <t>Total Emissions (g)</t>
  </si>
  <si>
    <t>gCO2/btu</t>
  </si>
  <si>
    <t>PEI</t>
  </si>
  <si>
    <t>Btus - emissions</t>
  </si>
  <si>
    <t>distance/fuel economy=btus</t>
  </si>
  <si>
    <t>fuel economy</t>
  </si>
  <si>
    <t>SYFAFE</t>
  </si>
  <si>
    <t>btus/cargo distance=1/fuel economy</t>
  </si>
  <si>
    <t>Region</t>
  </si>
  <si>
    <t>Baseline Tech ID</t>
  </si>
  <si>
    <t>Sector</t>
  </si>
  <si>
    <t>Sub-Sector</t>
  </si>
  <si>
    <t>Baseline Technology</t>
  </si>
  <si>
    <t>Fuel</t>
  </si>
  <si>
    <t>End-Use</t>
  </si>
  <si>
    <t>Stock Unit</t>
  </si>
  <si>
    <t>Energy Used, 2017 (GJ)</t>
  </si>
  <si>
    <t>Energy Used, 2020 (GJ)</t>
  </si>
  <si>
    <t>EUI, 2020 (GJ/Unit)</t>
  </si>
  <si>
    <t>Stock Units, 2020</t>
  </si>
  <si>
    <t>combined</t>
  </si>
  <si>
    <t>ASSIGNED EPS</t>
  </si>
  <si>
    <t>AB</t>
  </si>
  <si>
    <t>Transportation</t>
  </si>
  <si>
    <t>All</t>
  </si>
  <si>
    <t>Car</t>
  </si>
  <si>
    <t>Gasoline</t>
  </si>
  <si>
    <t>Road - Passenger</t>
  </si>
  <si>
    <t>BC</t>
  </si>
  <si>
    <t>IPOG</t>
  </si>
  <si>
    <t>MB</t>
  </si>
  <si>
    <t>NB</t>
  </si>
  <si>
    <t>NL</t>
  </si>
  <si>
    <t>NS</t>
  </si>
  <si>
    <t>NT</t>
  </si>
  <si>
    <t>NU</t>
  </si>
  <si>
    <t>ON</t>
  </si>
  <si>
    <t>PE</t>
  </si>
  <si>
    <t>QC</t>
  </si>
  <si>
    <t>SK</t>
  </si>
  <si>
    <t>YT</t>
  </si>
  <si>
    <t>Passenger Light Truck</t>
  </si>
  <si>
    <t>Diesel</t>
  </si>
  <si>
    <t>Propane/LPG</t>
  </si>
  <si>
    <t>Freight Light Truck</t>
  </si>
  <si>
    <t>Road - Freight</t>
  </si>
  <si>
    <t>Medium Truck</t>
  </si>
  <si>
    <t>Heavy Truck</t>
  </si>
  <si>
    <t>Motorcycle</t>
  </si>
  <si>
    <t>School Bus</t>
  </si>
  <si>
    <t>Urban transit</t>
  </si>
  <si>
    <t>Inter-City Bus</t>
  </si>
  <si>
    <t>Short-haul airplane</t>
  </si>
  <si>
    <t>Aviation Gasoline</t>
  </si>
  <si>
    <t>Air - Passenger</t>
  </si>
  <si>
    <t>Helicopter</t>
  </si>
  <si>
    <t>Air - Freight</t>
  </si>
  <si>
    <t>Aviation Turbo Fuel</t>
  </si>
  <si>
    <t>Train</t>
  </si>
  <si>
    <t>Rail - Passenger</t>
  </si>
  <si>
    <t>Rail - Freight</t>
  </si>
  <si>
    <t>Boat</t>
  </si>
  <si>
    <t>Marine - Freight</t>
  </si>
  <si>
    <t>Bike</t>
  </si>
  <si>
    <t>Off road vehicles</t>
  </si>
  <si>
    <t>Quad</t>
  </si>
  <si>
    <t>Snowmobile</t>
  </si>
  <si>
    <t>Boat motor</t>
  </si>
  <si>
    <t>Golf Cart</t>
  </si>
  <si>
    <t>Natural Gas</t>
  </si>
  <si>
    <t>NRCAN</t>
  </si>
  <si>
    <t>EPS</t>
  </si>
  <si>
    <t>Air - Freight_Short-haul airplane_Aviation Gasoline</t>
  </si>
  <si>
    <t>frgt</t>
  </si>
  <si>
    <t>diesel vehicle</t>
  </si>
  <si>
    <t>Air - Freight_Short-haul airplane_Aviation Turbo Fuel</t>
  </si>
  <si>
    <t>Air - Passenger_Helicopter_Aviation Gasoline</t>
  </si>
  <si>
    <t>psgr</t>
  </si>
  <si>
    <t>Air - Passenger_Helicopter_Aviation Turbo Fuel</t>
  </si>
  <si>
    <t>Air - Passenger_Short-haul airplane_Aviation Gasoline</t>
  </si>
  <si>
    <t>Air - Passenger_Short-haul airplane_Aviation Turbo Fuel</t>
  </si>
  <si>
    <t>Marine - Freight_Boat_Diesel</t>
  </si>
  <si>
    <t>Marine - Freight_Boat_Heavy Fuel Oil</t>
  </si>
  <si>
    <t>Off road vehicles_Bike_Gasoline</t>
  </si>
  <si>
    <t>NA</t>
  </si>
  <si>
    <t>Off road vehicles_Boat motor_Gasoline</t>
  </si>
  <si>
    <t>Off road vehicles_Golf Cart_Diesel</t>
  </si>
  <si>
    <t>Off road vehicles_Golf Cart_Gasoline</t>
  </si>
  <si>
    <t>Off road vehicles_Quad_Gasoline</t>
  </si>
  <si>
    <t>Off road vehicles_Snowmobile_Gasoline</t>
  </si>
  <si>
    <t>Rail - Freight_Train_Diesel</t>
  </si>
  <si>
    <t>Rail - Passenger_Train_Diesel</t>
  </si>
  <si>
    <t>Road - Freight_Freight Light Truck_Diesel</t>
  </si>
  <si>
    <t>Road - Freight_Freight Light Truck_Gasoline</t>
  </si>
  <si>
    <t>gasoline vehicle</t>
  </si>
  <si>
    <t>Road - Freight_Freight Light Truck_Natural Gas</t>
  </si>
  <si>
    <t>natural gas vehicle</t>
  </si>
  <si>
    <t>Road - Freight_Freight Light Truck_Propane/LPG</t>
  </si>
  <si>
    <t>LPG vehicle</t>
  </si>
  <si>
    <t>Road - Freight_Heavy Truck_Diesel</t>
  </si>
  <si>
    <t>Road - Freight_Heavy Truck_Natural Gas</t>
  </si>
  <si>
    <t>Road - Freight_Medium Truck_Diesel</t>
  </si>
  <si>
    <t>Road - Freight_Medium Truck_Gasoline</t>
  </si>
  <si>
    <t>Road - Passenger_Car_Diesel</t>
  </si>
  <si>
    <t>Road - Passenger_Car_Gasoline</t>
  </si>
  <si>
    <t>Road - Passenger_Car_Natural Gas</t>
  </si>
  <si>
    <t>Road - Passenger_Car_Propane/LPG</t>
  </si>
  <si>
    <t>Road - Passenger_Inter-City Bus_Diesel</t>
  </si>
  <si>
    <t>Road - Passenger_Inter-City Bus_Gasoline</t>
  </si>
  <si>
    <t>Road - Passenger_Motorcycle_Gasoline</t>
  </si>
  <si>
    <t>Road - Passenger_Passenger Light Truck_Diesel</t>
  </si>
  <si>
    <t>Road - Passenger_Passenger Light Truck_Gasoline</t>
  </si>
  <si>
    <t>Road - Passenger_Passenger Light Truck_Natural Gas</t>
  </si>
  <si>
    <t>Road - Passenger_Passenger Light Truck_Propane/LPG</t>
  </si>
  <si>
    <t>Road - Passenger_School Bus_Diesel</t>
  </si>
  <si>
    <t>Road - Passenger_School Bus_Gasoline</t>
  </si>
  <si>
    <t>Road - Passenger_School Bus_Natural Gas</t>
  </si>
  <si>
    <t>Road - Passenger_Urban transit_Diesel</t>
  </si>
  <si>
    <t>Road - Passenger_Urban transit_Gasoline</t>
  </si>
  <si>
    <t>Road - Passenger_Urban transit_Natural Gas</t>
  </si>
  <si>
    <t>INPUT DATA</t>
  </si>
  <si>
    <t>passenger</t>
  </si>
  <si>
    <t>Number of Vehicles</t>
  </si>
  <si>
    <t>battery electric vehicle</t>
  </si>
  <si>
    <t>plugin hybrid vehicle</t>
  </si>
  <si>
    <t>hydrogen vehicle</t>
  </si>
  <si>
    <t>BCDTRSTY</t>
  </si>
  <si>
    <t>Cargo Dist Transported Relative to Start Year (dimensionless)</t>
  </si>
  <si>
    <t>Fuel Economy (passenger*miles/BTU)</t>
  </si>
  <si>
    <t>Fuel Economy (freight ton*miles/BTU)</t>
  </si>
  <si>
    <t>CALCULATED CARGO DISTANCE</t>
  </si>
  <si>
    <t>CALCULATED ENERGY USE</t>
  </si>
  <si>
    <t>TOTAL</t>
  </si>
  <si>
    <t>CHECK</t>
  </si>
  <si>
    <t>stock</t>
  </si>
  <si>
    <t>energy use</t>
  </si>
  <si>
    <t>UPDATE STOCK</t>
  </si>
  <si>
    <t>CALCULATED</t>
  </si>
  <si>
    <t>DIESEL</t>
  </si>
  <si>
    <t>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</si>
</sst>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0.0"/>
    <numFmt numFmtId="167" formatCode="#,##0.0"/>
    <numFmt numFmtId="168" formatCode="_(* #,##0_);_(* \(#,##0\);_(* &quot;-&quot;??_);_(@_)"/>
    <numFmt numFmtId="169" formatCode="_(* #,##0.000_);_(* \(#,##0.000\);_(* &quot;-&quot;??_);_(@_)"/>
  </numFmts>
  <fonts count="5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vertAlign val="superscript"/>
      <sz val="10"/>
      <name val="Arial"/>
      <family val="2"/>
    </font>
    <font>
      <b/>
      <i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vertAlign val="subscript"/>
      <sz val="10"/>
      <name val="Arial"/>
      <family val="2"/>
    </font>
    <font>
      <b/>
      <i/>
      <vertAlign val="subscript"/>
      <sz val="10"/>
      <name val="Arial"/>
      <family val="2"/>
    </font>
    <font>
      <vertAlign val="superscript"/>
      <sz val="1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C96EA"/>
        <bgColor indexed="64"/>
      </patternFill>
    </fill>
    <fill>
      <patternFill patternType="solid">
        <fgColor rgb="FFF2D9F7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6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0" borderId="3" applyNumberFormat="0" applyFont="0" applyProtection="0">
      <alignment wrapText="1"/>
    </xf>
    <xf numFmtId="0" fontId="9" fillId="0" borderId="3" applyNumberFormat="0" applyFont="0" applyProtection="0">
      <alignment wrapText="1"/>
    </xf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>
      <alignment horizontal="center" vertical="center" wrapText="1"/>
    </xf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3" fillId="0" borderId="0">
      <alignment horizontal="left" vertical="center" wrapText="1"/>
    </xf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164" fontId="14" fillId="0" borderId="6" applyNumberFormat="0" applyFill="0">
      <alignment horizontal="right"/>
    </xf>
    <xf numFmtId="164" fontId="15" fillId="0" borderId="6" applyNumberFormat="0" applyFill="0">
      <alignment horizontal="right"/>
    </xf>
    <xf numFmtId="165" fontId="16" fillId="0" borderId="6">
      <alignment horizontal="right" vertical="center"/>
    </xf>
    <xf numFmtId="49" fontId="17" fillId="0" borderId="6">
      <alignment horizontal="left" vertical="center"/>
    </xf>
    <xf numFmtId="164" fontId="14" fillId="0" borderId="6" applyNumberFormat="0" applyFill="0">
      <alignment horizontal="right"/>
    </xf>
    <xf numFmtId="0" fontId="1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7" applyNumberFormat="0" applyProtection="0">
      <alignment wrapText="1"/>
    </xf>
    <xf numFmtId="0" fontId="9" fillId="0" borderId="7" applyNumberFormat="0" applyProtection="0">
      <alignment wrapText="1"/>
    </xf>
    <xf numFmtId="0" fontId="19" fillId="6" borderId="0" applyNumberFormat="0" applyBorder="0" applyAlignment="0" applyProtection="0"/>
    <xf numFmtId="0" fontId="20" fillId="0" borderId="8" applyNumberFormat="0" applyProtection="0">
      <alignment wrapText="1"/>
    </xf>
    <xf numFmtId="0" fontId="20" fillId="0" borderId="8" applyNumberFormat="0" applyProtection="0">
      <alignment wrapText="1"/>
    </xf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6">
      <alignment horizontal="left"/>
    </xf>
    <xf numFmtId="0" fontId="25" fillId="0" borderId="6">
      <alignment horizontal="left"/>
    </xf>
    <xf numFmtId="0" fontId="26" fillId="0" borderId="12">
      <alignment horizontal="right" vertical="center"/>
    </xf>
    <xf numFmtId="0" fontId="27" fillId="0" borderId="6">
      <alignment horizontal="left" vertical="center"/>
    </xf>
    <xf numFmtId="0" fontId="14" fillId="0" borderId="6">
      <alignment horizontal="left" vertical="center"/>
    </xf>
    <xf numFmtId="0" fontId="24" fillId="0" borderId="6">
      <alignment horizontal="left"/>
    </xf>
    <xf numFmtId="0" fontId="24" fillId="24" borderId="0">
      <alignment horizontal="centerContinuous" wrapText="1"/>
    </xf>
    <xf numFmtId="49" fontId="24" fillId="24" borderId="1">
      <alignment horizontal="left" vertical="center"/>
    </xf>
    <xf numFmtId="0" fontId="24" fillId="24" borderId="0">
      <alignment horizontal="centerContinuous" vertical="center" wrapText="1"/>
    </xf>
    <xf numFmtId="0" fontId="28" fillId="0" borderId="0" applyNumberFormat="0" applyFill="0" applyBorder="0" applyAlignment="0" applyProtection="0">
      <alignment vertical="top"/>
      <protection locked="0"/>
    </xf>
    <xf numFmtId="0" fontId="29" fillId="9" borderId="4" applyNumberFormat="0" applyAlignment="0" applyProtection="0"/>
    <xf numFmtId="0" fontId="30" fillId="0" borderId="13" applyNumberFormat="0" applyFill="0" applyAlignment="0" applyProtection="0"/>
    <xf numFmtId="0" fontId="31" fillId="25" borderId="0" applyNumberFormat="0" applyBorder="0" applyAlignment="0" applyProtection="0"/>
    <xf numFmtId="0" fontId="5" fillId="0" borderId="0"/>
    <xf numFmtId="0" fontId="5" fillId="0" borderId="0"/>
    <xf numFmtId="0" fontId="3" fillId="0" borderId="0"/>
    <xf numFmtId="0" fontId="32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3" borderId="2" applyNumberFormat="0" applyFont="0" applyAlignment="0" applyProtection="0"/>
    <xf numFmtId="0" fontId="3" fillId="26" borderId="14" applyNumberFormat="0" applyFont="0" applyAlignment="0" applyProtection="0"/>
    <xf numFmtId="0" fontId="33" fillId="22" borderId="15" applyNumberFormat="0" applyAlignment="0" applyProtection="0"/>
    <xf numFmtId="0" fontId="20" fillId="0" borderId="16" applyNumberFormat="0" applyProtection="0">
      <alignment wrapText="1"/>
    </xf>
    <xf numFmtId="0" fontId="20" fillId="0" borderId="16" applyNumberFormat="0" applyProtection="0">
      <alignment wrapText="1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3" fontId="16" fillId="0" borderId="0">
      <alignment horizontal="left" vertical="center"/>
    </xf>
    <xf numFmtId="0" fontId="12" fillId="0" borderId="0">
      <alignment horizontal="left" vertical="center"/>
    </xf>
    <xf numFmtId="0" fontId="34" fillId="0" borderId="0">
      <alignment horizontal="right"/>
    </xf>
    <xf numFmtId="49" fontId="34" fillId="0" borderId="0">
      <alignment horizontal="center"/>
    </xf>
    <xf numFmtId="0" fontId="17" fillId="0" borderId="0">
      <alignment horizontal="right"/>
    </xf>
    <xf numFmtId="0" fontId="35" fillId="0" borderId="0">
      <alignment horizontal="right"/>
    </xf>
    <xf numFmtId="0" fontId="34" fillId="0" borderId="0">
      <alignment horizontal="left"/>
    </xf>
    <xf numFmtId="0" fontId="36" fillId="0" borderId="0">
      <alignment horizontal="left"/>
    </xf>
    <xf numFmtId="49" fontId="16" fillId="0" borderId="0">
      <alignment horizontal="left" vertical="center"/>
    </xf>
    <xf numFmtId="49" fontId="17" fillId="0" borderId="6">
      <alignment horizontal="left"/>
    </xf>
    <xf numFmtId="164" fontId="16" fillId="0" borderId="0" applyNumberFormat="0">
      <alignment horizontal="right"/>
    </xf>
    <xf numFmtId="0" fontId="26" fillId="27" borderId="0">
      <alignment horizontal="centerContinuous" vertical="center" wrapText="1"/>
    </xf>
    <xf numFmtId="0" fontId="26" fillId="0" borderId="17">
      <alignment horizontal="left" vertical="center"/>
    </xf>
    <xf numFmtId="0" fontId="37" fillId="0" borderId="0" applyNumberFormat="0" applyProtection="0">
      <alignment horizontal="left"/>
    </xf>
    <xf numFmtId="0" fontId="37" fillId="0" borderId="0" applyNumberFormat="0" applyProtection="0">
      <alignment horizontal="left"/>
    </xf>
    <xf numFmtId="0" fontId="38" fillId="0" borderId="0" applyNumberFormat="0" applyFill="0" applyBorder="0" applyAlignment="0" applyProtection="0"/>
    <xf numFmtId="0" fontId="24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9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40" fillId="0" borderId="18" applyNumberFormat="0" applyFill="0" applyAlignment="0" applyProtection="0"/>
    <xf numFmtId="0" fontId="41" fillId="0" borderId="0" applyNumberFormat="0" applyFill="0" applyBorder="0" applyAlignment="0" applyProtection="0"/>
    <xf numFmtId="49" fontId="16" fillId="0" borderId="6">
      <alignment horizontal="left"/>
    </xf>
    <xf numFmtId="0" fontId="26" fillId="0" borderId="12">
      <alignment horizontal="left"/>
    </xf>
    <xf numFmtId="0" fontId="24" fillId="0" borderId="0">
      <alignment horizontal="left" vertical="center"/>
    </xf>
    <xf numFmtId="49" fontId="34" fillId="0" borderId="6">
      <alignment horizontal="left"/>
    </xf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0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  <xf numFmtId="1" fontId="0" fillId="0" borderId="0" xfId="0" applyNumberFormat="1"/>
    <xf numFmtId="0" fontId="42" fillId="0" borderId="0" xfId="0" applyFont="1"/>
    <xf numFmtId="0" fontId="0" fillId="0" borderId="0" xfId="0" applyAlignment="1">
      <alignment horizontal="right"/>
    </xf>
    <xf numFmtId="0" fontId="43" fillId="0" borderId="0" xfId="0" applyFont="1"/>
    <xf numFmtId="0" fontId="44" fillId="0" borderId="0" xfId="0" applyFont="1"/>
    <xf numFmtId="0" fontId="43" fillId="0" borderId="0" xfId="0" applyFont="1" applyAlignment="1">
      <alignment horizontal="right"/>
    </xf>
    <xf numFmtId="0" fontId="45" fillId="0" borderId="1" xfId="0" applyFont="1" applyBorder="1"/>
    <xf numFmtId="0" fontId="45" fillId="0" borderId="0" xfId="0" applyFont="1" applyAlignment="1">
      <alignment horizontal="left"/>
    </xf>
    <xf numFmtId="0" fontId="0" fillId="0" borderId="0" xfId="0" applyAlignment="1">
      <alignment horizontal="left" indent="2"/>
    </xf>
    <xf numFmtId="166" fontId="0" fillId="0" borderId="0" xfId="0" applyNumberFormat="1"/>
    <xf numFmtId="0" fontId="0" fillId="28" borderId="0" xfId="0" applyFill="1" applyAlignment="1">
      <alignment horizontal="left" indent="2"/>
    </xf>
    <xf numFmtId="3" fontId="0" fillId="28" borderId="0" xfId="0" applyNumberFormat="1" applyFill="1"/>
    <xf numFmtId="3" fontId="0" fillId="0" borderId="0" xfId="0" applyNumberFormat="1"/>
    <xf numFmtId="0" fontId="0" fillId="0" borderId="0" xfId="0" applyAlignment="1">
      <alignment wrapText="1"/>
    </xf>
    <xf numFmtId="0" fontId="45" fillId="0" borderId="0" xfId="0" applyFont="1" applyAlignment="1">
      <alignment horizontal="left" wrapText="1"/>
    </xf>
    <xf numFmtId="0" fontId="46" fillId="0" borderId="0" xfId="0" applyFont="1"/>
    <xf numFmtId="167" fontId="0" fillId="0" borderId="0" xfId="0" applyNumberFormat="1"/>
    <xf numFmtId="0" fontId="45" fillId="0" borderId="0" xfId="0" applyFont="1" applyAlignment="1">
      <alignment horizontal="right"/>
    </xf>
    <xf numFmtId="0" fontId="45" fillId="0" borderId="0" xfId="0" applyFont="1"/>
    <xf numFmtId="166" fontId="45" fillId="0" borderId="0" xfId="0" applyNumberFormat="1" applyFont="1"/>
    <xf numFmtId="0" fontId="48" fillId="0" borderId="0" xfId="0" applyFont="1" applyAlignment="1">
      <alignment horizontal="left" indent="1"/>
    </xf>
    <xf numFmtId="0" fontId="3" fillId="0" borderId="0" xfId="0" applyFont="1" applyAlignment="1">
      <alignment horizontal="left" indent="2"/>
    </xf>
    <xf numFmtId="0" fontId="3" fillId="0" borderId="0" xfId="0" applyFont="1" applyAlignment="1">
      <alignment horizontal="left"/>
    </xf>
    <xf numFmtId="2" fontId="49" fillId="0" borderId="0" xfId="0" applyNumberFormat="1" applyFont="1" applyAlignment="1">
      <alignment horizontal="left"/>
    </xf>
    <xf numFmtId="1" fontId="50" fillId="0" borderId="0" xfId="0" applyNumberFormat="1" applyFont="1" applyAlignment="1">
      <alignment horizontal="left" indent="2"/>
    </xf>
    <xf numFmtId="2" fontId="45" fillId="0" borderId="0" xfId="0" applyNumberFormat="1" applyFont="1"/>
    <xf numFmtId="0" fontId="48" fillId="0" borderId="0" xfId="0" applyFont="1" applyAlignment="1">
      <alignment horizontal="left" wrapText="1" indent="1"/>
    </xf>
    <xf numFmtId="0" fontId="3" fillId="0" borderId="0" xfId="0" applyFont="1"/>
    <xf numFmtId="0" fontId="3" fillId="0" borderId="0" xfId="0" applyFont="1" applyAlignment="1">
      <alignment horizontal="left" indent="1"/>
    </xf>
    <xf numFmtId="3" fontId="3" fillId="0" borderId="0" xfId="0" applyNumberFormat="1" applyFont="1"/>
    <xf numFmtId="0" fontId="3" fillId="0" borderId="0" xfId="0" applyFont="1" applyAlignment="1">
      <alignment horizontal="left" wrapText="1" indent="1"/>
    </xf>
    <xf numFmtId="166" fontId="3" fillId="0" borderId="0" xfId="0" applyNumberFormat="1" applyFont="1"/>
    <xf numFmtId="0" fontId="0" fillId="28" borderId="0" xfId="0" applyFill="1"/>
    <xf numFmtId="2" fontId="0" fillId="0" borderId="0" xfId="0" applyNumberFormat="1"/>
    <xf numFmtId="1" fontId="0" fillId="29" borderId="0" xfId="0" applyNumberFormat="1" applyFill="1"/>
    <xf numFmtId="0" fontId="54" fillId="0" borderId="0" xfId="0" applyFont="1"/>
    <xf numFmtId="0" fontId="54" fillId="0" borderId="0" xfId="0" applyFont="1" applyAlignment="1">
      <alignment horizontal="left"/>
    </xf>
    <xf numFmtId="0" fontId="2" fillId="0" borderId="0" xfId="1" applyAlignment="1"/>
    <xf numFmtId="0" fontId="28" fillId="0" borderId="0" xfId="72" applyAlignment="1" applyProtection="1"/>
    <xf numFmtId="17" fontId="0" fillId="0" borderId="0" xfId="0" applyNumberFormat="1" applyAlignment="1">
      <alignment horizontal="left"/>
    </xf>
    <xf numFmtId="2" fontId="3" fillId="0" borderId="0" xfId="0" applyNumberFormat="1" applyFont="1" applyAlignment="1">
      <alignment horizontal="left" indent="2"/>
    </xf>
    <xf numFmtId="2" fontId="3" fillId="0" borderId="0" xfId="0" applyNumberFormat="1" applyFont="1" applyAlignment="1">
      <alignment horizontal="right"/>
    </xf>
    <xf numFmtId="0" fontId="54" fillId="0" borderId="0" xfId="0" applyFont="1" applyAlignment="1">
      <alignment horizontal="right"/>
    </xf>
    <xf numFmtId="0" fontId="45" fillId="0" borderId="0" xfId="0" applyFont="1" applyAlignment="1">
      <alignment wrapText="1"/>
    </xf>
    <xf numFmtId="2" fontId="48" fillId="0" borderId="0" xfId="0" applyNumberFormat="1" applyFont="1" applyAlignment="1">
      <alignment horizontal="left" indent="1"/>
    </xf>
    <xf numFmtId="166" fontId="54" fillId="0" borderId="0" xfId="0" applyNumberFormat="1" applyFont="1"/>
    <xf numFmtId="2" fontId="3" fillId="0" borderId="0" xfId="0" applyNumberFormat="1" applyFont="1"/>
    <xf numFmtId="2" fontId="55" fillId="0" borderId="0" xfId="0" applyNumberFormat="1" applyFont="1"/>
    <xf numFmtId="1" fontId="56" fillId="0" borderId="0" xfId="0" applyNumberFormat="1" applyFont="1" applyAlignment="1">
      <alignment horizontal="left" indent="2"/>
    </xf>
    <xf numFmtId="3" fontId="54" fillId="0" borderId="0" xfId="0" applyNumberFormat="1" applyFont="1"/>
    <xf numFmtId="1" fontId="56" fillId="0" borderId="0" xfId="0" applyNumberFormat="1" applyFont="1" applyAlignment="1">
      <alignment horizontal="left"/>
    </xf>
    <xf numFmtId="43" fontId="0" fillId="0" borderId="0" xfId="0" applyNumberFormat="1"/>
    <xf numFmtId="0" fontId="1" fillId="30" borderId="0" xfId="0" applyFont="1" applyFill="1"/>
    <xf numFmtId="0" fontId="0" fillId="30" borderId="0" xfId="0" applyFill="1"/>
    <xf numFmtId="0" fontId="1" fillId="31" borderId="0" xfId="0" applyFont="1" applyFill="1"/>
    <xf numFmtId="0" fontId="0" fillId="31" borderId="0" xfId="0" applyFill="1"/>
    <xf numFmtId="11" fontId="0" fillId="31" borderId="0" xfId="154" applyNumberFormat="1" applyFont="1" applyFill="1"/>
    <xf numFmtId="168" fontId="0" fillId="31" borderId="0" xfId="154" applyNumberFormat="1" applyFont="1" applyFill="1"/>
    <xf numFmtId="43" fontId="0" fillId="31" borderId="0" xfId="154" applyFont="1" applyFill="1"/>
    <xf numFmtId="11" fontId="0" fillId="0" borderId="0" xfId="0" applyNumberFormat="1"/>
    <xf numFmtId="169" fontId="0" fillId="31" borderId="0" xfId="154" applyNumberFormat="1" applyFont="1" applyFill="1"/>
    <xf numFmtId="0" fontId="1" fillId="32" borderId="0" xfId="0" applyFont="1" applyFill="1" applyAlignment="1">
      <alignment horizontal="center" vertical="center" wrapText="1"/>
    </xf>
    <xf numFmtId="0" fontId="1" fillId="33" borderId="0" xfId="0" applyFont="1" applyFill="1" applyAlignment="1">
      <alignment horizontal="center" vertical="center" wrapText="1"/>
    </xf>
    <xf numFmtId="0" fontId="1" fillId="34" borderId="0" xfId="0" applyFont="1" applyFill="1" applyAlignment="1">
      <alignment horizontal="center" vertical="center" wrapText="1"/>
    </xf>
    <xf numFmtId="0" fontId="1" fillId="34" borderId="0" xfId="0" applyFont="1" applyFill="1"/>
    <xf numFmtId="0" fontId="1" fillId="35" borderId="0" xfId="0" applyFont="1" applyFill="1"/>
    <xf numFmtId="0" fontId="0" fillId="35" borderId="0" xfId="0" applyFill="1"/>
    <xf numFmtId="0" fontId="0" fillId="36" borderId="0" xfId="0" applyFill="1"/>
    <xf numFmtId="9" fontId="0" fillId="0" borderId="0" xfId="155" applyFont="1"/>
    <xf numFmtId="168" fontId="0" fillId="0" borderId="0" xfId="154" applyNumberFormat="1" applyFont="1" applyFill="1"/>
    <xf numFmtId="168" fontId="0" fillId="0" borderId="0" xfId="154" applyNumberFormat="1" applyFont="1"/>
    <xf numFmtId="0" fontId="0" fillId="34" borderId="0" xfId="0" applyFill="1"/>
    <xf numFmtId="168" fontId="0" fillId="36" borderId="0" xfId="154" applyNumberFormat="1" applyFont="1" applyFill="1"/>
    <xf numFmtId="11" fontId="0" fillId="0" borderId="0" xfId="154" applyNumberFormat="1" applyFont="1"/>
    <xf numFmtId="11" fontId="0" fillId="0" borderId="0" xfId="155" applyNumberFormat="1" applyFont="1"/>
    <xf numFmtId="0" fontId="1" fillId="37" borderId="0" xfId="0" applyFont="1" applyFill="1"/>
    <xf numFmtId="0" fontId="0" fillId="37" borderId="0" xfId="0" applyFill="1"/>
    <xf numFmtId="0" fontId="1" fillId="38" borderId="0" xfId="0" applyFont="1" applyFill="1"/>
    <xf numFmtId="0" fontId="0" fillId="38" borderId="0" xfId="0" applyFill="1"/>
    <xf numFmtId="43" fontId="0" fillId="0" borderId="0" xfId="154" applyFont="1"/>
    <xf numFmtId="43" fontId="0" fillId="39" borderId="0" xfId="154" applyFont="1" applyFill="1"/>
    <xf numFmtId="9" fontId="0" fillId="0" borderId="0" xfId="155" applyFont="1" applyFill="1"/>
    <xf numFmtId="9" fontId="1" fillId="0" borderId="0" xfId="155" applyFont="1"/>
    <xf numFmtId="9" fontId="1" fillId="0" borderId="0" xfId="155" applyFont="1" applyFill="1"/>
    <xf numFmtId="168" fontId="0" fillId="39" borderId="0" xfId="154" applyNumberFormat="1" applyFont="1" applyFill="1"/>
    <xf numFmtId="168" fontId="1" fillId="0" borderId="0" xfId="154" applyNumberFormat="1" applyFont="1"/>
    <xf numFmtId="168" fontId="1" fillId="0" borderId="0" xfId="154" applyNumberFormat="1" applyFont="1" applyFill="1"/>
    <xf numFmtId="0" fontId="1" fillId="40" borderId="0" xfId="0" applyFont="1" applyFill="1"/>
    <xf numFmtId="0" fontId="0" fillId="40" borderId="0" xfId="0" applyFill="1"/>
    <xf numFmtId="43" fontId="0" fillId="0" borderId="0" xfId="154" applyFont="1" applyFill="1"/>
    <xf numFmtId="9" fontId="0" fillId="39" borderId="0" xfId="155" applyFont="1" applyFill="1"/>
    <xf numFmtId="9" fontId="1" fillId="40" borderId="0" xfId="155" applyFont="1" applyFill="1"/>
    <xf numFmtId="0" fontId="1" fillId="41" borderId="0" xfId="0" applyFont="1" applyFill="1"/>
    <xf numFmtId="0" fontId="0" fillId="41" borderId="0" xfId="0" applyFill="1"/>
    <xf numFmtId="43" fontId="0" fillId="41" borderId="0" xfId="154" applyFont="1" applyFill="1"/>
  </cellXfs>
  <cellStyles count="156">
    <cellStyle name="20% - Accent1 2" xfId="4" xr:uid="{00000000-0005-0000-0000-000000000000}"/>
    <cellStyle name="20% - Accent2 2" xfId="5" xr:uid="{00000000-0005-0000-0000-000001000000}"/>
    <cellStyle name="20% - Accent3 2" xfId="6" xr:uid="{00000000-0005-0000-0000-000002000000}"/>
    <cellStyle name="20% - Accent4 2" xfId="7" xr:uid="{00000000-0005-0000-0000-000003000000}"/>
    <cellStyle name="20% - Accent5 2" xfId="8" xr:uid="{00000000-0005-0000-0000-000004000000}"/>
    <cellStyle name="20% - Accent6 2" xfId="9" xr:uid="{00000000-0005-0000-0000-000005000000}"/>
    <cellStyle name="40% - Accent1 2" xfId="10" xr:uid="{00000000-0005-0000-0000-000006000000}"/>
    <cellStyle name="40% - Accent2 2" xfId="11" xr:uid="{00000000-0005-0000-0000-000007000000}"/>
    <cellStyle name="40% - Accent3 2" xfId="12" xr:uid="{00000000-0005-0000-0000-000008000000}"/>
    <cellStyle name="40% - Accent4 2" xfId="13" xr:uid="{00000000-0005-0000-0000-000009000000}"/>
    <cellStyle name="40% - Accent5 2" xfId="14" xr:uid="{00000000-0005-0000-0000-00000A000000}"/>
    <cellStyle name="40% - Accent6 2" xfId="15" xr:uid="{00000000-0005-0000-0000-00000B000000}"/>
    <cellStyle name="60% - Accent1 2" xfId="16" xr:uid="{00000000-0005-0000-0000-00000C000000}"/>
    <cellStyle name="60% - Accent2 2" xfId="17" xr:uid="{00000000-0005-0000-0000-00000D000000}"/>
    <cellStyle name="60% - Accent3 2" xfId="18" xr:uid="{00000000-0005-0000-0000-00000E000000}"/>
    <cellStyle name="60% - Accent4 2" xfId="19" xr:uid="{00000000-0005-0000-0000-00000F000000}"/>
    <cellStyle name="60% - Accent5 2" xfId="20" xr:uid="{00000000-0005-0000-0000-000010000000}"/>
    <cellStyle name="60% - Accent6 2" xfId="21" xr:uid="{00000000-0005-0000-0000-000011000000}"/>
    <cellStyle name="Accent1 2" xfId="22" xr:uid="{00000000-0005-0000-0000-000012000000}"/>
    <cellStyle name="Accent2 2" xfId="23" xr:uid="{00000000-0005-0000-0000-000013000000}"/>
    <cellStyle name="Accent3 2" xfId="24" xr:uid="{00000000-0005-0000-0000-000014000000}"/>
    <cellStyle name="Accent4 2" xfId="25" xr:uid="{00000000-0005-0000-0000-000015000000}"/>
    <cellStyle name="Accent5 2" xfId="26" xr:uid="{00000000-0005-0000-0000-000016000000}"/>
    <cellStyle name="Accent6 2" xfId="27" xr:uid="{00000000-0005-0000-0000-000017000000}"/>
    <cellStyle name="Bad 2" xfId="28" xr:uid="{00000000-0005-0000-0000-000018000000}"/>
    <cellStyle name="Body: normal cell" xfId="29" xr:uid="{00000000-0005-0000-0000-000019000000}"/>
    <cellStyle name="Body: normal cell 2" xfId="30" xr:uid="{00000000-0005-0000-0000-00001A000000}"/>
    <cellStyle name="Calculation 2" xfId="31" xr:uid="{00000000-0005-0000-0000-00001B000000}"/>
    <cellStyle name="Check Cell 2" xfId="32" xr:uid="{00000000-0005-0000-0000-00001C000000}"/>
    <cellStyle name="Column heading" xfId="33" xr:uid="{00000000-0005-0000-0000-00001D000000}"/>
    <cellStyle name="Comma" xfId="154" builtinId="3"/>
    <cellStyle name="Comma 2" xfId="34" xr:uid="{00000000-0005-0000-0000-00001E000000}"/>
    <cellStyle name="Comma 2 2" xfId="35" xr:uid="{00000000-0005-0000-0000-00001F000000}"/>
    <cellStyle name="Comma 3" xfId="36" xr:uid="{00000000-0005-0000-0000-000020000000}"/>
    <cellStyle name="Comma 4" xfId="37" xr:uid="{00000000-0005-0000-0000-000021000000}"/>
    <cellStyle name="Comma 5" xfId="38" xr:uid="{00000000-0005-0000-0000-000022000000}"/>
    <cellStyle name="Comma 6" xfId="39" xr:uid="{00000000-0005-0000-0000-000023000000}"/>
    <cellStyle name="Comma 7" xfId="40" xr:uid="{00000000-0005-0000-0000-000024000000}"/>
    <cellStyle name="Comma 8" xfId="41" xr:uid="{00000000-0005-0000-0000-000025000000}"/>
    <cellStyle name="Corner heading" xfId="42" xr:uid="{00000000-0005-0000-0000-000026000000}"/>
    <cellStyle name="Currency 2" xfId="43" xr:uid="{00000000-0005-0000-0000-000027000000}"/>
    <cellStyle name="Currency 3" xfId="44" xr:uid="{00000000-0005-0000-0000-000028000000}"/>
    <cellStyle name="Currency 3 2" xfId="45" xr:uid="{00000000-0005-0000-0000-000029000000}"/>
    <cellStyle name="Data" xfId="46" xr:uid="{00000000-0005-0000-0000-00002A000000}"/>
    <cellStyle name="Data 2" xfId="47" xr:uid="{00000000-0005-0000-0000-00002B000000}"/>
    <cellStyle name="Data no deci" xfId="48" xr:uid="{00000000-0005-0000-0000-00002C000000}"/>
    <cellStyle name="Data Superscript" xfId="49" xr:uid="{00000000-0005-0000-0000-00002D000000}"/>
    <cellStyle name="Data_1-1A-Regular" xfId="50" xr:uid="{00000000-0005-0000-0000-00002E000000}"/>
    <cellStyle name="Explanatory Text 2" xfId="51" xr:uid="{00000000-0005-0000-0000-00002F000000}"/>
    <cellStyle name="Font: Calibri, 9pt regular" xfId="52" xr:uid="{00000000-0005-0000-0000-000030000000}"/>
    <cellStyle name="Font: Calibri, 9pt regular 2" xfId="53" xr:uid="{00000000-0005-0000-0000-000031000000}"/>
    <cellStyle name="Footnotes: top row" xfId="54" xr:uid="{00000000-0005-0000-0000-000032000000}"/>
    <cellStyle name="Footnotes: top row 2" xfId="55" xr:uid="{00000000-0005-0000-0000-000033000000}"/>
    <cellStyle name="Good 2" xfId="56" xr:uid="{00000000-0005-0000-0000-000034000000}"/>
    <cellStyle name="Header: bottom row" xfId="57" xr:uid="{00000000-0005-0000-0000-000035000000}"/>
    <cellStyle name="Header: bottom row 2" xfId="58" xr:uid="{00000000-0005-0000-0000-000036000000}"/>
    <cellStyle name="Heading 1 2" xfId="59" xr:uid="{00000000-0005-0000-0000-000037000000}"/>
    <cellStyle name="Heading 2 2" xfId="60" xr:uid="{00000000-0005-0000-0000-000038000000}"/>
    <cellStyle name="Heading 3 2" xfId="61" xr:uid="{00000000-0005-0000-0000-000039000000}"/>
    <cellStyle name="Heading 4 2" xfId="62" xr:uid="{00000000-0005-0000-0000-00003A000000}"/>
    <cellStyle name="Hed Side" xfId="63" xr:uid="{00000000-0005-0000-0000-00003B000000}"/>
    <cellStyle name="Hed Side 2" xfId="64" xr:uid="{00000000-0005-0000-0000-00003C000000}"/>
    <cellStyle name="Hed Side bold" xfId="65" xr:uid="{00000000-0005-0000-0000-00003D000000}"/>
    <cellStyle name="Hed Side Indent" xfId="66" xr:uid="{00000000-0005-0000-0000-00003E000000}"/>
    <cellStyle name="Hed Side Regular" xfId="67" xr:uid="{00000000-0005-0000-0000-00003F000000}"/>
    <cellStyle name="Hed Side_1-1A-Regular" xfId="68" xr:uid="{00000000-0005-0000-0000-000040000000}"/>
    <cellStyle name="Hed Top" xfId="69" xr:uid="{00000000-0005-0000-0000-000041000000}"/>
    <cellStyle name="Hed Top - SECTION" xfId="70" xr:uid="{00000000-0005-0000-0000-000042000000}"/>
    <cellStyle name="Hed Top_3-new4" xfId="71" xr:uid="{00000000-0005-0000-0000-000043000000}"/>
    <cellStyle name="Hyperlink" xfId="1" builtinId="8"/>
    <cellStyle name="Hyperlink 2" xfId="72" xr:uid="{00000000-0005-0000-0000-000045000000}"/>
    <cellStyle name="Input 2" xfId="73" xr:uid="{00000000-0005-0000-0000-000046000000}"/>
    <cellStyle name="Linked Cell 2" xfId="74" xr:uid="{00000000-0005-0000-0000-000047000000}"/>
    <cellStyle name="Neutral 2" xfId="75" xr:uid="{00000000-0005-0000-0000-000048000000}"/>
    <cellStyle name="Normal" xfId="0" builtinId="0"/>
    <cellStyle name="Normal 10" xfId="76" xr:uid="{00000000-0005-0000-0000-00004A000000}"/>
    <cellStyle name="Normal 11" xfId="77" xr:uid="{00000000-0005-0000-0000-00004B000000}"/>
    <cellStyle name="Normal 2" xfId="2" xr:uid="{00000000-0005-0000-0000-00004C000000}"/>
    <cellStyle name="Normal 2 2" xfId="78" xr:uid="{00000000-0005-0000-0000-00004D000000}"/>
    <cellStyle name="Normal 2 3" xfId="79" xr:uid="{00000000-0005-0000-0000-00004E000000}"/>
    <cellStyle name="Normal 3" xfId="3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" xfId="155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561975</xdr:colOff>
      <xdr:row>3</xdr:row>
      <xdr:rowOff>0</xdr:rowOff>
    </xdr:from>
    <xdr:to>
      <xdr:col>12</xdr:col>
      <xdr:colOff>494367</xdr:colOff>
      <xdr:row>17</xdr:row>
      <xdr:rowOff>60636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DC6DEC-99CC-446F-B8E6-D2281F6D0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" y="542925"/>
          <a:ext cx="7466667" cy="259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12</xdr:col>
      <xdr:colOff>178177</xdr:colOff>
      <xdr:row>25</xdr:row>
      <xdr:rowOff>174717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5452AF-E8E3-411F-8193-629F24070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61950"/>
          <a:ext cx="7142857" cy="4342857"/>
        </a:xfrm>
        <a:prstGeom prst="rect">
          <a:avLst/>
        </a:prstGeom>
      </xdr:spPr>
    </xdr:pic>
    <xdr:clientData/>
  </xdr:twoCellAnchor>
  <xdr:twoCellAnchor>
    <xdr:from>
      <xdr:col>1</xdr:col>
      <xdr:colOff>400050</xdr:colOff>
      <xdr:row>11</xdr:row>
      <xdr:rowOff>81915</xdr:rowOff>
    </xdr:from>
    <xdr:to>
      <xdr:col>12</xdr:col>
      <xdr:colOff>601980</xdr:colOff>
      <xdr:row>11</xdr:row>
      <xdr:rowOff>116205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396EA31-6A3E-4A1B-BD28-249D191B8A6F}"/>
            </a:ext>
          </a:extLst>
        </xdr:cNvPr>
        <xdr:cNvCxnSpPr/>
      </xdr:nvCxnSpPr>
      <xdr:spPr>
        <a:xfrm flipV="1">
          <a:off x="1009650" y="2072640"/>
          <a:ext cx="6907530" cy="3429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453390</xdr:colOff>
      <xdr:row>20</xdr:row>
      <xdr:rowOff>74295</xdr:rowOff>
    </xdr:from>
    <xdr:to>
      <xdr:col>13</xdr:col>
      <xdr:colOff>49530</xdr:colOff>
      <xdr:row>20</xdr:row>
      <xdr:rowOff>104775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A7F590E6-87C7-4890-A907-333F8B67049F}"/>
            </a:ext>
          </a:extLst>
        </xdr:cNvPr>
        <xdr:cNvCxnSpPr/>
      </xdr:nvCxnSpPr>
      <xdr:spPr>
        <a:xfrm flipV="1">
          <a:off x="1062990" y="3693795"/>
          <a:ext cx="6911340" cy="304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54221</xdr:colOff>
      <xdr:row>33</xdr:row>
      <xdr:rowOff>130683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CFDF5B-5367-4EAC-80CE-6912203032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90476" cy="6095238"/>
        </a:xfrm>
        <a:prstGeom prst="rect">
          <a:avLst/>
        </a:prstGeom>
      </xdr:spPr>
    </xdr:pic>
    <xdr:clientData/>
  </xdr:twoCellAnchor>
  <xdr:twoCellAnchor>
    <xdr:from>
      <xdr:col>9</xdr:col>
      <xdr:colOff>523875</xdr:colOff>
      <xdr:row>20</xdr:row>
      <xdr:rowOff>161925</xdr:rowOff>
    </xdr:from>
    <xdr:to>
      <xdr:col>10</xdr:col>
      <xdr:colOff>523875</xdr:colOff>
      <xdr:row>20</xdr:row>
      <xdr:rowOff>161925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A9AB43B-AF13-4251-8FF4-7EE098C01D6C}"/>
            </a:ext>
          </a:extLst>
        </xdr:cNvPr>
        <xdr:cNvCxnSpPr/>
      </xdr:nvCxnSpPr>
      <xdr:spPr>
        <a:xfrm>
          <a:off x="6010275" y="3781425"/>
          <a:ext cx="609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511438</xdr:colOff>
      <xdr:row>40</xdr:row>
      <xdr:rowOff>113381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1F64D8-41BD-464F-99B8-F8D437AA0F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057143" cy="735238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mbinainstitute.sharepoint.com/WINDOWS/TEMP/USFreight97-9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eff-nonadmin\Dropbox%20(Energy%20Innovation)\EI-PlcyMdl\eps-1.5.0-us-wipE\InputData\web-app\BCF\BTU%20Conversion%20Factor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mbinainstitute.sharepoint.com/Users/hberton/Desktop/Final%20Deliverables%20EPS%20-%20Copy/ICF_Catalogue_End-Uses_Electrification_2104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ont_Page"/>
      <sheetName val="E-tech List"/>
      <sheetName val="Baseline_Tech"/>
      <sheetName val="Scenarios"/>
      <sheetName val="Base Year - Working"/>
      <sheetName val="Source Data"/>
      <sheetName val="Tag Tracker"/>
      <sheetName val="Ref Case Pre-Processing"/>
      <sheetName val="Ref Case TOTAL Stock"/>
      <sheetName val="Ref Case NEW Stock"/>
      <sheetName val="Ref Case ROB Stock"/>
      <sheetName val="Ref Case RET Stock"/>
      <sheetName val="Ref Case TOTAL Energy"/>
      <sheetName val="Ref Case NEW Energy"/>
      <sheetName val="Ref Case ROB Energy"/>
      <sheetName val="Ref Case RET Energy"/>
      <sheetName val="Ref Case TOTAL EUI"/>
      <sheetName val="Ref Case NEW EUI"/>
      <sheetName val="Ref Case ROB EUI"/>
      <sheetName val="EUIs - End Use"/>
      <sheetName val="EUIs - End Use NEW"/>
      <sheetName val="EUIs - End Use ROB"/>
      <sheetName val="EUIs - End Use RET"/>
      <sheetName val="Source Data Pre-Processing_Res"/>
      <sheetName val="Source Data Pre-Processing_Com"/>
      <sheetName val="Source Data Pre-Processing_Ind"/>
      <sheetName val="Source Data Pre-Processing_Tran"/>
      <sheetName val="Res_Supplemental"/>
      <sheetName val="Com_Supplemental"/>
      <sheetName val="Ind_Supplemental"/>
      <sheetName val="CEF 2020"/>
      <sheetName val="GHG Inventory Economic Sectors"/>
      <sheetName val="GHG Inventory IPCC Sectors"/>
      <sheetName val="GHGRP Data"/>
      <sheetName val="Mapping"/>
      <sheetName val="Convers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ndre Dixon" id="{53198674-1DAA-456D-A39B-019AF0616DC6}" userId="Andre Dixo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2-10-14T14:52:20.77" personId="{53198674-1DAA-456D-A39B-019AF0616DC6}" id="{EBCBA153-7AAA-4E57-BC99-57E5E932894B}">
    <text>Previously:
=CONVERT((((Trucks!U25*Trucks!U37)+(Trucks!U26*Trucks!U38))/(Trucks!U25+Trucks!U26)),"km","mi")</text>
  </threadedComment>
  <threadedComment ref="B7" dT="2022-10-14T14:52:05.35" personId="{53198674-1DAA-456D-A39B-019AF0616DC6}" id="{09E5AE5C-8E3F-4702-933C-4B48D7410B7A}">
    <text>Previously:
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c.canada.ca/sites/default/files/2021-06/transportation_in_canada_statistical_addendum.pdf" TargetMode="External"/><Relationship Id="rId2" Type="http://schemas.openxmlformats.org/officeDocument/2006/relationships/hyperlink" Target="https://www.eia.gov/opendata/qb.php?category=2642023" TargetMode="External"/><Relationship Id="rId1" Type="http://schemas.openxmlformats.org/officeDocument/2006/relationships/hyperlink" Target="http://oee.nrcan.gc.ca/corporate/statistics/neud/dpa/menus/trends/comprehensive/trends_tran_ca.cfm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"/>
  <sheetViews>
    <sheetView topLeftCell="A19" workbookViewId="0">
      <selection activeCell="B29" sqref="B29"/>
    </sheetView>
  </sheetViews>
  <sheetFormatPr defaultRowHeight="15"/>
  <cols>
    <col min="2" max="2" width="51.5703125" customWidth="1"/>
  </cols>
  <sheetData>
    <row r="1" spans="1:2">
      <c r="A1" s="1" t="s">
        <v>0</v>
      </c>
    </row>
    <row r="3" spans="1:2">
      <c r="A3" s="1" t="s">
        <v>1</v>
      </c>
      <c r="B3" s="4" t="s">
        <v>2</v>
      </c>
    </row>
    <row r="4" spans="1:2">
      <c r="B4" s="42" t="s">
        <v>3</v>
      </c>
    </row>
    <row r="5" spans="1:2">
      <c r="B5" s="43">
        <v>2018</v>
      </c>
    </row>
    <row r="6" spans="1:2">
      <c r="B6" s="42" t="s">
        <v>4</v>
      </c>
    </row>
    <row r="7" spans="1:2">
      <c r="B7" s="3" t="s">
        <v>5</v>
      </c>
    </row>
    <row r="8" spans="1:2">
      <c r="B8" s="44"/>
    </row>
    <row r="9" spans="1:2">
      <c r="B9" s="42" t="s">
        <v>6</v>
      </c>
    </row>
    <row r="11" spans="1:2">
      <c r="B11" s="4" t="s">
        <v>7</v>
      </c>
    </row>
    <row r="12" spans="1:2">
      <c r="B12" t="s">
        <v>8</v>
      </c>
    </row>
    <row r="13" spans="1:2">
      <c r="B13" s="2">
        <v>2019</v>
      </c>
    </row>
    <row r="14" spans="1:2">
      <c r="B14" t="s">
        <v>9</v>
      </c>
    </row>
    <row r="15" spans="1:2">
      <c r="B15" s="45" t="s">
        <v>10</v>
      </c>
    </row>
    <row r="16" spans="1:2">
      <c r="B16" t="s">
        <v>11</v>
      </c>
    </row>
    <row r="18" spans="1:2">
      <c r="B18" s="4" t="s">
        <v>12</v>
      </c>
    </row>
    <row r="19" spans="1:2">
      <c r="B19" t="s">
        <v>13</v>
      </c>
    </row>
    <row r="20" spans="1:2">
      <c r="B20" s="46">
        <v>42736</v>
      </c>
    </row>
    <row r="21" spans="1:2">
      <c r="B21" t="s">
        <v>14</v>
      </c>
    </row>
    <row r="22" spans="1:2">
      <c r="B22" s="3" t="s">
        <v>15</v>
      </c>
    </row>
    <row r="23" spans="1:2">
      <c r="B23" t="s">
        <v>16</v>
      </c>
    </row>
    <row r="25" spans="1:2">
      <c r="A25" s="1" t="s">
        <v>17</v>
      </c>
    </row>
    <row r="26" spans="1:2">
      <c r="A26" s="42" t="s">
        <v>18</v>
      </c>
    </row>
    <row r="27" spans="1:2">
      <c r="A27" s="42" t="s">
        <v>19</v>
      </c>
    </row>
    <row r="28" spans="1:2">
      <c r="A28" s="42" t="s">
        <v>20</v>
      </c>
    </row>
    <row r="29" spans="1:2">
      <c r="A29" s="42"/>
    </row>
    <row r="30" spans="1:2">
      <c r="A30" s="1" t="s">
        <v>21</v>
      </c>
    </row>
    <row r="31" spans="1:2">
      <c r="A31" t="s">
        <v>22</v>
      </c>
    </row>
    <row r="33" spans="1:1">
      <c r="A33" s="1" t="s">
        <v>23</v>
      </c>
    </row>
    <row r="34" spans="1:1">
      <c r="A34" t="s">
        <v>24</v>
      </c>
    </row>
    <row r="35" spans="1:1">
      <c r="A35" t="s">
        <v>25</v>
      </c>
    </row>
    <row r="36" spans="1:1">
      <c r="A36" t="s">
        <v>26</v>
      </c>
    </row>
    <row r="37" spans="1:1">
      <c r="A37" t="s">
        <v>27</v>
      </c>
    </row>
    <row r="39" spans="1:1">
      <c r="A39" s="1" t="s">
        <v>28</v>
      </c>
    </row>
    <row r="40" spans="1:1">
      <c r="A40" t="s">
        <v>29</v>
      </c>
    </row>
    <row r="41" spans="1:1">
      <c r="A41" t="s">
        <v>30</v>
      </c>
    </row>
    <row r="42" spans="1:1">
      <c r="A42" s="1"/>
    </row>
    <row r="43" spans="1:1">
      <c r="A43" s="1" t="s">
        <v>31</v>
      </c>
    </row>
    <row r="44" spans="1:1">
      <c r="A44" t="s">
        <v>32</v>
      </c>
    </row>
    <row r="46" spans="1:1">
      <c r="A46" s="1" t="s">
        <v>33</v>
      </c>
    </row>
    <row r="47" spans="1:1">
      <c r="A47" t="s">
        <v>34</v>
      </c>
    </row>
    <row r="49" spans="1:2">
      <c r="A49" s="1"/>
    </row>
    <row r="50" spans="1:2">
      <c r="A50" s="1" t="s">
        <v>35</v>
      </c>
      <c r="B50" t="s">
        <v>36</v>
      </c>
    </row>
  </sheetData>
  <hyperlinks>
    <hyperlink ref="B15" r:id="rId1" xr:uid="{C0AA0060-9DB0-4C02-8118-22321C00EBFE}"/>
    <hyperlink ref="B22" r:id="rId2" display="https://www.eia.gov/opendata/qb.php?category=2642023" xr:uid="{4ACB9F70-B65E-4801-8782-6CB92E468ED3}"/>
    <hyperlink ref="B7" r:id="rId3" display="https://tc.canada.ca/sites/default/files/2021-06/transportation_in_canada_statistical_addendum.pdf" xr:uid="{1A6BA1B3-8966-41ED-B1B7-C507B6F69728}"/>
  </hyperlinks>
  <pageMargins left="0.7" right="0.7" top="0.75" bottom="0.75" header="0.3" footer="0.3"/>
  <pageSetup orientation="portrait" horizontalDpi="1200" verticalDpi="1200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0A0FC-7912-4B81-B4AB-4D22697A621A}">
  <dimension ref="B36"/>
  <sheetViews>
    <sheetView topLeftCell="A7" workbookViewId="0">
      <selection activeCell="B37" sqref="B37"/>
    </sheetView>
  </sheetViews>
  <sheetFormatPr defaultRowHeight="15"/>
  <cols>
    <col min="2" max="2" width="11.7109375" customWidth="1"/>
  </cols>
  <sheetData>
    <row r="36" spans="2:2">
      <c r="B36">
        <f>298944</f>
        <v>298944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AB04B-3634-4F4C-9A47-C504FCD075FB}">
  <dimension ref="B43:C54"/>
  <sheetViews>
    <sheetView topLeftCell="A28" workbookViewId="0">
      <selection activeCell="C55" sqref="C55"/>
    </sheetView>
  </sheetViews>
  <sheetFormatPr defaultRowHeight="15"/>
  <cols>
    <col min="2" max="2" width="30.28515625" customWidth="1"/>
  </cols>
  <sheetData>
    <row r="43" spans="2:3">
      <c r="B43" t="s">
        <v>110</v>
      </c>
    </row>
    <row r="44" spans="2:3">
      <c r="B44" t="s">
        <v>111</v>
      </c>
    </row>
    <row r="45" spans="2:3">
      <c r="B45" t="s">
        <v>112</v>
      </c>
      <c r="C45" s="39">
        <v>5</v>
      </c>
    </row>
    <row r="46" spans="2:3">
      <c r="B46" t="s">
        <v>113</v>
      </c>
      <c r="C46" s="39">
        <v>50</v>
      </c>
    </row>
    <row r="48" spans="2:3">
      <c r="B48" s="1" t="s">
        <v>114</v>
      </c>
    </row>
    <row r="49" spans="2:3">
      <c r="B49" t="s">
        <v>115</v>
      </c>
      <c r="C49">
        <f>628/C45</f>
        <v>125.6</v>
      </c>
    </row>
    <row r="50" spans="2:3">
      <c r="B50" t="s">
        <v>97</v>
      </c>
      <c r="C50" s="7">
        <f>58065/C46</f>
        <v>1161.3</v>
      </c>
    </row>
    <row r="52" spans="2:3">
      <c r="B52" s="1" t="s">
        <v>116</v>
      </c>
    </row>
    <row r="53" spans="2:3">
      <c r="B53" t="s">
        <v>115</v>
      </c>
      <c r="C53" s="41">
        <f>2863*C49/SUM(C49:C50)</f>
        <v>279.42559639443624</v>
      </c>
    </row>
    <row r="54" spans="2:3">
      <c r="B54" t="s">
        <v>97</v>
      </c>
      <c r="C54" s="7">
        <f>2863*C50/SUM(C49:C50)</f>
        <v>2583.5744036055639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C9B33-29E1-4379-BAAE-4D97C39D8766}">
  <dimension ref="A2:U36"/>
  <sheetViews>
    <sheetView topLeftCell="A7" workbookViewId="0">
      <selection activeCell="U25" sqref="U25"/>
    </sheetView>
  </sheetViews>
  <sheetFormatPr defaultColWidth="11.42578125" defaultRowHeight="15"/>
  <cols>
    <col min="2" max="2" width="44.42578125" customWidth="1"/>
    <col min="3" max="20" width="0" hidden="1" customWidth="1"/>
    <col min="26" max="26" width="21.28515625" bestFit="1" customWidth="1"/>
    <col min="27" max="27" width="15.28515625" bestFit="1" customWidth="1"/>
  </cols>
  <sheetData>
    <row r="2" spans="1:21" ht="18">
      <c r="A2" s="8" t="s">
        <v>44</v>
      </c>
      <c r="B2" s="8"/>
      <c r="C2" s="49"/>
      <c r="D2" s="49"/>
      <c r="E2" s="49"/>
      <c r="F2" s="49"/>
      <c r="G2" s="49"/>
      <c r="H2" s="49"/>
      <c r="I2" s="49"/>
      <c r="J2" s="49"/>
      <c r="K2" s="42"/>
      <c r="L2" s="49"/>
      <c r="M2" s="49"/>
      <c r="N2" s="49"/>
      <c r="O2" s="49"/>
      <c r="P2" s="42"/>
      <c r="Q2" s="49"/>
      <c r="R2" s="49"/>
      <c r="S2" s="49"/>
      <c r="T2" s="49"/>
      <c r="U2" s="49" t="s">
        <v>45</v>
      </c>
    </row>
    <row r="3" spans="1:21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</row>
    <row r="4" spans="1:21" ht="15.75">
      <c r="A4" s="10" t="s">
        <v>46</v>
      </c>
      <c r="B4" s="10"/>
      <c r="C4" s="49"/>
      <c r="D4" s="49"/>
      <c r="E4" s="49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</row>
    <row r="5" spans="1:21" ht="15.75">
      <c r="A5" s="10" t="s">
        <v>118</v>
      </c>
      <c r="B5" s="10"/>
      <c r="C5" s="10"/>
      <c r="D5" s="10"/>
      <c r="E5" s="10"/>
      <c r="F5" s="10"/>
      <c r="G5" s="10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</row>
    <row r="6" spans="1:21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</row>
    <row r="7" spans="1:21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</row>
    <row r="8" spans="1:21">
      <c r="A8" s="42"/>
      <c r="B8" s="42"/>
      <c r="C8" s="13">
        <v>2000</v>
      </c>
      <c r="D8" s="13">
        <v>2001</v>
      </c>
      <c r="E8" s="13">
        <v>2002</v>
      </c>
      <c r="F8" s="13">
        <v>2003</v>
      </c>
      <c r="G8" s="13">
        <v>2004</v>
      </c>
      <c r="H8" s="13">
        <v>2005</v>
      </c>
      <c r="I8" s="13">
        <v>2006</v>
      </c>
      <c r="J8" s="13">
        <v>2007</v>
      </c>
      <c r="K8" s="13">
        <v>2008</v>
      </c>
      <c r="L8" s="13">
        <v>2009</v>
      </c>
      <c r="M8" s="13">
        <v>2010</v>
      </c>
      <c r="N8" s="13">
        <v>2011</v>
      </c>
      <c r="O8" s="13">
        <v>2012</v>
      </c>
      <c r="P8" s="13">
        <v>2013</v>
      </c>
      <c r="Q8" s="13">
        <v>2014</v>
      </c>
      <c r="R8" s="13">
        <v>2015</v>
      </c>
      <c r="S8" s="13">
        <v>2016</v>
      </c>
      <c r="T8" s="13">
        <v>2017</v>
      </c>
      <c r="U8" s="13">
        <v>2018</v>
      </c>
    </row>
    <row r="9" spans="1:21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</row>
    <row r="10" spans="1:21">
      <c r="A10" s="25"/>
      <c r="B10" s="50" t="s">
        <v>119</v>
      </c>
      <c r="C10" s="26">
        <v>108.2</v>
      </c>
      <c r="D10" s="26">
        <v>116.7</v>
      </c>
      <c r="E10" s="26">
        <v>112</v>
      </c>
      <c r="F10" s="26">
        <v>112.7</v>
      </c>
      <c r="G10" s="26">
        <v>125.1</v>
      </c>
      <c r="H10" s="26">
        <v>128.1</v>
      </c>
      <c r="I10" s="26">
        <v>113</v>
      </c>
      <c r="J10" s="26">
        <v>125.7</v>
      </c>
      <c r="K10" s="26">
        <v>122.2</v>
      </c>
      <c r="L10" s="26">
        <v>118</v>
      </c>
      <c r="M10" s="26">
        <v>122.3</v>
      </c>
      <c r="N10" s="26">
        <v>98.5</v>
      </c>
      <c r="O10" s="26">
        <v>94.4</v>
      </c>
      <c r="P10" s="26">
        <v>89</v>
      </c>
      <c r="Q10" s="26">
        <v>80.099999999999994</v>
      </c>
      <c r="R10" s="26">
        <v>73.3</v>
      </c>
      <c r="S10" s="26">
        <v>64.7</v>
      </c>
      <c r="T10" s="26">
        <v>69.8</v>
      </c>
      <c r="U10" s="26">
        <v>70.5</v>
      </c>
    </row>
    <row r="11" spans="1:21">
      <c r="A11" s="42"/>
      <c r="B11" s="51" t="s">
        <v>120</v>
      </c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</row>
    <row r="12" spans="1:21">
      <c r="A12" s="42"/>
      <c r="B12" s="47" t="s">
        <v>121</v>
      </c>
      <c r="C12" s="52">
        <v>46.8</v>
      </c>
      <c r="D12" s="52">
        <v>46.4</v>
      </c>
      <c r="E12" s="52">
        <v>46.3</v>
      </c>
      <c r="F12" s="52">
        <v>37.1</v>
      </c>
      <c r="G12" s="52">
        <v>46.2</v>
      </c>
      <c r="H12" s="52">
        <v>45.1</v>
      </c>
      <c r="I12" s="52">
        <v>44.3</v>
      </c>
      <c r="J12" s="52">
        <v>41.2</v>
      </c>
      <c r="K12" s="52">
        <v>37.299999999999997</v>
      </c>
      <c r="L12" s="52">
        <v>31</v>
      </c>
      <c r="M12" s="52">
        <v>36.200000000000003</v>
      </c>
      <c r="N12" s="52">
        <v>37.4</v>
      </c>
      <c r="O12" s="52">
        <v>31.6</v>
      </c>
      <c r="P12" s="52">
        <v>29.6</v>
      </c>
      <c r="Q12" s="52">
        <v>29.3</v>
      </c>
      <c r="R12" s="52">
        <v>32.6</v>
      </c>
      <c r="S12" s="52">
        <v>33.4</v>
      </c>
      <c r="T12" s="52">
        <v>33.1</v>
      </c>
      <c r="U12" s="52">
        <v>33.5</v>
      </c>
    </row>
    <row r="13" spans="1:21">
      <c r="A13" s="42"/>
      <c r="B13" s="47" t="s">
        <v>122</v>
      </c>
      <c r="C13" s="52">
        <v>61.4</v>
      </c>
      <c r="D13" s="52">
        <v>70.3</v>
      </c>
      <c r="E13" s="52">
        <v>65.7</v>
      </c>
      <c r="F13" s="52">
        <v>75.7</v>
      </c>
      <c r="G13" s="52">
        <v>78.8</v>
      </c>
      <c r="H13" s="52">
        <v>83</v>
      </c>
      <c r="I13" s="52">
        <v>68.7</v>
      </c>
      <c r="J13" s="52">
        <v>84.4</v>
      </c>
      <c r="K13" s="52">
        <v>84.9</v>
      </c>
      <c r="L13" s="52">
        <v>87</v>
      </c>
      <c r="M13" s="52">
        <v>86.1</v>
      </c>
      <c r="N13" s="52">
        <v>61.2</v>
      </c>
      <c r="O13" s="52">
        <v>62.8</v>
      </c>
      <c r="P13" s="52">
        <v>59.4</v>
      </c>
      <c r="Q13" s="52">
        <v>50.8</v>
      </c>
      <c r="R13" s="52">
        <v>40.799999999999997</v>
      </c>
      <c r="S13" s="52">
        <v>31.3</v>
      </c>
      <c r="T13" s="52">
        <v>36.700000000000003</v>
      </c>
      <c r="U13" s="52">
        <v>36.9</v>
      </c>
    </row>
    <row r="14" spans="1:21">
      <c r="A14" s="42"/>
      <c r="B14" s="53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</row>
    <row r="15" spans="1:21">
      <c r="A15" s="42"/>
      <c r="B15" s="27" t="s">
        <v>70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</row>
    <row r="16" spans="1:21">
      <c r="A16" s="42"/>
      <c r="B16" s="47" t="s">
        <v>121</v>
      </c>
      <c r="C16" s="52">
        <v>43.3</v>
      </c>
      <c r="D16" s="52">
        <v>39.799999999999997</v>
      </c>
      <c r="E16" s="52">
        <v>41.3</v>
      </c>
      <c r="F16" s="52">
        <v>32.9</v>
      </c>
      <c r="G16" s="52">
        <v>37</v>
      </c>
      <c r="H16" s="52">
        <v>35.200000000000003</v>
      </c>
      <c r="I16" s="52">
        <v>39.200000000000003</v>
      </c>
      <c r="J16" s="52">
        <v>32.799999999999997</v>
      </c>
      <c r="K16" s="52">
        <v>30.5</v>
      </c>
      <c r="L16" s="52">
        <v>26.3</v>
      </c>
      <c r="M16" s="52">
        <v>29.6</v>
      </c>
      <c r="N16" s="52">
        <v>37.9</v>
      </c>
      <c r="O16" s="52">
        <v>33.5</v>
      </c>
      <c r="P16" s="52">
        <v>33.299999999999997</v>
      </c>
      <c r="Q16" s="52">
        <v>36.6</v>
      </c>
      <c r="R16" s="52">
        <v>44.4</v>
      </c>
      <c r="S16" s="52">
        <v>51.6</v>
      </c>
      <c r="T16" s="52">
        <v>47.5</v>
      </c>
      <c r="U16" s="52">
        <v>47.6</v>
      </c>
    </row>
    <row r="17" spans="1:21">
      <c r="A17" s="42"/>
      <c r="B17" s="47" t="s">
        <v>122</v>
      </c>
      <c r="C17" s="52">
        <v>56.7</v>
      </c>
      <c r="D17" s="52">
        <v>60.2</v>
      </c>
      <c r="E17" s="52">
        <v>58.7</v>
      </c>
      <c r="F17" s="52">
        <v>67.099999999999994</v>
      </c>
      <c r="G17" s="52">
        <v>63</v>
      </c>
      <c r="H17" s="52">
        <v>64.8</v>
      </c>
      <c r="I17" s="52">
        <v>60.8</v>
      </c>
      <c r="J17" s="52">
        <v>67.2</v>
      </c>
      <c r="K17" s="52">
        <v>69.5</v>
      </c>
      <c r="L17" s="52">
        <v>73.7</v>
      </c>
      <c r="M17" s="52">
        <v>70.400000000000006</v>
      </c>
      <c r="N17" s="52">
        <v>62.1</v>
      </c>
      <c r="O17" s="52">
        <v>66.5</v>
      </c>
      <c r="P17" s="52">
        <v>66.7</v>
      </c>
      <c r="Q17" s="52">
        <v>63.4</v>
      </c>
      <c r="R17" s="52">
        <v>55.6</v>
      </c>
      <c r="S17" s="52">
        <v>48.4</v>
      </c>
      <c r="T17" s="52">
        <v>52.5</v>
      </c>
      <c r="U17" s="52">
        <v>52.4</v>
      </c>
    </row>
    <row r="18" spans="1:21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</row>
    <row r="19" spans="1:21">
      <c r="A19" s="42"/>
      <c r="B19" s="54" t="s">
        <v>71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</row>
    <row r="20" spans="1:21">
      <c r="A20" s="42"/>
      <c r="B20" s="55" t="s">
        <v>123</v>
      </c>
      <c r="C20" s="56">
        <v>210499</v>
      </c>
      <c r="D20" s="56">
        <v>201195</v>
      </c>
      <c r="E20" s="56">
        <v>231463</v>
      </c>
      <c r="F20" s="56">
        <v>243293</v>
      </c>
      <c r="G20" s="56">
        <v>240537</v>
      </c>
      <c r="H20" s="56">
        <v>259113</v>
      </c>
      <c r="I20" s="56">
        <v>259640</v>
      </c>
      <c r="J20" s="56">
        <v>251637</v>
      </c>
      <c r="K20" s="56">
        <v>242848</v>
      </c>
      <c r="L20" s="56">
        <v>211653</v>
      </c>
      <c r="M20" s="56">
        <v>214839</v>
      </c>
      <c r="N20" s="56">
        <v>195675</v>
      </c>
      <c r="O20" s="56">
        <v>199380</v>
      </c>
      <c r="P20" s="56">
        <v>201080</v>
      </c>
      <c r="Q20" s="56">
        <v>199935</v>
      </c>
      <c r="R20" s="56">
        <v>202637</v>
      </c>
      <c r="S20" s="56">
        <v>204085</v>
      </c>
      <c r="T20" s="56">
        <v>205533</v>
      </c>
      <c r="U20" s="56">
        <v>206981</v>
      </c>
    </row>
    <row r="21" spans="1:21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</row>
    <row r="22" spans="1:21">
      <c r="A22" s="25"/>
      <c r="B22" s="54" t="s">
        <v>124</v>
      </c>
      <c r="C22" s="32">
        <v>0.51</v>
      </c>
      <c r="D22" s="32">
        <v>0.57999999999999996</v>
      </c>
      <c r="E22" s="32">
        <v>0.48</v>
      </c>
      <c r="F22" s="32">
        <v>0.46</v>
      </c>
      <c r="G22" s="32">
        <v>0.52</v>
      </c>
      <c r="H22" s="32">
        <v>0.49</v>
      </c>
      <c r="I22" s="32">
        <v>0.44</v>
      </c>
      <c r="J22" s="32">
        <v>0.5</v>
      </c>
      <c r="K22" s="32">
        <v>0.5</v>
      </c>
      <c r="L22" s="32">
        <v>0.56000000000000005</v>
      </c>
      <c r="M22" s="32">
        <v>0.56999999999999995</v>
      </c>
      <c r="N22" s="32">
        <v>0.5</v>
      </c>
      <c r="O22" s="32">
        <v>0.47</v>
      </c>
      <c r="P22" s="32">
        <v>0.44</v>
      </c>
      <c r="Q22" s="32">
        <v>0.4</v>
      </c>
      <c r="R22" s="32">
        <v>0.36</v>
      </c>
      <c r="S22" s="32">
        <v>0.32</v>
      </c>
      <c r="T22" s="32">
        <v>0.34</v>
      </c>
      <c r="U22" s="32">
        <v>0.34</v>
      </c>
    </row>
    <row r="23" spans="1:21">
      <c r="A23" s="25"/>
      <c r="B23" s="54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</row>
    <row r="24" spans="1:21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</row>
    <row r="25" spans="1:21" ht="28.5">
      <c r="A25" s="25"/>
      <c r="B25" s="21" t="s">
        <v>125</v>
      </c>
      <c r="C25" s="26">
        <v>7.9</v>
      </c>
      <c r="D25" s="26">
        <v>8.6</v>
      </c>
      <c r="E25" s="26">
        <v>8.1999999999999993</v>
      </c>
      <c r="F25" s="26">
        <v>8.3000000000000007</v>
      </c>
      <c r="G25" s="26">
        <v>9.1999999999999993</v>
      </c>
      <c r="H25" s="26">
        <v>9.4</v>
      </c>
      <c r="I25" s="26">
        <v>8.3000000000000007</v>
      </c>
      <c r="J25" s="26">
        <v>9.1999999999999993</v>
      </c>
      <c r="K25" s="26">
        <v>9</v>
      </c>
      <c r="L25" s="26">
        <v>8.6999999999999993</v>
      </c>
      <c r="M25" s="26">
        <v>9</v>
      </c>
      <c r="N25" s="26">
        <v>7.2</v>
      </c>
      <c r="O25" s="26">
        <v>6.9</v>
      </c>
      <c r="P25" s="26">
        <v>6.5</v>
      </c>
      <c r="Q25" s="26">
        <v>5.9</v>
      </c>
      <c r="R25" s="26">
        <v>5.4</v>
      </c>
      <c r="S25" s="26">
        <v>4.7</v>
      </c>
      <c r="T25" s="26">
        <v>5.0999999999999996</v>
      </c>
      <c r="U25" s="26">
        <v>5.0999999999999996</v>
      </c>
    </row>
    <row r="26" spans="1:21">
      <c r="A26" s="42"/>
      <c r="B26" s="27" t="s">
        <v>126</v>
      </c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</row>
    <row r="27" spans="1:21">
      <c r="A27" s="42"/>
      <c r="B27" s="47" t="s">
        <v>121</v>
      </c>
      <c r="C27" s="52">
        <v>3.3</v>
      </c>
      <c r="D27" s="52">
        <v>3.3</v>
      </c>
      <c r="E27" s="52">
        <v>3.3</v>
      </c>
      <c r="F27" s="52">
        <v>2.6</v>
      </c>
      <c r="G27" s="52">
        <v>3.3</v>
      </c>
      <c r="H27" s="52">
        <v>3.2</v>
      </c>
      <c r="I27" s="52">
        <v>3.1</v>
      </c>
      <c r="J27" s="52">
        <v>2.9</v>
      </c>
      <c r="K27" s="52">
        <v>2.6</v>
      </c>
      <c r="L27" s="52">
        <v>2.2000000000000002</v>
      </c>
      <c r="M27" s="52">
        <v>2.6</v>
      </c>
      <c r="N27" s="52">
        <v>2.6</v>
      </c>
      <c r="O27" s="52">
        <v>2.2000000000000002</v>
      </c>
      <c r="P27" s="52">
        <v>2.1</v>
      </c>
      <c r="Q27" s="52">
        <v>2.1</v>
      </c>
      <c r="R27" s="52">
        <v>2.2999999999999998</v>
      </c>
      <c r="S27" s="52">
        <v>2.4</v>
      </c>
      <c r="T27" s="52">
        <v>2.2999999999999998</v>
      </c>
      <c r="U27" s="52">
        <v>2.4</v>
      </c>
    </row>
    <row r="28" spans="1:21">
      <c r="A28" s="42"/>
      <c r="B28" s="47" t="s">
        <v>122</v>
      </c>
      <c r="C28" s="52">
        <v>4.5999999999999996</v>
      </c>
      <c r="D28" s="52">
        <v>5.3</v>
      </c>
      <c r="E28" s="52">
        <v>4.9000000000000004</v>
      </c>
      <c r="F28" s="52">
        <v>5.7</v>
      </c>
      <c r="G28" s="52">
        <v>5.9</v>
      </c>
      <c r="H28" s="52">
        <v>6.2</v>
      </c>
      <c r="I28" s="52">
        <v>5.2</v>
      </c>
      <c r="J28" s="52">
        <v>6.3</v>
      </c>
      <c r="K28" s="52">
        <v>6.4</v>
      </c>
      <c r="L28" s="52">
        <v>6.5</v>
      </c>
      <c r="M28" s="52">
        <v>6.5</v>
      </c>
      <c r="N28" s="52">
        <v>4.5999999999999996</v>
      </c>
      <c r="O28" s="52">
        <v>4.7</v>
      </c>
      <c r="P28" s="52">
        <v>4.5</v>
      </c>
      <c r="Q28" s="52">
        <v>3.8</v>
      </c>
      <c r="R28" s="52">
        <v>3.1</v>
      </c>
      <c r="S28" s="52">
        <v>2.2999999999999998</v>
      </c>
      <c r="T28" s="52">
        <v>2.8</v>
      </c>
      <c r="U28" s="52">
        <v>2.8</v>
      </c>
    </row>
    <row r="29" spans="1:21">
      <c r="A29" s="42"/>
      <c r="B29" s="53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</row>
    <row r="30" spans="1:21">
      <c r="A30" s="42"/>
      <c r="B30" s="27" t="s">
        <v>70</v>
      </c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</row>
    <row r="31" spans="1:21">
      <c r="A31" s="42"/>
      <c r="B31" s="47" t="s">
        <v>121</v>
      </c>
      <c r="C31" s="52">
        <v>41.8</v>
      </c>
      <c r="D31" s="52">
        <v>38.4</v>
      </c>
      <c r="E31" s="52">
        <v>39.9</v>
      </c>
      <c r="F31" s="52">
        <v>31.6</v>
      </c>
      <c r="G31" s="52">
        <v>35.6</v>
      </c>
      <c r="H31" s="52">
        <v>33.9</v>
      </c>
      <c r="I31" s="52">
        <v>37.799999999999997</v>
      </c>
      <c r="J31" s="52">
        <v>31.5</v>
      </c>
      <c r="K31" s="52">
        <v>29.3</v>
      </c>
      <c r="L31" s="52">
        <v>25.1</v>
      </c>
      <c r="M31" s="52">
        <v>28.4</v>
      </c>
      <c r="N31" s="52">
        <v>36.5</v>
      </c>
      <c r="O31" s="52">
        <v>32.200000000000003</v>
      </c>
      <c r="P31" s="52">
        <v>32</v>
      </c>
      <c r="Q31" s="52">
        <v>35.299999999999997</v>
      </c>
      <c r="R31" s="52">
        <v>43</v>
      </c>
      <c r="S31" s="52">
        <v>50.1</v>
      </c>
      <c r="T31" s="52">
        <v>46</v>
      </c>
      <c r="U31" s="52">
        <v>46.1</v>
      </c>
    </row>
    <row r="32" spans="1:21">
      <c r="A32" s="42"/>
      <c r="B32" s="47" t="s">
        <v>122</v>
      </c>
      <c r="C32" s="52">
        <v>58.2</v>
      </c>
      <c r="D32" s="52">
        <v>61.6</v>
      </c>
      <c r="E32" s="52">
        <v>60.1</v>
      </c>
      <c r="F32" s="52">
        <v>68.400000000000006</v>
      </c>
      <c r="G32" s="52">
        <v>64.400000000000006</v>
      </c>
      <c r="H32" s="52">
        <v>66.099999999999994</v>
      </c>
      <c r="I32" s="52">
        <v>62.2</v>
      </c>
      <c r="J32" s="52">
        <v>68.5</v>
      </c>
      <c r="K32" s="52">
        <v>70.7</v>
      </c>
      <c r="L32" s="52">
        <v>74.900000000000006</v>
      </c>
      <c r="M32" s="52">
        <v>71.599999999999994</v>
      </c>
      <c r="N32" s="52">
        <v>63.5</v>
      </c>
      <c r="O32" s="52">
        <v>67.8</v>
      </c>
      <c r="P32" s="52">
        <v>68</v>
      </c>
      <c r="Q32" s="52">
        <v>64.7</v>
      </c>
      <c r="R32" s="52">
        <v>57</v>
      </c>
      <c r="S32" s="52">
        <v>49.9</v>
      </c>
      <c r="T32" s="52">
        <v>54</v>
      </c>
      <c r="U32" s="52">
        <v>53.9</v>
      </c>
    </row>
    <row r="33" spans="1:21">
      <c r="A33" s="42"/>
      <c r="B33" s="4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</row>
    <row r="34" spans="1:21">
      <c r="A34" s="25"/>
      <c r="B34" s="54" t="s">
        <v>76</v>
      </c>
      <c r="C34" s="26">
        <v>73.099999999999994</v>
      </c>
      <c r="D34" s="26">
        <v>73.3</v>
      </c>
      <c r="E34" s="26">
        <v>73.2</v>
      </c>
      <c r="F34" s="26">
        <v>73.599999999999994</v>
      </c>
      <c r="G34" s="26">
        <v>73.400000000000006</v>
      </c>
      <c r="H34" s="26">
        <v>73.5</v>
      </c>
      <c r="I34" s="26">
        <v>73.3</v>
      </c>
      <c r="J34" s="26">
        <v>73.599999999999994</v>
      </c>
      <c r="K34" s="26">
        <v>73.7</v>
      </c>
      <c r="L34" s="26">
        <v>73.900000000000006</v>
      </c>
      <c r="M34" s="26">
        <v>73.7</v>
      </c>
      <c r="N34" s="26">
        <v>73.400000000000006</v>
      </c>
      <c r="O34" s="26">
        <v>73.599999999999994</v>
      </c>
      <c r="P34" s="26">
        <v>73.599999999999994</v>
      </c>
      <c r="Q34" s="26">
        <v>73.400000000000006</v>
      </c>
      <c r="R34" s="26">
        <v>73.099999999999994</v>
      </c>
      <c r="S34" s="26">
        <v>72.8</v>
      </c>
      <c r="T34" s="26">
        <v>73</v>
      </c>
      <c r="U34" s="26">
        <v>73</v>
      </c>
    </row>
    <row r="35" spans="1:21">
      <c r="A35" s="42"/>
      <c r="B35" s="5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</row>
    <row r="36" spans="1:21">
      <c r="A36" s="57" t="s">
        <v>127</v>
      </c>
      <c r="B36" s="57"/>
      <c r="C36" s="57"/>
      <c r="D36" s="57"/>
      <c r="E36" s="57"/>
      <c r="F36" s="57"/>
      <c r="G36" s="57"/>
      <c r="H36" s="57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3B03D-40E6-4E72-95E0-D266CF2DB683}">
  <sheetPr>
    <tabColor theme="9" tint="-0.249977111117893"/>
  </sheetPr>
  <dimension ref="B2:AH1355"/>
  <sheetViews>
    <sheetView workbookViewId="0">
      <selection activeCell="B3" sqref="B3"/>
    </sheetView>
  </sheetViews>
  <sheetFormatPr defaultRowHeight="15"/>
  <cols>
    <col min="2" max="2" width="116" bestFit="1" customWidth="1"/>
    <col min="3" max="3" width="21.7109375" bestFit="1" customWidth="1"/>
    <col min="4" max="4" width="14.28515625" bestFit="1" customWidth="1"/>
    <col min="6" max="6" width="12" bestFit="1" customWidth="1"/>
  </cols>
  <sheetData>
    <row r="2" spans="2:5">
      <c r="B2" s="59" t="s">
        <v>128</v>
      </c>
      <c r="C2" s="60" t="s">
        <v>129</v>
      </c>
    </row>
    <row r="3" spans="2:5">
      <c r="B3" s="61" t="s">
        <v>130</v>
      </c>
      <c r="C3" s="61"/>
    </row>
    <row r="4" spans="2:5">
      <c r="B4" s="62" t="s">
        <v>131</v>
      </c>
      <c r="C4" s="62">
        <v>1000</v>
      </c>
      <c r="D4" t="s">
        <v>132</v>
      </c>
    </row>
    <row r="5" spans="2:5">
      <c r="B5" s="62" t="s">
        <v>133</v>
      </c>
      <c r="C5" s="62">
        <v>0.62137100000000001</v>
      </c>
    </row>
    <row r="6" spans="2:5">
      <c r="B6" s="62" t="s">
        <v>134</v>
      </c>
      <c r="C6" s="62">
        <f>'Marine Energy Consumption'!U20*10^6</f>
        <v>206981000000</v>
      </c>
    </row>
    <row r="7" spans="2:5">
      <c r="B7" s="62" t="s">
        <v>135</v>
      </c>
      <c r="C7" s="63">
        <f>(C6*C5)/C4</f>
        <v>128611990.95100001</v>
      </c>
      <c r="D7" t="s">
        <v>136</v>
      </c>
    </row>
    <row r="8" spans="2:5">
      <c r="B8" s="62" t="s">
        <v>137</v>
      </c>
      <c r="C8" s="64">
        <v>1000</v>
      </c>
      <c r="D8" t="s">
        <v>138</v>
      </c>
    </row>
    <row r="9" spans="2:5">
      <c r="B9" s="62" t="s">
        <v>139</v>
      </c>
      <c r="C9" s="64">
        <f>C7/C8</f>
        <v>128611.990951</v>
      </c>
      <c r="D9" t="s">
        <v>140</v>
      </c>
    </row>
    <row r="10" spans="2:5">
      <c r="B10" s="62" t="s">
        <v>142</v>
      </c>
      <c r="C10" s="63">
        <f>C9*C8*C4</f>
        <v>128611990951</v>
      </c>
    </row>
    <row r="11" spans="2:5">
      <c r="B11" s="62"/>
      <c r="C11" s="62"/>
    </row>
    <row r="12" spans="2:5">
      <c r="B12" s="61" t="s">
        <v>141</v>
      </c>
      <c r="C12" s="62"/>
    </row>
    <row r="13" spans="2:5">
      <c r="B13" s="61" t="s">
        <v>143</v>
      </c>
      <c r="C13" s="63">
        <f>C9*C8*C4</f>
        <v>128611990951</v>
      </c>
    </row>
    <row r="14" spans="2:5">
      <c r="B14" s="61" t="s">
        <v>144</v>
      </c>
      <c r="C14" s="65">
        <f>'Marine Energy Consumption'!U25*10^12</f>
        <v>5100000000000</v>
      </c>
      <c r="E14" s="66"/>
    </row>
    <row r="15" spans="2:5">
      <c r="B15" s="61" t="s">
        <v>145</v>
      </c>
      <c r="C15" s="67">
        <v>7.4834977999999996E-2</v>
      </c>
      <c r="D15" t="s">
        <v>146</v>
      </c>
    </row>
    <row r="16" spans="2:5">
      <c r="B16" s="61" t="s">
        <v>147</v>
      </c>
      <c r="C16" s="63">
        <f>C14/C15</f>
        <v>68149949880388.82</v>
      </c>
      <c r="E16" t="s">
        <v>148</v>
      </c>
    </row>
    <row r="17" spans="2:34">
      <c r="B17" s="61" t="s">
        <v>149</v>
      </c>
      <c r="C17" s="63">
        <f>C13/C16</f>
        <v>1.8871912771282911E-3</v>
      </c>
      <c r="D17" t="s">
        <v>150</v>
      </c>
    </row>
    <row r="18" spans="2:34">
      <c r="C18" s="58">
        <f>C13/C17*C15/10^12</f>
        <v>5.0999999999999996</v>
      </c>
      <c r="G18" t="s">
        <v>151</v>
      </c>
    </row>
    <row r="24" spans="2:34"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</row>
    <row r="25" spans="2:34"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</row>
    <row r="26" spans="2:34"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</row>
    <row r="27" spans="2:34"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</row>
    <row r="28" spans="2:34"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</row>
    <row r="31" spans="2:34"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</row>
    <row r="34" spans="3:34"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</row>
    <row r="35" spans="3:34"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</row>
    <row r="36" spans="3:34"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</row>
    <row r="37" spans="3:34"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</row>
    <row r="38" spans="3:34">
      <c r="C38" s="66"/>
      <c r="D38" s="66"/>
      <c r="E38" s="66"/>
      <c r="F38" s="66"/>
      <c r="G38" s="66"/>
      <c r="H38" s="66"/>
      <c r="I38" s="66"/>
      <c r="J38" s="66"/>
    </row>
    <row r="41" spans="3:34"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</row>
    <row r="44" spans="3:34"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</row>
    <row r="45" spans="3:34"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</row>
    <row r="46" spans="3:34"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</row>
    <row r="47" spans="3:34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</row>
    <row r="48" spans="3:34"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</row>
    <row r="51" spans="3:30"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</row>
    <row r="55" spans="3:30"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</row>
    <row r="56" spans="3:30"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</row>
    <row r="57" spans="3:30"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</row>
    <row r="61" spans="3:30"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</row>
    <row r="65" spans="3:34"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  <c r="AD65" s="66"/>
      <c r="AE65" s="66"/>
      <c r="AF65" s="66"/>
      <c r="AG65" s="66"/>
      <c r="AH65" s="66"/>
    </row>
    <row r="66" spans="3:34"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  <c r="AD66" s="66"/>
      <c r="AE66" s="66"/>
      <c r="AF66" s="66"/>
      <c r="AG66" s="66"/>
      <c r="AH66" s="66"/>
    </row>
    <row r="67" spans="3:34"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</row>
    <row r="68" spans="3:34"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  <c r="AD68" s="66"/>
      <c r="AE68" s="66"/>
      <c r="AF68" s="66"/>
      <c r="AG68" s="66"/>
      <c r="AH68" s="66"/>
    </row>
    <row r="71" spans="3:34"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5" spans="3:34"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</row>
    <row r="76" spans="3:34"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</row>
    <row r="77" spans="3:34"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  <c r="AD77" s="66"/>
    </row>
    <row r="85" spans="3:34"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</row>
    <row r="86" spans="3:34"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  <c r="AD86" s="66"/>
      <c r="AE86" s="66"/>
      <c r="AF86" s="66"/>
      <c r="AG86" s="66"/>
      <c r="AH86" s="66"/>
    </row>
    <row r="87" spans="3:34"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</row>
    <row r="88" spans="3:34"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</row>
    <row r="95" spans="3:34"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  <c r="AD95" s="66"/>
    </row>
    <row r="96" spans="3:34"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</row>
    <row r="97" spans="3:34"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</row>
    <row r="101" spans="3:34">
      <c r="C101" s="66"/>
      <c r="D101" s="66"/>
      <c r="E101" s="66"/>
      <c r="F101" s="66"/>
      <c r="G101" s="66"/>
      <c r="H101" s="66"/>
      <c r="I101" s="66"/>
    </row>
    <row r="105" spans="3:34"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</row>
    <row r="106" spans="3:34"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</row>
    <row r="107" spans="3:34"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  <c r="AH107" s="66"/>
    </row>
    <row r="108" spans="3:34"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</row>
    <row r="111" spans="3:34"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</row>
    <row r="115" spans="3:34"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  <c r="AC115" s="66"/>
      <c r="AD115" s="66"/>
    </row>
    <row r="116" spans="3:34"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</row>
    <row r="117" spans="3:34"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  <c r="AD117" s="66"/>
    </row>
    <row r="121" spans="3:34">
      <c r="C121" s="66"/>
      <c r="D121" s="66"/>
      <c r="E121" s="66"/>
      <c r="F121" s="66"/>
      <c r="G121" s="66"/>
      <c r="H121" s="66"/>
      <c r="I121" s="66"/>
      <c r="J121" s="66"/>
      <c r="K121" s="66"/>
      <c r="L121" s="66"/>
    </row>
    <row r="125" spans="3:34"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</row>
    <row r="126" spans="3:34"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  <c r="AD126" s="66"/>
      <c r="AE126" s="66"/>
      <c r="AF126" s="66"/>
      <c r="AG126" s="66"/>
      <c r="AH126" s="66"/>
    </row>
    <row r="127" spans="3:34"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</row>
    <row r="128" spans="3:34"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  <c r="AD128" s="66"/>
      <c r="AE128" s="66"/>
      <c r="AF128" s="66"/>
      <c r="AG128" s="66"/>
      <c r="AH128" s="66"/>
    </row>
    <row r="131" spans="3:34"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</row>
    <row r="134" spans="3:34"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</row>
    <row r="135" spans="3:34"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</row>
    <row r="137" spans="3:34"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</row>
    <row r="141" spans="3:34"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</row>
    <row r="144" spans="3:34"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  <c r="AD144" s="66"/>
      <c r="AE144" s="66"/>
      <c r="AF144" s="66"/>
      <c r="AG144" s="66"/>
      <c r="AH144" s="66"/>
    </row>
    <row r="145" spans="3:34"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  <c r="AD145" s="66"/>
      <c r="AE145" s="66"/>
      <c r="AF145" s="66"/>
      <c r="AG145" s="66"/>
      <c r="AH145" s="66"/>
    </row>
    <row r="147" spans="3:34"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</row>
    <row r="151" spans="3:34"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</row>
    <row r="155" spans="3:34"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66"/>
    </row>
    <row r="156" spans="3:34"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</row>
    <row r="157" spans="3:34"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66"/>
    </row>
    <row r="158" spans="3:34">
      <c r="C158" s="66"/>
    </row>
    <row r="161" spans="3:34">
      <c r="C161" s="66"/>
      <c r="D161" s="66"/>
      <c r="E161" s="66"/>
      <c r="F161" s="66"/>
      <c r="G161" s="66"/>
      <c r="H161" s="66"/>
      <c r="I161" s="66"/>
      <c r="J161" s="66"/>
      <c r="K161" s="66"/>
    </row>
    <row r="165" spans="3:34"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</row>
    <row r="166" spans="3:34"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</row>
    <row r="167" spans="3:34"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</row>
    <row r="168" spans="3:34"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</row>
    <row r="171" spans="3:34"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</row>
    <row r="194" spans="3:34"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</row>
    <row r="195" spans="3:34"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</row>
    <row r="196" spans="3:34"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</row>
    <row r="197" spans="3:34"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</row>
    <row r="198" spans="3:34"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</row>
    <row r="201" spans="3:34"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</row>
    <row r="204" spans="3:34"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</row>
    <row r="205" spans="3:34"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</row>
    <row r="206" spans="3:34"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  <c r="AG206" s="66"/>
      <c r="AH206" s="66"/>
    </row>
    <row r="207" spans="3:34"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</row>
    <row r="208" spans="3:34"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  <c r="AH208" s="66"/>
    </row>
    <row r="211" spans="3:34"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  <c r="AG211" s="66"/>
      <c r="AH211" s="66"/>
    </row>
    <row r="214" spans="3:34"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</row>
    <row r="215" spans="3:34"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  <c r="AA215" s="66"/>
      <c r="AB215" s="66"/>
      <c r="AC215" s="66"/>
      <c r="AD215" s="66"/>
      <c r="AE215" s="66"/>
      <c r="AF215" s="66"/>
      <c r="AG215" s="66"/>
      <c r="AH215" s="66"/>
    </row>
    <row r="216" spans="3:34"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  <c r="AA216" s="66"/>
      <c r="AB216" s="66"/>
      <c r="AC216" s="66"/>
      <c r="AD216" s="66"/>
      <c r="AE216" s="66"/>
      <c r="AF216" s="66"/>
      <c r="AG216" s="66"/>
      <c r="AH216" s="66"/>
    </row>
    <row r="217" spans="3:34"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  <c r="AA217" s="66"/>
      <c r="AB217" s="66"/>
      <c r="AC217" s="66"/>
      <c r="AD217" s="66"/>
      <c r="AE217" s="66"/>
      <c r="AF217" s="66"/>
      <c r="AG217" s="66"/>
      <c r="AH217" s="66"/>
    </row>
    <row r="218" spans="3:34"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  <c r="AA218" s="66"/>
      <c r="AB218" s="66"/>
    </row>
    <row r="221" spans="3:34"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  <c r="AA221" s="66"/>
      <c r="AB221" s="66"/>
      <c r="AC221" s="66"/>
      <c r="AD221" s="66"/>
      <c r="AE221" s="66"/>
      <c r="AF221" s="66"/>
      <c r="AG221" s="66"/>
      <c r="AH221" s="66"/>
    </row>
    <row r="224" spans="3:34"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  <c r="AB224" s="66"/>
      <c r="AC224" s="66"/>
      <c r="AD224" s="66"/>
      <c r="AE224" s="66"/>
      <c r="AF224" s="66"/>
      <c r="AG224" s="66"/>
      <c r="AH224" s="66"/>
    </row>
    <row r="225" spans="3:34"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/>
      <c r="AC225" s="66"/>
    </row>
    <row r="226" spans="3:34"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  <c r="AC226" s="66"/>
      <c r="AD226" s="66"/>
      <c r="AE226" s="66"/>
      <c r="AF226" s="66"/>
      <c r="AG226" s="66"/>
      <c r="AH226" s="66"/>
    </row>
    <row r="227" spans="3:34"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6"/>
      <c r="AC227" s="66"/>
    </row>
    <row r="228" spans="3:34"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6"/>
      <c r="AC228" s="66"/>
      <c r="AD228" s="66"/>
      <c r="AE228" s="66"/>
      <c r="AF228" s="66"/>
      <c r="AG228" s="66"/>
      <c r="AH228" s="66"/>
    </row>
    <row r="234" spans="3:34"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  <c r="AA234" s="66"/>
      <c r="AB234" s="66"/>
      <c r="AC234" s="66"/>
      <c r="AD234" s="66"/>
      <c r="AE234" s="66"/>
      <c r="AF234" s="66"/>
      <c r="AG234" s="66"/>
      <c r="AH234" s="66"/>
    </row>
    <row r="235" spans="3:34"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  <c r="AA235" s="66"/>
      <c r="AB235" s="66"/>
      <c r="AC235" s="66"/>
      <c r="AD235" s="66"/>
      <c r="AE235" s="66"/>
      <c r="AF235" s="66"/>
      <c r="AG235" s="66"/>
      <c r="AH235" s="66"/>
    </row>
    <row r="236" spans="3:34"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  <c r="AD236" s="66"/>
      <c r="AE236" s="66"/>
      <c r="AF236" s="66"/>
      <c r="AG236" s="66"/>
      <c r="AH236" s="66"/>
    </row>
    <row r="237" spans="3:34"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  <c r="AB237" s="66"/>
      <c r="AC237" s="66"/>
      <c r="AD237" s="66"/>
      <c r="AE237" s="66"/>
      <c r="AF237" s="66"/>
      <c r="AG237" s="66"/>
      <c r="AH237" s="66"/>
    </row>
    <row r="238" spans="3:34"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  <c r="AA238" s="66"/>
      <c r="AB238" s="66"/>
      <c r="AC238" s="66"/>
      <c r="AD238" s="66"/>
      <c r="AE238" s="66"/>
      <c r="AF238" s="66"/>
      <c r="AG238" s="66"/>
      <c r="AH238" s="66"/>
    </row>
    <row r="241" spans="3:34"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  <c r="AA241" s="66"/>
      <c r="AB241" s="66"/>
      <c r="AC241" s="66"/>
      <c r="AD241" s="66"/>
      <c r="AE241" s="66"/>
      <c r="AF241" s="66"/>
      <c r="AG241" s="66"/>
      <c r="AH241" s="66"/>
    </row>
    <row r="244" spans="3:34"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  <c r="AA244" s="66"/>
      <c r="AB244" s="66"/>
      <c r="AC244" s="66"/>
      <c r="AD244" s="66"/>
      <c r="AE244" s="66"/>
      <c r="AF244" s="66"/>
      <c r="AG244" s="66"/>
      <c r="AH244" s="66"/>
    </row>
    <row r="245" spans="3:34"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  <c r="AA245" s="66"/>
      <c r="AB245" s="66"/>
      <c r="AC245" s="66"/>
    </row>
    <row r="246" spans="3:34"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  <c r="AA246" s="66"/>
      <c r="AB246" s="66"/>
      <c r="AC246" s="66"/>
      <c r="AD246" s="66"/>
      <c r="AE246" s="66"/>
      <c r="AF246" s="66"/>
      <c r="AG246" s="66"/>
      <c r="AH246" s="66"/>
    </row>
    <row r="247" spans="3:34"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  <c r="AA247" s="66"/>
      <c r="AB247" s="66"/>
      <c r="AC247" s="66"/>
    </row>
    <row r="248" spans="3:34"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  <c r="AA248" s="66"/>
      <c r="AB248" s="66"/>
      <c r="AC248" s="66"/>
      <c r="AD248" s="66"/>
      <c r="AE248" s="66"/>
      <c r="AF248" s="66"/>
      <c r="AG248" s="66"/>
      <c r="AH248" s="66"/>
    </row>
    <row r="254" spans="3:34"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  <c r="AA254" s="66"/>
      <c r="AB254" s="66"/>
      <c r="AC254" s="66"/>
      <c r="AD254" s="66"/>
      <c r="AE254" s="66"/>
      <c r="AF254" s="66"/>
      <c r="AG254" s="66"/>
      <c r="AH254" s="66"/>
    </row>
    <row r="255" spans="3:34"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  <c r="AA255" s="66"/>
      <c r="AB255" s="66"/>
      <c r="AC255" s="66"/>
      <c r="AD255" s="66"/>
      <c r="AE255" s="66"/>
      <c r="AF255" s="66"/>
      <c r="AG255" s="66"/>
      <c r="AH255" s="66"/>
    </row>
    <row r="256" spans="3:34"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  <c r="AA256" s="66"/>
      <c r="AB256" s="66"/>
      <c r="AC256" s="66"/>
      <c r="AD256" s="66"/>
      <c r="AE256" s="66"/>
      <c r="AF256" s="66"/>
      <c r="AG256" s="66"/>
      <c r="AH256" s="66"/>
    </row>
    <row r="257" spans="3:34"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  <c r="AA257" s="66"/>
      <c r="AB257" s="66"/>
      <c r="AC257" s="66"/>
      <c r="AD257" s="66"/>
      <c r="AE257" s="66"/>
      <c r="AF257" s="66"/>
      <c r="AG257" s="66"/>
      <c r="AH257" s="66"/>
    </row>
    <row r="258" spans="3:34"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  <c r="AA258" s="66"/>
      <c r="AB258" s="66"/>
      <c r="AC258" s="66"/>
      <c r="AD258" s="66"/>
      <c r="AE258" s="66"/>
      <c r="AF258" s="66"/>
      <c r="AG258" s="66"/>
      <c r="AH258" s="66"/>
    </row>
    <row r="261" spans="3:34"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  <c r="AA261" s="66"/>
      <c r="AB261" s="66"/>
      <c r="AC261" s="66"/>
      <c r="AD261" s="66"/>
      <c r="AE261" s="66"/>
      <c r="AF261" s="66"/>
      <c r="AG261" s="66"/>
      <c r="AH261" s="66"/>
    </row>
    <row r="264" spans="3:34"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  <c r="AA264" s="66"/>
      <c r="AB264" s="66"/>
      <c r="AC264" s="66"/>
      <c r="AD264" s="66"/>
      <c r="AE264" s="66"/>
      <c r="AF264" s="66"/>
      <c r="AG264" s="66"/>
      <c r="AH264" s="66"/>
    </row>
    <row r="265" spans="3:34"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  <c r="AA265" s="66"/>
      <c r="AB265" s="66"/>
      <c r="AC265" s="66"/>
    </row>
    <row r="266" spans="3:34"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  <c r="AA266" s="66"/>
      <c r="AB266" s="66"/>
      <c r="AC266" s="66"/>
      <c r="AD266" s="66"/>
      <c r="AE266" s="66"/>
      <c r="AF266" s="66"/>
      <c r="AG266" s="66"/>
      <c r="AH266" s="66"/>
    </row>
    <row r="267" spans="3:34"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  <c r="AA267" s="66"/>
      <c r="AB267" s="66"/>
      <c r="AC267" s="66"/>
    </row>
    <row r="268" spans="3:34"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  <c r="AA268" s="66"/>
      <c r="AB268" s="66"/>
      <c r="AC268" s="66"/>
      <c r="AD268" s="66"/>
      <c r="AE268" s="66"/>
      <c r="AF268" s="66"/>
      <c r="AG268" s="66"/>
      <c r="AH268" s="66"/>
    </row>
    <row r="271" spans="3:34"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  <c r="AA271" s="66"/>
      <c r="AB271" s="66"/>
      <c r="AC271" s="66"/>
      <c r="AD271" s="66"/>
      <c r="AE271" s="66"/>
      <c r="AF271" s="66"/>
      <c r="AG271" s="66"/>
      <c r="AH271" s="66"/>
    </row>
    <row r="276" spans="3:34"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  <c r="AA276" s="66"/>
      <c r="AB276" s="66"/>
      <c r="AC276" s="66"/>
      <c r="AD276" s="66"/>
      <c r="AE276" s="66"/>
      <c r="AF276" s="66"/>
      <c r="AG276" s="66"/>
      <c r="AH276" s="66"/>
    </row>
    <row r="284" spans="3:34">
      <c r="C284" s="66"/>
      <c r="D284" s="66"/>
      <c r="E284" s="66"/>
      <c r="F284" s="66"/>
      <c r="G284" s="66"/>
      <c r="H284" s="66"/>
      <c r="I284" s="66"/>
      <c r="J284" s="66"/>
      <c r="K284" s="66"/>
    </row>
    <row r="285" spans="3:34"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  <c r="AA285" s="66"/>
      <c r="AB285" s="66"/>
      <c r="AC285" s="66"/>
    </row>
    <row r="286" spans="3:34"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  <c r="AA286" s="66"/>
      <c r="AB286" s="66"/>
      <c r="AC286" s="66"/>
      <c r="AD286" s="66"/>
      <c r="AE286" s="66"/>
      <c r="AF286" s="66"/>
      <c r="AG286" s="66"/>
      <c r="AH286" s="66"/>
    </row>
    <row r="287" spans="3:34"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  <c r="AA287" s="66"/>
      <c r="AB287" s="66"/>
    </row>
    <row r="288" spans="3:34"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  <c r="AA288" s="66"/>
      <c r="AB288" s="66"/>
      <c r="AC288" s="66"/>
      <c r="AD288" s="66"/>
      <c r="AE288" s="66"/>
      <c r="AF288" s="66"/>
      <c r="AG288" s="66"/>
      <c r="AH288" s="66"/>
    </row>
    <row r="296" spans="3:34"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  <c r="AA296" s="66"/>
      <c r="AB296" s="66"/>
      <c r="AC296" s="66"/>
      <c r="AD296" s="66"/>
      <c r="AE296" s="66"/>
      <c r="AF296" s="66"/>
      <c r="AG296" s="66"/>
      <c r="AH296" s="66"/>
    </row>
    <row r="304" spans="3:34">
      <c r="C304" s="66"/>
      <c r="D304" s="66"/>
      <c r="E304" s="66"/>
      <c r="F304" s="66"/>
      <c r="G304" s="66"/>
      <c r="H304" s="66"/>
      <c r="I304" s="66"/>
      <c r="J304" s="66"/>
      <c r="K304" s="66"/>
    </row>
    <row r="305" spans="3:34"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  <c r="AA305" s="66"/>
      <c r="AB305" s="66"/>
      <c r="AC305" s="66"/>
    </row>
    <row r="306" spans="3:34"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  <c r="AA306" s="66"/>
      <c r="AB306" s="66"/>
      <c r="AC306" s="66"/>
      <c r="AD306" s="66"/>
      <c r="AE306" s="66"/>
      <c r="AF306" s="66"/>
      <c r="AG306" s="66"/>
      <c r="AH306" s="66"/>
    </row>
    <row r="307" spans="3:34"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  <c r="AA307" s="66"/>
      <c r="AB307" s="66"/>
    </row>
    <row r="308" spans="3:34"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  <c r="AA308" s="66"/>
      <c r="AB308" s="66"/>
      <c r="AC308" s="66"/>
      <c r="AD308" s="66"/>
      <c r="AE308" s="66"/>
      <c r="AF308" s="66"/>
      <c r="AG308" s="66"/>
      <c r="AH308" s="66"/>
    </row>
    <row r="314" spans="3:34"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  <c r="AA314" s="66"/>
      <c r="AB314" s="66"/>
    </row>
    <row r="315" spans="3:34"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  <c r="AA315" s="66"/>
      <c r="AB315" s="66"/>
      <c r="AC315" s="66"/>
      <c r="AD315" s="66"/>
      <c r="AE315" s="66"/>
      <c r="AF315" s="66"/>
      <c r="AG315" s="66"/>
      <c r="AH315" s="66"/>
    </row>
    <row r="316" spans="3:34"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  <c r="AA316" s="66"/>
      <c r="AB316" s="66"/>
      <c r="AC316" s="66"/>
      <c r="AD316" s="66"/>
      <c r="AE316" s="66"/>
      <c r="AF316" s="66"/>
      <c r="AG316" s="66"/>
      <c r="AH316" s="66"/>
    </row>
    <row r="318" spans="3:34">
      <c r="C318" s="66"/>
      <c r="D318" s="66"/>
      <c r="E318" s="66"/>
      <c r="F318" s="66"/>
      <c r="G318" s="66"/>
      <c r="H318" s="66"/>
    </row>
    <row r="324" spans="3:34"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AH324" s="66"/>
    </row>
    <row r="325" spans="3:34"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  <c r="AA325" s="66"/>
      <c r="AB325" s="66"/>
      <c r="AC325" s="66"/>
    </row>
    <row r="326" spans="3:34"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  <c r="AA326" s="66"/>
      <c r="AB326" s="66"/>
      <c r="AC326" s="66"/>
      <c r="AD326" s="66"/>
      <c r="AE326" s="66"/>
      <c r="AF326" s="66"/>
      <c r="AG326" s="66"/>
      <c r="AH326" s="66"/>
    </row>
    <row r="327" spans="3:34"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  <c r="AA327" s="66"/>
      <c r="AB327" s="66"/>
      <c r="AC327" s="66"/>
    </row>
    <row r="328" spans="3:34"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  <c r="AA328" s="66"/>
      <c r="AB328" s="66"/>
      <c r="AC328" s="66"/>
      <c r="AD328" s="66"/>
      <c r="AE328" s="66"/>
      <c r="AF328" s="66"/>
      <c r="AG328" s="66"/>
      <c r="AH328" s="66"/>
    </row>
    <row r="336" spans="3:34"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  <c r="AA336" s="66"/>
      <c r="AB336" s="66"/>
      <c r="AC336" s="66"/>
      <c r="AD336" s="66"/>
      <c r="AE336" s="66"/>
      <c r="AF336" s="66"/>
      <c r="AG336" s="66"/>
      <c r="AH336" s="66"/>
    </row>
    <row r="345" spans="3:34"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  <c r="AA345" s="66"/>
      <c r="AB345" s="66"/>
    </row>
    <row r="346" spans="3:34"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  <c r="AA346" s="66"/>
      <c r="AB346" s="66"/>
      <c r="AC346" s="66"/>
      <c r="AD346" s="66"/>
      <c r="AE346" s="66"/>
      <c r="AF346" s="66"/>
      <c r="AG346" s="66"/>
      <c r="AH346" s="66"/>
    </row>
    <row r="347" spans="3:34"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</row>
    <row r="356" spans="3:34"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  <c r="AA356" s="66"/>
      <c r="AB356" s="66"/>
      <c r="AC356" s="66"/>
      <c r="AD356" s="66"/>
      <c r="AE356" s="66"/>
      <c r="AF356" s="66"/>
      <c r="AG356" s="66"/>
      <c r="AH356" s="66"/>
    </row>
    <row r="364" spans="3:34">
      <c r="C364" s="66"/>
      <c r="D364" s="66"/>
      <c r="E364" s="66"/>
      <c r="F364" s="66"/>
      <c r="G364" s="66"/>
    </row>
    <row r="365" spans="3:34"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  <c r="AA365" s="66"/>
      <c r="AB365" s="66"/>
      <c r="AC365" s="66"/>
    </row>
    <row r="366" spans="3:34"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  <c r="AA366" s="66"/>
      <c r="AB366" s="66"/>
      <c r="AC366" s="66"/>
      <c r="AD366" s="66"/>
      <c r="AE366" s="66"/>
      <c r="AF366" s="66"/>
      <c r="AG366" s="66"/>
      <c r="AH366" s="66"/>
    </row>
    <row r="367" spans="3:34"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  <c r="AA367" s="66"/>
      <c r="AB367" s="66"/>
    </row>
    <row r="368" spans="3:34"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  <c r="AA368" s="66"/>
      <c r="AB368" s="66"/>
      <c r="AC368" s="66"/>
      <c r="AD368" s="66"/>
      <c r="AE368" s="66"/>
      <c r="AF368" s="66"/>
      <c r="AG368" s="66"/>
      <c r="AH368" s="66"/>
    </row>
    <row r="374" spans="3:34"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  <c r="AA374" s="66"/>
      <c r="AB374" s="66"/>
      <c r="AC374" s="66"/>
      <c r="AD374" s="66"/>
      <c r="AE374" s="66"/>
      <c r="AF374" s="66"/>
      <c r="AG374" s="66"/>
      <c r="AH374" s="66"/>
    </row>
    <row r="375" spans="3:34"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  <c r="AA375" s="66"/>
      <c r="AB375" s="66"/>
      <c r="AC375" s="66"/>
      <c r="AD375" s="66"/>
      <c r="AE375" s="66"/>
      <c r="AF375" s="66"/>
      <c r="AG375" s="66"/>
      <c r="AH375" s="66"/>
    </row>
    <row r="376" spans="3:34"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  <c r="AA376" s="66"/>
      <c r="AB376" s="66"/>
      <c r="AC376" s="66"/>
      <c r="AD376" s="66"/>
      <c r="AE376" s="66"/>
      <c r="AF376" s="66"/>
      <c r="AG376" s="66"/>
      <c r="AH376" s="66"/>
    </row>
    <row r="377" spans="3:34"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  <c r="AA377" s="66"/>
      <c r="AB377" s="66"/>
      <c r="AC377" s="66"/>
      <c r="AD377" s="66"/>
      <c r="AE377" s="66"/>
      <c r="AF377" s="66"/>
      <c r="AG377" s="66"/>
      <c r="AH377" s="66"/>
    </row>
    <row r="378" spans="3:34"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  <c r="AA378" s="66"/>
      <c r="AB378" s="66"/>
      <c r="AC378" s="66"/>
      <c r="AD378" s="66"/>
      <c r="AE378" s="66"/>
      <c r="AF378" s="66"/>
      <c r="AG378" s="66"/>
      <c r="AH378" s="66"/>
    </row>
    <row r="381" spans="3:34">
      <c r="C381" s="66"/>
      <c r="D381" s="66"/>
    </row>
    <row r="384" spans="3:34"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  <c r="AA384" s="66"/>
      <c r="AB384" s="66"/>
      <c r="AC384" s="66"/>
      <c r="AD384" s="66"/>
      <c r="AE384" s="66"/>
      <c r="AF384" s="66"/>
      <c r="AG384" s="66"/>
      <c r="AH384" s="66"/>
    </row>
    <row r="385" spans="3:34"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  <c r="AA385" s="66"/>
      <c r="AB385" s="66"/>
      <c r="AC385" s="66"/>
    </row>
    <row r="386" spans="3:34"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  <c r="AA386" s="66"/>
      <c r="AB386" s="66"/>
      <c r="AC386" s="66"/>
      <c r="AD386" s="66"/>
      <c r="AE386" s="66"/>
      <c r="AF386" s="66"/>
      <c r="AG386" s="66"/>
      <c r="AH386" s="66"/>
    </row>
    <row r="387" spans="3:34"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  <c r="AA387" s="66"/>
      <c r="AB387" s="66"/>
      <c r="AC387" s="66"/>
    </row>
    <row r="388" spans="3:34"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  <c r="AA388" s="66"/>
      <c r="AB388" s="66"/>
      <c r="AC388" s="66"/>
      <c r="AD388" s="66"/>
      <c r="AE388" s="66"/>
      <c r="AF388" s="66"/>
      <c r="AG388" s="66"/>
      <c r="AH388" s="66"/>
    </row>
    <row r="395" spans="3:34"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  <c r="AA395" s="66"/>
      <c r="AB395" s="66"/>
      <c r="AC395" s="66"/>
      <c r="AD395" s="66"/>
      <c r="AE395" s="66"/>
      <c r="AF395" s="66"/>
      <c r="AG395" s="66"/>
      <c r="AH395" s="66"/>
    </row>
    <row r="396" spans="3:34"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  <c r="AA396" s="66"/>
      <c r="AB396" s="66"/>
      <c r="AC396" s="66"/>
      <c r="AD396" s="66"/>
      <c r="AE396" s="66"/>
      <c r="AF396" s="66"/>
      <c r="AG396" s="66"/>
      <c r="AH396" s="66"/>
    </row>
    <row r="398" spans="3:34"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  <c r="AA398" s="66"/>
      <c r="AB398" s="66"/>
      <c r="AC398" s="66"/>
      <c r="AD398" s="66"/>
      <c r="AE398" s="66"/>
      <c r="AF398" s="66"/>
      <c r="AG398" s="66"/>
      <c r="AH398" s="66"/>
    </row>
    <row r="404" spans="3:34"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</row>
    <row r="405" spans="3:34"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  <c r="AA405" s="66"/>
      <c r="AB405" s="66"/>
      <c r="AC405" s="66"/>
    </row>
    <row r="406" spans="3:34"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  <c r="AA406" s="66"/>
      <c r="AB406" s="66"/>
      <c r="AC406" s="66"/>
      <c r="AD406" s="66"/>
      <c r="AE406" s="66"/>
      <c r="AF406" s="66"/>
      <c r="AG406" s="66"/>
      <c r="AH406" s="66"/>
    </row>
    <row r="407" spans="3:34"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  <c r="AA407" s="66"/>
      <c r="AB407" s="66"/>
      <c r="AC407" s="66"/>
    </row>
    <row r="408" spans="3:34"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  <c r="AA408" s="66"/>
      <c r="AB408" s="66"/>
      <c r="AC408" s="66"/>
      <c r="AD408" s="66"/>
      <c r="AE408" s="66"/>
      <c r="AF408" s="66"/>
      <c r="AG408" s="66"/>
      <c r="AH408" s="66"/>
    </row>
    <row r="439" spans="3:34"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  <c r="AA439" s="66"/>
      <c r="AB439" s="66"/>
      <c r="AC439" s="66"/>
      <c r="AD439" s="66"/>
      <c r="AE439" s="66"/>
      <c r="AF439" s="66"/>
      <c r="AG439" s="66"/>
      <c r="AH439" s="66"/>
    </row>
    <row r="449" spans="3:34"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  <c r="AA449" s="66"/>
      <c r="AB449" s="66"/>
      <c r="AC449" s="66"/>
      <c r="AD449" s="66"/>
      <c r="AE449" s="66"/>
      <c r="AF449" s="66"/>
      <c r="AG449" s="66"/>
      <c r="AH449" s="66"/>
    </row>
    <row r="459" spans="3:34"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  <c r="AA459" s="66"/>
      <c r="AB459" s="66"/>
      <c r="AC459" s="66"/>
      <c r="AD459" s="66"/>
      <c r="AE459" s="66"/>
      <c r="AF459" s="66"/>
      <c r="AG459" s="66"/>
      <c r="AH459" s="66"/>
    </row>
    <row r="469" spans="3:34"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  <c r="AA469" s="66"/>
      <c r="AB469" s="66"/>
      <c r="AC469" s="66"/>
      <c r="AD469" s="66"/>
      <c r="AE469" s="66"/>
      <c r="AF469" s="66"/>
      <c r="AG469" s="66"/>
      <c r="AH469" s="66"/>
    </row>
    <row r="479" spans="3:34"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  <c r="AA479" s="66"/>
      <c r="AB479" s="66"/>
      <c r="AC479" s="66"/>
      <c r="AD479" s="66"/>
      <c r="AE479" s="66"/>
      <c r="AF479" s="66"/>
      <c r="AG479" s="66"/>
      <c r="AH479" s="66"/>
    </row>
    <row r="489" spans="3:34"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  <c r="AA489" s="66"/>
      <c r="AB489" s="66"/>
      <c r="AC489" s="66"/>
      <c r="AD489" s="66"/>
      <c r="AE489" s="66"/>
      <c r="AF489" s="66"/>
      <c r="AG489" s="66"/>
      <c r="AH489" s="66"/>
    </row>
    <row r="499" spans="3:34"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  <c r="AA499" s="66"/>
      <c r="AB499" s="66"/>
      <c r="AC499" s="66"/>
      <c r="AD499" s="66"/>
      <c r="AE499" s="66"/>
      <c r="AF499" s="66"/>
      <c r="AG499" s="66"/>
      <c r="AH499" s="66"/>
    </row>
    <row r="509" spans="3:34"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  <c r="AA509" s="66"/>
      <c r="AB509" s="66"/>
      <c r="AC509" s="66"/>
      <c r="AD509" s="66"/>
      <c r="AE509" s="66"/>
      <c r="AF509" s="66"/>
      <c r="AG509" s="66"/>
      <c r="AH509" s="66"/>
    </row>
    <row r="519" spans="3:34"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  <c r="AA519" s="66"/>
      <c r="AB519" s="66"/>
      <c r="AC519" s="66"/>
      <c r="AD519" s="66"/>
      <c r="AE519" s="66"/>
      <c r="AF519" s="66"/>
      <c r="AG519" s="66"/>
      <c r="AH519" s="66"/>
    </row>
    <row r="529" spans="3:34"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  <c r="AA529" s="66"/>
      <c r="AB529" s="66"/>
      <c r="AC529" s="66"/>
      <c r="AD529" s="66"/>
      <c r="AE529" s="66"/>
      <c r="AF529" s="66"/>
      <c r="AG529" s="66"/>
      <c r="AH529" s="66"/>
    </row>
    <row r="539" spans="3:34"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  <c r="AA539" s="66"/>
      <c r="AB539" s="66"/>
      <c r="AC539" s="66"/>
      <c r="AD539" s="66"/>
      <c r="AE539" s="66"/>
      <c r="AF539" s="66"/>
      <c r="AG539" s="66"/>
      <c r="AH539" s="66"/>
    </row>
    <row r="549" spans="3:34"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  <c r="AA549" s="66"/>
      <c r="AB549" s="66"/>
      <c r="AC549" s="66"/>
      <c r="AD549" s="66"/>
      <c r="AE549" s="66"/>
      <c r="AF549" s="66"/>
      <c r="AG549" s="66"/>
      <c r="AH549" s="66"/>
    </row>
    <row r="559" spans="3:34"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  <c r="AA559" s="66"/>
      <c r="AB559" s="66"/>
      <c r="AC559" s="66"/>
      <c r="AD559" s="66"/>
      <c r="AE559" s="66"/>
      <c r="AF559" s="66"/>
      <c r="AG559" s="66"/>
      <c r="AH559" s="66"/>
    </row>
    <row r="569" spans="3:34"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  <c r="AA569" s="66"/>
      <c r="AB569" s="66"/>
      <c r="AC569" s="66"/>
      <c r="AD569" s="66"/>
      <c r="AE569" s="66"/>
      <c r="AF569" s="66"/>
      <c r="AG569" s="66"/>
      <c r="AH569" s="66"/>
    </row>
    <row r="579" spans="3:34"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  <c r="AA579" s="66"/>
      <c r="AB579" s="66"/>
      <c r="AC579" s="66"/>
      <c r="AD579" s="66"/>
      <c r="AE579" s="66"/>
      <c r="AF579" s="66"/>
      <c r="AG579" s="66"/>
      <c r="AH579" s="66"/>
    </row>
    <row r="589" spans="3:34"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  <c r="AA589" s="66"/>
      <c r="AB589" s="66"/>
      <c r="AC589" s="66"/>
      <c r="AD589" s="66"/>
      <c r="AE589" s="66"/>
      <c r="AF589" s="66"/>
      <c r="AG589" s="66"/>
      <c r="AH589" s="66"/>
    </row>
    <row r="599" spans="3:34"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  <c r="AA599" s="66"/>
      <c r="AB599" s="66"/>
      <c r="AC599" s="66"/>
      <c r="AD599" s="66"/>
      <c r="AE599" s="66"/>
      <c r="AF599" s="66"/>
      <c r="AG599" s="66"/>
      <c r="AH599" s="66"/>
    </row>
    <row r="609" spans="3:34"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  <c r="AA609" s="66"/>
      <c r="AB609" s="66"/>
      <c r="AC609" s="66"/>
      <c r="AD609" s="66"/>
      <c r="AE609" s="66"/>
      <c r="AF609" s="66"/>
      <c r="AG609" s="66"/>
      <c r="AH609" s="66"/>
    </row>
    <row r="619" spans="3:34"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  <c r="AA619" s="66"/>
      <c r="AB619" s="66"/>
      <c r="AC619" s="66"/>
      <c r="AD619" s="66"/>
      <c r="AE619" s="66"/>
      <c r="AF619" s="66"/>
      <c r="AG619" s="66"/>
      <c r="AH619" s="66"/>
    </row>
    <row r="629" spans="3:34"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  <c r="AA629" s="66"/>
      <c r="AB629" s="66"/>
      <c r="AC629" s="66"/>
      <c r="AD629" s="66"/>
      <c r="AE629" s="66"/>
      <c r="AF629" s="66"/>
      <c r="AG629" s="66"/>
      <c r="AH629" s="66"/>
    </row>
    <row r="639" spans="3:34"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  <c r="AA639" s="66"/>
      <c r="AB639" s="66"/>
      <c r="AC639" s="66"/>
      <c r="AD639" s="66"/>
      <c r="AE639" s="66"/>
      <c r="AF639" s="66"/>
      <c r="AG639" s="66"/>
      <c r="AH639" s="66"/>
    </row>
    <row r="649" spans="3:34"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  <c r="AA649" s="66"/>
      <c r="AB649" s="66"/>
      <c r="AC649" s="66"/>
      <c r="AD649" s="66"/>
      <c r="AE649" s="66"/>
      <c r="AF649" s="66"/>
      <c r="AG649" s="66"/>
      <c r="AH649" s="66"/>
    </row>
    <row r="676" spans="3:34"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  <c r="AA676" s="66"/>
      <c r="AB676" s="66"/>
      <c r="AC676" s="66"/>
      <c r="AD676" s="66"/>
      <c r="AE676" s="66"/>
      <c r="AF676" s="66"/>
      <c r="AG676" s="66"/>
      <c r="AH676" s="66"/>
    </row>
    <row r="686" spans="3:34"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  <c r="AA686" s="66"/>
      <c r="AB686" s="66"/>
      <c r="AC686" s="66"/>
      <c r="AD686" s="66"/>
      <c r="AE686" s="66"/>
      <c r="AF686" s="66"/>
      <c r="AG686" s="66"/>
      <c r="AH686" s="66"/>
    </row>
    <row r="696" spans="3:34"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  <c r="AA696" s="66"/>
      <c r="AB696" s="66"/>
      <c r="AC696" s="66"/>
      <c r="AD696" s="66"/>
      <c r="AE696" s="66"/>
      <c r="AF696" s="66"/>
      <c r="AG696" s="66"/>
      <c r="AH696" s="66"/>
    </row>
    <row r="706" spans="3:34"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  <c r="AA706" s="66"/>
      <c r="AB706" s="66"/>
      <c r="AC706" s="66"/>
      <c r="AD706" s="66"/>
      <c r="AE706" s="66"/>
      <c r="AF706" s="66"/>
      <c r="AG706" s="66"/>
      <c r="AH706" s="66"/>
    </row>
    <row r="716" spans="3:34"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  <c r="AA716" s="66"/>
      <c r="AB716" s="66"/>
      <c r="AC716" s="66"/>
      <c r="AD716" s="66"/>
      <c r="AE716" s="66"/>
      <c r="AF716" s="66"/>
      <c r="AG716" s="66"/>
      <c r="AH716" s="66"/>
    </row>
    <row r="726" spans="3:34"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  <c r="AA726" s="66"/>
      <c r="AB726" s="66"/>
      <c r="AC726" s="66"/>
      <c r="AD726" s="66"/>
      <c r="AE726" s="66"/>
      <c r="AF726" s="66"/>
      <c r="AG726" s="66"/>
      <c r="AH726" s="66"/>
    </row>
    <row r="736" spans="3:34"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  <c r="AA736" s="66"/>
      <c r="AB736" s="66"/>
      <c r="AC736" s="66"/>
      <c r="AD736" s="66"/>
      <c r="AE736" s="66"/>
      <c r="AF736" s="66"/>
      <c r="AG736" s="66"/>
      <c r="AH736" s="66"/>
    </row>
    <row r="746" spans="3:34"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  <c r="AA746" s="66"/>
      <c r="AB746" s="66"/>
      <c r="AC746" s="66"/>
      <c r="AD746" s="66"/>
      <c r="AE746" s="66"/>
      <c r="AF746" s="66"/>
      <c r="AG746" s="66"/>
      <c r="AH746" s="66"/>
    </row>
    <row r="756" spans="3:34"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  <c r="AA756" s="66"/>
      <c r="AB756" s="66"/>
      <c r="AC756" s="66"/>
      <c r="AD756" s="66"/>
      <c r="AE756" s="66"/>
      <c r="AF756" s="66"/>
      <c r="AG756" s="66"/>
      <c r="AH756" s="66"/>
    </row>
    <row r="766" spans="3:34"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  <c r="AA766" s="66"/>
      <c r="AB766" s="66"/>
      <c r="AC766" s="66"/>
      <c r="AD766" s="66"/>
      <c r="AE766" s="66"/>
      <c r="AF766" s="66"/>
      <c r="AG766" s="66"/>
      <c r="AH766" s="66"/>
    </row>
    <row r="776" spans="3:34"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  <c r="AA776" s="66"/>
      <c r="AB776" s="66"/>
      <c r="AC776" s="66"/>
      <c r="AD776" s="66"/>
      <c r="AE776" s="66"/>
      <c r="AF776" s="66"/>
      <c r="AG776" s="66"/>
      <c r="AH776" s="66"/>
    </row>
    <row r="786" spans="3:34"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  <c r="AA786" s="66"/>
      <c r="AB786" s="66"/>
      <c r="AC786" s="66"/>
      <c r="AD786" s="66"/>
      <c r="AE786" s="66"/>
      <c r="AF786" s="66"/>
      <c r="AG786" s="66"/>
      <c r="AH786" s="66"/>
    </row>
    <row r="796" spans="3:34"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  <c r="AA796" s="66"/>
      <c r="AB796" s="66"/>
      <c r="AC796" s="66"/>
      <c r="AD796" s="66"/>
      <c r="AE796" s="66"/>
      <c r="AF796" s="66"/>
      <c r="AG796" s="66"/>
      <c r="AH796" s="66"/>
    </row>
    <row r="806" spans="3:34"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  <c r="AA806" s="66"/>
      <c r="AB806" s="66"/>
      <c r="AC806" s="66"/>
      <c r="AD806" s="66"/>
      <c r="AE806" s="66"/>
      <c r="AF806" s="66"/>
      <c r="AG806" s="66"/>
      <c r="AH806" s="66"/>
    </row>
    <row r="816" spans="3:34"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  <c r="AA816" s="66"/>
      <c r="AB816" s="66"/>
      <c r="AC816" s="66"/>
      <c r="AD816" s="66"/>
      <c r="AE816" s="66"/>
      <c r="AF816" s="66"/>
      <c r="AG816" s="66"/>
      <c r="AH816" s="66"/>
    </row>
    <row r="826" spans="3:34"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  <c r="AA826" s="66"/>
      <c r="AB826" s="66"/>
      <c r="AC826" s="66"/>
      <c r="AD826" s="66"/>
      <c r="AE826" s="66"/>
      <c r="AF826" s="66"/>
      <c r="AG826" s="66"/>
      <c r="AH826" s="66"/>
    </row>
    <row r="836" spans="3:34"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  <c r="AA836" s="66"/>
      <c r="AB836" s="66"/>
      <c r="AC836" s="66"/>
      <c r="AD836" s="66"/>
      <c r="AE836" s="66"/>
      <c r="AF836" s="66"/>
      <c r="AG836" s="66"/>
      <c r="AH836" s="66"/>
    </row>
    <row r="846" spans="3:34"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  <c r="AA846" s="66"/>
      <c r="AB846" s="66"/>
      <c r="AC846" s="66"/>
      <c r="AD846" s="66"/>
      <c r="AE846" s="66"/>
      <c r="AF846" s="66"/>
      <c r="AG846" s="66"/>
      <c r="AH846" s="66"/>
    </row>
    <row r="856" spans="3:34"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  <c r="AA856" s="66"/>
      <c r="AB856" s="66"/>
      <c r="AC856" s="66"/>
      <c r="AD856" s="66"/>
      <c r="AE856" s="66"/>
      <c r="AF856" s="66"/>
      <c r="AG856" s="66"/>
      <c r="AH856" s="66"/>
    </row>
    <row r="866" spans="3:34"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  <c r="AA866" s="66"/>
      <c r="AB866" s="66"/>
      <c r="AC866" s="66"/>
      <c r="AD866" s="66"/>
      <c r="AE866" s="66"/>
      <c r="AF866" s="66"/>
      <c r="AG866" s="66"/>
      <c r="AH866" s="66"/>
    </row>
    <row r="876" spans="3:34"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  <c r="AA876" s="66"/>
      <c r="AB876" s="66"/>
      <c r="AC876" s="66"/>
      <c r="AD876" s="66"/>
      <c r="AE876" s="66"/>
      <c r="AF876" s="66"/>
      <c r="AG876" s="66"/>
      <c r="AH876" s="66"/>
    </row>
    <row r="886" spans="3:34"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  <c r="AA886" s="66"/>
      <c r="AB886" s="66"/>
      <c r="AC886" s="66"/>
      <c r="AD886" s="66"/>
      <c r="AE886" s="66"/>
      <c r="AF886" s="66"/>
      <c r="AG886" s="66"/>
      <c r="AH886" s="66"/>
    </row>
    <row r="916" spans="3:34"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  <c r="AA916" s="66"/>
      <c r="AB916" s="66"/>
      <c r="AC916" s="66"/>
      <c r="AD916" s="66"/>
      <c r="AE916" s="66"/>
      <c r="AF916" s="66"/>
      <c r="AG916" s="66"/>
      <c r="AH916" s="66"/>
    </row>
    <row r="926" spans="3:34"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  <c r="AA926" s="66"/>
      <c r="AB926" s="66"/>
      <c r="AC926" s="66"/>
      <c r="AD926" s="66"/>
      <c r="AE926" s="66"/>
      <c r="AF926" s="66"/>
      <c r="AG926" s="66"/>
      <c r="AH926" s="66"/>
    </row>
    <row r="936" spans="3:34"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  <c r="AA936" s="66"/>
      <c r="AB936" s="66"/>
      <c r="AC936" s="66"/>
      <c r="AD936" s="66"/>
      <c r="AE936" s="66"/>
      <c r="AF936" s="66"/>
      <c r="AG936" s="66"/>
      <c r="AH936" s="66"/>
    </row>
    <row r="946" spans="3:34"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  <c r="AA946" s="66"/>
      <c r="AB946" s="66"/>
      <c r="AC946" s="66"/>
      <c r="AD946" s="66"/>
      <c r="AE946" s="66"/>
      <c r="AF946" s="66"/>
      <c r="AG946" s="66"/>
      <c r="AH946" s="66"/>
    </row>
    <row r="956" spans="3:34"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  <c r="AA956" s="66"/>
      <c r="AB956" s="66"/>
      <c r="AC956" s="66"/>
      <c r="AD956" s="66"/>
      <c r="AE956" s="66"/>
      <c r="AF956" s="66"/>
      <c r="AG956" s="66"/>
      <c r="AH956" s="66"/>
    </row>
    <row r="966" spans="3:34"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  <c r="AA966" s="66"/>
      <c r="AB966" s="66"/>
      <c r="AC966" s="66"/>
      <c r="AD966" s="66"/>
      <c r="AE966" s="66"/>
      <c r="AF966" s="66"/>
      <c r="AG966" s="66"/>
      <c r="AH966" s="66"/>
    </row>
    <row r="976" spans="3:34"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6"/>
      <c r="AA976" s="66"/>
      <c r="AB976" s="66"/>
      <c r="AC976" s="66"/>
      <c r="AD976" s="66"/>
      <c r="AE976" s="66"/>
      <c r="AF976" s="66"/>
      <c r="AG976" s="66"/>
      <c r="AH976" s="66"/>
    </row>
    <row r="986" spans="3:34"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66"/>
      <c r="T986" s="66"/>
      <c r="U986" s="66"/>
      <c r="V986" s="66"/>
      <c r="W986" s="66"/>
      <c r="X986" s="66"/>
      <c r="Y986" s="66"/>
      <c r="Z986" s="66"/>
      <c r="AA986" s="66"/>
      <c r="AB986" s="66"/>
      <c r="AC986" s="66"/>
      <c r="AD986" s="66"/>
      <c r="AE986" s="66"/>
      <c r="AF986" s="66"/>
      <c r="AG986" s="66"/>
      <c r="AH986" s="66"/>
    </row>
    <row r="996" spans="3:34"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  <c r="AA996" s="66"/>
      <c r="AB996" s="66"/>
      <c r="AC996" s="66"/>
      <c r="AD996" s="66"/>
      <c r="AE996" s="66"/>
      <c r="AF996" s="66"/>
      <c r="AG996" s="66"/>
      <c r="AH996" s="66"/>
    </row>
    <row r="1006" spans="3:34">
      <c r="C1006" s="66"/>
      <c r="D1006" s="66"/>
      <c r="E1006" s="66"/>
      <c r="F1006" s="66"/>
      <c r="G1006" s="66"/>
      <c r="H1006" s="66"/>
      <c r="I1006" s="66"/>
      <c r="J1006" s="66"/>
      <c r="K1006" s="66"/>
      <c r="L1006" s="66"/>
      <c r="M1006" s="66"/>
      <c r="N1006" s="66"/>
      <c r="O1006" s="66"/>
      <c r="P1006" s="66"/>
      <c r="Q1006" s="66"/>
      <c r="R1006" s="66"/>
      <c r="S1006" s="66"/>
      <c r="T1006" s="66"/>
      <c r="U1006" s="66"/>
      <c r="V1006" s="66"/>
      <c r="W1006" s="66"/>
      <c r="X1006" s="66"/>
      <c r="Y1006" s="66"/>
      <c r="Z1006" s="66"/>
      <c r="AA1006" s="66"/>
      <c r="AB1006" s="66"/>
      <c r="AC1006" s="66"/>
      <c r="AD1006" s="66"/>
      <c r="AE1006" s="66"/>
      <c r="AF1006" s="66"/>
      <c r="AG1006" s="66"/>
      <c r="AH1006" s="66"/>
    </row>
    <row r="1016" spans="3:34">
      <c r="C1016" s="66"/>
      <c r="D1016" s="66"/>
      <c r="E1016" s="66"/>
      <c r="F1016" s="66"/>
      <c r="G1016" s="66"/>
      <c r="H1016" s="66"/>
      <c r="I1016" s="66"/>
      <c r="J1016" s="66"/>
      <c r="K1016" s="66"/>
      <c r="L1016" s="66"/>
      <c r="M1016" s="66"/>
      <c r="N1016" s="66"/>
      <c r="O1016" s="66"/>
      <c r="P1016" s="66"/>
      <c r="Q1016" s="66"/>
      <c r="R1016" s="66"/>
      <c r="S1016" s="66"/>
      <c r="T1016" s="66"/>
      <c r="U1016" s="66"/>
      <c r="V1016" s="66"/>
      <c r="W1016" s="66"/>
      <c r="X1016" s="66"/>
      <c r="Y1016" s="66"/>
      <c r="Z1016" s="66"/>
      <c r="AA1016" s="66"/>
      <c r="AB1016" s="66"/>
      <c r="AC1016" s="66"/>
      <c r="AD1016" s="66"/>
      <c r="AE1016" s="66"/>
      <c r="AF1016" s="66"/>
      <c r="AG1016" s="66"/>
      <c r="AH1016" s="66"/>
    </row>
    <row r="1026" spans="3:34">
      <c r="C1026" s="66"/>
      <c r="D1026" s="66"/>
      <c r="E1026" s="66"/>
      <c r="F1026" s="66"/>
      <c r="G1026" s="66"/>
      <c r="H1026" s="66"/>
      <c r="I1026" s="66"/>
      <c r="J1026" s="66"/>
      <c r="K1026" s="66"/>
      <c r="L1026" s="66"/>
      <c r="M1026" s="66"/>
      <c r="N1026" s="66"/>
      <c r="O1026" s="66"/>
      <c r="P1026" s="66"/>
      <c r="Q1026" s="66"/>
      <c r="R1026" s="66"/>
      <c r="S1026" s="66"/>
      <c r="T1026" s="66"/>
      <c r="U1026" s="66"/>
      <c r="V1026" s="66"/>
      <c r="W1026" s="66"/>
      <c r="X1026" s="66"/>
      <c r="Y1026" s="66"/>
      <c r="Z1026" s="66"/>
      <c r="AA1026" s="66"/>
      <c r="AB1026" s="66"/>
      <c r="AC1026" s="66"/>
      <c r="AD1026" s="66"/>
      <c r="AE1026" s="66"/>
      <c r="AF1026" s="66"/>
      <c r="AG1026" s="66"/>
      <c r="AH1026" s="66"/>
    </row>
    <row r="1036" spans="3:34">
      <c r="E1036" s="66"/>
      <c r="F1036" s="66"/>
      <c r="G1036" s="66"/>
      <c r="H1036" s="66"/>
      <c r="I1036" s="66"/>
      <c r="J1036" s="66"/>
      <c r="K1036" s="66"/>
      <c r="L1036" s="66"/>
      <c r="M1036" s="66"/>
      <c r="N1036" s="66"/>
      <c r="O1036" s="66"/>
      <c r="P1036" s="66"/>
      <c r="Q1036" s="66"/>
      <c r="R1036" s="66"/>
      <c r="S1036" s="66"/>
      <c r="T1036" s="66"/>
      <c r="U1036" s="66"/>
      <c r="V1036" s="66"/>
      <c r="W1036" s="66"/>
      <c r="X1036" s="66"/>
      <c r="Y1036" s="66"/>
      <c r="Z1036" s="66"/>
      <c r="AA1036" s="66"/>
      <c r="AB1036" s="66"/>
      <c r="AC1036" s="66"/>
      <c r="AD1036" s="66"/>
      <c r="AE1036" s="66"/>
      <c r="AF1036" s="66"/>
      <c r="AG1036" s="66"/>
      <c r="AH1036" s="66"/>
    </row>
    <row r="1046" spans="3:34">
      <c r="C1046" s="66"/>
      <c r="D1046" s="66"/>
      <c r="E1046" s="66"/>
      <c r="F1046" s="66"/>
      <c r="G1046" s="66"/>
      <c r="H1046" s="66"/>
      <c r="I1046" s="66"/>
      <c r="J1046" s="66"/>
      <c r="K1046" s="66"/>
      <c r="L1046" s="66"/>
      <c r="M1046" s="66"/>
      <c r="N1046" s="66"/>
      <c r="O1046" s="66"/>
      <c r="P1046" s="66"/>
      <c r="Q1046" s="66"/>
      <c r="R1046" s="66"/>
      <c r="S1046" s="66"/>
      <c r="T1046" s="66"/>
      <c r="U1046" s="66"/>
      <c r="V1046" s="66"/>
      <c r="W1046" s="66"/>
      <c r="X1046" s="66"/>
      <c r="Y1046" s="66"/>
      <c r="Z1046" s="66"/>
      <c r="AA1046" s="66"/>
      <c r="AB1046" s="66"/>
      <c r="AC1046" s="66"/>
      <c r="AD1046" s="66"/>
      <c r="AE1046" s="66"/>
      <c r="AF1046" s="66"/>
      <c r="AG1046" s="66"/>
      <c r="AH1046" s="66"/>
    </row>
    <row r="1056" spans="3:34">
      <c r="C1056" s="66"/>
      <c r="D1056" s="66"/>
      <c r="E1056" s="66"/>
      <c r="F1056" s="66"/>
      <c r="G1056" s="66"/>
      <c r="H1056" s="66"/>
      <c r="I1056" s="66"/>
      <c r="J1056" s="66"/>
      <c r="K1056" s="66"/>
      <c r="L1056" s="66"/>
      <c r="M1056" s="66"/>
      <c r="N1056" s="66"/>
      <c r="O1056" s="66"/>
      <c r="P1056" s="66"/>
      <c r="Q1056" s="66"/>
      <c r="R1056" s="66"/>
      <c r="S1056" s="66"/>
      <c r="T1056" s="66"/>
      <c r="U1056" s="66"/>
      <c r="V1056" s="66"/>
      <c r="W1056" s="66"/>
      <c r="X1056" s="66"/>
      <c r="Y1056" s="66"/>
      <c r="Z1056" s="66"/>
      <c r="AA1056" s="66"/>
      <c r="AB1056" s="66"/>
      <c r="AC1056" s="66"/>
      <c r="AD1056" s="66"/>
      <c r="AE1056" s="66"/>
      <c r="AF1056" s="66"/>
      <c r="AG1056" s="66"/>
      <c r="AH1056" s="66"/>
    </row>
    <row r="1066" spans="3:34">
      <c r="C1066" s="66"/>
      <c r="D1066" s="66"/>
      <c r="E1066" s="66"/>
      <c r="F1066" s="66"/>
      <c r="G1066" s="66"/>
      <c r="H1066" s="66"/>
      <c r="I1066" s="66"/>
      <c r="J1066" s="66"/>
      <c r="K1066" s="66"/>
      <c r="L1066" s="66"/>
      <c r="M1066" s="66"/>
      <c r="N1066" s="66"/>
      <c r="O1066" s="66"/>
      <c r="P1066" s="66"/>
      <c r="Q1066" s="66"/>
      <c r="R1066" s="66"/>
      <c r="S1066" s="66"/>
      <c r="T1066" s="66"/>
      <c r="U1066" s="66"/>
      <c r="V1066" s="66"/>
      <c r="W1066" s="66"/>
      <c r="X1066" s="66"/>
      <c r="Y1066" s="66"/>
      <c r="Z1066" s="66"/>
      <c r="AA1066" s="66"/>
      <c r="AB1066" s="66"/>
      <c r="AC1066" s="66"/>
      <c r="AD1066" s="66"/>
      <c r="AE1066" s="66"/>
      <c r="AF1066" s="66"/>
      <c r="AG1066" s="66"/>
      <c r="AH1066" s="66"/>
    </row>
    <row r="1076" spans="3:34">
      <c r="C1076" s="66"/>
      <c r="D1076" s="66"/>
      <c r="E1076" s="66"/>
      <c r="F1076" s="66"/>
      <c r="G1076" s="66"/>
      <c r="H1076" s="66"/>
      <c r="I1076" s="66"/>
      <c r="J1076" s="66"/>
      <c r="K1076" s="66"/>
      <c r="L1076" s="66"/>
      <c r="M1076" s="66"/>
      <c r="N1076" s="66"/>
      <c r="O1076" s="66"/>
      <c r="P1076" s="66"/>
      <c r="Q1076" s="66"/>
      <c r="R1076" s="66"/>
      <c r="S1076" s="66"/>
      <c r="T1076" s="66"/>
      <c r="U1076" s="66"/>
      <c r="V1076" s="66"/>
      <c r="W1076" s="66"/>
      <c r="X1076" s="66"/>
      <c r="Y1076" s="66"/>
      <c r="Z1076" s="66"/>
      <c r="AA1076" s="66"/>
      <c r="AB1076" s="66"/>
      <c r="AC1076" s="66"/>
      <c r="AD1076" s="66"/>
      <c r="AE1076" s="66"/>
      <c r="AF1076" s="66"/>
      <c r="AG1076" s="66"/>
      <c r="AH1076" s="66"/>
    </row>
    <row r="1086" spans="3:34">
      <c r="C1086" s="66"/>
      <c r="D1086" s="66"/>
      <c r="E1086" s="66"/>
      <c r="F1086" s="66"/>
      <c r="G1086" s="66"/>
      <c r="H1086" s="66"/>
      <c r="I1086" s="66"/>
      <c r="J1086" s="66"/>
      <c r="K1086" s="66"/>
      <c r="L1086" s="66"/>
      <c r="M1086" s="66"/>
      <c r="N1086" s="66"/>
      <c r="O1086" s="66"/>
      <c r="P1086" s="66"/>
      <c r="Q1086" s="66"/>
      <c r="R1086" s="66"/>
      <c r="S1086" s="66"/>
      <c r="T1086" s="66"/>
      <c r="U1086" s="66"/>
      <c r="V1086" s="66"/>
      <c r="W1086" s="66"/>
      <c r="X1086" s="66"/>
      <c r="Y1086" s="66"/>
      <c r="Z1086" s="66"/>
      <c r="AA1086" s="66"/>
      <c r="AB1086" s="66"/>
      <c r="AC1086" s="66"/>
      <c r="AD1086" s="66"/>
      <c r="AE1086" s="66"/>
      <c r="AF1086" s="66"/>
      <c r="AG1086" s="66"/>
      <c r="AH1086" s="66"/>
    </row>
    <row r="1096" spans="4:34">
      <c r="D1096" s="66"/>
      <c r="E1096" s="66"/>
      <c r="F1096" s="66"/>
      <c r="G1096" s="66"/>
      <c r="H1096" s="66"/>
      <c r="I1096" s="66"/>
      <c r="J1096" s="66"/>
      <c r="K1096" s="66"/>
      <c r="L1096" s="66"/>
      <c r="M1096" s="66"/>
      <c r="N1096" s="66"/>
      <c r="O1096" s="66"/>
      <c r="P1096" s="66"/>
      <c r="Q1096" s="66"/>
      <c r="R1096" s="66"/>
      <c r="S1096" s="66"/>
      <c r="T1096" s="66"/>
      <c r="U1096" s="66"/>
      <c r="V1096" s="66"/>
      <c r="W1096" s="66"/>
      <c r="X1096" s="66"/>
      <c r="Y1096" s="66"/>
      <c r="Z1096" s="66"/>
      <c r="AA1096" s="66"/>
      <c r="AB1096" s="66"/>
      <c r="AC1096" s="66"/>
      <c r="AD1096" s="66"/>
      <c r="AE1096" s="66"/>
      <c r="AF1096" s="66"/>
      <c r="AG1096" s="66"/>
      <c r="AH1096" s="66"/>
    </row>
    <row r="1106" spans="3:34">
      <c r="C1106" s="66"/>
      <c r="D1106" s="66"/>
      <c r="E1106" s="66"/>
      <c r="F1106" s="66"/>
      <c r="G1106" s="66"/>
      <c r="H1106" s="66"/>
      <c r="I1106" s="66"/>
      <c r="J1106" s="66"/>
      <c r="K1106" s="66"/>
      <c r="L1106" s="66"/>
      <c r="M1106" s="66"/>
      <c r="N1106" s="66"/>
      <c r="O1106" s="66"/>
      <c r="P1106" s="66"/>
      <c r="Q1106" s="66"/>
      <c r="R1106" s="66"/>
      <c r="S1106" s="66"/>
      <c r="T1106" s="66"/>
      <c r="U1106" s="66"/>
      <c r="V1106" s="66"/>
      <c r="W1106" s="66"/>
      <c r="X1106" s="66"/>
      <c r="Y1106" s="66"/>
      <c r="Z1106" s="66"/>
      <c r="AA1106" s="66"/>
      <c r="AB1106" s="66"/>
      <c r="AC1106" s="66"/>
      <c r="AD1106" s="66"/>
      <c r="AE1106" s="66"/>
      <c r="AF1106" s="66"/>
      <c r="AG1106" s="66"/>
      <c r="AH1106" s="66"/>
    </row>
    <row r="1116" spans="3:34">
      <c r="C1116" s="66"/>
      <c r="D1116" s="66"/>
      <c r="E1116" s="66"/>
      <c r="F1116" s="66"/>
      <c r="G1116" s="66"/>
      <c r="H1116" s="66"/>
      <c r="I1116" s="66"/>
      <c r="J1116" s="66"/>
      <c r="K1116" s="66"/>
      <c r="L1116" s="66"/>
      <c r="M1116" s="66"/>
      <c r="N1116" s="66"/>
      <c r="O1116" s="66"/>
      <c r="P1116" s="66"/>
      <c r="Q1116" s="66"/>
      <c r="R1116" s="66"/>
      <c r="S1116" s="66"/>
      <c r="T1116" s="66"/>
      <c r="U1116" s="66"/>
      <c r="V1116" s="66"/>
      <c r="W1116" s="66"/>
      <c r="X1116" s="66"/>
      <c r="Y1116" s="66"/>
      <c r="Z1116" s="66"/>
      <c r="AA1116" s="66"/>
      <c r="AB1116" s="66"/>
      <c r="AC1116" s="66"/>
      <c r="AD1116" s="66"/>
      <c r="AE1116" s="66"/>
      <c r="AF1116" s="66"/>
      <c r="AG1116" s="66"/>
      <c r="AH1116" s="66"/>
    </row>
    <row r="1126" spans="3:34">
      <c r="C1126" s="66"/>
      <c r="D1126" s="66"/>
      <c r="E1126" s="66"/>
      <c r="F1126" s="66"/>
      <c r="G1126" s="66"/>
      <c r="H1126" s="66"/>
      <c r="I1126" s="66"/>
      <c r="J1126" s="66"/>
      <c r="K1126" s="66"/>
      <c r="L1126" s="66"/>
      <c r="M1126" s="66"/>
      <c r="N1126" s="66"/>
      <c r="O1126" s="66"/>
      <c r="P1126" s="66"/>
      <c r="Q1126" s="66"/>
      <c r="R1126" s="66"/>
      <c r="S1126" s="66"/>
      <c r="T1126" s="66"/>
      <c r="U1126" s="66"/>
      <c r="V1126" s="66"/>
      <c r="W1126" s="66"/>
      <c r="X1126" s="66"/>
      <c r="Y1126" s="66"/>
      <c r="Z1126" s="66"/>
      <c r="AA1126" s="66"/>
      <c r="AB1126" s="66"/>
      <c r="AC1126" s="66"/>
      <c r="AD1126" s="66"/>
      <c r="AE1126" s="66"/>
      <c r="AF1126" s="66"/>
      <c r="AG1126" s="66"/>
      <c r="AH1126" s="66"/>
    </row>
    <row r="1155" spans="3:34">
      <c r="C1155" s="66"/>
      <c r="D1155" s="66"/>
      <c r="E1155" s="66"/>
      <c r="F1155" s="66"/>
      <c r="G1155" s="66"/>
      <c r="H1155" s="66"/>
      <c r="I1155" s="66"/>
      <c r="J1155" s="66"/>
      <c r="K1155" s="66"/>
      <c r="L1155" s="66"/>
      <c r="M1155" s="66"/>
      <c r="N1155" s="66"/>
      <c r="O1155" s="66"/>
      <c r="P1155" s="66"/>
      <c r="Q1155" s="66"/>
      <c r="R1155" s="66"/>
      <c r="S1155" s="66"/>
      <c r="T1155" s="66"/>
      <c r="U1155" s="66"/>
      <c r="V1155" s="66"/>
      <c r="W1155" s="66"/>
      <c r="X1155" s="66"/>
      <c r="Y1155" s="66"/>
      <c r="Z1155" s="66"/>
      <c r="AA1155" s="66"/>
      <c r="AB1155" s="66"/>
      <c r="AC1155" s="66"/>
      <c r="AD1155" s="66"/>
      <c r="AE1155" s="66"/>
      <c r="AF1155" s="66"/>
      <c r="AG1155" s="66"/>
      <c r="AH1155" s="66"/>
    </row>
    <row r="1157" spans="3:34">
      <c r="C1157" s="66"/>
      <c r="D1157" s="66"/>
      <c r="E1157" s="66"/>
      <c r="F1157" s="66"/>
      <c r="G1157" s="66"/>
      <c r="H1157" s="66"/>
      <c r="I1157" s="66"/>
      <c r="J1157" s="66"/>
      <c r="K1157" s="66"/>
      <c r="L1157" s="66"/>
      <c r="M1157" s="66"/>
      <c r="N1157" s="66"/>
      <c r="O1157" s="66"/>
      <c r="P1157" s="66"/>
      <c r="Q1157" s="66"/>
      <c r="R1157" s="66"/>
      <c r="S1157" s="66"/>
      <c r="T1157" s="66"/>
      <c r="U1157" s="66"/>
      <c r="V1157" s="66"/>
      <c r="W1157" s="66"/>
      <c r="X1157" s="66"/>
      <c r="Y1157" s="66"/>
      <c r="Z1157" s="66"/>
      <c r="AA1157" s="66"/>
      <c r="AB1157" s="66"/>
      <c r="AC1157" s="66"/>
      <c r="AD1157" s="66"/>
      <c r="AE1157" s="66"/>
      <c r="AF1157" s="66"/>
      <c r="AG1157" s="66"/>
      <c r="AH1157" s="66"/>
    </row>
    <row r="1175" spans="3:34">
      <c r="C1175" s="66"/>
      <c r="D1175" s="66"/>
      <c r="E1175" s="66"/>
      <c r="F1175" s="66"/>
      <c r="G1175" s="66"/>
      <c r="H1175" s="66"/>
      <c r="I1175" s="66"/>
      <c r="J1175" s="66"/>
      <c r="K1175" s="66"/>
      <c r="L1175" s="66"/>
      <c r="M1175" s="66"/>
      <c r="N1175" s="66"/>
      <c r="O1175" s="66"/>
      <c r="P1175" s="66"/>
      <c r="Q1175" s="66"/>
      <c r="R1175" s="66"/>
      <c r="S1175" s="66"/>
      <c r="T1175" s="66"/>
      <c r="U1175" s="66"/>
      <c r="V1175" s="66"/>
      <c r="W1175" s="66"/>
      <c r="X1175" s="66"/>
      <c r="Y1175" s="66"/>
      <c r="Z1175" s="66"/>
      <c r="AA1175" s="66"/>
      <c r="AB1175" s="66"/>
      <c r="AC1175" s="66"/>
      <c r="AD1175" s="66"/>
      <c r="AE1175" s="66"/>
      <c r="AF1175" s="66"/>
      <c r="AG1175" s="66"/>
      <c r="AH1175" s="66"/>
    </row>
    <row r="1177" spans="3:34">
      <c r="C1177" s="66"/>
      <c r="D1177" s="66"/>
      <c r="E1177" s="66"/>
      <c r="F1177" s="66"/>
      <c r="G1177" s="66"/>
      <c r="H1177" s="66"/>
      <c r="I1177" s="66"/>
      <c r="J1177" s="66"/>
      <c r="K1177" s="66"/>
      <c r="L1177" s="66"/>
      <c r="M1177" s="66"/>
      <c r="N1177" s="66"/>
      <c r="O1177" s="66"/>
      <c r="P1177" s="66"/>
      <c r="Q1177" s="66"/>
      <c r="R1177" s="66"/>
      <c r="S1177" s="66"/>
      <c r="T1177" s="66"/>
      <c r="U1177" s="66"/>
      <c r="V1177" s="66"/>
      <c r="W1177" s="66"/>
      <c r="X1177" s="66"/>
      <c r="Y1177" s="66"/>
      <c r="Z1177" s="66"/>
      <c r="AA1177" s="66"/>
      <c r="AB1177" s="66"/>
      <c r="AC1177" s="66"/>
      <c r="AD1177" s="66"/>
      <c r="AE1177" s="66"/>
      <c r="AF1177" s="66"/>
      <c r="AG1177" s="66"/>
      <c r="AH1177" s="66"/>
    </row>
    <row r="1195" spans="3:34">
      <c r="C1195" s="66"/>
      <c r="D1195" s="66"/>
      <c r="E1195" s="66"/>
      <c r="F1195" s="66"/>
      <c r="G1195" s="66"/>
      <c r="H1195" s="66"/>
      <c r="I1195" s="66"/>
      <c r="J1195" s="66"/>
      <c r="K1195" s="66"/>
      <c r="L1195" s="66"/>
      <c r="M1195" s="66"/>
      <c r="N1195" s="66"/>
      <c r="O1195" s="66"/>
      <c r="P1195" s="66"/>
      <c r="Q1195" s="66"/>
      <c r="R1195" s="66"/>
      <c r="S1195" s="66"/>
      <c r="T1195" s="66"/>
      <c r="U1195" s="66"/>
      <c r="V1195" s="66"/>
      <c r="W1195" s="66"/>
      <c r="X1195" s="66"/>
      <c r="Y1195" s="66"/>
      <c r="Z1195" s="66"/>
      <c r="AA1195" s="66"/>
      <c r="AB1195" s="66"/>
      <c r="AC1195" s="66"/>
      <c r="AD1195" s="66"/>
      <c r="AE1195" s="66"/>
      <c r="AF1195" s="66"/>
      <c r="AG1195" s="66"/>
      <c r="AH1195" s="66"/>
    </row>
    <row r="1197" spans="3:34">
      <c r="C1197" s="66"/>
      <c r="D1197" s="66"/>
      <c r="E1197" s="66"/>
      <c r="F1197" s="66"/>
      <c r="G1197" s="66"/>
      <c r="H1197" s="66"/>
      <c r="I1197" s="66"/>
      <c r="J1197" s="66"/>
      <c r="K1197" s="66"/>
      <c r="L1197" s="66"/>
      <c r="M1197" s="66"/>
      <c r="N1197" s="66"/>
      <c r="O1197" s="66"/>
      <c r="P1197" s="66"/>
      <c r="Q1197" s="66"/>
      <c r="R1197" s="66"/>
      <c r="S1197" s="66"/>
      <c r="T1197" s="66"/>
      <c r="U1197" s="66"/>
      <c r="V1197" s="66"/>
      <c r="W1197" s="66"/>
      <c r="X1197" s="66"/>
      <c r="Y1197" s="66"/>
      <c r="Z1197" s="66"/>
      <c r="AA1197" s="66"/>
      <c r="AB1197" s="66"/>
      <c r="AC1197" s="66"/>
      <c r="AD1197" s="66"/>
      <c r="AE1197" s="66"/>
      <c r="AF1197" s="66"/>
      <c r="AG1197" s="66"/>
      <c r="AH1197" s="66"/>
    </row>
    <row r="1215" spans="3:34">
      <c r="C1215" s="66"/>
      <c r="D1215" s="66"/>
      <c r="E1215" s="66"/>
      <c r="F1215" s="66"/>
      <c r="G1215" s="66"/>
      <c r="H1215" s="66"/>
      <c r="I1215" s="66"/>
      <c r="J1215" s="66"/>
      <c r="K1215" s="66"/>
      <c r="L1215" s="66"/>
      <c r="M1215" s="66"/>
      <c r="N1215" s="66"/>
      <c r="O1215" s="66"/>
      <c r="P1215" s="66"/>
      <c r="Q1215" s="66"/>
      <c r="R1215" s="66"/>
      <c r="S1215" s="66"/>
      <c r="T1215" s="66"/>
      <c r="U1215" s="66"/>
      <c r="V1215" s="66"/>
      <c r="W1215" s="66"/>
      <c r="X1215" s="66"/>
      <c r="Y1215" s="66"/>
      <c r="Z1215" s="66"/>
      <c r="AA1215" s="66"/>
      <c r="AB1215" s="66"/>
      <c r="AC1215" s="66"/>
      <c r="AD1215" s="66"/>
      <c r="AE1215" s="66"/>
      <c r="AF1215" s="66"/>
      <c r="AG1215" s="66"/>
      <c r="AH1215" s="66"/>
    </row>
    <row r="1217" spans="3:34">
      <c r="C1217" s="66"/>
      <c r="D1217" s="66"/>
      <c r="E1217" s="66"/>
      <c r="F1217" s="66"/>
      <c r="G1217" s="66"/>
      <c r="H1217" s="66"/>
      <c r="I1217" s="66"/>
      <c r="J1217" s="66"/>
      <c r="K1217" s="66"/>
      <c r="L1217" s="66"/>
      <c r="M1217" s="66"/>
      <c r="N1217" s="66"/>
      <c r="O1217" s="66"/>
      <c r="P1217" s="66"/>
      <c r="Q1217" s="66"/>
      <c r="R1217" s="66"/>
      <c r="S1217" s="66"/>
      <c r="T1217" s="66"/>
      <c r="U1217" s="66"/>
      <c r="V1217" s="66"/>
      <c r="W1217" s="66"/>
      <c r="X1217" s="66"/>
      <c r="Y1217" s="66"/>
      <c r="Z1217" s="66"/>
      <c r="AA1217" s="66"/>
      <c r="AB1217" s="66"/>
      <c r="AC1217" s="66"/>
      <c r="AD1217" s="66"/>
      <c r="AE1217" s="66"/>
      <c r="AF1217" s="66"/>
      <c r="AG1217" s="66"/>
      <c r="AH1217" s="66"/>
    </row>
    <row r="1235" spans="3:34">
      <c r="C1235" s="66"/>
      <c r="D1235" s="66"/>
      <c r="E1235" s="66"/>
      <c r="F1235" s="66"/>
      <c r="G1235" s="66"/>
      <c r="H1235" s="66"/>
      <c r="I1235" s="66"/>
      <c r="J1235" s="66"/>
      <c r="K1235" s="66"/>
      <c r="L1235" s="66"/>
      <c r="M1235" s="66"/>
      <c r="N1235" s="66"/>
      <c r="O1235" s="66"/>
      <c r="P1235" s="66"/>
      <c r="Q1235" s="66"/>
      <c r="R1235" s="66"/>
      <c r="S1235" s="66"/>
      <c r="T1235" s="66"/>
      <c r="U1235" s="66"/>
      <c r="V1235" s="66"/>
      <c r="W1235" s="66"/>
      <c r="X1235" s="66"/>
      <c r="Y1235" s="66"/>
      <c r="Z1235" s="66"/>
      <c r="AA1235" s="66"/>
      <c r="AB1235" s="66"/>
      <c r="AC1235" s="66"/>
      <c r="AD1235" s="66"/>
      <c r="AE1235" s="66"/>
      <c r="AF1235" s="66"/>
      <c r="AG1235" s="66"/>
      <c r="AH1235" s="66"/>
    </row>
    <row r="1255" spans="3:34">
      <c r="C1255" s="66"/>
      <c r="D1255" s="66"/>
      <c r="E1255" s="66"/>
      <c r="F1255" s="66"/>
      <c r="G1255" s="66"/>
      <c r="H1255" s="66"/>
      <c r="I1255" s="66"/>
      <c r="J1255" s="66"/>
      <c r="K1255" s="66"/>
      <c r="L1255" s="66"/>
      <c r="M1255" s="66"/>
      <c r="N1255" s="66"/>
      <c r="O1255" s="66"/>
      <c r="P1255" s="66"/>
      <c r="Q1255" s="66"/>
      <c r="R1255" s="66"/>
      <c r="S1255" s="66"/>
      <c r="T1255" s="66"/>
      <c r="U1255" s="66"/>
      <c r="V1255" s="66"/>
      <c r="W1255" s="66"/>
      <c r="X1255" s="66"/>
      <c r="Y1255" s="66"/>
      <c r="Z1255" s="66"/>
      <c r="AA1255" s="66"/>
      <c r="AB1255" s="66"/>
      <c r="AC1255" s="66"/>
      <c r="AD1255" s="66"/>
      <c r="AE1255" s="66"/>
      <c r="AF1255" s="66"/>
      <c r="AG1255" s="66"/>
      <c r="AH1255" s="66"/>
    </row>
    <row r="1315" spans="3:34">
      <c r="C1315" s="66"/>
      <c r="D1315" s="66"/>
      <c r="E1315" s="66"/>
      <c r="F1315" s="66"/>
      <c r="G1315" s="66"/>
      <c r="H1315" s="66"/>
      <c r="I1315" s="66"/>
      <c r="J1315" s="66"/>
      <c r="K1315" s="66"/>
      <c r="L1315" s="66"/>
      <c r="M1315" s="66"/>
      <c r="N1315" s="66"/>
      <c r="O1315" s="66"/>
      <c r="P1315" s="66"/>
      <c r="Q1315" s="66"/>
      <c r="R1315" s="66"/>
      <c r="S1315" s="66"/>
      <c r="T1315" s="66"/>
      <c r="U1315" s="66"/>
      <c r="V1315" s="66"/>
      <c r="W1315" s="66"/>
      <c r="X1315" s="66"/>
      <c r="Y1315" s="66"/>
      <c r="Z1315" s="66"/>
      <c r="AA1315" s="66"/>
      <c r="AB1315" s="66"/>
      <c r="AC1315" s="66"/>
      <c r="AD1315" s="66"/>
      <c r="AE1315" s="66"/>
      <c r="AF1315" s="66"/>
      <c r="AG1315" s="66"/>
      <c r="AH1315" s="66"/>
    </row>
    <row r="1335" spans="3:34">
      <c r="C1335" s="66"/>
      <c r="D1335" s="66"/>
      <c r="E1335" s="66"/>
      <c r="F1335" s="66"/>
      <c r="G1335" s="66"/>
      <c r="H1335" s="66"/>
      <c r="I1335" s="66"/>
      <c r="J1335" s="66"/>
      <c r="K1335" s="66"/>
      <c r="L1335" s="66"/>
      <c r="M1335" s="66"/>
      <c r="N1335" s="66"/>
      <c r="O1335" s="66"/>
      <c r="P1335" s="66"/>
      <c r="Q1335" s="66"/>
      <c r="R1335" s="66"/>
      <c r="S1335" s="66"/>
      <c r="T1335" s="66"/>
      <c r="U1335" s="66"/>
      <c r="V1335" s="66"/>
      <c r="W1335" s="66"/>
      <c r="X1335" s="66"/>
      <c r="Y1335" s="66"/>
      <c r="Z1335" s="66"/>
      <c r="AA1335" s="66"/>
      <c r="AB1335" s="66"/>
      <c r="AC1335" s="66"/>
      <c r="AD1335" s="66"/>
      <c r="AE1335" s="66"/>
      <c r="AF1335" s="66"/>
      <c r="AG1335" s="66"/>
      <c r="AH1335" s="66"/>
    </row>
    <row r="1355" spans="3:34">
      <c r="C1355" s="66"/>
      <c r="D1355" s="66"/>
      <c r="E1355" s="66"/>
      <c r="F1355" s="66"/>
      <c r="G1355" s="66"/>
      <c r="H1355" s="66"/>
      <c r="I1355" s="66"/>
      <c r="J1355" s="66"/>
      <c r="K1355" s="66"/>
      <c r="L1355" s="66"/>
      <c r="M1355" s="66"/>
      <c r="N1355" s="66"/>
      <c r="O1355" s="66"/>
      <c r="P1355" s="66"/>
      <c r="Q1355" s="66"/>
      <c r="R1355" s="66"/>
      <c r="S1355" s="66"/>
      <c r="T1355" s="66"/>
      <c r="U1355" s="66"/>
      <c r="V1355" s="66"/>
      <c r="W1355" s="66"/>
      <c r="X1355" s="66"/>
      <c r="Y1355" s="66"/>
      <c r="Z1355" s="66"/>
      <c r="AA1355" s="66"/>
      <c r="AB1355" s="66"/>
      <c r="AC1355" s="66"/>
      <c r="AD1355" s="66"/>
      <c r="AE1355" s="66"/>
      <c r="AF1355" s="66"/>
      <c r="AG1355" s="66"/>
      <c r="AH1355" s="6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H9"/>
  <sheetViews>
    <sheetView workbookViewId="0">
      <selection activeCell="B7" sqref="B7"/>
    </sheetView>
  </sheetViews>
  <sheetFormatPr defaultColWidth="9.28515625" defaultRowHeight="15"/>
  <cols>
    <col min="1" max="1" width="16.5703125" customWidth="1"/>
    <col min="2" max="2" width="18.28515625" bestFit="1" customWidth="1"/>
  </cols>
  <sheetData>
    <row r="1" spans="1:34" ht="30">
      <c r="A1" s="6" t="s">
        <v>117</v>
      </c>
      <c r="B1" s="5">
        <v>2018</v>
      </c>
      <c r="C1" s="5">
        <v>2019</v>
      </c>
      <c r="D1" s="5">
        <v>2020</v>
      </c>
      <c r="E1" s="5">
        <v>2021</v>
      </c>
      <c r="F1" s="5">
        <v>2022</v>
      </c>
      <c r="G1" s="5">
        <v>2023</v>
      </c>
      <c r="H1" s="5">
        <v>2024</v>
      </c>
      <c r="I1" s="5">
        <v>2025</v>
      </c>
      <c r="J1" s="5">
        <v>2026</v>
      </c>
      <c r="K1" s="5">
        <v>2027</v>
      </c>
      <c r="L1" s="5">
        <v>2028</v>
      </c>
      <c r="M1" s="5">
        <v>2029</v>
      </c>
      <c r="N1" s="5">
        <v>2030</v>
      </c>
      <c r="O1" s="5">
        <v>2031</v>
      </c>
      <c r="P1" s="5">
        <v>2032</v>
      </c>
      <c r="Q1" s="5">
        <v>2033</v>
      </c>
      <c r="R1" s="5">
        <v>2034</v>
      </c>
      <c r="S1" s="5">
        <v>2035</v>
      </c>
      <c r="T1" s="5">
        <v>2036</v>
      </c>
      <c r="U1" s="5">
        <v>2037</v>
      </c>
      <c r="V1" s="5">
        <v>2038</v>
      </c>
      <c r="W1" s="5">
        <v>2039</v>
      </c>
      <c r="X1" s="5">
        <v>2040</v>
      </c>
      <c r="Y1" s="5">
        <v>2041</v>
      </c>
      <c r="Z1" s="5">
        <v>2042</v>
      </c>
      <c r="AA1" s="5">
        <v>2043</v>
      </c>
      <c r="AB1" s="5">
        <v>2044</v>
      </c>
      <c r="AC1" s="5">
        <v>2045</v>
      </c>
      <c r="AD1" s="5">
        <v>2046</v>
      </c>
      <c r="AE1" s="5">
        <v>2047</v>
      </c>
      <c r="AF1" s="5">
        <v>2048</v>
      </c>
      <c r="AG1" s="5">
        <v>2049</v>
      </c>
      <c r="AH1" s="5">
        <v>2050</v>
      </c>
    </row>
    <row r="2" spans="1:34">
      <c r="A2" t="s">
        <v>38</v>
      </c>
      <c r="B2" s="7">
        <f>CONVERT((('Passenger Cars'!U13*'Passenger Cars'!U16)+(Trucks!U23*Trucks!U35))/('Passenger Cars'!U13+Trucks!U23),"km","mi")</f>
        <v>9554.1234147952946</v>
      </c>
      <c r="C2" s="7">
        <f>B2</f>
        <v>9554.1234147952946</v>
      </c>
      <c r="D2" s="7">
        <f t="shared" ref="D2:AH7" si="0">C2</f>
        <v>9554.1234147952946</v>
      </c>
      <c r="E2" s="7">
        <f t="shared" si="0"/>
        <v>9554.1234147952946</v>
      </c>
      <c r="F2" s="7">
        <f t="shared" si="0"/>
        <v>9554.1234147952946</v>
      </c>
      <c r="G2" s="7">
        <f t="shared" si="0"/>
        <v>9554.1234147952946</v>
      </c>
      <c r="H2" s="7">
        <f t="shared" si="0"/>
        <v>9554.1234147952946</v>
      </c>
      <c r="I2" s="7">
        <f t="shared" si="0"/>
        <v>9554.1234147952946</v>
      </c>
      <c r="J2" s="7">
        <f t="shared" si="0"/>
        <v>9554.1234147952946</v>
      </c>
      <c r="K2" s="7">
        <f t="shared" si="0"/>
        <v>9554.1234147952946</v>
      </c>
      <c r="L2" s="7">
        <f t="shared" si="0"/>
        <v>9554.1234147952946</v>
      </c>
      <c r="M2" s="7">
        <f t="shared" si="0"/>
        <v>9554.1234147952946</v>
      </c>
      <c r="N2" s="7">
        <f t="shared" si="0"/>
        <v>9554.1234147952946</v>
      </c>
      <c r="O2" s="7">
        <f t="shared" si="0"/>
        <v>9554.1234147952946</v>
      </c>
      <c r="P2" s="7">
        <f t="shared" si="0"/>
        <v>9554.1234147952946</v>
      </c>
      <c r="Q2" s="7">
        <f t="shared" si="0"/>
        <v>9554.1234147952946</v>
      </c>
      <c r="R2" s="7">
        <f t="shared" si="0"/>
        <v>9554.1234147952946</v>
      </c>
      <c r="S2" s="7">
        <f t="shared" si="0"/>
        <v>9554.1234147952946</v>
      </c>
      <c r="T2" s="7">
        <f t="shared" si="0"/>
        <v>9554.1234147952946</v>
      </c>
      <c r="U2" s="7">
        <f t="shared" si="0"/>
        <v>9554.1234147952946</v>
      </c>
      <c r="V2" s="7">
        <f t="shared" si="0"/>
        <v>9554.1234147952946</v>
      </c>
      <c r="W2" s="7">
        <f t="shared" si="0"/>
        <v>9554.1234147952946</v>
      </c>
      <c r="X2" s="7">
        <f t="shared" si="0"/>
        <v>9554.1234147952946</v>
      </c>
      <c r="Y2" s="7">
        <f t="shared" si="0"/>
        <v>9554.1234147952946</v>
      </c>
      <c r="Z2" s="7">
        <f t="shared" si="0"/>
        <v>9554.1234147952946</v>
      </c>
      <c r="AA2" s="7">
        <f t="shared" si="0"/>
        <v>9554.1234147952946</v>
      </c>
      <c r="AB2" s="7">
        <f t="shared" si="0"/>
        <v>9554.1234147952946</v>
      </c>
      <c r="AC2" s="7">
        <f t="shared" si="0"/>
        <v>9554.1234147952946</v>
      </c>
      <c r="AD2" s="7">
        <f t="shared" si="0"/>
        <v>9554.1234147952946</v>
      </c>
      <c r="AE2" s="7">
        <f t="shared" si="0"/>
        <v>9554.1234147952946</v>
      </c>
      <c r="AF2" s="7">
        <f t="shared" si="0"/>
        <v>9554.1234147952946</v>
      </c>
      <c r="AG2" s="7">
        <f t="shared" si="0"/>
        <v>9554.1234147952946</v>
      </c>
      <c r="AH2" s="7">
        <f t="shared" si="0"/>
        <v>9554.1234147952946</v>
      </c>
    </row>
    <row r="3" spans="1:34">
      <c r="A3" t="s">
        <v>39</v>
      </c>
      <c r="B3" s="7">
        <f>DATA_inputdata!E234</f>
        <v>33500.419733409915</v>
      </c>
      <c r="C3" s="7">
        <f t="shared" ref="C3:R7" si="1">B3</f>
        <v>33500.419733409915</v>
      </c>
      <c r="D3" s="7">
        <f t="shared" si="1"/>
        <v>33500.419733409915</v>
      </c>
      <c r="E3" s="7">
        <f t="shared" si="1"/>
        <v>33500.419733409915</v>
      </c>
      <c r="F3" s="7">
        <f t="shared" si="1"/>
        <v>33500.419733409915</v>
      </c>
      <c r="G3" s="7">
        <f t="shared" si="1"/>
        <v>33500.419733409915</v>
      </c>
      <c r="H3" s="7">
        <f t="shared" si="1"/>
        <v>33500.419733409915</v>
      </c>
      <c r="I3" s="7">
        <f t="shared" si="1"/>
        <v>33500.419733409915</v>
      </c>
      <c r="J3" s="7">
        <f t="shared" si="1"/>
        <v>33500.419733409915</v>
      </c>
      <c r="K3" s="7">
        <f t="shared" si="1"/>
        <v>33500.419733409915</v>
      </c>
      <c r="L3" s="7">
        <f t="shared" si="1"/>
        <v>33500.419733409915</v>
      </c>
      <c r="M3" s="7">
        <f t="shared" si="1"/>
        <v>33500.419733409915</v>
      </c>
      <c r="N3" s="7">
        <f t="shared" si="1"/>
        <v>33500.419733409915</v>
      </c>
      <c r="O3" s="7">
        <f t="shared" si="1"/>
        <v>33500.419733409915</v>
      </c>
      <c r="P3" s="7">
        <f t="shared" si="1"/>
        <v>33500.419733409915</v>
      </c>
      <c r="Q3" s="7">
        <f t="shared" si="1"/>
        <v>33500.419733409915</v>
      </c>
      <c r="R3" s="7">
        <f t="shared" si="1"/>
        <v>33500.419733409915</v>
      </c>
      <c r="S3" s="7">
        <f t="shared" si="0"/>
        <v>33500.419733409915</v>
      </c>
      <c r="T3" s="7">
        <f t="shared" si="0"/>
        <v>33500.419733409915</v>
      </c>
      <c r="U3" s="7">
        <f t="shared" si="0"/>
        <v>33500.419733409915</v>
      </c>
      <c r="V3" s="7">
        <f t="shared" si="0"/>
        <v>33500.419733409915</v>
      </c>
      <c r="W3" s="7">
        <f t="shared" si="0"/>
        <v>33500.419733409915</v>
      </c>
      <c r="X3" s="7">
        <f t="shared" si="0"/>
        <v>33500.419733409915</v>
      </c>
      <c r="Y3" s="7">
        <f t="shared" si="0"/>
        <v>33500.419733409915</v>
      </c>
      <c r="Z3" s="7">
        <f t="shared" si="0"/>
        <v>33500.419733409915</v>
      </c>
      <c r="AA3" s="7">
        <f t="shared" si="0"/>
        <v>33500.419733409915</v>
      </c>
      <c r="AB3" s="7">
        <f t="shared" si="0"/>
        <v>33500.419733409915</v>
      </c>
      <c r="AC3" s="7">
        <f t="shared" si="0"/>
        <v>33500.419733409915</v>
      </c>
      <c r="AD3" s="7">
        <f t="shared" si="0"/>
        <v>33500.419733409915</v>
      </c>
      <c r="AE3" s="7">
        <f t="shared" si="0"/>
        <v>33500.419733409915</v>
      </c>
      <c r="AF3" s="7">
        <f t="shared" si="0"/>
        <v>33500.419733409915</v>
      </c>
      <c r="AG3" s="7">
        <f t="shared" si="0"/>
        <v>33500.419733409915</v>
      </c>
      <c r="AH3" s="7">
        <f t="shared" si="0"/>
        <v>33500.419733409915</v>
      </c>
    </row>
    <row r="4" spans="1:34">
      <c r="A4" t="s">
        <v>28</v>
      </c>
      <c r="B4" s="7">
        <f>DATA_inputdata!E235</f>
        <v>105675.97361082943</v>
      </c>
      <c r="C4" s="7">
        <f t="shared" si="1"/>
        <v>105675.97361082943</v>
      </c>
      <c r="D4" s="7">
        <f t="shared" si="0"/>
        <v>105675.97361082943</v>
      </c>
      <c r="E4" s="7">
        <f t="shared" si="0"/>
        <v>105675.97361082943</v>
      </c>
      <c r="F4" s="7">
        <f t="shared" si="0"/>
        <v>105675.97361082943</v>
      </c>
      <c r="G4" s="7">
        <f t="shared" si="0"/>
        <v>105675.97361082943</v>
      </c>
      <c r="H4" s="7">
        <f t="shared" si="0"/>
        <v>105675.97361082943</v>
      </c>
      <c r="I4" s="7">
        <f t="shared" si="0"/>
        <v>105675.97361082943</v>
      </c>
      <c r="J4" s="7">
        <f t="shared" si="0"/>
        <v>105675.97361082943</v>
      </c>
      <c r="K4" s="7">
        <f t="shared" si="0"/>
        <v>105675.97361082943</v>
      </c>
      <c r="L4" s="7">
        <f t="shared" si="0"/>
        <v>105675.97361082943</v>
      </c>
      <c r="M4" s="7">
        <f t="shared" si="0"/>
        <v>105675.97361082943</v>
      </c>
      <c r="N4" s="7">
        <f t="shared" si="0"/>
        <v>105675.97361082943</v>
      </c>
      <c r="O4" s="7">
        <f t="shared" si="0"/>
        <v>105675.97361082943</v>
      </c>
      <c r="P4" s="7">
        <f t="shared" si="0"/>
        <v>105675.97361082943</v>
      </c>
      <c r="Q4" s="7">
        <f t="shared" si="0"/>
        <v>105675.97361082943</v>
      </c>
      <c r="R4" s="7">
        <f t="shared" si="0"/>
        <v>105675.97361082943</v>
      </c>
      <c r="S4" s="7">
        <f t="shared" si="0"/>
        <v>105675.97361082943</v>
      </c>
      <c r="T4" s="7">
        <f t="shared" si="0"/>
        <v>105675.97361082943</v>
      </c>
      <c r="U4" s="7">
        <f t="shared" si="0"/>
        <v>105675.97361082943</v>
      </c>
      <c r="V4" s="7">
        <f t="shared" si="0"/>
        <v>105675.97361082943</v>
      </c>
      <c r="W4" s="7">
        <f t="shared" si="0"/>
        <v>105675.97361082943</v>
      </c>
      <c r="X4" s="7">
        <f t="shared" si="0"/>
        <v>105675.97361082943</v>
      </c>
      <c r="Y4" s="7">
        <f t="shared" si="0"/>
        <v>105675.97361082943</v>
      </c>
      <c r="Z4" s="7">
        <f t="shared" si="0"/>
        <v>105675.97361082943</v>
      </c>
      <c r="AA4" s="7">
        <f t="shared" si="0"/>
        <v>105675.97361082943</v>
      </c>
      <c r="AB4" s="7">
        <f t="shared" si="0"/>
        <v>105675.97361082943</v>
      </c>
      <c r="AC4" s="7">
        <f t="shared" si="0"/>
        <v>105675.97361082943</v>
      </c>
      <c r="AD4" s="7">
        <f t="shared" si="0"/>
        <v>105675.97361082943</v>
      </c>
      <c r="AE4" s="7">
        <f t="shared" si="0"/>
        <v>105675.97361082943</v>
      </c>
      <c r="AF4" s="7">
        <f t="shared" si="0"/>
        <v>105675.97361082943</v>
      </c>
      <c r="AG4" s="7">
        <f t="shared" si="0"/>
        <v>105675.97361082943</v>
      </c>
      <c r="AH4" s="7">
        <f t="shared" si="0"/>
        <v>105675.97361082943</v>
      </c>
    </row>
    <row r="5" spans="1:34">
      <c r="A5" t="s">
        <v>40</v>
      </c>
      <c r="B5" s="7">
        <f>DATA_inputdata!E236</f>
        <v>27749.887528486739</v>
      </c>
      <c r="C5" s="7">
        <f t="shared" si="1"/>
        <v>27749.887528486739</v>
      </c>
      <c r="D5" s="7">
        <f t="shared" si="0"/>
        <v>27749.887528486739</v>
      </c>
      <c r="E5" s="7">
        <f t="shared" si="0"/>
        <v>27749.887528486739</v>
      </c>
      <c r="F5" s="7">
        <f t="shared" si="0"/>
        <v>27749.887528486739</v>
      </c>
      <c r="G5" s="7">
        <f t="shared" si="0"/>
        <v>27749.887528486739</v>
      </c>
      <c r="H5" s="7">
        <f t="shared" si="0"/>
        <v>27749.887528486739</v>
      </c>
      <c r="I5" s="7">
        <f t="shared" si="0"/>
        <v>27749.887528486739</v>
      </c>
      <c r="J5" s="7">
        <f t="shared" si="0"/>
        <v>27749.887528486739</v>
      </c>
      <c r="K5" s="7">
        <f t="shared" si="0"/>
        <v>27749.887528486739</v>
      </c>
      <c r="L5" s="7">
        <f t="shared" si="0"/>
        <v>27749.887528486739</v>
      </c>
      <c r="M5" s="7">
        <f t="shared" si="0"/>
        <v>27749.887528486739</v>
      </c>
      <c r="N5" s="7">
        <f t="shared" si="0"/>
        <v>27749.887528486739</v>
      </c>
      <c r="O5" s="7">
        <f t="shared" si="0"/>
        <v>27749.887528486739</v>
      </c>
      <c r="P5" s="7">
        <f t="shared" si="0"/>
        <v>27749.887528486739</v>
      </c>
      <c r="Q5" s="7">
        <f t="shared" si="0"/>
        <v>27749.887528486739</v>
      </c>
      <c r="R5" s="7">
        <f t="shared" si="0"/>
        <v>27749.887528486739</v>
      </c>
      <c r="S5" s="7">
        <f t="shared" si="0"/>
        <v>27749.887528486739</v>
      </c>
      <c r="T5" s="7">
        <f t="shared" si="0"/>
        <v>27749.887528486739</v>
      </c>
      <c r="U5" s="7">
        <f t="shared" si="0"/>
        <v>27749.887528486739</v>
      </c>
      <c r="V5" s="7">
        <f t="shared" si="0"/>
        <v>27749.887528486739</v>
      </c>
      <c r="W5" s="7">
        <f t="shared" si="0"/>
        <v>27749.887528486739</v>
      </c>
      <c r="X5" s="7">
        <f t="shared" si="0"/>
        <v>27749.887528486739</v>
      </c>
      <c r="Y5" s="7">
        <f t="shared" si="0"/>
        <v>27749.887528486739</v>
      </c>
      <c r="Z5" s="7">
        <f t="shared" si="0"/>
        <v>27749.887528486739</v>
      </c>
      <c r="AA5" s="7">
        <f t="shared" si="0"/>
        <v>27749.887528486739</v>
      </c>
      <c r="AB5" s="7">
        <f t="shared" si="0"/>
        <v>27749.887528486739</v>
      </c>
      <c r="AC5" s="7">
        <f t="shared" si="0"/>
        <v>27749.887528486739</v>
      </c>
      <c r="AD5" s="7">
        <f t="shared" si="0"/>
        <v>27749.887528486739</v>
      </c>
      <c r="AE5" s="7">
        <f t="shared" si="0"/>
        <v>27749.887528486739</v>
      </c>
      <c r="AF5" s="7">
        <f t="shared" si="0"/>
        <v>27749.887528486739</v>
      </c>
      <c r="AG5" s="7">
        <f t="shared" si="0"/>
        <v>27749.887528486739</v>
      </c>
      <c r="AH5" s="7">
        <f t="shared" si="0"/>
        <v>27749.887528486739</v>
      </c>
    </row>
    <row r="6" spans="1:34">
      <c r="A6" t="s">
        <v>41</v>
      </c>
      <c r="B6" s="7">
        <f>DATA_inputdata!E237</f>
        <v>0</v>
      </c>
      <c r="C6" s="7">
        <f t="shared" si="1"/>
        <v>0</v>
      </c>
      <c r="D6" s="7">
        <f t="shared" si="0"/>
        <v>0</v>
      </c>
      <c r="E6" s="7">
        <f t="shared" si="0"/>
        <v>0</v>
      </c>
      <c r="F6" s="7">
        <f t="shared" si="0"/>
        <v>0</v>
      </c>
      <c r="G6" s="7">
        <f t="shared" si="0"/>
        <v>0</v>
      </c>
      <c r="H6" s="7">
        <f t="shared" si="0"/>
        <v>0</v>
      </c>
      <c r="I6" s="7">
        <f t="shared" si="0"/>
        <v>0</v>
      </c>
      <c r="J6" s="7">
        <f t="shared" si="0"/>
        <v>0</v>
      </c>
      <c r="K6" s="7">
        <f t="shared" si="0"/>
        <v>0</v>
      </c>
      <c r="L6" s="7">
        <f t="shared" si="0"/>
        <v>0</v>
      </c>
      <c r="M6" s="7">
        <f t="shared" si="0"/>
        <v>0</v>
      </c>
      <c r="N6" s="7">
        <f t="shared" si="0"/>
        <v>0</v>
      </c>
      <c r="O6" s="7">
        <f t="shared" si="0"/>
        <v>0</v>
      </c>
      <c r="P6" s="7">
        <f t="shared" si="0"/>
        <v>0</v>
      </c>
      <c r="Q6" s="7">
        <f t="shared" si="0"/>
        <v>0</v>
      </c>
      <c r="R6" s="7">
        <f t="shared" si="0"/>
        <v>0</v>
      </c>
      <c r="S6" s="7">
        <f t="shared" si="0"/>
        <v>0</v>
      </c>
      <c r="T6" s="7">
        <f t="shared" si="0"/>
        <v>0</v>
      </c>
      <c r="U6" s="7">
        <f t="shared" si="0"/>
        <v>0</v>
      </c>
      <c r="V6" s="7">
        <f t="shared" si="0"/>
        <v>0</v>
      </c>
      <c r="W6" s="7">
        <f t="shared" si="0"/>
        <v>0</v>
      </c>
      <c r="X6" s="7">
        <f t="shared" si="0"/>
        <v>0</v>
      </c>
      <c r="Y6" s="7">
        <f t="shared" si="0"/>
        <v>0</v>
      </c>
      <c r="Z6" s="7">
        <f t="shared" si="0"/>
        <v>0</v>
      </c>
      <c r="AA6" s="7">
        <f t="shared" si="0"/>
        <v>0</v>
      </c>
      <c r="AB6" s="7">
        <f t="shared" si="0"/>
        <v>0</v>
      </c>
      <c r="AC6" s="7">
        <f t="shared" si="0"/>
        <v>0</v>
      </c>
      <c r="AD6" s="7">
        <f t="shared" si="0"/>
        <v>0</v>
      </c>
      <c r="AE6" s="7">
        <f t="shared" si="0"/>
        <v>0</v>
      </c>
      <c r="AF6" s="7">
        <f t="shared" si="0"/>
        <v>0</v>
      </c>
      <c r="AG6" s="7">
        <f t="shared" si="0"/>
        <v>0</v>
      </c>
      <c r="AH6" s="7">
        <f t="shared" si="0"/>
        <v>0</v>
      </c>
    </row>
    <row r="7" spans="1:34">
      <c r="A7" t="s">
        <v>42</v>
      </c>
      <c r="B7" s="7">
        <f>DATA_inputdata!E238</f>
        <v>17647.108681345879</v>
      </c>
      <c r="C7" s="7">
        <f t="shared" si="1"/>
        <v>17647.108681345879</v>
      </c>
      <c r="D7" s="7">
        <f t="shared" si="0"/>
        <v>17647.108681345879</v>
      </c>
      <c r="E7" s="7">
        <f t="shared" si="0"/>
        <v>17647.108681345879</v>
      </c>
      <c r="F7" s="7">
        <f t="shared" si="0"/>
        <v>17647.108681345879</v>
      </c>
      <c r="G7" s="7">
        <f t="shared" si="0"/>
        <v>17647.108681345879</v>
      </c>
      <c r="H7" s="7">
        <f t="shared" si="0"/>
        <v>17647.108681345879</v>
      </c>
      <c r="I7" s="7">
        <f t="shared" si="0"/>
        <v>17647.108681345879</v>
      </c>
      <c r="J7" s="7">
        <f t="shared" si="0"/>
        <v>17647.108681345879</v>
      </c>
      <c r="K7" s="7">
        <f t="shared" si="0"/>
        <v>17647.108681345879</v>
      </c>
      <c r="L7" s="7">
        <f t="shared" si="0"/>
        <v>17647.108681345879</v>
      </c>
      <c r="M7" s="7">
        <f t="shared" si="0"/>
        <v>17647.108681345879</v>
      </c>
      <c r="N7" s="7">
        <f t="shared" si="0"/>
        <v>17647.108681345879</v>
      </c>
      <c r="O7" s="7">
        <f t="shared" si="0"/>
        <v>17647.108681345879</v>
      </c>
      <c r="P7" s="7">
        <f t="shared" si="0"/>
        <v>17647.108681345879</v>
      </c>
      <c r="Q7" s="7">
        <f t="shared" si="0"/>
        <v>17647.108681345879</v>
      </c>
      <c r="R7" s="7">
        <f t="shared" si="0"/>
        <v>17647.108681345879</v>
      </c>
      <c r="S7" s="7">
        <f t="shared" si="0"/>
        <v>17647.108681345879</v>
      </c>
      <c r="T7" s="7">
        <f t="shared" si="0"/>
        <v>17647.108681345879</v>
      </c>
      <c r="U7" s="7">
        <f t="shared" si="0"/>
        <v>17647.108681345879</v>
      </c>
      <c r="V7" s="7">
        <f t="shared" si="0"/>
        <v>17647.108681345879</v>
      </c>
      <c r="W7" s="7">
        <f t="shared" si="0"/>
        <v>17647.108681345879</v>
      </c>
      <c r="X7" s="7">
        <f t="shared" si="0"/>
        <v>17647.108681345879</v>
      </c>
      <c r="Y7" s="7">
        <f t="shared" si="0"/>
        <v>17647.108681345879</v>
      </c>
      <c r="Z7" s="7">
        <f t="shared" si="0"/>
        <v>17647.108681345879</v>
      </c>
      <c r="AA7" s="7">
        <f t="shared" si="0"/>
        <v>17647.108681345879</v>
      </c>
      <c r="AB7" s="7">
        <f t="shared" si="0"/>
        <v>17647.108681345879</v>
      </c>
      <c r="AC7" s="7">
        <f t="shared" si="0"/>
        <v>17647.108681345879</v>
      </c>
      <c r="AD7" s="7">
        <f t="shared" si="0"/>
        <v>17647.108681345879</v>
      </c>
      <c r="AE7" s="7">
        <f t="shared" si="0"/>
        <v>17647.108681345879</v>
      </c>
      <c r="AF7" s="7">
        <f t="shared" si="0"/>
        <v>17647.108681345879</v>
      </c>
      <c r="AG7" s="7">
        <f t="shared" si="0"/>
        <v>17647.108681345879</v>
      </c>
      <c r="AH7" s="7">
        <f t="shared" si="0"/>
        <v>17647.108681345879</v>
      </c>
    </row>
    <row r="9" spans="1:34">
      <c r="B9" s="7"/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50194-B8D6-4AF4-B896-91A23BB620DE}">
  <dimension ref="A1:E42"/>
  <sheetViews>
    <sheetView workbookViewId="0">
      <selection sqref="A1:D1048576"/>
    </sheetView>
  </sheetViews>
  <sheetFormatPr defaultRowHeight="15"/>
  <cols>
    <col min="1" max="1" width="51.85546875" bestFit="1" customWidth="1"/>
    <col min="2" max="3" width="19" customWidth="1"/>
    <col min="4" max="4" width="13.7109375" customWidth="1"/>
    <col min="5" max="5" width="31.85546875" bestFit="1" customWidth="1"/>
  </cols>
  <sheetData>
    <row r="1" spans="1:5">
      <c r="A1" s="1" t="s">
        <v>214</v>
      </c>
      <c r="B1" s="71" t="s">
        <v>215</v>
      </c>
      <c r="C1" s="71" t="s">
        <v>215</v>
      </c>
      <c r="D1" s="71" t="s">
        <v>215</v>
      </c>
      <c r="E1" s="71"/>
    </row>
    <row r="2" spans="1:5">
      <c r="A2" t="s">
        <v>216</v>
      </c>
      <c r="B2" t="s">
        <v>217</v>
      </c>
      <c r="C2" s="1" t="s">
        <v>28</v>
      </c>
      <c r="D2" s="1" t="s">
        <v>218</v>
      </c>
    </row>
    <row r="3" spans="1:5">
      <c r="A3" t="s">
        <v>219</v>
      </c>
      <c r="B3" t="s">
        <v>217</v>
      </c>
      <c r="C3" s="1" t="s">
        <v>28</v>
      </c>
      <c r="D3" s="1" t="s">
        <v>218</v>
      </c>
    </row>
    <row r="4" spans="1:5">
      <c r="A4" t="s">
        <v>220</v>
      </c>
      <c r="B4" t="s">
        <v>221</v>
      </c>
      <c r="C4" s="1" t="s">
        <v>28</v>
      </c>
      <c r="D4" s="1" t="s">
        <v>218</v>
      </c>
    </row>
    <row r="5" spans="1:5">
      <c r="A5" t="s">
        <v>222</v>
      </c>
      <c r="B5" t="s">
        <v>221</v>
      </c>
      <c r="C5" s="1" t="s">
        <v>28</v>
      </c>
      <c r="D5" s="1" t="s">
        <v>218</v>
      </c>
    </row>
    <row r="6" spans="1:5">
      <c r="A6" t="s">
        <v>223</v>
      </c>
      <c r="B6" t="s">
        <v>221</v>
      </c>
      <c r="C6" s="1" t="s">
        <v>28</v>
      </c>
      <c r="D6" s="1" t="s">
        <v>218</v>
      </c>
    </row>
    <row r="7" spans="1:5">
      <c r="A7" t="s">
        <v>224</v>
      </c>
      <c r="B7" t="s">
        <v>221</v>
      </c>
      <c r="C7" s="1" t="s">
        <v>28</v>
      </c>
      <c r="D7" s="1" t="s">
        <v>218</v>
      </c>
    </row>
    <row r="8" spans="1:5">
      <c r="A8" t="s">
        <v>225</v>
      </c>
      <c r="B8" t="s">
        <v>217</v>
      </c>
      <c r="C8" s="1" t="s">
        <v>41</v>
      </c>
      <c r="D8" s="1" t="s">
        <v>218</v>
      </c>
    </row>
    <row r="9" spans="1:5">
      <c r="A9" t="s">
        <v>226</v>
      </c>
      <c r="B9" t="s">
        <v>217</v>
      </c>
      <c r="C9" s="1" t="s">
        <v>41</v>
      </c>
      <c r="D9" s="1" t="s">
        <v>218</v>
      </c>
    </row>
    <row r="10" spans="1:5">
      <c r="A10" t="s">
        <v>227</v>
      </c>
      <c r="B10" t="s">
        <v>228</v>
      </c>
      <c r="C10" t="s">
        <v>228</v>
      </c>
      <c r="D10" t="s">
        <v>228</v>
      </c>
    </row>
    <row r="11" spans="1:5">
      <c r="A11" t="s">
        <v>229</v>
      </c>
      <c r="B11" t="s">
        <v>228</v>
      </c>
      <c r="C11" t="s">
        <v>228</v>
      </c>
      <c r="D11" t="s">
        <v>228</v>
      </c>
    </row>
    <row r="12" spans="1:5">
      <c r="A12" t="s">
        <v>230</v>
      </c>
      <c r="B12" t="s">
        <v>228</v>
      </c>
      <c r="C12" t="s">
        <v>228</v>
      </c>
      <c r="D12" t="s">
        <v>228</v>
      </c>
    </row>
    <row r="13" spans="1:5">
      <c r="A13" t="s">
        <v>231</v>
      </c>
      <c r="B13" t="s">
        <v>228</v>
      </c>
      <c r="C13" t="s">
        <v>228</v>
      </c>
      <c r="D13" t="s">
        <v>228</v>
      </c>
    </row>
    <row r="14" spans="1:5">
      <c r="A14" t="s">
        <v>232</v>
      </c>
      <c r="B14" t="s">
        <v>228</v>
      </c>
      <c r="C14" t="s">
        <v>228</v>
      </c>
      <c r="D14" t="s">
        <v>228</v>
      </c>
    </row>
    <row r="15" spans="1:5">
      <c r="A15" t="s">
        <v>233</v>
      </c>
      <c r="B15" t="s">
        <v>228</v>
      </c>
      <c r="C15" t="s">
        <v>228</v>
      </c>
      <c r="D15" t="s">
        <v>228</v>
      </c>
    </row>
    <row r="16" spans="1:5">
      <c r="A16" t="s">
        <v>234</v>
      </c>
      <c r="B16" t="s">
        <v>217</v>
      </c>
      <c r="C16" s="1" t="s">
        <v>40</v>
      </c>
      <c r="D16" s="1" t="s">
        <v>218</v>
      </c>
    </row>
    <row r="17" spans="1:4">
      <c r="A17" t="s">
        <v>235</v>
      </c>
      <c r="B17" t="s">
        <v>221</v>
      </c>
      <c r="C17" s="1" t="s">
        <v>40</v>
      </c>
      <c r="D17" s="1" t="s">
        <v>218</v>
      </c>
    </row>
    <row r="18" spans="1:4">
      <c r="A18" t="s">
        <v>236</v>
      </c>
      <c r="B18" t="s">
        <v>217</v>
      </c>
      <c r="C18" t="s">
        <v>38</v>
      </c>
      <c r="D18" s="1" t="s">
        <v>218</v>
      </c>
    </row>
    <row r="19" spans="1:4">
      <c r="A19" t="s">
        <v>237</v>
      </c>
      <c r="B19" t="s">
        <v>217</v>
      </c>
      <c r="C19" t="s">
        <v>38</v>
      </c>
      <c r="D19" s="1" t="s">
        <v>238</v>
      </c>
    </row>
    <row r="20" spans="1:4">
      <c r="A20" t="s">
        <v>239</v>
      </c>
      <c r="B20" t="s">
        <v>217</v>
      </c>
      <c r="C20" t="s">
        <v>38</v>
      </c>
      <c r="D20" s="1" t="s">
        <v>240</v>
      </c>
    </row>
    <row r="21" spans="1:4">
      <c r="A21" t="s">
        <v>241</v>
      </c>
      <c r="B21" t="s">
        <v>217</v>
      </c>
      <c r="C21" t="s">
        <v>38</v>
      </c>
      <c r="D21" s="1" t="s">
        <v>242</v>
      </c>
    </row>
    <row r="22" spans="1:4">
      <c r="A22" t="s">
        <v>243</v>
      </c>
      <c r="B22" t="s">
        <v>217</v>
      </c>
      <c r="C22" t="s">
        <v>39</v>
      </c>
      <c r="D22" s="1" t="s">
        <v>218</v>
      </c>
    </row>
    <row r="23" spans="1:4">
      <c r="A23" t="s">
        <v>244</v>
      </c>
      <c r="B23" t="s">
        <v>217</v>
      </c>
      <c r="C23" t="s">
        <v>39</v>
      </c>
      <c r="D23" s="1" t="s">
        <v>240</v>
      </c>
    </row>
    <row r="24" spans="1:4">
      <c r="A24" t="s">
        <v>245</v>
      </c>
      <c r="B24" t="s">
        <v>217</v>
      </c>
      <c r="C24" t="s">
        <v>42</v>
      </c>
      <c r="D24" s="1" t="s">
        <v>218</v>
      </c>
    </row>
    <row r="25" spans="1:4">
      <c r="A25" t="s">
        <v>246</v>
      </c>
      <c r="B25" t="s">
        <v>217</v>
      </c>
      <c r="C25" t="s">
        <v>42</v>
      </c>
      <c r="D25" s="1" t="s">
        <v>238</v>
      </c>
    </row>
    <row r="26" spans="1:4">
      <c r="A26" t="s">
        <v>247</v>
      </c>
      <c r="B26" t="s">
        <v>221</v>
      </c>
      <c r="C26" t="s">
        <v>38</v>
      </c>
      <c r="D26" s="1" t="s">
        <v>218</v>
      </c>
    </row>
    <row r="27" spans="1:4">
      <c r="A27" t="s">
        <v>248</v>
      </c>
      <c r="B27" t="s">
        <v>221</v>
      </c>
      <c r="C27" t="s">
        <v>38</v>
      </c>
      <c r="D27" s="1" t="s">
        <v>238</v>
      </c>
    </row>
    <row r="28" spans="1:4">
      <c r="A28" t="s">
        <v>249</v>
      </c>
      <c r="B28" t="s">
        <v>221</v>
      </c>
      <c r="C28" t="s">
        <v>38</v>
      </c>
      <c r="D28" s="1" t="s">
        <v>240</v>
      </c>
    </row>
    <row r="29" spans="1:4">
      <c r="A29" t="s">
        <v>250</v>
      </c>
      <c r="B29" t="s">
        <v>221</v>
      </c>
      <c r="C29" t="s">
        <v>38</v>
      </c>
      <c r="D29" s="1" t="s">
        <v>242</v>
      </c>
    </row>
    <row r="30" spans="1:4">
      <c r="A30" t="s">
        <v>251</v>
      </c>
      <c r="B30" t="s">
        <v>221</v>
      </c>
      <c r="C30" t="s">
        <v>39</v>
      </c>
      <c r="D30" s="1" t="s">
        <v>218</v>
      </c>
    </row>
    <row r="31" spans="1:4">
      <c r="A31" t="s">
        <v>252</v>
      </c>
      <c r="B31" t="s">
        <v>221</v>
      </c>
      <c r="C31" t="s">
        <v>39</v>
      </c>
      <c r="D31" s="1" t="s">
        <v>238</v>
      </c>
    </row>
    <row r="32" spans="1:4">
      <c r="A32" t="s">
        <v>253</v>
      </c>
      <c r="B32" t="s">
        <v>221</v>
      </c>
      <c r="C32" t="s">
        <v>42</v>
      </c>
      <c r="D32" s="1" t="s">
        <v>238</v>
      </c>
    </row>
    <row r="33" spans="1:4">
      <c r="A33" t="s">
        <v>254</v>
      </c>
      <c r="B33" t="s">
        <v>221</v>
      </c>
      <c r="C33" t="s">
        <v>38</v>
      </c>
      <c r="D33" s="1" t="s">
        <v>218</v>
      </c>
    </row>
    <row r="34" spans="1:4">
      <c r="A34" t="s">
        <v>255</v>
      </c>
      <c r="B34" t="s">
        <v>221</v>
      </c>
      <c r="C34" t="s">
        <v>38</v>
      </c>
      <c r="D34" s="1" t="s">
        <v>238</v>
      </c>
    </row>
    <row r="35" spans="1:4">
      <c r="A35" t="s">
        <v>256</v>
      </c>
      <c r="B35" t="s">
        <v>221</v>
      </c>
      <c r="C35" t="s">
        <v>38</v>
      </c>
      <c r="D35" s="1" t="s">
        <v>240</v>
      </c>
    </row>
    <row r="36" spans="1:4">
      <c r="A36" t="s">
        <v>257</v>
      </c>
      <c r="B36" t="s">
        <v>221</v>
      </c>
      <c r="C36" t="s">
        <v>38</v>
      </c>
      <c r="D36" s="1" t="s">
        <v>242</v>
      </c>
    </row>
    <row r="37" spans="1:4">
      <c r="A37" t="s">
        <v>258</v>
      </c>
      <c r="B37" t="s">
        <v>221</v>
      </c>
      <c r="C37" t="s">
        <v>39</v>
      </c>
      <c r="D37" s="1" t="s">
        <v>218</v>
      </c>
    </row>
    <row r="38" spans="1:4">
      <c r="A38" t="s">
        <v>259</v>
      </c>
      <c r="B38" t="s">
        <v>221</v>
      </c>
      <c r="C38" t="s">
        <v>39</v>
      </c>
      <c r="D38" s="1" t="s">
        <v>238</v>
      </c>
    </row>
    <row r="39" spans="1:4">
      <c r="A39" t="s">
        <v>260</v>
      </c>
      <c r="B39" t="s">
        <v>221</v>
      </c>
      <c r="C39" t="s">
        <v>39</v>
      </c>
      <c r="D39" s="1" t="s">
        <v>240</v>
      </c>
    </row>
    <row r="40" spans="1:4">
      <c r="A40" t="s">
        <v>261</v>
      </c>
      <c r="B40" t="s">
        <v>221</v>
      </c>
      <c r="C40" t="s">
        <v>39</v>
      </c>
      <c r="D40" s="1" t="s">
        <v>218</v>
      </c>
    </row>
    <row r="41" spans="1:4">
      <c r="A41" t="s">
        <v>262</v>
      </c>
      <c r="B41" t="s">
        <v>221</v>
      </c>
      <c r="C41" t="s">
        <v>39</v>
      </c>
      <c r="D41" s="1" t="s">
        <v>238</v>
      </c>
    </row>
    <row r="42" spans="1:4">
      <c r="A42" t="s">
        <v>263</v>
      </c>
      <c r="B42" t="s">
        <v>221</v>
      </c>
      <c r="C42" t="s">
        <v>39</v>
      </c>
      <c r="D42" s="1" t="s">
        <v>240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3F542-B137-4E6C-963F-19A550154108}">
  <dimension ref="A1:P575"/>
  <sheetViews>
    <sheetView workbookViewId="0">
      <selection activeCell="J2" sqref="J2"/>
    </sheetView>
  </sheetViews>
  <sheetFormatPr defaultRowHeight="15"/>
  <cols>
    <col min="6" max="6" width="20.85546875" customWidth="1"/>
    <col min="7" max="7" width="16.140625" bestFit="1" customWidth="1"/>
    <col min="13" max="13" width="30.5703125" customWidth="1"/>
    <col min="14" max="14" width="13.7109375" bestFit="1" customWidth="1"/>
    <col min="15" max="15" width="11.140625" bestFit="1" customWidth="1"/>
    <col min="16" max="16" width="17.7109375" bestFit="1" customWidth="1"/>
  </cols>
  <sheetData>
    <row r="1" spans="1:16" ht="45">
      <c r="A1" s="68" t="s">
        <v>152</v>
      </c>
      <c r="B1" s="68" t="s">
        <v>153</v>
      </c>
      <c r="C1" s="68" t="s">
        <v>154</v>
      </c>
      <c r="D1" s="68" t="s">
        <v>155</v>
      </c>
      <c r="E1" s="68" t="s">
        <v>156</v>
      </c>
      <c r="F1" s="68" t="s">
        <v>157</v>
      </c>
      <c r="G1" s="68" t="s">
        <v>158</v>
      </c>
      <c r="H1" s="68" t="s">
        <v>159</v>
      </c>
      <c r="I1" s="68" t="s">
        <v>160</v>
      </c>
      <c r="J1" s="68" t="s">
        <v>161</v>
      </c>
      <c r="K1" s="68" t="s">
        <v>162</v>
      </c>
      <c r="L1" s="68" t="s">
        <v>163</v>
      </c>
      <c r="M1" s="69" t="s">
        <v>164</v>
      </c>
      <c r="N1" s="70" t="s">
        <v>165</v>
      </c>
      <c r="O1" s="70" t="s">
        <v>165</v>
      </c>
      <c r="P1" s="70" t="s">
        <v>165</v>
      </c>
    </row>
    <row r="2" spans="1:16">
      <c r="A2" t="s">
        <v>166</v>
      </c>
      <c r="B2">
        <v>102</v>
      </c>
      <c r="C2" t="s">
        <v>167</v>
      </c>
      <c r="D2" t="s">
        <v>168</v>
      </c>
      <c r="E2" t="s">
        <v>169</v>
      </c>
      <c r="F2" t="s">
        <v>170</v>
      </c>
      <c r="G2" t="s">
        <v>171</v>
      </c>
      <c r="H2" t="s">
        <v>169</v>
      </c>
      <c r="I2">
        <v>38700009</v>
      </c>
      <c r="J2">
        <v>35834454.097318679</v>
      </c>
      <c r="K2">
        <v>39.059591559299989</v>
      </c>
      <c r="L2">
        <v>917430.33315940003</v>
      </c>
      <c r="M2" t="str">
        <f>G2&amp;"_"&amp;H2&amp;"_"&amp;F2</f>
        <v>Road - Passenger_Car_Gasoline</v>
      </c>
      <c r="N2" t="str">
        <f>INDEX(crosswalk!B:B,MATCH($M2,crosswalk!$A:$A,0))</f>
        <v>psgr</v>
      </c>
      <c r="O2" t="str">
        <f>INDEX(crosswalk!C:C,MATCH($M2,crosswalk!$A:$A,0))</f>
        <v>LDVs</v>
      </c>
      <c r="P2" t="str">
        <f>INDEX(crosswalk!D:D,MATCH($M2,crosswalk!$A:$A,0))</f>
        <v>gasoline vehicle</v>
      </c>
    </row>
    <row r="3" spans="1:16">
      <c r="A3" t="s">
        <v>172</v>
      </c>
      <c r="B3">
        <v>102</v>
      </c>
      <c r="C3" t="s">
        <v>167</v>
      </c>
      <c r="D3" t="s">
        <v>168</v>
      </c>
      <c r="E3" t="s">
        <v>169</v>
      </c>
      <c r="F3" t="s">
        <v>170</v>
      </c>
      <c r="G3" t="s">
        <v>171</v>
      </c>
      <c r="H3" t="s">
        <v>169</v>
      </c>
      <c r="I3">
        <v>51811505.045019373</v>
      </c>
      <c r="J3">
        <v>46214339.629173808</v>
      </c>
      <c r="K3">
        <v>39.086209735690311</v>
      </c>
      <c r="L3">
        <v>1182369.4326384037</v>
      </c>
      <c r="M3" t="str">
        <f t="shared" ref="M3:M66" si="0">G3&amp;"_"&amp;H3&amp;"_"&amp;F3</f>
        <v>Road - Passenger_Car_Gasoline</v>
      </c>
      <c r="N3" t="str">
        <f>INDEX(crosswalk!B:B,MATCH($M3,crosswalk!$A:$A,0))</f>
        <v>psgr</v>
      </c>
      <c r="O3" t="str">
        <f>INDEX(crosswalk!C:C,MATCH($M3,crosswalk!$A:$A,0))</f>
        <v>LDVs</v>
      </c>
      <c r="P3" t="str">
        <f>INDEX(crosswalk!D:D,MATCH($M3,crosswalk!$A:$A,0))</f>
        <v>gasoline vehicle</v>
      </c>
    </row>
    <row r="4" spans="1:16">
      <c r="A4" t="s">
        <v>173</v>
      </c>
      <c r="B4">
        <v>102</v>
      </c>
      <c r="C4" t="s">
        <v>167</v>
      </c>
      <c r="D4" t="s">
        <v>168</v>
      </c>
      <c r="E4" t="s">
        <v>169</v>
      </c>
      <c r="F4" t="s">
        <v>170</v>
      </c>
      <c r="G4" t="s">
        <v>171</v>
      </c>
      <c r="H4" t="s">
        <v>169</v>
      </c>
      <c r="I4">
        <v>509441.47607620968</v>
      </c>
      <c r="J4">
        <v>429800.71766623983</v>
      </c>
      <c r="K4">
        <v>56.118839078700006</v>
      </c>
      <c r="L4">
        <v>7658.7599587278592</v>
      </c>
      <c r="M4" t="str">
        <f t="shared" si="0"/>
        <v>Road - Passenger_Car_Gasoline</v>
      </c>
      <c r="N4" t="str">
        <f>INDEX(crosswalk!B:B,MATCH($M4,crosswalk!$A:$A,0))</f>
        <v>psgr</v>
      </c>
      <c r="O4" t="str">
        <f>INDEX(crosswalk!C:C,MATCH($M4,crosswalk!$A:$A,0))</f>
        <v>LDVs</v>
      </c>
      <c r="P4" t="str">
        <f>INDEX(crosswalk!D:D,MATCH($M4,crosswalk!$A:$A,0))</f>
        <v>gasoline vehicle</v>
      </c>
    </row>
    <row r="5" spans="1:16">
      <c r="A5" t="s">
        <v>174</v>
      </c>
      <c r="B5">
        <v>102</v>
      </c>
      <c r="C5" t="s">
        <v>167</v>
      </c>
      <c r="D5" t="s">
        <v>168</v>
      </c>
      <c r="E5" t="s">
        <v>169</v>
      </c>
      <c r="F5" t="s">
        <v>170</v>
      </c>
      <c r="G5" t="s">
        <v>171</v>
      </c>
      <c r="H5" t="s">
        <v>169</v>
      </c>
      <c r="I5">
        <v>15199690</v>
      </c>
      <c r="J5">
        <v>14879643.58446254</v>
      </c>
      <c r="K5">
        <v>56.118839078700006</v>
      </c>
      <c r="L5">
        <v>265145.24941607588</v>
      </c>
      <c r="M5" t="str">
        <f t="shared" si="0"/>
        <v>Road - Passenger_Car_Gasoline</v>
      </c>
      <c r="N5" t="str">
        <f>INDEX(crosswalk!B:B,MATCH($M5,crosswalk!$A:$A,0))</f>
        <v>psgr</v>
      </c>
      <c r="O5" t="str">
        <f>INDEX(crosswalk!C:C,MATCH($M5,crosswalk!$A:$A,0))</f>
        <v>LDVs</v>
      </c>
      <c r="P5" t="str">
        <f>INDEX(crosswalk!D:D,MATCH($M5,crosswalk!$A:$A,0))</f>
        <v>gasoline vehicle</v>
      </c>
    </row>
    <row r="6" spans="1:16">
      <c r="A6" t="s">
        <v>175</v>
      </c>
      <c r="B6">
        <v>102</v>
      </c>
      <c r="C6" t="s">
        <v>167</v>
      </c>
      <c r="D6" t="s">
        <v>168</v>
      </c>
      <c r="E6" t="s">
        <v>169</v>
      </c>
      <c r="F6" t="s">
        <v>170</v>
      </c>
      <c r="G6" t="s">
        <v>171</v>
      </c>
      <c r="H6" t="s">
        <v>169</v>
      </c>
      <c r="I6">
        <v>12128027</v>
      </c>
      <c r="J6">
        <v>10800821.804953003</v>
      </c>
      <c r="K6">
        <v>56.854922384699996</v>
      </c>
      <c r="L6">
        <v>189971.62166313271</v>
      </c>
      <c r="M6" t="str">
        <f t="shared" si="0"/>
        <v>Road - Passenger_Car_Gasoline</v>
      </c>
      <c r="N6" t="str">
        <f>INDEX(crosswalk!B:B,MATCH($M6,crosswalk!$A:$A,0))</f>
        <v>psgr</v>
      </c>
      <c r="O6" t="str">
        <f>INDEX(crosswalk!C:C,MATCH($M6,crosswalk!$A:$A,0))</f>
        <v>LDVs</v>
      </c>
      <c r="P6" t="str">
        <f>INDEX(crosswalk!D:D,MATCH($M6,crosswalk!$A:$A,0))</f>
        <v>gasoline vehicle</v>
      </c>
    </row>
    <row r="7" spans="1:16">
      <c r="A7" t="s">
        <v>176</v>
      </c>
      <c r="B7">
        <v>102</v>
      </c>
      <c r="C7" t="s">
        <v>167</v>
      </c>
      <c r="D7" t="s">
        <v>168</v>
      </c>
      <c r="E7" t="s">
        <v>169</v>
      </c>
      <c r="F7" t="s">
        <v>170</v>
      </c>
      <c r="G7" t="s">
        <v>171</v>
      </c>
      <c r="H7" t="s">
        <v>169</v>
      </c>
      <c r="I7">
        <v>8906486</v>
      </c>
      <c r="J7">
        <v>7730119.4052995816</v>
      </c>
      <c r="K7">
        <v>68.840630249399993</v>
      </c>
      <c r="L7">
        <v>112290.07313405526</v>
      </c>
      <c r="M7" t="str">
        <f t="shared" si="0"/>
        <v>Road - Passenger_Car_Gasoline</v>
      </c>
      <c r="N7" t="str">
        <f>INDEX(crosswalk!B:B,MATCH($M7,crosswalk!$A:$A,0))</f>
        <v>psgr</v>
      </c>
      <c r="O7" t="str">
        <f>INDEX(crosswalk!C:C,MATCH($M7,crosswalk!$A:$A,0))</f>
        <v>LDVs</v>
      </c>
      <c r="P7" t="str">
        <f>INDEX(crosswalk!D:D,MATCH($M7,crosswalk!$A:$A,0))</f>
        <v>gasoline vehicle</v>
      </c>
    </row>
    <row r="8" spans="1:16">
      <c r="A8" t="s">
        <v>177</v>
      </c>
      <c r="B8">
        <v>102</v>
      </c>
      <c r="C8" t="s">
        <v>167</v>
      </c>
      <c r="D8" t="s">
        <v>168</v>
      </c>
      <c r="E8" t="s">
        <v>169</v>
      </c>
      <c r="F8" t="s">
        <v>170</v>
      </c>
      <c r="G8" t="s">
        <v>171</v>
      </c>
      <c r="H8" t="s">
        <v>169</v>
      </c>
      <c r="I8">
        <v>16276361.999999998</v>
      </c>
      <c r="J8">
        <v>15973395.371808274</v>
      </c>
      <c r="K8">
        <v>74.446886910599986</v>
      </c>
      <c r="L8">
        <v>214560.95794831592</v>
      </c>
      <c r="M8" t="str">
        <f t="shared" si="0"/>
        <v>Road - Passenger_Car_Gasoline</v>
      </c>
      <c r="N8" t="str">
        <f>INDEX(crosswalk!B:B,MATCH($M8,crosswalk!$A:$A,0))</f>
        <v>psgr</v>
      </c>
      <c r="O8" t="str">
        <f>INDEX(crosswalk!C:C,MATCH($M8,crosswalk!$A:$A,0))</f>
        <v>LDVs</v>
      </c>
      <c r="P8" t="str">
        <f>INDEX(crosswalk!D:D,MATCH($M8,crosswalk!$A:$A,0))</f>
        <v>gasoline vehicle</v>
      </c>
    </row>
    <row r="9" spans="1:16">
      <c r="A9" t="s">
        <v>178</v>
      </c>
      <c r="B9">
        <v>102</v>
      </c>
      <c r="C9" t="s">
        <v>167</v>
      </c>
      <c r="D9" t="s">
        <v>168</v>
      </c>
      <c r="E9" t="s">
        <v>169</v>
      </c>
      <c r="F9" t="s">
        <v>170</v>
      </c>
      <c r="G9" t="s">
        <v>171</v>
      </c>
      <c r="H9" t="s">
        <v>169</v>
      </c>
      <c r="I9">
        <v>517202.34043765668</v>
      </c>
      <c r="J9">
        <v>486340.974369089</v>
      </c>
      <c r="K9">
        <v>56.118839078700006</v>
      </c>
      <c r="L9">
        <v>8666.2693375936306</v>
      </c>
      <c r="M9" t="str">
        <f t="shared" si="0"/>
        <v>Road - Passenger_Car_Gasoline</v>
      </c>
      <c r="N9" t="str">
        <f>INDEX(crosswalk!B:B,MATCH($M9,crosswalk!$A:$A,0))</f>
        <v>psgr</v>
      </c>
      <c r="O9" t="str">
        <f>INDEX(crosswalk!C:C,MATCH($M9,crosswalk!$A:$A,0))</f>
        <v>LDVs</v>
      </c>
      <c r="P9" t="str">
        <f>INDEX(crosswalk!D:D,MATCH($M9,crosswalk!$A:$A,0))</f>
        <v>gasoline vehicle</v>
      </c>
    </row>
    <row r="10" spans="1:16">
      <c r="A10" t="s">
        <v>179</v>
      </c>
      <c r="B10">
        <v>102</v>
      </c>
      <c r="C10" t="s">
        <v>167</v>
      </c>
      <c r="D10" t="s">
        <v>168</v>
      </c>
      <c r="E10" t="s">
        <v>169</v>
      </c>
      <c r="F10" t="s">
        <v>170</v>
      </c>
      <c r="G10" t="s">
        <v>171</v>
      </c>
      <c r="H10" t="s">
        <v>169</v>
      </c>
      <c r="I10">
        <v>261643.53692728514</v>
      </c>
      <c r="J10">
        <v>220740.9196640634</v>
      </c>
      <c r="K10">
        <v>56.118839078700006</v>
      </c>
      <c r="L10">
        <v>3933.4548484600773</v>
      </c>
      <c r="M10" t="str">
        <f t="shared" si="0"/>
        <v>Road - Passenger_Car_Gasoline</v>
      </c>
      <c r="N10" t="str">
        <f>INDEX(crosswalk!B:B,MATCH($M10,crosswalk!$A:$A,0))</f>
        <v>psgr</v>
      </c>
      <c r="O10" t="str">
        <f>INDEX(crosswalk!C:C,MATCH($M10,crosswalk!$A:$A,0))</f>
        <v>LDVs</v>
      </c>
      <c r="P10" t="str">
        <f>INDEX(crosswalk!D:D,MATCH($M10,crosswalk!$A:$A,0))</f>
        <v>gasoline vehicle</v>
      </c>
    </row>
    <row r="11" spans="1:16">
      <c r="A11" t="s">
        <v>180</v>
      </c>
      <c r="B11">
        <v>102</v>
      </c>
      <c r="C11" t="s">
        <v>167</v>
      </c>
      <c r="D11" t="s">
        <v>168</v>
      </c>
      <c r="E11" t="s">
        <v>169</v>
      </c>
      <c r="F11" t="s">
        <v>170</v>
      </c>
      <c r="G11" t="s">
        <v>171</v>
      </c>
      <c r="H11" t="s">
        <v>169</v>
      </c>
      <c r="I11">
        <v>202945300</v>
      </c>
      <c r="J11">
        <v>185749296.15502378</v>
      </c>
      <c r="K11">
        <v>55.009756628999988</v>
      </c>
      <c r="L11">
        <v>3376660.933218902</v>
      </c>
      <c r="M11" t="str">
        <f t="shared" si="0"/>
        <v>Road - Passenger_Car_Gasoline</v>
      </c>
      <c r="N11" t="str">
        <f>INDEX(crosswalk!B:B,MATCH($M11,crosswalk!$A:$A,0))</f>
        <v>psgr</v>
      </c>
      <c r="O11" t="str">
        <f>INDEX(crosswalk!C:C,MATCH($M11,crosswalk!$A:$A,0))</f>
        <v>LDVs</v>
      </c>
      <c r="P11" t="str">
        <f>INDEX(crosswalk!D:D,MATCH($M11,crosswalk!$A:$A,0))</f>
        <v>gasoline vehicle</v>
      </c>
    </row>
    <row r="12" spans="1:16">
      <c r="A12" t="s">
        <v>181</v>
      </c>
      <c r="B12">
        <v>102</v>
      </c>
      <c r="C12" t="s">
        <v>167</v>
      </c>
      <c r="D12" t="s">
        <v>168</v>
      </c>
      <c r="E12" t="s">
        <v>169</v>
      </c>
      <c r="F12" t="s">
        <v>170</v>
      </c>
      <c r="G12" t="s">
        <v>171</v>
      </c>
      <c r="H12" t="s">
        <v>169</v>
      </c>
      <c r="I12">
        <v>2957519</v>
      </c>
      <c r="J12">
        <v>2508497.9413750614</v>
      </c>
      <c r="K12">
        <v>55.111062763799978</v>
      </c>
      <c r="L12">
        <v>45517.139673502774</v>
      </c>
      <c r="M12" t="str">
        <f t="shared" si="0"/>
        <v>Road - Passenger_Car_Gasoline</v>
      </c>
      <c r="N12" t="str">
        <f>INDEX(crosswalk!B:B,MATCH($M12,crosswalk!$A:$A,0))</f>
        <v>psgr</v>
      </c>
      <c r="O12" t="str">
        <f>INDEX(crosswalk!C:C,MATCH($M12,crosswalk!$A:$A,0))</f>
        <v>LDVs</v>
      </c>
      <c r="P12" t="str">
        <f>INDEX(crosswalk!D:D,MATCH($M12,crosswalk!$A:$A,0))</f>
        <v>gasoline vehicle</v>
      </c>
    </row>
    <row r="13" spans="1:16">
      <c r="A13" t="s">
        <v>182</v>
      </c>
      <c r="B13">
        <v>102</v>
      </c>
      <c r="C13" t="s">
        <v>167</v>
      </c>
      <c r="D13" t="s">
        <v>168</v>
      </c>
      <c r="E13" t="s">
        <v>169</v>
      </c>
      <c r="F13" t="s">
        <v>170</v>
      </c>
      <c r="G13" t="s">
        <v>171</v>
      </c>
      <c r="H13" t="s">
        <v>169</v>
      </c>
      <c r="I13">
        <v>129114272</v>
      </c>
      <c r="J13">
        <v>126169472.0872135</v>
      </c>
      <c r="K13">
        <v>42.420934025099996</v>
      </c>
      <c r="L13">
        <v>2974226.6403790265</v>
      </c>
      <c r="M13" t="str">
        <f t="shared" si="0"/>
        <v>Road - Passenger_Car_Gasoline</v>
      </c>
      <c r="N13" t="str">
        <f>INDEX(crosswalk!B:B,MATCH($M13,crosswalk!$A:$A,0))</f>
        <v>psgr</v>
      </c>
      <c r="O13" t="str">
        <f>INDEX(crosswalk!C:C,MATCH($M13,crosswalk!$A:$A,0))</f>
        <v>LDVs</v>
      </c>
      <c r="P13" t="str">
        <f>INDEX(crosswalk!D:D,MATCH($M13,crosswalk!$A:$A,0))</f>
        <v>gasoline vehicle</v>
      </c>
    </row>
    <row r="14" spans="1:16">
      <c r="A14" t="s">
        <v>183</v>
      </c>
      <c r="B14">
        <v>102</v>
      </c>
      <c r="C14" t="s">
        <v>167</v>
      </c>
      <c r="D14" t="s">
        <v>168</v>
      </c>
      <c r="E14" t="s">
        <v>169</v>
      </c>
      <c r="F14" t="s">
        <v>170</v>
      </c>
      <c r="G14" t="s">
        <v>171</v>
      </c>
      <c r="H14" t="s">
        <v>169</v>
      </c>
      <c r="I14">
        <v>17754481</v>
      </c>
      <c r="J14">
        <v>15573068.227857135</v>
      </c>
      <c r="K14">
        <v>57.921874693199996</v>
      </c>
      <c r="L14">
        <v>268863.33203723823</v>
      </c>
      <c r="M14" t="str">
        <f t="shared" si="0"/>
        <v>Road - Passenger_Car_Gasoline</v>
      </c>
      <c r="N14" t="str">
        <f>INDEX(crosswalk!B:B,MATCH($M14,crosswalk!$A:$A,0))</f>
        <v>psgr</v>
      </c>
      <c r="O14" t="str">
        <f>INDEX(crosswalk!C:C,MATCH($M14,crosswalk!$A:$A,0))</f>
        <v>LDVs</v>
      </c>
      <c r="P14" t="str">
        <f>INDEX(crosswalk!D:D,MATCH($M14,crosswalk!$A:$A,0))</f>
        <v>gasoline vehicle</v>
      </c>
    </row>
    <row r="15" spans="1:16">
      <c r="A15" t="s">
        <v>184</v>
      </c>
      <c r="B15">
        <v>102</v>
      </c>
      <c r="C15" t="s">
        <v>167</v>
      </c>
      <c r="D15" t="s">
        <v>168</v>
      </c>
      <c r="E15" t="s">
        <v>169</v>
      </c>
      <c r="F15" t="s">
        <v>170</v>
      </c>
      <c r="G15" t="s">
        <v>171</v>
      </c>
      <c r="H15" t="s">
        <v>169</v>
      </c>
      <c r="I15">
        <v>797100.07761568262</v>
      </c>
      <c r="J15">
        <v>850516.05511929945</v>
      </c>
      <c r="K15">
        <v>56.118839078700006</v>
      </c>
      <c r="L15">
        <v>15155.624547516953</v>
      </c>
      <c r="M15" t="str">
        <f t="shared" si="0"/>
        <v>Road - Passenger_Car_Gasoline</v>
      </c>
      <c r="N15" t="str">
        <f>INDEX(crosswalk!B:B,MATCH($M15,crosswalk!$A:$A,0))</f>
        <v>psgr</v>
      </c>
      <c r="O15" t="str">
        <f>INDEX(crosswalk!C:C,MATCH($M15,crosswalk!$A:$A,0))</f>
        <v>LDVs</v>
      </c>
      <c r="P15" t="str">
        <f>INDEX(crosswalk!D:D,MATCH($M15,crosswalk!$A:$A,0))</f>
        <v>gasoline vehicle</v>
      </c>
    </row>
    <row r="16" spans="1:16">
      <c r="A16" t="s">
        <v>166</v>
      </c>
      <c r="B16">
        <v>103</v>
      </c>
      <c r="C16" t="s">
        <v>167</v>
      </c>
      <c r="D16" t="s">
        <v>168</v>
      </c>
      <c r="E16" t="s">
        <v>185</v>
      </c>
      <c r="F16" t="s">
        <v>170</v>
      </c>
      <c r="G16" t="s">
        <v>171</v>
      </c>
      <c r="H16" t="s">
        <v>185</v>
      </c>
      <c r="I16">
        <v>70328721</v>
      </c>
      <c r="J16">
        <v>65121207.708185084</v>
      </c>
      <c r="K16">
        <v>45.183014685358465</v>
      </c>
      <c r="L16">
        <v>1441276.2884829724</v>
      </c>
      <c r="M16" t="str">
        <f t="shared" si="0"/>
        <v>Road - Passenger_Passenger Light Truck_Gasoline</v>
      </c>
      <c r="N16" t="str">
        <f>INDEX(crosswalk!B:B,MATCH($M16,crosswalk!$A:$A,0))</f>
        <v>psgr</v>
      </c>
      <c r="O16" t="str">
        <f>INDEX(crosswalk!C:C,MATCH($M16,crosswalk!$A:$A,0))</f>
        <v>LDVs</v>
      </c>
      <c r="P16" t="str">
        <f>INDEX(crosswalk!D:D,MATCH($M16,crosswalk!$A:$A,0))</f>
        <v>gasoline vehicle</v>
      </c>
    </row>
    <row r="17" spans="1:16">
      <c r="A17" t="s">
        <v>172</v>
      </c>
      <c r="B17">
        <v>103</v>
      </c>
      <c r="C17" t="s">
        <v>167</v>
      </c>
      <c r="D17" t="s">
        <v>168</v>
      </c>
      <c r="E17" t="s">
        <v>185</v>
      </c>
      <c r="F17" t="s">
        <v>170</v>
      </c>
      <c r="G17" t="s">
        <v>171</v>
      </c>
      <c r="H17" t="s">
        <v>185</v>
      </c>
      <c r="I17">
        <v>63769624.429773323</v>
      </c>
      <c r="J17">
        <v>56880630.641045325</v>
      </c>
      <c r="K17">
        <v>49.075900388317677</v>
      </c>
      <c r="L17">
        <v>1159033.8677634436</v>
      </c>
      <c r="M17" t="str">
        <f t="shared" si="0"/>
        <v>Road - Passenger_Passenger Light Truck_Gasoline</v>
      </c>
      <c r="N17" t="str">
        <f>INDEX(crosswalk!B:B,MATCH($M17,crosswalk!$A:$A,0))</f>
        <v>psgr</v>
      </c>
      <c r="O17" t="str">
        <f>INDEX(crosswalk!C:C,MATCH($M17,crosswalk!$A:$A,0))</f>
        <v>LDVs</v>
      </c>
      <c r="P17" t="str">
        <f>INDEX(crosswalk!D:D,MATCH($M17,crosswalk!$A:$A,0))</f>
        <v>gasoline vehicle</v>
      </c>
    </row>
    <row r="18" spans="1:16">
      <c r="A18" t="s">
        <v>173</v>
      </c>
      <c r="B18">
        <v>103</v>
      </c>
      <c r="C18" t="s">
        <v>167</v>
      </c>
      <c r="D18" t="s">
        <v>168</v>
      </c>
      <c r="E18" t="s">
        <v>185</v>
      </c>
      <c r="F18" t="s">
        <v>170</v>
      </c>
      <c r="G18" t="s">
        <v>171</v>
      </c>
      <c r="H18" t="s">
        <v>185</v>
      </c>
      <c r="I18">
        <v>623384.5088548268</v>
      </c>
      <c r="J18">
        <v>525931.08702389977</v>
      </c>
      <c r="K18">
        <v>61.79049537884891</v>
      </c>
      <c r="L18">
        <v>8511.5208058993449</v>
      </c>
      <c r="M18" t="str">
        <f t="shared" si="0"/>
        <v>Road - Passenger_Passenger Light Truck_Gasoline</v>
      </c>
      <c r="N18" t="str">
        <f>INDEX(crosswalk!B:B,MATCH($M18,crosswalk!$A:$A,0))</f>
        <v>psgr</v>
      </c>
      <c r="O18" t="str">
        <f>INDEX(crosswalk!C:C,MATCH($M18,crosswalk!$A:$A,0))</f>
        <v>LDVs</v>
      </c>
      <c r="P18" t="str">
        <f>INDEX(crosswalk!D:D,MATCH($M18,crosswalk!$A:$A,0))</f>
        <v>gasoline vehicle</v>
      </c>
    </row>
    <row r="19" spans="1:16">
      <c r="A19" t="s">
        <v>174</v>
      </c>
      <c r="B19">
        <v>103</v>
      </c>
      <c r="C19" t="s">
        <v>167</v>
      </c>
      <c r="D19" t="s">
        <v>168</v>
      </c>
      <c r="E19" t="s">
        <v>185</v>
      </c>
      <c r="F19" t="s">
        <v>170</v>
      </c>
      <c r="G19" t="s">
        <v>171</v>
      </c>
      <c r="H19" t="s">
        <v>185</v>
      </c>
      <c r="I19">
        <v>26269360</v>
      </c>
      <c r="J19">
        <v>25716229.343620617</v>
      </c>
      <c r="K19">
        <v>61.79049537884891</v>
      </c>
      <c r="L19">
        <v>416184.22357596713</v>
      </c>
      <c r="M19" t="str">
        <f t="shared" si="0"/>
        <v>Road - Passenger_Passenger Light Truck_Gasoline</v>
      </c>
      <c r="N19" t="str">
        <f>INDEX(crosswalk!B:B,MATCH($M19,crosswalk!$A:$A,0))</f>
        <v>psgr</v>
      </c>
      <c r="O19" t="str">
        <f>INDEX(crosswalk!C:C,MATCH($M19,crosswalk!$A:$A,0))</f>
        <v>LDVs</v>
      </c>
      <c r="P19" t="str">
        <f>INDEX(crosswalk!D:D,MATCH($M19,crosswalk!$A:$A,0))</f>
        <v>gasoline vehicle</v>
      </c>
    </row>
    <row r="20" spans="1:16">
      <c r="A20" t="s">
        <v>175</v>
      </c>
      <c r="B20">
        <v>103</v>
      </c>
      <c r="C20" t="s">
        <v>167</v>
      </c>
      <c r="D20" t="s">
        <v>168</v>
      </c>
      <c r="E20" t="s">
        <v>185</v>
      </c>
      <c r="F20" t="s">
        <v>170</v>
      </c>
      <c r="G20" t="s">
        <v>171</v>
      </c>
      <c r="H20" t="s">
        <v>185</v>
      </c>
      <c r="I20">
        <v>15492576</v>
      </c>
      <c r="J20">
        <v>13797178.442601718</v>
      </c>
      <c r="K20">
        <v>63.465030526057895</v>
      </c>
      <c r="L20">
        <v>217398.12189859076</v>
      </c>
      <c r="M20" t="str">
        <f t="shared" si="0"/>
        <v>Road - Passenger_Passenger Light Truck_Gasoline</v>
      </c>
      <c r="N20" t="str">
        <f>INDEX(crosswalk!B:B,MATCH($M20,crosswalk!$A:$A,0))</f>
        <v>psgr</v>
      </c>
      <c r="O20" t="str">
        <f>INDEX(crosswalk!C:C,MATCH($M20,crosswalk!$A:$A,0))</f>
        <v>LDVs</v>
      </c>
      <c r="P20" t="str">
        <f>INDEX(crosswalk!D:D,MATCH($M20,crosswalk!$A:$A,0))</f>
        <v>gasoline vehicle</v>
      </c>
    </row>
    <row r="21" spans="1:16">
      <c r="A21" t="s">
        <v>176</v>
      </c>
      <c r="B21">
        <v>103</v>
      </c>
      <c r="C21" t="s">
        <v>167</v>
      </c>
      <c r="D21" t="s">
        <v>168</v>
      </c>
      <c r="E21" t="s">
        <v>185</v>
      </c>
      <c r="F21" t="s">
        <v>170</v>
      </c>
      <c r="G21" t="s">
        <v>171</v>
      </c>
      <c r="H21" t="s">
        <v>185</v>
      </c>
      <c r="I21">
        <v>15241963</v>
      </c>
      <c r="J21">
        <v>13228808.079994539</v>
      </c>
      <c r="K21">
        <v>76.877534637711889</v>
      </c>
      <c r="L21">
        <v>172076.38281242715</v>
      </c>
      <c r="M21" t="str">
        <f t="shared" si="0"/>
        <v>Road - Passenger_Passenger Light Truck_Gasoline</v>
      </c>
      <c r="N21" t="str">
        <f>INDEX(crosswalk!B:B,MATCH($M21,crosswalk!$A:$A,0))</f>
        <v>psgr</v>
      </c>
      <c r="O21" t="str">
        <f>INDEX(crosswalk!C:C,MATCH($M21,crosswalk!$A:$A,0))</f>
        <v>LDVs</v>
      </c>
      <c r="P21" t="str">
        <f>INDEX(crosswalk!D:D,MATCH($M21,crosswalk!$A:$A,0))</f>
        <v>gasoline vehicle</v>
      </c>
    </row>
    <row r="22" spans="1:16">
      <c r="A22" t="s">
        <v>177</v>
      </c>
      <c r="B22">
        <v>103</v>
      </c>
      <c r="C22" t="s">
        <v>167</v>
      </c>
      <c r="D22" t="s">
        <v>168</v>
      </c>
      <c r="E22" t="s">
        <v>185</v>
      </c>
      <c r="F22" t="s">
        <v>170</v>
      </c>
      <c r="G22" t="s">
        <v>171</v>
      </c>
      <c r="H22" t="s">
        <v>185</v>
      </c>
      <c r="I22">
        <v>19083197</v>
      </c>
      <c r="J22">
        <v>18727984.216565445</v>
      </c>
      <c r="K22">
        <v>83.533184686327985</v>
      </c>
      <c r="L22">
        <v>224198.13499138248</v>
      </c>
      <c r="M22" t="str">
        <f t="shared" si="0"/>
        <v>Road - Passenger_Passenger Light Truck_Gasoline</v>
      </c>
      <c r="N22" t="str">
        <f>INDEX(crosswalk!B:B,MATCH($M22,crosswalk!$A:$A,0))</f>
        <v>psgr</v>
      </c>
      <c r="O22" t="str">
        <f>INDEX(crosswalk!C:C,MATCH($M22,crosswalk!$A:$A,0))</f>
        <v>LDVs</v>
      </c>
      <c r="P22" t="str">
        <f>INDEX(crosswalk!D:D,MATCH($M22,crosswalk!$A:$A,0))</f>
        <v>gasoline vehicle</v>
      </c>
    </row>
    <row r="23" spans="1:16">
      <c r="A23" t="s">
        <v>178</v>
      </c>
      <c r="B23">
        <v>103</v>
      </c>
      <c r="C23" t="s">
        <v>167</v>
      </c>
      <c r="D23" t="s">
        <v>168</v>
      </c>
      <c r="E23" t="s">
        <v>185</v>
      </c>
      <c r="F23" t="s">
        <v>170</v>
      </c>
      <c r="G23" t="s">
        <v>171</v>
      </c>
      <c r="H23" t="s">
        <v>185</v>
      </c>
      <c r="I23">
        <v>4216.070665389243</v>
      </c>
      <c r="J23">
        <v>3964.4985242704984</v>
      </c>
      <c r="K23">
        <v>61.79049537884891</v>
      </c>
      <c r="L23">
        <v>64.160329189196943</v>
      </c>
      <c r="M23" t="str">
        <f t="shared" si="0"/>
        <v>Road - Passenger_Passenger Light Truck_Gasoline</v>
      </c>
      <c r="N23" t="str">
        <f>INDEX(crosswalk!B:B,MATCH($M23,crosswalk!$A:$A,0))</f>
        <v>psgr</v>
      </c>
      <c r="O23" t="str">
        <f>INDEX(crosswalk!C:C,MATCH($M23,crosswalk!$A:$A,0))</f>
        <v>LDVs</v>
      </c>
      <c r="P23" t="str">
        <f>INDEX(crosswalk!D:D,MATCH($M23,crosswalk!$A:$A,0))</f>
        <v>gasoline vehicle</v>
      </c>
    </row>
    <row r="24" spans="1:16">
      <c r="A24" t="s">
        <v>179</v>
      </c>
      <c r="B24">
        <v>103</v>
      </c>
      <c r="C24" t="s">
        <v>167</v>
      </c>
      <c r="D24" t="s">
        <v>168</v>
      </c>
      <c r="E24" t="s">
        <v>185</v>
      </c>
      <c r="F24" t="s">
        <v>170</v>
      </c>
      <c r="G24" t="s">
        <v>171</v>
      </c>
      <c r="H24" t="s">
        <v>185</v>
      </c>
      <c r="I24">
        <v>31.825555756250285</v>
      </c>
      <c r="J24">
        <v>26.850280839946866</v>
      </c>
      <c r="K24">
        <v>61.79049537884891</v>
      </c>
      <c r="L24">
        <v>0.43453739406558967</v>
      </c>
      <c r="M24" t="str">
        <f t="shared" si="0"/>
        <v>Road - Passenger_Passenger Light Truck_Gasoline</v>
      </c>
      <c r="N24" t="str">
        <f>INDEX(crosswalk!B:B,MATCH($M24,crosswalk!$A:$A,0))</f>
        <v>psgr</v>
      </c>
      <c r="O24" t="str">
        <f>INDEX(crosswalk!C:C,MATCH($M24,crosswalk!$A:$A,0))</f>
        <v>LDVs</v>
      </c>
      <c r="P24" t="str">
        <f>INDEX(crosswalk!D:D,MATCH($M24,crosswalk!$A:$A,0))</f>
        <v>gasoline vehicle</v>
      </c>
    </row>
    <row r="25" spans="1:16">
      <c r="A25" t="s">
        <v>180</v>
      </c>
      <c r="B25">
        <v>103</v>
      </c>
      <c r="C25" t="s">
        <v>167</v>
      </c>
      <c r="D25" t="s">
        <v>168</v>
      </c>
      <c r="E25" t="s">
        <v>185</v>
      </c>
      <c r="F25" t="s">
        <v>170</v>
      </c>
      <c r="G25" t="s">
        <v>171</v>
      </c>
      <c r="H25" t="s">
        <v>185</v>
      </c>
      <c r="I25">
        <v>210825133</v>
      </c>
      <c r="J25">
        <v>192961453.48790672</v>
      </c>
      <c r="K25">
        <v>64.29511027080413</v>
      </c>
      <c r="L25">
        <v>3001183.957460742</v>
      </c>
      <c r="M25" t="str">
        <f t="shared" si="0"/>
        <v>Road - Passenger_Passenger Light Truck_Gasoline</v>
      </c>
      <c r="N25" t="str">
        <f>INDEX(crosswalk!B:B,MATCH($M25,crosswalk!$A:$A,0))</f>
        <v>psgr</v>
      </c>
      <c r="O25" t="str">
        <f>INDEX(crosswalk!C:C,MATCH($M25,crosswalk!$A:$A,0))</f>
        <v>LDVs</v>
      </c>
      <c r="P25" t="str">
        <f>INDEX(crosswalk!D:D,MATCH($M25,crosswalk!$A:$A,0))</f>
        <v>gasoline vehicle</v>
      </c>
    </row>
    <row r="26" spans="1:16">
      <c r="A26" t="s">
        <v>181</v>
      </c>
      <c r="B26">
        <v>103</v>
      </c>
      <c r="C26" t="s">
        <v>167</v>
      </c>
      <c r="D26" t="s">
        <v>168</v>
      </c>
      <c r="E26" t="s">
        <v>185</v>
      </c>
      <c r="F26" t="s">
        <v>170</v>
      </c>
      <c r="G26" t="s">
        <v>171</v>
      </c>
      <c r="H26" t="s">
        <v>185</v>
      </c>
      <c r="I26">
        <v>3323050</v>
      </c>
      <c r="J26">
        <v>2818532.7242483981</v>
      </c>
      <c r="K26">
        <v>61.934302455848467</v>
      </c>
      <c r="L26">
        <v>45508.427680406428</v>
      </c>
      <c r="M26" t="str">
        <f t="shared" si="0"/>
        <v>Road - Passenger_Passenger Light Truck_Gasoline</v>
      </c>
      <c r="N26" t="str">
        <f>INDEX(crosswalk!B:B,MATCH($M26,crosswalk!$A:$A,0))</f>
        <v>psgr</v>
      </c>
      <c r="O26" t="str">
        <f>INDEX(crosswalk!C:C,MATCH($M26,crosswalk!$A:$A,0))</f>
        <v>LDVs</v>
      </c>
      <c r="P26" t="str">
        <f>INDEX(crosswalk!D:D,MATCH($M26,crosswalk!$A:$A,0))</f>
        <v>gasoline vehicle</v>
      </c>
    </row>
    <row r="27" spans="1:16">
      <c r="A27" t="s">
        <v>182</v>
      </c>
      <c r="B27">
        <v>103</v>
      </c>
      <c r="C27" t="s">
        <v>167</v>
      </c>
      <c r="D27" t="s">
        <v>168</v>
      </c>
      <c r="E27" t="s">
        <v>185</v>
      </c>
      <c r="F27" t="s">
        <v>170</v>
      </c>
      <c r="G27" t="s">
        <v>171</v>
      </c>
      <c r="H27" t="s">
        <v>185</v>
      </c>
      <c r="I27">
        <v>95560926</v>
      </c>
      <c r="J27">
        <v>93381400.822871655</v>
      </c>
      <c r="K27">
        <v>56.480914370294272</v>
      </c>
      <c r="L27">
        <v>1653326.647841681</v>
      </c>
      <c r="M27" t="str">
        <f t="shared" si="0"/>
        <v>Road - Passenger_Passenger Light Truck_Gasoline</v>
      </c>
      <c r="N27" t="str">
        <f>INDEX(crosswalk!B:B,MATCH($M27,crosswalk!$A:$A,0))</f>
        <v>psgr</v>
      </c>
      <c r="O27" t="str">
        <f>INDEX(crosswalk!C:C,MATCH($M27,crosswalk!$A:$A,0))</f>
        <v>LDVs</v>
      </c>
      <c r="P27" t="str">
        <f>INDEX(crosswalk!D:D,MATCH($M27,crosswalk!$A:$A,0))</f>
        <v>gasoline vehicle</v>
      </c>
    </row>
    <row r="28" spans="1:16">
      <c r="A28" t="s">
        <v>183</v>
      </c>
      <c r="B28">
        <v>103</v>
      </c>
      <c r="C28" t="s">
        <v>167</v>
      </c>
      <c r="D28" t="s">
        <v>168</v>
      </c>
      <c r="E28" t="s">
        <v>185</v>
      </c>
      <c r="F28" t="s">
        <v>170</v>
      </c>
      <c r="G28" t="s">
        <v>171</v>
      </c>
      <c r="H28" t="s">
        <v>185</v>
      </c>
      <c r="I28">
        <v>29342284</v>
      </c>
      <c r="J28">
        <v>25737130.288019165</v>
      </c>
      <c r="K28">
        <v>67.832793388835654</v>
      </c>
      <c r="L28">
        <v>379420.17425829824</v>
      </c>
      <c r="M28" t="str">
        <f t="shared" si="0"/>
        <v>Road - Passenger_Passenger Light Truck_Gasoline</v>
      </c>
      <c r="N28" t="str">
        <f>INDEX(crosswalk!B:B,MATCH($M28,crosswalk!$A:$A,0))</f>
        <v>psgr</v>
      </c>
      <c r="O28" t="str">
        <f>INDEX(crosswalk!C:C,MATCH($M28,crosswalk!$A:$A,0))</f>
        <v>LDVs</v>
      </c>
      <c r="P28" t="str">
        <f>INDEX(crosswalk!D:D,MATCH($M28,crosswalk!$A:$A,0))</f>
        <v>gasoline vehicle</v>
      </c>
    </row>
    <row r="29" spans="1:16">
      <c r="A29" t="s">
        <v>184</v>
      </c>
      <c r="B29">
        <v>103</v>
      </c>
      <c r="C29" t="s">
        <v>167</v>
      </c>
      <c r="D29" t="s">
        <v>168</v>
      </c>
      <c r="E29" t="s">
        <v>185</v>
      </c>
      <c r="F29" t="s">
        <v>170</v>
      </c>
      <c r="G29" t="s">
        <v>171</v>
      </c>
      <c r="H29" t="s">
        <v>185</v>
      </c>
      <c r="I29">
        <v>480435.81171891728</v>
      </c>
      <c r="J29">
        <v>512631.20252539369</v>
      </c>
      <c r="K29">
        <v>61.79049537884891</v>
      </c>
      <c r="L29">
        <v>8296.2792154741164</v>
      </c>
      <c r="M29" t="str">
        <f t="shared" si="0"/>
        <v>Road - Passenger_Passenger Light Truck_Gasoline</v>
      </c>
      <c r="N29" t="str">
        <f>INDEX(crosswalk!B:B,MATCH($M29,crosswalk!$A:$A,0))</f>
        <v>psgr</v>
      </c>
      <c r="O29" t="str">
        <f>INDEX(crosswalk!C:C,MATCH($M29,crosswalk!$A:$A,0))</f>
        <v>LDVs</v>
      </c>
      <c r="P29" t="str">
        <f>INDEX(crosswalk!D:D,MATCH($M29,crosswalk!$A:$A,0))</f>
        <v>gasoline vehicle</v>
      </c>
    </row>
    <row r="30" spans="1:16">
      <c r="A30" t="s">
        <v>166</v>
      </c>
      <c r="B30">
        <v>104</v>
      </c>
      <c r="C30" t="s">
        <v>167</v>
      </c>
      <c r="D30" t="s">
        <v>168</v>
      </c>
      <c r="E30" t="s">
        <v>169</v>
      </c>
      <c r="F30" t="s">
        <v>186</v>
      </c>
      <c r="G30" t="s">
        <v>171</v>
      </c>
      <c r="H30" t="s">
        <v>169</v>
      </c>
      <c r="I30">
        <v>682997</v>
      </c>
      <c r="J30">
        <v>663700.1878042483</v>
      </c>
      <c r="K30">
        <v>29.854216966599999</v>
      </c>
      <c r="L30">
        <v>22231.371485870022</v>
      </c>
      <c r="M30" t="str">
        <f t="shared" si="0"/>
        <v>Road - Passenger_Car_Diesel</v>
      </c>
      <c r="N30" t="str">
        <f>INDEX(crosswalk!B:B,MATCH($M30,crosswalk!$A:$A,0))</f>
        <v>psgr</v>
      </c>
      <c r="O30" t="str">
        <f>INDEX(crosswalk!C:C,MATCH($M30,crosswalk!$A:$A,0))</f>
        <v>LDVs</v>
      </c>
      <c r="P30" t="str">
        <f>INDEX(crosswalk!D:D,MATCH($M30,crosswalk!$A:$A,0))</f>
        <v>diesel vehicle</v>
      </c>
    </row>
    <row r="31" spans="1:16">
      <c r="A31" t="s">
        <v>172</v>
      </c>
      <c r="B31">
        <v>104</v>
      </c>
      <c r="C31" t="s">
        <v>167</v>
      </c>
      <c r="D31" t="s">
        <v>168</v>
      </c>
      <c r="E31" t="s">
        <v>169</v>
      </c>
      <c r="F31" t="s">
        <v>186</v>
      </c>
      <c r="G31" t="s">
        <v>171</v>
      </c>
      <c r="H31" t="s">
        <v>169</v>
      </c>
      <c r="I31">
        <v>1197504.6220082531</v>
      </c>
      <c r="J31">
        <v>1158781.9237001874</v>
      </c>
      <c r="K31">
        <v>29.874561900622286</v>
      </c>
      <c r="L31">
        <v>38788.248261342706</v>
      </c>
      <c r="M31" t="str">
        <f t="shared" si="0"/>
        <v>Road - Passenger_Car_Diesel</v>
      </c>
      <c r="N31" t="str">
        <f>INDEX(crosswalk!B:B,MATCH($M31,crosswalk!$A:$A,0))</f>
        <v>psgr</v>
      </c>
      <c r="O31" t="str">
        <f>INDEX(crosswalk!C:C,MATCH($M31,crosswalk!$A:$A,0))</f>
        <v>LDVs</v>
      </c>
      <c r="P31" t="str">
        <f>INDEX(crosswalk!D:D,MATCH($M31,crosswalk!$A:$A,0))</f>
        <v>diesel vehicle</v>
      </c>
    </row>
    <row r="32" spans="1:16">
      <c r="A32" t="s">
        <v>173</v>
      </c>
      <c r="B32">
        <v>104</v>
      </c>
      <c r="C32" t="s">
        <v>167</v>
      </c>
      <c r="D32" t="s">
        <v>168</v>
      </c>
      <c r="E32" t="s">
        <v>169</v>
      </c>
      <c r="F32" t="s">
        <v>186</v>
      </c>
      <c r="G32" t="s">
        <v>171</v>
      </c>
      <c r="H32" t="s">
        <v>169</v>
      </c>
      <c r="I32">
        <v>24416.250752761844</v>
      </c>
      <c r="J32">
        <v>19854.137587746805</v>
      </c>
      <c r="K32">
        <v>42.893023989400007</v>
      </c>
      <c r="L32">
        <v>462.87567863373971</v>
      </c>
      <c r="M32" t="str">
        <f t="shared" si="0"/>
        <v>Road - Passenger_Car_Diesel</v>
      </c>
      <c r="N32" t="str">
        <f>INDEX(crosswalk!B:B,MATCH($M32,crosswalk!$A:$A,0))</f>
        <v>psgr</v>
      </c>
      <c r="O32" t="str">
        <f>INDEX(crosswalk!C:C,MATCH($M32,crosswalk!$A:$A,0))</f>
        <v>LDVs</v>
      </c>
      <c r="P32" t="str">
        <f>INDEX(crosswalk!D:D,MATCH($M32,crosswalk!$A:$A,0))</f>
        <v>diesel vehicle</v>
      </c>
    </row>
    <row r="33" spans="1:16">
      <c r="A33" t="s">
        <v>174</v>
      </c>
      <c r="B33">
        <v>104</v>
      </c>
      <c r="C33" t="s">
        <v>167</v>
      </c>
      <c r="D33" t="s">
        <v>168</v>
      </c>
      <c r="E33" t="s">
        <v>169</v>
      </c>
      <c r="F33" t="s">
        <v>186</v>
      </c>
      <c r="G33" t="s">
        <v>171</v>
      </c>
      <c r="H33" t="s">
        <v>169</v>
      </c>
      <c r="I33">
        <v>88365</v>
      </c>
      <c r="J33">
        <v>80909.170426287747</v>
      </c>
      <c r="K33">
        <v>42.893023989400007</v>
      </c>
      <c r="L33">
        <v>1886.3013819282719</v>
      </c>
      <c r="M33" t="str">
        <f t="shared" si="0"/>
        <v>Road - Passenger_Car_Diesel</v>
      </c>
      <c r="N33" t="str">
        <f>INDEX(crosswalk!B:B,MATCH($M33,crosswalk!$A:$A,0))</f>
        <v>psgr</v>
      </c>
      <c r="O33" t="str">
        <f>INDEX(crosswalk!C:C,MATCH($M33,crosswalk!$A:$A,0))</f>
        <v>LDVs</v>
      </c>
      <c r="P33" t="str">
        <f>INDEX(crosswalk!D:D,MATCH($M33,crosswalk!$A:$A,0))</f>
        <v>diesel vehicle</v>
      </c>
    </row>
    <row r="34" spans="1:16">
      <c r="A34" t="s">
        <v>175</v>
      </c>
      <c r="B34">
        <v>104</v>
      </c>
      <c r="C34" t="s">
        <v>167</v>
      </c>
      <c r="D34" t="s">
        <v>168</v>
      </c>
      <c r="E34" t="s">
        <v>169</v>
      </c>
      <c r="F34" t="s">
        <v>186</v>
      </c>
      <c r="G34" t="s">
        <v>171</v>
      </c>
      <c r="H34" t="s">
        <v>169</v>
      </c>
      <c r="I34">
        <v>164768</v>
      </c>
      <c r="J34">
        <v>148177.48918179559</v>
      </c>
      <c r="K34">
        <v>43.455630761400002</v>
      </c>
      <c r="L34">
        <v>3409.8570561635033</v>
      </c>
      <c r="M34" t="str">
        <f t="shared" si="0"/>
        <v>Road - Passenger_Car_Diesel</v>
      </c>
      <c r="N34" t="str">
        <f>INDEX(crosswalk!B:B,MATCH($M34,crosswalk!$A:$A,0))</f>
        <v>psgr</v>
      </c>
      <c r="O34" t="str">
        <f>INDEX(crosswalk!C:C,MATCH($M34,crosswalk!$A:$A,0))</f>
        <v>LDVs</v>
      </c>
      <c r="P34" t="str">
        <f>INDEX(crosswalk!D:D,MATCH($M34,crosswalk!$A:$A,0))</f>
        <v>diesel vehicle</v>
      </c>
    </row>
    <row r="35" spans="1:16">
      <c r="A35" t="s">
        <v>176</v>
      </c>
      <c r="B35">
        <v>104</v>
      </c>
      <c r="C35" t="s">
        <v>167</v>
      </c>
      <c r="D35" t="s">
        <v>168</v>
      </c>
      <c r="E35" t="s">
        <v>169</v>
      </c>
      <c r="F35" t="s">
        <v>186</v>
      </c>
      <c r="G35" t="s">
        <v>171</v>
      </c>
      <c r="H35" t="s">
        <v>169</v>
      </c>
      <c r="I35">
        <v>36184</v>
      </c>
      <c r="J35">
        <v>34785.001702610673</v>
      </c>
      <c r="K35">
        <v>52.616605282799995</v>
      </c>
      <c r="L35">
        <v>661.10311593936387</v>
      </c>
      <c r="M35" t="str">
        <f t="shared" si="0"/>
        <v>Road - Passenger_Car_Diesel</v>
      </c>
      <c r="N35" t="str">
        <f>INDEX(crosswalk!B:B,MATCH($M35,crosswalk!$A:$A,0))</f>
        <v>psgr</v>
      </c>
      <c r="O35" t="str">
        <f>INDEX(crosswalk!C:C,MATCH($M35,crosswalk!$A:$A,0))</f>
        <v>LDVs</v>
      </c>
      <c r="P35" t="str">
        <f>INDEX(crosswalk!D:D,MATCH($M35,crosswalk!$A:$A,0))</f>
        <v>diesel vehicle</v>
      </c>
    </row>
    <row r="36" spans="1:16">
      <c r="A36" t="s">
        <v>177</v>
      </c>
      <c r="B36">
        <v>104</v>
      </c>
      <c r="C36" t="s">
        <v>167</v>
      </c>
      <c r="D36" t="s">
        <v>168</v>
      </c>
      <c r="E36" t="s">
        <v>169</v>
      </c>
      <c r="F36" t="s">
        <v>186</v>
      </c>
      <c r="G36" t="s">
        <v>171</v>
      </c>
      <c r="H36" t="s">
        <v>169</v>
      </c>
      <c r="I36">
        <v>278710</v>
      </c>
      <c r="J36">
        <v>283336.91748880682</v>
      </c>
      <c r="K36">
        <v>56.901606637199983</v>
      </c>
      <c r="L36">
        <v>4979.4185829468752</v>
      </c>
      <c r="M36" t="str">
        <f t="shared" si="0"/>
        <v>Road - Passenger_Car_Diesel</v>
      </c>
      <c r="N36" t="str">
        <f>INDEX(crosswalk!B:B,MATCH($M36,crosswalk!$A:$A,0))</f>
        <v>psgr</v>
      </c>
      <c r="O36" t="str">
        <f>INDEX(crosswalk!C:C,MATCH($M36,crosswalk!$A:$A,0))</f>
        <v>LDVs</v>
      </c>
      <c r="P36" t="str">
        <f>INDEX(crosswalk!D:D,MATCH($M36,crosswalk!$A:$A,0))</f>
        <v>diesel vehicle</v>
      </c>
    </row>
    <row r="37" spans="1:16">
      <c r="A37" t="s">
        <v>178</v>
      </c>
      <c r="B37">
        <v>104</v>
      </c>
      <c r="C37" t="s">
        <v>167</v>
      </c>
      <c r="D37" t="s">
        <v>168</v>
      </c>
      <c r="E37" t="s">
        <v>169</v>
      </c>
      <c r="F37" t="s">
        <v>186</v>
      </c>
      <c r="G37" t="s">
        <v>171</v>
      </c>
      <c r="H37" t="s">
        <v>169</v>
      </c>
      <c r="I37">
        <v>26805.512242090783</v>
      </c>
      <c r="J37">
        <v>26966.637643056511</v>
      </c>
      <c r="K37">
        <v>42.893023989400007</v>
      </c>
      <c r="L37">
        <v>628.69518478624116</v>
      </c>
      <c r="M37" t="str">
        <f t="shared" si="0"/>
        <v>Road - Passenger_Car_Diesel</v>
      </c>
      <c r="N37" t="str">
        <f>INDEX(crosswalk!B:B,MATCH($M37,crosswalk!$A:$A,0))</f>
        <v>psgr</v>
      </c>
      <c r="O37" t="str">
        <f>INDEX(crosswalk!C:C,MATCH($M37,crosswalk!$A:$A,0))</f>
        <v>LDVs</v>
      </c>
      <c r="P37" t="str">
        <f>INDEX(crosswalk!D:D,MATCH($M37,crosswalk!$A:$A,0))</f>
        <v>diesel vehicle</v>
      </c>
    </row>
    <row r="38" spans="1:16">
      <c r="A38" t="s">
        <v>179</v>
      </c>
      <c r="B38">
        <v>104</v>
      </c>
      <c r="C38" t="s">
        <v>167</v>
      </c>
      <c r="D38" t="s">
        <v>168</v>
      </c>
      <c r="E38" t="s">
        <v>169</v>
      </c>
      <c r="F38" t="s">
        <v>186</v>
      </c>
      <c r="G38" t="s">
        <v>171</v>
      </c>
      <c r="H38" t="s">
        <v>169</v>
      </c>
      <c r="I38">
        <v>12539.917744154058</v>
      </c>
      <c r="J38">
        <v>10196.866617750478</v>
      </c>
      <c r="K38">
        <v>42.893023989400007</v>
      </c>
      <c r="L38">
        <v>237.7278557061025</v>
      </c>
      <c r="M38" t="str">
        <f t="shared" si="0"/>
        <v>Road - Passenger_Car_Diesel</v>
      </c>
      <c r="N38" t="str">
        <f>INDEX(crosswalk!B:B,MATCH($M38,crosswalk!$A:$A,0))</f>
        <v>psgr</v>
      </c>
      <c r="O38" t="str">
        <f>INDEX(crosswalk!C:C,MATCH($M38,crosswalk!$A:$A,0))</f>
        <v>LDVs</v>
      </c>
      <c r="P38" t="str">
        <f>INDEX(crosswalk!D:D,MATCH($M38,crosswalk!$A:$A,0))</f>
        <v>diesel vehicle</v>
      </c>
    </row>
    <row r="39" spans="1:16">
      <c r="A39" t="s">
        <v>180</v>
      </c>
      <c r="B39">
        <v>104</v>
      </c>
      <c r="C39" t="s">
        <v>167</v>
      </c>
      <c r="D39" t="s">
        <v>168</v>
      </c>
      <c r="E39" t="s">
        <v>169</v>
      </c>
      <c r="F39" t="s">
        <v>186</v>
      </c>
      <c r="G39" t="s">
        <v>171</v>
      </c>
      <c r="H39" t="s">
        <v>169</v>
      </c>
      <c r="I39">
        <v>2930065</v>
      </c>
      <c r="J39">
        <v>2881340.7066699043</v>
      </c>
      <c r="K39">
        <v>42.045324697999995</v>
      </c>
      <c r="L39">
        <v>68529.396011703619</v>
      </c>
      <c r="M39" t="str">
        <f t="shared" si="0"/>
        <v>Road - Passenger_Car_Diesel</v>
      </c>
      <c r="N39" t="str">
        <f>INDEX(crosswalk!B:B,MATCH($M39,crosswalk!$A:$A,0))</f>
        <v>psgr</v>
      </c>
      <c r="O39" t="str">
        <f>INDEX(crosswalk!C:C,MATCH($M39,crosswalk!$A:$A,0))</f>
        <v>LDVs</v>
      </c>
      <c r="P39" t="str">
        <f>INDEX(crosswalk!D:D,MATCH($M39,crosswalk!$A:$A,0))</f>
        <v>diesel vehicle</v>
      </c>
    </row>
    <row r="40" spans="1:16">
      <c r="A40" t="s">
        <v>181</v>
      </c>
      <c r="B40">
        <v>104</v>
      </c>
      <c r="C40" t="s">
        <v>167</v>
      </c>
      <c r="D40" t="s">
        <v>168</v>
      </c>
      <c r="E40" t="s">
        <v>169</v>
      </c>
      <c r="F40" t="s">
        <v>186</v>
      </c>
      <c r="G40" t="s">
        <v>171</v>
      </c>
      <c r="H40" t="s">
        <v>169</v>
      </c>
      <c r="I40">
        <v>34957</v>
      </c>
      <c r="J40">
        <v>36864.612551159618</v>
      </c>
      <c r="K40">
        <v>42.122755495599982</v>
      </c>
      <c r="L40">
        <v>875.17096442112825</v>
      </c>
      <c r="M40" t="str">
        <f t="shared" si="0"/>
        <v>Road - Passenger_Car_Diesel</v>
      </c>
      <c r="N40" t="str">
        <f>INDEX(crosswalk!B:B,MATCH($M40,crosswalk!$A:$A,0))</f>
        <v>psgr</v>
      </c>
      <c r="O40" t="str">
        <f>INDEX(crosswalk!C:C,MATCH($M40,crosswalk!$A:$A,0))</f>
        <v>LDVs</v>
      </c>
      <c r="P40" t="str">
        <f>INDEX(crosswalk!D:D,MATCH($M40,crosswalk!$A:$A,0))</f>
        <v>diesel vehicle</v>
      </c>
    </row>
    <row r="41" spans="1:16">
      <c r="A41" t="s">
        <v>182</v>
      </c>
      <c r="B41">
        <v>104</v>
      </c>
      <c r="C41" t="s">
        <v>167</v>
      </c>
      <c r="D41" t="s">
        <v>168</v>
      </c>
      <c r="E41" t="s">
        <v>169</v>
      </c>
      <c r="F41" t="s">
        <v>186</v>
      </c>
      <c r="G41" t="s">
        <v>171</v>
      </c>
      <c r="H41" t="s">
        <v>169</v>
      </c>
      <c r="I41">
        <v>1392328</v>
      </c>
      <c r="J41">
        <v>1269574.4759971998</v>
      </c>
      <c r="K41">
        <v>32.423374586199998</v>
      </c>
      <c r="L41">
        <v>39156.148679772363</v>
      </c>
      <c r="M41" t="str">
        <f t="shared" si="0"/>
        <v>Road - Passenger_Car_Diesel</v>
      </c>
      <c r="N41" t="str">
        <f>INDEX(crosswalk!B:B,MATCH($M41,crosswalk!$A:$A,0))</f>
        <v>psgr</v>
      </c>
      <c r="O41" t="str">
        <f>INDEX(crosswalk!C:C,MATCH($M41,crosswalk!$A:$A,0))</f>
        <v>LDVs</v>
      </c>
      <c r="P41" t="str">
        <f>INDEX(crosswalk!D:D,MATCH($M41,crosswalk!$A:$A,0))</f>
        <v>diesel vehicle</v>
      </c>
    </row>
    <row r="42" spans="1:16">
      <c r="A42" t="s">
        <v>183</v>
      </c>
      <c r="B42">
        <v>104</v>
      </c>
      <c r="C42" t="s">
        <v>167</v>
      </c>
      <c r="D42" t="s">
        <v>168</v>
      </c>
      <c r="E42" t="s">
        <v>169</v>
      </c>
      <c r="F42" t="s">
        <v>186</v>
      </c>
      <c r="G42" t="s">
        <v>171</v>
      </c>
      <c r="H42" t="s">
        <v>169</v>
      </c>
      <c r="I42">
        <v>261863</v>
      </c>
      <c r="J42">
        <v>253351.7456218788</v>
      </c>
      <c r="K42">
        <v>44.271128938400004</v>
      </c>
      <c r="L42">
        <v>5722.7306304837848</v>
      </c>
      <c r="M42" t="str">
        <f t="shared" si="0"/>
        <v>Road - Passenger_Car_Diesel</v>
      </c>
      <c r="N42" t="str">
        <f>INDEX(crosswalk!B:B,MATCH($M42,crosswalk!$A:$A,0))</f>
        <v>psgr</v>
      </c>
      <c r="O42" t="str">
        <f>INDEX(crosswalk!C:C,MATCH($M42,crosswalk!$A:$A,0))</f>
        <v>LDVs</v>
      </c>
      <c r="P42" t="str">
        <f>INDEX(crosswalk!D:D,MATCH($M42,crosswalk!$A:$A,0))</f>
        <v>diesel vehicle</v>
      </c>
    </row>
    <row r="43" spans="1:16">
      <c r="A43" t="s">
        <v>184</v>
      </c>
      <c r="B43">
        <v>104</v>
      </c>
      <c r="C43" t="s">
        <v>167</v>
      </c>
      <c r="D43" t="s">
        <v>168</v>
      </c>
      <c r="E43" t="s">
        <v>169</v>
      </c>
      <c r="F43" t="s">
        <v>186</v>
      </c>
      <c r="G43" t="s">
        <v>171</v>
      </c>
      <c r="H43" t="s">
        <v>169</v>
      </c>
      <c r="I43">
        <v>17716.948005502061</v>
      </c>
      <c r="J43">
        <v>17669.03198655547</v>
      </c>
      <c r="K43">
        <v>42.893023989400007</v>
      </c>
      <c r="L43">
        <v>411.93253222066954</v>
      </c>
      <c r="M43" t="str">
        <f t="shared" si="0"/>
        <v>Road - Passenger_Car_Diesel</v>
      </c>
      <c r="N43" t="str">
        <f>INDEX(crosswalk!B:B,MATCH($M43,crosswalk!$A:$A,0))</f>
        <v>psgr</v>
      </c>
      <c r="O43" t="str">
        <f>INDEX(crosswalk!C:C,MATCH($M43,crosswalk!$A:$A,0))</f>
        <v>LDVs</v>
      </c>
      <c r="P43" t="str">
        <f>INDEX(crosswalk!D:D,MATCH($M43,crosswalk!$A:$A,0))</f>
        <v>diesel vehicle</v>
      </c>
    </row>
    <row r="44" spans="1:16">
      <c r="A44" t="s">
        <v>166</v>
      </c>
      <c r="B44">
        <v>105</v>
      </c>
      <c r="C44" t="s">
        <v>167</v>
      </c>
      <c r="D44" t="s">
        <v>168</v>
      </c>
      <c r="E44" t="s">
        <v>185</v>
      </c>
      <c r="F44" t="s">
        <v>186</v>
      </c>
      <c r="G44" t="s">
        <v>171</v>
      </c>
      <c r="H44" t="s">
        <v>185</v>
      </c>
      <c r="I44">
        <v>764416</v>
      </c>
      <c r="J44">
        <v>742818.84512021614</v>
      </c>
      <c r="K44">
        <v>47.092502056896237</v>
      </c>
      <c r="L44">
        <v>15773.61177842615</v>
      </c>
      <c r="M44" t="str">
        <f t="shared" si="0"/>
        <v>Road - Passenger_Passenger Light Truck_Diesel</v>
      </c>
      <c r="N44" t="str">
        <f>INDEX(crosswalk!B:B,MATCH($M44,crosswalk!$A:$A,0))</f>
        <v>psgr</v>
      </c>
      <c r="O44" t="str">
        <f>INDEX(crosswalk!C:C,MATCH($M44,crosswalk!$A:$A,0))</f>
        <v>LDVs</v>
      </c>
      <c r="P44" t="str">
        <f>INDEX(crosswalk!D:D,MATCH($M44,crosswalk!$A:$A,0))</f>
        <v>diesel vehicle</v>
      </c>
    </row>
    <row r="45" spans="1:16">
      <c r="A45" t="s">
        <v>172</v>
      </c>
      <c r="B45">
        <v>105</v>
      </c>
      <c r="C45" t="s">
        <v>167</v>
      </c>
      <c r="D45" t="s">
        <v>168</v>
      </c>
      <c r="E45" t="s">
        <v>185</v>
      </c>
      <c r="F45" t="s">
        <v>186</v>
      </c>
      <c r="G45" t="s">
        <v>171</v>
      </c>
      <c r="H45" t="s">
        <v>185</v>
      </c>
      <c r="I45">
        <v>1336952.2936428247</v>
      </c>
      <c r="J45">
        <v>1293720.3934333818</v>
      </c>
      <c r="K45">
        <v>51.149905690772734</v>
      </c>
      <c r="L45">
        <v>25292.72294761561</v>
      </c>
      <c r="M45" t="str">
        <f t="shared" si="0"/>
        <v>Road - Passenger_Passenger Light Truck_Diesel</v>
      </c>
      <c r="N45" t="str">
        <f>INDEX(crosswalk!B:B,MATCH($M45,crosswalk!$A:$A,0))</f>
        <v>psgr</v>
      </c>
      <c r="O45" t="str">
        <f>INDEX(crosswalk!C:C,MATCH($M45,crosswalk!$A:$A,0))</f>
        <v>LDVs</v>
      </c>
      <c r="P45" t="str">
        <f>INDEX(crosswalk!D:D,MATCH($M45,crosswalk!$A:$A,0))</f>
        <v>diesel vehicle</v>
      </c>
    </row>
    <row r="46" spans="1:16">
      <c r="A46" t="s">
        <v>173</v>
      </c>
      <c r="B46">
        <v>105</v>
      </c>
      <c r="C46" t="s">
        <v>167</v>
      </c>
      <c r="D46" t="s">
        <v>168</v>
      </c>
      <c r="E46" t="s">
        <v>185</v>
      </c>
      <c r="F46" t="s">
        <v>186</v>
      </c>
      <c r="G46" t="s">
        <v>171</v>
      </c>
      <c r="H46" t="s">
        <v>185</v>
      </c>
      <c r="I46">
        <v>26655.575271989823</v>
      </c>
      <c r="J46">
        <v>21675.050124997768</v>
      </c>
      <c r="K46">
        <v>64.401834428016187</v>
      </c>
      <c r="L46">
        <v>336.55951445334381</v>
      </c>
      <c r="M46" t="str">
        <f t="shared" si="0"/>
        <v>Road - Passenger_Passenger Light Truck_Diesel</v>
      </c>
      <c r="N46" t="str">
        <f>INDEX(crosswalk!B:B,MATCH($M46,crosswalk!$A:$A,0))</f>
        <v>psgr</v>
      </c>
      <c r="O46" t="str">
        <f>INDEX(crosswalk!C:C,MATCH($M46,crosswalk!$A:$A,0))</f>
        <v>LDVs</v>
      </c>
      <c r="P46" t="str">
        <f>INDEX(crosswalk!D:D,MATCH($M46,crosswalk!$A:$A,0))</f>
        <v>diesel vehicle</v>
      </c>
    </row>
    <row r="47" spans="1:16">
      <c r="A47" t="s">
        <v>174</v>
      </c>
      <c r="B47">
        <v>105</v>
      </c>
      <c r="C47" t="s">
        <v>167</v>
      </c>
      <c r="D47" t="s">
        <v>168</v>
      </c>
      <c r="E47" t="s">
        <v>185</v>
      </c>
      <c r="F47" t="s">
        <v>186</v>
      </c>
      <c r="G47" t="s">
        <v>171</v>
      </c>
      <c r="H47" t="s">
        <v>185</v>
      </c>
      <c r="I47">
        <v>80717</v>
      </c>
      <c r="J47">
        <v>73906.473256364712</v>
      </c>
      <c r="K47">
        <v>64.401834428016187</v>
      </c>
      <c r="L47">
        <v>1147.5833555482359</v>
      </c>
      <c r="M47" t="str">
        <f t="shared" si="0"/>
        <v>Road - Passenger_Passenger Light Truck_Diesel</v>
      </c>
      <c r="N47" t="str">
        <f>INDEX(crosswalk!B:B,MATCH($M47,crosswalk!$A:$A,0))</f>
        <v>psgr</v>
      </c>
      <c r="O47" t="str">
        <f>INDEX(crosswalk!C:C,MATCH($M47,crosswalk!$A:$A,0))</f>
        <v>LDVs</v>
      </c>
      <c r="P47" t="str">
        <f>INDEX(crosswalk!D:D,MATCH($M47,crosswalk!$A:$A,0))</f>
        <v>diesel vehicle</v>
      </c>
    </row>
    <row r="48" spans="1:16">
      <c r="A48" t="s">
        <v>175</v>
      </c>
      <c r="B48">
        <v>105</v>
      </c>
      <c r="C48" t="s">
        <v>167</v>
      </c>
      <c r="D48" t="s">
        <v>168</v>
      </c>
      <c r="E48" t="s">
        <v>185</v>
      </c>
      <c r="F48" t="s">
        <v>186</v>
      </c>
      <c r="G48" t="s">
        <v>171</v>
      </c>
      <c r="H48" t="s">
        <v>185</v>
      </c>
      <c r="I48">
        <v>83420</v>
      </c>
      <c r="J48">
        <v>75020.429619497634</v>
      </c>
      <c r="K48">
        <v>66.14713740112299</v>
      </c>
      <c r="L48">
        <v>1134.1447652460922</v>
      </c>
      <c r="M48" t="str">
        <f t="shared" si="0"/>
        <v>Road - Passenger_Passenger Light Truck_Diesel</v>
      </c>
      <c r="N48" t="str">
        <f>INDEX(crosswalk!B:B,MATCH($M48,crosswalk!$A:$A,0))</f>
        <v>psgr</v>
      </c>
      <c r="O48" t="str">
        <f>INDEX(crosswalk!C:C,MATCH($M48,crosswalk!$A:$A,0))</f>
        <v>LDVs</v>
      </c>
      <c r="P48" t="str">
        <f>INDEX(crosswalk!D:D,MATCH($M48,crosswalk!$A:$A,0))</f>
        <v>diesel vehicle</v>
      </c>
    </row>
    <row r="49" spans="1:16">
      <c r="A49" t="s">
        <v>176</v>
      </c>
      <c r="B49">
        <v>105</v>
      </c>
      <c r="C49" t="s">
        <v>167</v>
      </c>
      <c r="D49" t="s">
        <v>168</v>
      </c>
      <c r="E49" t="s">
        <v>185</v>
      </c>
      <c r="F49" t="s">
        <v>186</v>
      </c>
      <c r="G49" t="s">
        <v>171</v>
      </c>
      <c r="H49" t="s">
        <v>185</v>
      </c>
      <c r="I49">
        <v>43911</v>
      </c>
      <c r="J49">
        <v>42213.249219636775</v>
      </c>
      <c r="K49">
        <v>80.12646972024055</v>
      </c>
      <c r="L49">
        <v>526.83276034777543</v>
      </c>
      <c r="M49" t="str">
        <f t="shared" si="0"/>
        <v>Road - Passenger_Passenger Light Truck_Diesel</v>
      </c>
      <c r="N49" t="str">
        <f>INDEX(crosswalk!B:B,MATCH($M49,crosswalk!$A:$A,0))</f>
        <v>psgr</v>
      </c>
      <c r="O49" t="str">
        <f>INDEX(crosswalk!C:C,MATCH($M49,crosswalk!$A:$A,0))</f>
        <v>LDVs</v>
      </c>
      <c r="P49" t="str">
        <f>INDEX(crosswalk!D:D,MATCH($M49,crosswalk!$A:$A,0))</f>
        <v>diesel vehicle</v>
      </c>
    </row>
    <row r="50" spans="1:16">
      <c r="A50" t="s">
        <v>177</v>
      </c>
      <c r="B50">
        <v>105</v>
      </c>
      <c r="C50" t="s">
        <v>167</v>
      </c>
      <c r="D50" t="s">
        <v>168</v>
      </c>
      <c r="E50" t="s">
        <v>185</v>
      </c>
      <c r="F50" t="s">
        <v>186</v>
      </c>
      <c r="G50" t="s">
        <v>171</v>
      </c>
      <c r="H50" t="s">
        <v>185</v>
      </c>
      <c r="I50">
        <v>107350</v>
      </c>
      <c r="J50">
        <v>109132.13767867466</v>
      </c>
      <c r="K50">
        <v>87.063395372215737</v>
      </c>
      <c r="L50">
        <v>1253.4789989766657</v>
      </c>
      <c r="M50" t="str">
        <f t="shared" si="0"/>
        <v>Road - Passenger_Passenger Light Truck_Diesel</v>
      </c>
      <c r="N50" t="str">
        <f>INDEX(crosswalk!B:B,MATCH($M50,crosswalk!$A:$A,0))</f>
        <v>psgr</v>
      </c>
      <c r="O50" t="str">
        <f>INDEX(crosswalk!C:C,MATCH($M50,crosswalk!$A:$A,0))</f>
        <v>LDVs</v>
      </c>
      <c r="P50" t="str">
        <f>INDEX(crosswalk!D:D,MATCH($M50,crosswalk!$A:$A,0))</f>
        <v>diesel vehicle</v>
      </c>
    </row>
    <row r="51" spans="1:16">
      <c r="A51" t="s">
        <v>178</v>
      </c>
      <c r="B51">
        <v>105</v>
      </c>
      <c r="C51" t="s">
        <v>167</v>
      </c>
      <c r="D51" t="s">
        <v>168</v>
      </c>
      <c r="E51" t="s">
        <v>185</v>
      </c>
      <c r="F51" t="s">
        <v>186</v>
      </c>
      <c r="G51" t="s">
        <v>171</v>
      </c>
      <c r="H51" t="s">
        <v>185</v>
      </c>
      <c r="I51">
        <v>88.39138377645321</v>
      </c>
      <c r="J51">
        <v>88.922696031345808</v>
      </c>
      <c r="K51">
        <v>64.401834428016187</v>
      </c>
      <c r="L51">
        <v>1.3807478749807556</v>
      </c>
      <c r="M51" t="str">
        <f t="shared" si="0"/>
        <v>Road - Passenger_Passenger Light Truck_Diesel</v>
      </c>
      <c r="N51" t="str">
        <f>INDEX(crosswalk!B:B,MATCH($M51,crosswalk!$A:$A,0))</f>
        <v>psgr</v>
      </c>
      <c r="O51" t="str">
        <f>INDEX(crosswalk!C:C,MATCH($M51,crosswalk!$A:$A,0))</f>
        <v>LDVs</v>
      </c>
      <c r="P51" t="str">
        <f>INDEX(crosswalk!D:D,MATCH($M51,crosswalk!$A:$A,0))</f>
        <v>diesel vehicle</v>
      </c>
    </row>
    <row r="52" spans="1:16">
      <c r="A52" t="s">
        <v>179</v>
      </c>
      <c r="B52">
        <v>105</v>
      </c>
      <c r="C52" t="s">
        <v>167</v>
      </c>
      <c r="D52" t="s">
        <v>168</v>
      </c>
      <c r="E52" t="s">
        <v>185</v>
      </c>
      <c r="F52" t="s">
        <v>186</v>
      </c>
      <c r="G52" t="s">
        <v>171</v>
      </c>
      <c r="H52" t="s">
        <v>185</v>
      </c>
      <c r="I52">
        <v>0.66723381461394737</v>
      </c>
      <c r="J52">
        <v>0.54256290585662437</v>
      </c>
      <c r="K52">
        <v>64.401834428016187</v>
      </c>
      <c r="L52">
        <v>8.4246498671254905E-3</v>
      </c>
      <c r="M52" t="str">
        <f t="shared" si="0"/>
        <v>Road - Passenger_Passenger Light Truck_Diesel</v>
      </c>
      <c r="N52" t="str">
        <f>INDEX(crosswalk!B:B,MATCH($M52,crosswalk!$A:$A,0))</f>
        <v>psgr</v>
      </c>
      <c r="O52" t="str">
        <f>INDEX(crosswalk!C:C,MATCH($M52,crosswalk!$A:$A,0))</f>
        <v>LDVs</v>
      </c>
      <c r="P52" t="str">
        <f>INDEX(crosswalk!D:D,MATCH($M52,crosswalk!$A:$A,0))</f>
        <v>diesel vehicle</v>
      </c>
    </row>
    <row r="53" spans="1:16">
      <c r="A53" t="s">
        <v>180</v>
      </c>
      <c r="B53">
        <v>105</v>
      </c>
      <c r="C53" t="s">
        <v>167</v>
      </c>
      <c r="D53" t="s">
        <v>168</v>
      </c>
      <c r="E53" t="s">
        <v>185</v>
      </c>
      <c r="F53" t="s">
        <v>186</v>
      </c>
      <c r="G53" t="s">
        <v>171</v>
      </c>
      <c r="H53" t="s">
        <v>185</v>
      </c>
      <c r="I53">
        <v>2472571</v>
      </c>
      <c r="J53">
        <v>2431454.4122507563</v>
      </c>
      <c r="K53">
        <v>67.01229729271202</v>
      </c>
      <c r="L53">
        <v>36283.70478973553</v>
      </c>
      <c r="M53" t="str">
        <f t="shared" si="0"/>
        <v>Road - Passenger_Passenger Light Truck_Diesel</v>
      </c>
      <c r="N53" t="str">
        <f>INDEX(crosswalk!B:B,MATCH($M53,crosswalk!$A:$A,0))</f>
        <v>psgr</v>
      </c>
      <c r="O53" t="str">
        <f>INDEX(crosswalk!C:C,MATCH($M53,crosswalk!$A:$A,0))</f>
        <v>LDVs</v>
      </c>
      <c r="P53" t="str">
        <f>INDEX(crosswalk!D:D,MATCH($M53,crosswalk!$A:$A,0))</f>
        <v>diesel vehicle</v>
      </c>
    </row>
    <row r="54" spans="1:16">
      <c r="A54" t="s">
        <v>181</v>
      </c>
      <c r="B54">
        <v>105</v>
      </c>
      <c r="C54" t="s">
        <v>167</v>
      </c>
      <c r="D54" t="s">
        <v>168</v>
      </c>
      <c r="E54" t="s">
        <v>185</v>
      </c>
      <c r="F54" t="s">
        <v>186</v>
      </c>
      <c r="G54" t="s">
        <v>171</v>
      </c>
      <c r="H54" t="s">
        <v>185</v>
      </c>
      <c r="I54">
        <v>26099</v>
      </c>
      <c r="J54">
        <v>27523.229195088676</v>
      </c>
      <c r="K54">
        <v>64.551718961320518</v>
      </c>
      <c r="L54">
        <v>426.37484544107389</v>
      </c>
      <c r="M54" t="str">
        <f t="shared" si="0"/>
        <v>Road - Passenger_Passenger Light Truck_Diesel</v>
      </c>
      <c r="N54" t="str">
        <f>INDEX(crosswalk!B:B,MATCH($M54,crosswalk!$A:$A,0))</f>
        <v>psgr</v>
      </c>
      <c r="O54" t="str">
        <f>INDEX(crosswalk!C:C,MATCH($M54,crosswalk!$A:$A,0))</f>
        <v>LDVs</v>
      </c>
      <c r="P54" t="str">
        <f>INDEX(crosswalk!D:D,MATCH($M54,crosswalk!$A:$A,0))</f>
        <v>diesel vehicle</v>
      </c>
    </row>
    <row r="55" spans="1:16">
      <c r="A55" t="s">
        <v>182</v>
      </c>
      <c r="B55">
        <v>105</v>
      </c>
      <c r="C55" t="s">
        <v>167</v>
      </c>
      <c r="D55" t="s">
        <v>168</v>
      </c>
      <c r="E55" t="s">
        <v>185</v>
      </c>
      <c r="F55" t="s">
        <v>186</v>
      </c>
      <c r="G55" t="s">
        <v>171</v>
      </c>
      <c r="H55" t="s">
        <v>185</v>
      </c>
      <c r="I55">
        <v>1109597</v>
      </c>
      <c r="J55">
        <v>1011770.2364981993</v>
      </c>
      <c r="K55">
        <v>58.867864277776484</v>
      </c>
      <c r="L55">
        <v>17187.14019798673</v>
      </c>
      <c r="M55" t="str">
        <f t="shared" si="0"/>
        <v>Road - Passenger_Passenger Light Truck_Diesel</v>
      </c>
      <c r="N55" t="str">
        <f>INDEX(crosswalk!B:B,MATCH($M55,crosswalk!$A:$A,0))</f>
        <v>psgr</v>
      </c>
      <c r="O55" t="str">
        <f>INDEX(crosswalk!C:C,MATCH($M55,crosswalk!$A:$A,0))</f>
        <v>LDVs</v>
      </c>
      <c r="P55" t="str">
        <f>INDEX(crosswalk!D:D,MATCH($M55,crosswalk!$A:$A,0))</f>
        <v>diesel vehicle</v>
      </c>
    </row>
    <row r="56" spans="1:16">
      <c r="A56" t="s">
        <v>183</v>
      </c>
      <c r="B56">
        <v>105</v>
      </c>
      <c r="C56" t="s">
        <v>167</v>
      </c>
      <c r="D56" t="s">
        <v>168</v>
      </c>
      <c r="E56" t="s">
        <v>185</v>
      </c>
      <c r="F56" t="s">
        <v>186</v>
      </c>
      <c r="G56" t="s">
        <v>171</v>
      </c>
      <c r="H56" t="s">
        <v>185</v>
      </c>
      <c r="I56">
        <v>308514</v>
      </c>
      <c r="J56">
        <v>298486.4621912539</v>
      </c>
      <c r="K56">
        <v>70.699487062422804</v>
      </c>
      <c r="L56">
        <v>4221.9042116629616</v>
      </c>
      <c r="M56" t="str">
        <f t="shared" si="0"/>
        <v>Road - Passenger_Passenger Light Truck_Diesel</v>
      </c>
      <c r="N56" t="str">
        <f>INDEX(crosswalk!B:B,MATCH($M56,crosswalk!$A:$A,0))</f>
        <v>psgr</v>
      </c>
      <c r="O56" t="str">
        <f>INDEX(crosswalk!C:C,MATCH($M56,crosswalk!$A:$A,0))</f>
        <v>LDVs</v>
      </c>
      <c r="P56" t="str">
        <f>INDEX(crosswalk!D:D,MATCH($M56,crosswalk!$A:$A,0))</f>
        <v>diesel vehicle</v>
      </c>
    </row>
    <row r="57" spans="1:16">
      <c r="A57" t="s">
        <v>184</v>
      </c>
      <c r="B57">
        <v>105</v>
      </c>
      <c r="C57" t="s">
        <v>167</v>
      </c>
      <c r="D57" t="s">
        <v>168</v>
      </c>
      <c r="E57" t="s">
        <v>185</v>
      </c>
      <c r="F57" t="s">
        <v>186</v>
      </c>
      <c r="G57" t="s">
        <v>171</v>
      </c>
      <c r="H57" t="s">
        <v>185</v>
      </c>
      <c r="I57">
        <v>10072.503424151686</v>
      </c>
      <c r="J57">
        <v>10045.262035580619</v>
      </c>
      <c r="K57">
        <v>64.401834428016187</v>
      </c>
      <c r="L57">
        <v>155.97788672943008</v>
      </c>
      <c r="M57" t="str">
        <f t="shared" si="0"/>
        <v>Road - Passenger_Passenger Light Truck_Diesel</v>
      </c>
      <c r="N57" t="str">
        <f>INDEX(crosswalk!B:B,MATCH($M57,crosswalk!$A:$A,0))</f>
        <v>psgr</v>
      </c>
      <c r="O57" t="str">
        <f>INDEX(crosswalk!C:C,MATCH($M57,crosswalk!$A:$A,0))</f>
        <v>LDVs</v>
      </c>
      <c r="P57" t="str">
        <f>INDEX(crosswalk!D:D,MATCH($M57,crosswalk!$A:$A,0))</f>
        <v>diesel vehicle</v>
      </c>
    </row>
    <row r="58" spans="1:16">
      <c r="A58" t="s">
        <v>166</v>
      </c>
      <c r="B58">
        <v>106</v>
      </c>
      <c r="C58" t="s">
        <v>167</v>
      </c>
      <c r="D58" t="s">
        <v>168</v>
      </c>
      <c r="E58" t="s">
        <v>169</v>
      </c>
      <c r="F58" t="s">
        <v>187</v>
      </c>
      <c r="G58" t="s">
        <v>171</v>
      </c>
      <c r="H58" t="s">
        <v>169</v>
      </c>
      <c r="I58">
        <v>330948</v>
      </c>
      <c r="J58">
        <v>258097.04958828914</v>
      </c>
      <c r="K58">
        <v>39.059591559299989</v>
      </c>
      <c r="L58">
        <v>6607.7764586055146</v>
      </c>
      <c r="M58" t="str">
        <f t="shared" si="0"/>
        <v>Road - Passenger_Car_Propane/LPG</v>
      </c>
      <c r="N58" t="str">
        <f>INDEX(crosswalk!B:B,MATCH($M58,crosswalk!$A:$A,0))</f>
        <v>psgr</v>
      </c>
      <c r="O58" t="str">
        <f>INDEX(crosswalk!C:C,MATCH($M58,crosswalk!$A:$A,0))</f>
        <v>LDVs</v>
      </c>
      <c r="P58" t="str">
        <f>INDEX(crosswalk!D:D,MATCH($M58,crosswalk!$A:$A,0))</f>
        <v>LPG vehicle</v>
      </c>
    </row>
    <row r="59" spans="1:16">
      <c r="A59" t="s">
        <v>172</v>
      </c>
      <c r="B59">
        <v>106</v>
      </c>
      <c r="C59" t="s">
        <v>167</v>
      </c>
      <c r="D59" t="s">
        <v>168</v>
      </c>
      <c r="E59" t="s">
        <v>169</v>
      </c>
      <c r="F59" t="s">
        <v>187</v>
      </c>
      <c r="G59" t="s">
        <v>171</v>
      </c>
      <c r="H59" t="s">
        <v>169</v>
      </c>
      <c r="I59">
        <v>966746.47081712075</v>
      </c>
      <c r="J59">
        <v>1433656.3009800827</v>
      </c>
      <c r="K59">
        <v>39.086209735690311</v>
      </c>
      <c r="L59">
        <v>36679.338075366919</v>
      </c>
      <c r="M59" t="str">
        <f t="shared" si="0"/>
        <v>Road - Passenger_Car_Propane/LPG</v>
      </c>
      <c r="N59" t="str">
        <f>INDEX(crosswalk!B:B,MATCH($M59,crosswalk!$A:$A,0))</f>
        <v>psgr</v>
      </c>
      <c r="O59" t="str">
        <f>INDEX(crosswalk!C:C,MATCH($M59,crosswalk!$A:$A,0))</f>
        <v>LDVs</v>
      </c>
      <c r="P59" t="str">
        <f>INDEX(crosswalk!D:D,MATCH($M59,crosswalk!$A:$A,0))</f>
        <v>LPG vehicle</v>
      </c>
    </row>
    <row r="60" spans="1:16">
      <c r="A60" t="s">
        <v>173</v>
      </c>
      <c r="B60">
        <v>106</v>
      </c>
      <c r="C60" t="s">
        <v>167</v>
      </c>
      <c r="D60" t="s">
        <v>168</v>
      </c>
      <c r="E60" t="s">
        <v>169</v>
      </c>
      <c r="F60" t="s">
        <v>187</v>
      </c>
      <c r="G60" t="s">
        <v>171</v>
      </c>
      <c r="H60" t="s">
        <v>169</v>
      </c>
      <c r="I60">
        <v>0</v>
      </c>
      <c r="J60">
        <v>0</v>
      </c>
      <c r="K60">
        <v>56.118839078700006</v>
      </c>
      <c r="L60">
        <v>0</v>
      </c>
      <c r="M60" t="str">
        <f t="shared" si="0"/>
        <v>Road - Passenger_Car_Propane/LPG</v>
      </c>
      <c r="N60" t="str">
        <f>INDEX(crosswalk!B:B,MATCH($M60,crosswalk!$A:$A,0))</f>
        <v>psgr</v>
      </c>
      <c r="O60" t="str">
        <f>INDEX(crosswalk!C:C,MATCH($M60,crosswalk!$A:$A,0))</f>
        <v>LDVs</v>
      </c>
      <c r="P60" t="str">
        <f>INDEX(crosswalk!D:D,MATCH($M60,crosswalk!$A:$A,0))</f>
        <v>LPG vehicle</v>
      </c>
    </row>
    <row r="61" spans="1:16">
      <c r="A61" t="s">
        <v>174</v>
      </c>
      <c r="B61">
        <v>106</v>
      </c>
      <c r="C61" t="s">
        <v>167</v>
      </c>
      <c r="D61" t="s">
        <v>168</v>
      </c>
      <c r="E61" t="s">
        <v>169</v>
      </c>
      <c r="F61" t="s">
        <v>187</v>
      </c>
      <c r="G61" t="s">
        <v>171</v>
      </c>
      <c r="H61" t="s">
        <v>169</v>
      </c>
      <c r="I61">
        <v>50797</v>
      </c>
      <c r="J61">
        <v>55876.700000000004</v>
      </c>
      <c r="K61">
        <v>56.118839078700006</v>
      </c>
      <c r="L61">
        <v>995.68524433728169</v>
      </c>
      <c r="M61" t="str">
        <f t="shared" si="0"/>
        <v>Road - Passenger_Car_Propane/LPG</v>
      </c>
      <c r="N61" t="str">
        <f>INDEX(crosswalk!B:B,MATCH($M61,crosswalk!$A:$A,0))</f>
        <v>psgr</v>
      </c>
      <c r="O61" t="str">
        <f>INDEX(crosswalk!C:C,MATCH($M61,crosswalk!$A:$A,0))</f>
        <v>LDVs</v>
      </c>
      <c r="P61" t="str">
        <f>INDEX(crosswalk!D:D,MATCH($M61,crosswalk!$A:$A,0))</f>
        <v>LPG vehicle</v>
      </c>
    </row>
    <row r="62" spans="1:16">
      <c r="A62" t="s">
        <v>175</v>
      </c>
      <c r="B62">
        <v>106</v>
      </c>
      <c r="C62" t="s">
        <v>167</v>
      </c>
      <c r="D62" t="s">
        <v>168</v>
      </c>
      <c r="E62" t="s">
        <v>169</v>
      </c>
      <c r="F62" t="s">
        <v>187</v>
      </c>
      <c r="G62" t="s">
        <v>171</v>
      </c>
      <c r="H62" t="s">
        <v>169</v>
      </c>
      <c r="I62">
        <v>4893</v>
      </c>
      <c r="J62">
        <v>4441.3384615384612</v>
      </c>
      <c r="K62">
        <v>56.854922384699996</v>
      </c>
      <c r="L62">
        <v>78.117043788870816</v>
      </c>
      <c r="M62" t="str">
        <f t="shared" si="0"/>
        <v>Road - Passenger_Car_Propane/LPG</v>
      </c>
      <c r="N62" t="str">
        <f>INDEX(crosswalk!B:B,MATCH($M62,crosswalk!$A:$A,0))</f>
        <v>psgr</v>
      </c>
      <c r="O62" t="str">
        <f>INDEX(crosswalk!C:C,MATCH($M62,crosswalk!$A:$A,0))</f>
        <v>LDVs</v>
      </c>
      <c r="P62" t="str">
        <f>INDEX(crosswalk!D:D,MATCH($M62,crosswalk!$A:$A,0))</f>
        <v>LPG vehicle</v>
      </c>
    </row>
    <row r="63" spans="1:16">
      <c r="A63" t="s">
        <v>176</v>
      </c>
      <c r="B63">
        <v>106</v>
      </c>
      <c r="C63" t="s">
        <v>167</v>
      </c>
      <c r="D63" t="s">
        <v>168</v>
      </c>
      <c r="E63" t="s">
        <v>169</v>
      </c>
      <c r="F63" t="s">
        <v>187</v>
      </c>
      <c r="G63" t="s">
        <v>171</v>
      </c>
      <c r="H63" t="s">
        <v>169</v>
      </c>
      <c r="I63">
        <v>4169</v>
      </c>
      <c r="J63">
        <v>4169</v>
      </c>
      <c r="K63">
        <v>68.840630249399993</v>
      </c>
      <c r="L63">
        <v>60.560166066119599</v>
      </c>
      <c r="M63" t="str">
        <f t="shared" si="0"/>
        <v>Road - Passenger_Car_Propane/LPG</v>
      </c>
      <c r="N63" t="str">
        <f>INDEX(crosswalk!B:B,MATCH($M63,crosswalk!$A:$A,0))</f>
        <v>psgr</v>
      </c>
      <c r="O63" t="str">
        <f>INDEX(crosswalk!C:C,MATCH($M63,crosswalk!$A:$A,0))</f>
        <v>LDVs</v>
      </c>
      <c r="P63" t="str">
        <f>INDEX(crosswalk!D:D,MATCH($M63,crosswalk!$A:$A,0))</f>
        <v>LPG vehicle</v>
      </c>
    </row>
    <row r="64" spans="1:16">
      <c r="A64" t="s">
        <v>177</v>
      </c>
      <c r="B64">
        <v>106</v>
      </c>
      <c r="C64" t="s">
        <v>167</v>
      </c>
      <c r="D64" t="s">
        <v>168</v>
      </c>
      <c r="E64" t="s">
        <v>169</v>
      </c>
      <c r="F64" t="s">
        <v>187</v>
      </c>
      <c r="G64" t="s">
        <v>171</v>
      </c>
      <c r="H64" t="s">
        <v>169</v>
      </c>
      <c r="I64">
        <v>16528</v>
      </c>
      <c r="J64">
        <v>21486.400000000001</v>
      </c>
      <c r="K64">
        <v>74.446886910599986</v>
      </c>
      <c r="L64">
        <v>288.61381438020476</v>
      </c>
      <c r="M64" t="str">
        <f t="shared" si="0"/>
        <v>Road - Passenger_Car_Propane/LPG</v>
      </c>
      <c r="N64" t="str">
        <f>INDEX(crosswalk!B:B,MATCH($M64,crosswalk!$A:$A,0))</f>
        <v>psgr</v>
      </c>
      <c r="O64" t="str">
        <f>INDEX(crosswalk!C:C,MATCH($M64,crosswalk!$A:$A,0))</f>
        <v>LDVs</v>
      </c>
      <c r="P64" t="str">
        <f>INDEX(crosswalk!D:D,MATCH($M64,crosswalk!$A:$A,0))</f>
        <v>LPG vehicle</v>
      </c>
    </row>
    <row r="65" spans="1:16">
      <c r="A65" t="s">
        <v>178</v>
      </c>
      <c r="B65">
        <v>106</v>
      </c>
      <c r="C65" t="s">
        <v>167</v>
      </c>
      <c r="D65" t="s">
        <v>168</v>
      </c>
      <c r="E65" t="s">
        <v>169</v>
      </c>
      <c r="F65" t="s">
        <v>187</v>
      </c>
      <c r="G65" t="s">
        <v>171</v>
      </c>
      <c r="H65" t="s">
        <v>169</v>
      </c>
      <c r="I65">
        <v>3821.1322957198454</v>
      </c>
      <c r="J65">
        <v>5426.0078599221806</v>
      </c>
      <c r="K65">
        <v>56.118839078700006</v>
      </c>
      <c r="L65">
        <v>96.687813736004927</v>
      </c>
      <c r="M65" t="str">
        <f t="shared" si="0"/>
        <v>Road - Passenger_Car_Propane/LPG</v>
      </c>
      <c r="N65" t="str">
        <f>INDEX(crosswalk!B:B,MATCH($M65,crosswalk!$A:$A,0))</f>
        <v>psgr</v>
      </c>
      <c r="O65" t="str">
        <f>INDEX(crosswalk!C:C,MATCH($M65,crosswalk!$A:$A,0))</f>
        <v>LDVs</v>
      </c>
      <c r="P65" t="str">
        <f>INDEX(crosswalk!D:D,MATCH($M65,crosswalk!$A:$A,0))</f>
        <v>LPG vehicle</v>
      </c>
    </row>
    <row r="66" spans="1:16">
      <c r="A66" t="s">
        <v>179</v>
      </c>
      <c r="B66">
        <v>106</v>
      </c>
      <c r="C66" t="s">
        <v>167</v>
      </c>
      <c r="D66" t="s">
        <v>168</v>
      </c>
      <c r="E66" t="s">
        <v>169</v>
      </c>
      <c r="F66" t="s">
        <v>187</v>
      </c>
      <c r="G66" t="s">
        <v>171</v>
      </c>
      <c r="H66" t="s">
        <v>169</v>
      </c>
      <c r="I66">
        <v>0</v>
      </c>
      <c r="J66">
        <v>0</v>
      </c>
      <c r="K66">
        <v>56.118839078700006</v>
      </c>
      <c r="L66">
        <v>0</v>
      </c>
      <c r="M66" t="str">
        <f t="shared" si="0"/>
        <v>Road - Passenger_Car_Propane/LPG</v>
      </c>
      <c r="N66" t="str">
        <f>INDEX(crosswalk!B:B,MATCH($M66,crosswalk!$A:$A,0))</f>
        <v>psgr</v>
      </c>
      <c r="O66" t="str">
        <f>INDEX(crosswalk!C:C,MATCH($M66,crosswalk!$A:$A,0))</f>
        <v>LDVs</v>
      </c>
      <c r="P66" t="str">
        <f>INDEX(crosswalk!D:D,MATCH($M66,crosswalk!$A:$A,0))</f>
        <v>LPG vehicle</v>
      </c>
    </row>
    <row r="67" spans="1:16">
      <c r="A67" t="s">
        <v>180</v>
      </c>
      <c r="B67">
        <v>106</v>
      </c>
      <c r="C67" t="s">
        <v>167</v>
      </c>
      <c r="D67" t="s">
        <v>168</v>
      </c>
      <c r="E67" t="s">
        <v>169</v>
      </c>
      <c r="F67" t="s">
        <v>187</v>
      </c>
      <c r="G67" t="s">
        <v>171</v>
      </c>
      <c r="H67" t="s">
        <v>169</v>
      </c>
      <c r="I67">
        <v>3176032</v>
      </c>
      <c r="J67">
        <v>2257679.3509433963</v>
      </c>
      <c r="K67">
        <v>55.009756628999988</v>
      </c>
      <c r="L67">
        <v>41041.434997972618</v>
      </c>
      <c r="M67" t="str">
        <f t="shared" ref="M67:M130" si="1">G67&amp;"_"&amp;H67&amp;"_"&amp;F67</f>
        <v>Road - Passenger_Car_Propane/LPG</v>
      </c>
      <c r="N67" t="str">
        <f>INDEX(crosswalk!B:B,MATCH($M67,crosswalk!$A:$A,0))</f>
        <v>psgr</v>
      </c>
      <c r="O67" t="str">
        <f>INDEX(crosswalk!C:C,MATCH($M67,crosswalk!$A:$A,0))</f>
        <v>LDVs</v>
      </c>
      <c r="P67" t="str">
        <f>INDEX(crosswalk!D:D,MATCH($M67,crosswalk!$A:$A,0))</f>
        <v>LPG vehicle</v>
      </c>
    </row>
    <row r="68" spans="1:16">
      <c r="A68" t="s">
        <v>181</v>
      </c>
      <c r="B68">
        <v>106</v>
      </c>
      <c r="C68" t="s">
        <v>167</v>
      </c>
      <c r="D68" t="s">
        <v>168</v>
      </c>
      <c r="E68" t="s">
        <v>169</v>
      </c>
      <c r="F68" t="s">
        <v>187</v>
      </c>
      <c r="G68" t="s">
        <v>171</v>
      </c>
      <c r="H68" t="s">
        <v>169</v>
      </c>
      <c r="I68">
        <v>0</v>
      </c>
      <c r="J68">
        <v>0</v>
      </c>
      <c r="K68">
        <v>55.111062763799978</v>
      </c>
      <c r="L68">
        <v>0</v>
      </c>
      <c r="M68" t="str">
        <f t="shared" si="1"/>
        <v>Road - Passenger_Car_Propane/LPG</v>
      </c>
      <c r="N68" t="str">
        <f>INDEX(crosswalk!B:B,MATCH($M68,crosswalk!$A:$A,0))</f>
        <v>psgr</v>
      </c>
      <c r="O68" t="str">
        <f>INDEX(crosswalk!C:C,MATCH($M68,crosswalk!$A:$A,0))</f>
        <v>LDVs</v>
      </c>
      <c r="P68" t="str">
        <f>INDEX(crosswalk!D:D,MATCH($M68,crosswalk!$A:$A,0))</f>
        <v>LPG vehicle</v>
      </c>
    </row>
    <row r="69" spans="1:16">
      <c r="A69" t="s">
        <v>182</v>
      </c>
      <c r="B69">
        <v>106</v>
      </c>
      <c r="C69" t="s">
        <v>167</v>
      </c>
      <c r="D69" t="s">
        <v>168</v>
      </c>
      <c r="E69" t="s">
        <v>169</v>
      </c>
      <c r="F69" t="s">
        <v>187</v>
      </c>
      <c r="G69" t="s">
        <v>171</v>
      </c>
      <c r="H69" t="s">
        <v>169</v>
      </c>
      <c r="I69">
        <v>304946</v>
      </c>
      <c r="J69">
        <v>305154.29644808738</v>
      </c>
      <c r="K69">
        <v>42.420934025099996</v>
      </c>
      <c r="L69">
        <v>7193.4836764209613</v>
      </c>
      <c r="M69" t="str">
        <f t="shared" si="1"/>
        <v>Road - Passenger_Car_Propane/LPG</v>
      </c>
      <c r="N69" t="str">
        <f>INDEX(crosswalk!B:B,MATCH($M69,crosswalk!$A:$A,0))</f>
        <v>psgr</v>
      </c>
      <c r="O69" t="str">
        <f>INDEX(crosswalk!C:C,MATCH($M69,crosswalk!$A:$A,0))</f>
        <v>LDVs</v>
      </c>
      <c r="P69" t="str">
        <f>INDEX(crosswalk!D:D,MATCH($M69,crosswalk!$A:$A,0))</f>
        <v>LPG vehicle</v>
      </c>
    </row>
    <row r="70" spans="1:16">
      <c r="A70" t="s">
        <v>183</v>
      </c>
      <c r="B70">
        <v>106</v>
      </c>
      <c r="C70" t="s">
        <v>167</v>
      </c>
      <c r="D70" t="s">
        <v>168</v>
      </c>
      <c r="E70" t="s">
        <v>169</v>
      </c>
      <c r="F70" t="s">
        <v>187</v>
      </c>
      <c r="G70" t="s">
        <v>171</v>
      </c>
      <c r="H70" t="s">
        <v>169</v>
      </c>
      <c r="I70">
        <v>34347</v>
      </c>
      <c r="J70">
        <v>34752.673228346459</v>
      </c>
      <c r="K70">
        <v>57.921874693199996</v>
      </c>
      <c r="L70">
        <v>599.992203505568</v>
      </c>
      <c r="M70" t="str">
        <f t="shared" si="1"/>
        <v>Road - Passenger_Car_Propane/LPG</v>
      </c>
      <c r="N70" t="str">
        <f>INDEX(crosswalk!B:B,MATCH($M70,crosswalk!$A:$A,0))</f>
        <v>psgr</v>
      </c>
      <c r="O70" t="str">
        <f>INDEX(crosswalk!C:C,MATCH($M70,crosswalk!$A:$A,0))</f>
        <v>LDVs</v>
      </c>
      <c r="P70" t="str">
        <f>INDEX(crosswalk!D:D,MATCH($M70,crosswalk!$A:$A,0))</f>
        <v>LPG vehicle</v>
      </c>
    </row>
    <row r="71" spans="1:16">
      <c r="A71" t="s">
        <v>184</v>
      </c>
      <c r="B71">
        <v>106</v>
      </c>
      <c r="C71" t="s">
        <v>167</v>
      </c>
      <c r="D71" t="s">
        <v>168</v>
      </c>
      <c r="E71" t="s">
        <v>169</v>
      </c>
      <c r="F71" t="s">
        <v>187</v>
      </c>
      <c r="G71" t="s">
        <v>171</v>
      </c>
      <c r="H71" t="s">
        <v>169</v>
      </c>
      <c r="I71">
        <v>11463.396887159533</v>
      </c>
      <c r="J71">
        <v>13682.118865319444</v>
      </c>
      <c r="K71">
        <v>56.118839078700006</v>
      </c>
      <c r="L71">
        <v>243.80616366870842</v>
      </c>
      <c r="M71" t="str">
        <f t="shared" si="1"/>
        <v>Road - Passenger_Car_Propane/LPG</v>
      </c>
      <c r="N71" t="str">
        <f>INDEX(crosswalk!B:B,MATCH($M71,crosswalk!$A:$A,0))</f>
        <v>psgr</v>
      </c>
      <c r="O71" t="str">
        <f>INDEX(crosswalk!C:C,MATCH($M71,crosswalk!$A:$A,0))</f>
        <v>LDVs</v>
      </c>
      <c r="P71" t="str">
        <f>INDEX(crosswalk!D:D,MATCH($M71,crosswalk!$A:$A,0))</f>
        <v>LPG vehicle</v>
      </c>
    </row>
    <row r="72" spans="1:16">
      <c r="A72" t="s">
        <v>166</v>
      </c>
      <c r="B72">
        <v>107</v>
      </c>
      <c r="C72" t="s">
        <v>167</v>
      </c>
      <c r="D72" t="s">
        <v>168</v>
      </c>
      <c r="E72" t="s">
        <v>185</v>
      </c>
      <c r="F72" t="s">
        <v>187</v>
      </c>
      <c r="G72" t="s">
        <v>171</v>
      </c>
      <c r="H72" t="s">
        <v>185</v>
      </c>
      <c r="I72">
        <v>123724</v>
      </c>
      <c r="J72">
        <v>96488.872461116203</v>
      </c>
      <c r="K72">
        <v>45.183014685358465</v>
      </c>
      <c r="L72">
        <v>2135.5120532137353</v>
      </c>
      <c r="M72" t="str">
        <f t="shared" si="1"/>
        <v>Road - Passenger_Passenger Light Truck_Propane/LPG</v>
      </c>
      <c r="N72" t="str">
        <f>INDEX(crosswalk!B:B,MATCH($M72,crosswalk!$A:$A,0))</f>
        <v>psgr</v>
      </c>
      <c r="O72" t="str">
        <f>INDEX(crosswalk!C:C,MATCH($M72,crosswalk!$A:$A,0))</f>
        <v>LDVs</v>
      </c>
      <c r="P72" t="str">
        <f>INDEX(crosswalk!D:D,MATCH($M72,crosswalk!$A:$A,0))</f>
        <v>LPG vehicle</v>
      </c>
    </row>
    <row r="73" spans="1:16">
      <c r="A73" t="s">
        <v>172</v>
      </c>
      <c r="B73">
        <v>107</v>
      </c>
      <c r="C73" t="s">
        <v>167</v>
      </c>
      <c r="D73" t="s">
        <v>168</v>
      </c>
      <c r="E73" t="s">
        <v>185</v>
      </c>
      <c r="F73" t="s">
        <v>187</v>
      </c>
      <c r="G73" t="s">
        <v>171</v>
      </c>
      <c r="H73" t="s">
        <v>185</v>
      </c>
      <c r="I73">
        <v>277555.21986034699</v>
      </c>
      <c r="J73">
        <v>411606.1468384433</v>
      </c>
      <c r="K73">
        <v>49.075900388317677</v>
      </c>
      <c r="L73">
        <v>8387.1338800016092</v>
      </c>
      <c r="M73" t="str">
        <f t="shared" si="1"/>
        <v>Road - Passenger_Passenger Light Truck_Propane/LPG</v>
      </c>
      <c r="N73" t="str">
        <f>INDEX(crosswalk!B:B,MATCH($M73,crosswalk!$A:$A,0))</f>
        <v>psgr</v>
      </c>
      <c r="O73" t="str">
        <f>INDEX(crosswalk!C:C,MATCH($M73,crosswalk!$A:$A,0))</f>
        <v>LDVs</v>
      </c>
      <c r="P73" t="str">
        <f>INDEX(crosswalk!D:D,MATCH($M73,crosswalk!$A:$A,0))</f>
        <v>LPG vehicle</v>
      </c>
    </row>
    <row r="74" spans="1:16">
      <c r="A74" t="s">
        <v>173</v>
      </c>
      <c r="B74">
        <v>107</v>
      </c>
      <c r="C74" t="s">
        <v>167</v>
      </c>
      <c r="D74" t="s">
        <v>168</v>
      </c>
      <c r="E74" t="s">
        <v>185</v>
      </c>
      <c r="F74" t="s">
        <v>187</v>
      </c>
      <c r="G74" t="s">
        <v>171</v>
      </c>
      <c r="H74" t="s">
        <v>185</v>
      </c>
      <c r="I74">
        <v>0</v>
      </c>
      <c r="J74">
        <v>0</v>
      </c>
      <c r="K74">
        <v>61.79049537884891</v>
      </c>
      <c r="L74">
        <v>0</v>
      </c>
      <c r="M74" t="str">
        <f t="shared" si="1"/>
        <v>Road - Passenger_Passenger Light Truck_Propane/LPG</v>
      </c>
      <c r="N74" t="str">
        <f>INDEX(crosswalk!B:B,MATCH($M74,crosswalk!$A:$A,0))</f>
        <v>psgr</v>
      </c>
      <c r="O74" t="str">
        <f>INDEX(crosswalk!C:C,MATCH($M74,crosswalk!$A:$A,0))</f>
        <v>LDVs</v>
      </c>
      <c r="P74" t="str">
        <f>INDEX(crosswalk!D:D,MATCH($M74,crosswalk!$A:$A,0))</f>
        <v>LPG vehicle</v>
      </c>
    </row>
    <row r="75" spans="1:16">
      <c r="A75" t="s">
        <v>174</v>
      </c>
      <c r="B75">
        <v>107</v>
      </c>
      <c r="C75" t="s">
        <v>167</v>
      </c>
      <c r="D75" t="s">
        <v>168</v>
      </c>
      <c r="E75" t="s">
        <v>185</v>
      </c>
      <c r="F75" t="s">
        <v>187</v>
      </c>
      <c r="G75" t="s">
        <v>171</v>
      </c>
      <c r="H75" t="s">
        <v>185</v>
      </c>
      <c r="I75">
        <v>23123</v>
      </c>
      <c r="J75">
        <v>25435.300000000003</v>
      </c>
      <c r="K75">
        <v>61.79049537884891</v>
      </c>
      <c r="L75">
        <v>411.63774208398058</v>
      </c>
      <c r="M75" t="str">
        <f t="shared" si="1"/>
        <v>Road - Passenger_Passenger Light Truck_Propane/LPG</v>
      </c>
      <c r="N75" t="str">
        <f>INDEX(crosswalk!B:B,MATCH($M75,crosswalk!$A:$A,0))</f>
        <v>psgr</v>
      </c>
      <c r="O75" t="str">
        <f>INDEX(crosswalk!C:C,MATCH($M75,crosswalk!$A:$A,0))</f>
        <v>LDVs</v>
      </c>
      <c r="P75" t="str">
        <f>INDEX(crosswalk!D:D,MATCH($M75,crosswalk!$A:$A,0))</f>
        <v>LPG vehicle</v>
      </c>
    </row>
    <row r="76" spans="1:16">
      <c r="A76" t="s">
        <v>175</v>
      </c>
      <c r="B76">
        <v>107</v>
      </c>
      <c r="C76" t="s">
        <v>167</v>
      </c>
      <c r="D76" t="s">
        <v>168</v>
      </c>
      <c r="E76" t="s">
        <v>185</v>
      </c>
      <c r="F76" t="s">
        <v>187</v>
      </c>
      <c r="G76" t="s">
        <v>171</v>
      </c>
      <c r="H76" t="s">
        <v>185</v>
      </c>
      <c r="I76">
        <v>1384</v>
      </c>
      <c r="J76">
        <v>1256.2461538461539</v>
      </c>
      <c r="K76">
        <v>63.465030526057895</v>
      </c>
      <c r="L76">
        <v>19.794304728654563</v>
      </c>
      <c r="M76" t="str">
        <f t="shared" si="1"/>
        <v>Road - Passenger_Passenger Light Truck_Propane/LPG</v>
      </c>
      <c r="N76" t="str">
        <f>INDEX(crosswalk!B:B,MATCH($M76,crosswalk!$A:$A,0))</f>
        <v>psgr</v>
      </c>
      <c r="O76" t="str">
        <f>INDEX(crosswalk!C:C,MATCH($M76,crosswalk!$A:$A,0))</f>
        <v>LDVs</v>
      </c>
      <c r="P76" t="str">
        <f>INDEX(crosswalk!D:D,MATCH($M76,crosswalk!$A:$A,0))</f>
        <v>LPG vehicle</v>
      </c>
    </row>
    <row r="77" spans="1:16">
      <c r="A77" t="s">
        <v>176</v>
      </c>
      <c r="B77">
        <v>107</v>
      </c>
      <c r="C77" t="s">
        <v>167</v>
      </c>
      <c r="D77" t="s">
        <v>168</v>
      </c>
      <c r="E77" t="s">
        <v>185</v>
      </c>
      <c r="F77" t="s">
        <v>187</v>
      </c>
      <c r="G77" t="s">
        <v>171</v>
      </c>
      <c r="H77" t="s">
        <v>185</v>
      </c>
      <c r="I77">
        <v>1647</v>
      </c>
      <c r="J77">
        <v>1647</v>
      </c>
      <c r="K77">
        <v>76.877534637711889</v>
      </c>
      <c r="L77">
        <v>21.423683885826282</v>
      </c>
      <c r="M77" t="str">
        <f t="shared" si="1"/>
        <v>Road - Passenger_Passenger Light Truck_Propane/LPG</v>
      </c>
      <c r="N77" t="str">
        <f>INDEX(crosswalk!B:B,MATCH($M77,crosswalk!$A:$A,0))</f>
        <v>psgr</v>
      </c>
      <c r="O77" t="str">
        <f>INDEX(crosswalk!C:C,MATCH($M77,crosswalk!$A:$A,0))</f>
        <v>LDVs</v>
      </c>
      <c r="P77" t="str">
        <f>INDEX(crosswalk!D:D,MATCH($M77,crosswalk!$A:$A,0))</f>
        <v>LPG vehicle</v>
      </c>
    </row>
    <row r="78" spans="1:16">
      <c r="A78" t="s">
        <v>177</v>
      </c>
      <c r="B78">
        <v>107</v>
      </c>
      <c r="C78" t="s">
        <v>167</v>
      </c>
      <c r="D78" t="s">
        <v>168</v>
      </c>
      <c r="E78" t="s">
        <v>185</v>
      </c>
      <c r="F78" t="s">
        <v>187</v>
      </c>
      <c r="G78" t="s">
        <v>171</v>
      </c>
      <c r="H78" t="s">
        <v>185</v>
      </c>
      <c r="I78">
        <v>4025</v>
      </c>
      <c r="J78">
        <v>5232.5</v>
      </c>
      <c r="K78">
        <v>83.533184686327985</v>
      </c>
      <c r="L78">
        <v>62.639776271530231</v>
      </c>
      <c r="M78" t="str">
        <f t="shared" si="1"/>
        <v>Road - Passenger_Passenger Light Truck_Propane/LPG</v>
      </c>
      <c r="N78" t="str">
        <f>INDEX(crosswalk!B:B,MATCH($M78,crosswalk!$A:$A,0))</f>
        <v>psgr</v>
      </c>
      <c r="O78" t="str">
        <f>INDEX(crosswalk!C:C,MATCH($M78,crosswalk!$A:$A,0))</f>
        <v>LDVs</v>
      </c>
      <c r="P78" t="str">
        <f>INDEX(crosswalk!D:D,MATCH($M78,crosswalk!$A:$A,0))</f>
        <v>LPG vehicle</v>
      </c>
    </row>
    <row r="79" spans="1:16">
      <c r="A79" t="s">
        <v>178</v>
      </c>
      <c r="B79">
        <v>107</v>
      </c>
      <c r="C79" t="s">
        <v>167</v>
      </c>
      <c r="D79" t="s">
        <v>168</v>
      </c>
      <c r="E79" t="s">
        <v>185</v>
      </c>
      <c r="F79" t="s">
        <v>187</v>
      </c>
      <c r="G79" t="s">
        <v>171</v>
      </c>
      <c r="H79" t="s">
        <v>185</v>
      </c>
      <c r="I79">
        <v>18.350310683851561</v>
      </c>
      <c r="J79">
        <v>26.057441171069215</v>
      </c>
      <c r="K79">
        <v>61.79049537884891</v>
      </c>
      <c r="L79">
        <v>0.42170629983310931</v>
      </c>
      <c r="M79" t="str">
        <f t="shared" si="1"/>
        <v>Road - Passenger_Passenger Light Truck_Propane/LPG</v>
      </c>
      <c r="N79" t="str">
        <f>INDEX(crosswalk!B:B,MATCH($M79,crosswalk!$A:$A,0))</f>
        <v>psgr</v>
      </c>
      <c r="O79" t="str">
        <f>INDEX(crosswalk!C:C,MATCH($M79,crosswalk!$A:$A,0))</f>
        <v>LDVs</v>
      </c>
      <c r="P79" t="str">
        <f>INDEX(crosswalk!D:D,MATCH($M79,crosswalk!$A:$A,0))</f>
        <v>LPG vehicle</v>
      </c>
    </row>
    <row r="80" spans="1:16">
      <c r="A80" t="s">
        <v>179</v>
      </c>
      <c r="B80">
        <v>107</v>
      </c>
      <c r="C80" t="s">
        <v>167</v>
      </c>
      <c r="D80" t="s">
        <v>168</v>
      </c>
      <c r="E80" t="s">
        <v>185</v>
      </c>
      <c r="F80" t="s">
        <v>187</v>
      </c>
      <c r="G80" t="s">
        <v>171</v>
      </c>
      <c r="H80" t="s">
        <v>185</v>
      </c>
      <c r="I80">
        <v>0.13851969811789558</v>
      </c>
      <c r="J80">
        <v>0.13851969811789558</v>
      </c>
      <c r="K80">
        <v>61.79049537884891</v>
      </c>
      <c r="L80">
        <v>2.2417638387361325E-3</v>
      </c>
      <c r="M80" t="str">
        <f t="shared" si="1"/>
        <v>Road - Passenger_Passenger Light Truck_Propane/LPG</v>
      </c>
      <c r="N80" t="str">
        <f>INDEX(crosswalk!B:B,MATCH($M80,crosswalk!$A:$A,0))</f>
        <v>psgr</v>
      </c>
      <c r="O80" t="str">
        <f>INDEX(crosswalk!C:C,MATCH($M80,crosswalk!$A:$A,0))</f>
        <v>LDVs</v>
      </c>
      <c r="P80" t="str">
        <f>INDEX(crosswalk!D:D,MATCH($M80,crosswalk!$A:$A,0))</f>
        <v>LPG vehicle</v>
      </c>
    </row>
    <row r="81" spans="1:16">
      <c r="A81" t="s">
        <v>180</v>
      </c>
      <c r="B81">
        <v>107</v>
      </c>
      <c r="C81" t="s">
        <v>167</v>
      </c>
      <c r="D81" t="s">
        <v>168</v>
      </c>
      <c r="E81" t="s">
        <v>185</v>
      </c>
      <c r="F81" t="s">
        <v>187</v>
      </c>
      <c r="G81" t="s">
        <v>171</v>
      </c>
      <c r="H81" t="s">
        <v>185</v>
      </c>
      <c r="I81">
        <v>710108</v>
      </c>
      <c r="J81">
        <v>504779.60188679246</v>
      </c>
      <c r="K81">
        <v>64.29511027080413</v>
      </c>
      <c r="L81">
        <v>7850.9796430975039</v>
      </c>
      <c r="M81" t="str">
        <f t="shared" si="1"/>
        <v>Road - Passenger_Passenger Light Truck_Propane/LPG</v>
      </c>
      <c r="N81" t="str">
        <f>INDEX(crosswalk!B:B,MATCH($M81,crosswalk!$A:$A,0))</f>
        <v>psgr</v>
      </c>
      <c r="O81" t="str">
        <f>INDEX(crosswalk!C:C,MATCH($M81,crosswalk!$A:$A,0))</f>
        <v>LDVs</v>
      </c>
      <c r="P81" t="str">
        <f>INDEX(crosswalk!D:D,MATCH($M81,crosswalk!$A:$A,0))</f>
        <v>LPG vehicle</v>
      </c>
    </row>
    <row r="82" spans="1:16">
      <c r="A82" t="s">
        <v>181</v>
      </c>
      <c r="B82">
        <v>107</v>
      </c>
      <c r="C82" t="s">
        <v>167</v>
      </c>
      <c r="D82" t="s">
        <v>168</v>
      </c>
      <c r="E82" t="s">
        <v>185</v>
      </c>
      <c r="F82" t="s">
        <v>187</v>
      </c>
      <c r="G82" t="s">
        <v>171</v>
      </c>
      <c r="H82" t="s">
        <v>185</v>
      </c>
      <c r="I82">
        <v>0</v>
      </c>
      <c r="J82">
        <v>0</v>
      </c>
      <c r="K82">
        <v>61.934302455848467</v>
      </c>
      <c r="L82">
        <v>0</v>
      </c>
      <c r="M82" t="str">
        <f t="shared" si="1"/>
        <v>Road - Passenger_Passenger Light Truck_Propane/LPG</v>
      </c>
      <c r="N82" t="str">
        <f>INDEX(crosswalk!B:B,MATCH($M82,crosswalk!$A:$A,0))</f>
        <v>psgr</v>
      </c>
      <c r="O82" t="str">
        <f>INDEX(crosswalk!C:C,MATCH($M82,crosswalk!$A:$A,0))</f>
        <v>LDVs</v>
      </c>
      <c r="P82" t="str">
        <f>INDEX(crosswalk!D:D,MATCH($M82,crosswalk!$A:$A,0))</f>
        <v>LPG vehicle</v>
      </c>
    </row>
    <row r="83" spans="1:16">
      <c r="A83" t="s">
        <v>182</v>
      </c>
      <c r="B83">
        <v>107</v>
      </c>
      <c r="C83" t="s">
        <v>167</v>
      </c>
      <c r="D83" t="s">
        <v>168</v>
      </c>
      <c r="E83" t="s">
        <v>185</v>
      </c>
      <c r="F83" t="s">
        <v>187</v>
      </c>
      <c r="G83" t="s">
        <v>171</v>
      </c>
      <c r="H83" t="s">
        <v>185</v>
      </c>
      <c r="I83">
        <v>60514</v>
      </c>
      <c r="J83">
        <v>60555.334699453546</v>
      </c>
      <c r="K83">
        <v>56.480914370294272</v>
      </c>
      <c r="L83">
        <v>1072.138002271829</v>
      </c>
      <c r="M83" t="str">
        <f t="shared" si="1"/>
        <v>Road - Passenger_Passenger Light Truck_Propane/LPG</v>
      </c>
      <c r="N83" t="str">
        <f>INDEX(crosswalk!B:B,MATCH($M83,crosswalk!$A:$A,0))</f>
        <v>psgr</v>
      </c>
      <c r="O83" t="str">
        <f>INDEX(crosswalk!C:C,MATCH($M83,crosswalk!$A:$A,0))</f>
        <v>LDVs</v>
      </c>
      <c r="P83" t="str">
        <f>INDEX(crosswalk!D:D,MATCH($M83,crosswalk!$A:$A,0))</f>
        <v>LPG vehicle</v>
      </c>
    </row>
    <row r="84" spans="1:16">
      <c r="A84" t="s">
        <v>183</v>
      </c>
      <c r="B84">
        <v>107</v>
      </c>
      <c r="C84" t="s">
        <v>167</v>
      </c>
      <c r="D84" t="s">
        <v>168</v>
      </c>
      <c r="E84" t="s">
        <v>185</v>
      </c>
      <c r="F84" t="s">
        <v>187</v>
      </c>
      <c r="G84" t="s">
        <v>171</v>
      </c>
      <c r="H84" t="s">
        <v>185</v>
      </c>
      <c r="I84">
        <v>17636</v>
      </c>
      <c r="J84">
        <v>17844.299212598424</v>
      </c>
      <c r="K84">
        <v>67.832793388835654</v>
      </c>
      <c r="L84">
        <v>263.06301600039001</v>
      </c>
      <c r="M84" t="str">
        <f t="shared" si="1"/>
        <v>Road - Passenger_Passenger Light Truck_Propane/LPG</v>
      </c>
      <c r="N84" t="str">
        <f>INDEX(crosswalk!B:B,MATCH($M84,crosswalk!$A:$A,0))</f>
        <v>psgr</v>
      </c>
      <c r="O84" t="str">
        <f>INDEX(crosswalk!C:C,MATCH($M84,crosswalk!$A:$A,0))</f>
        <v>LDVs</v>
      </c>
      <c r="P84" t="str">
        <f>INDEX(crosswalk!D:D,MATCH($M84,crosswalk!$A:$A,0))</f>
        <v>LPG vehicle</v>
      </c>
    </row>
    <row r="85" spans="1:16">
      <c r="A85" t="s">
        <v>184</v>
      </c>
      <c r="B85">
        <v>107</v>
      </c>
      <c r="C85" t="s">
        <v>167</v>
      </c>
      <c r="D85" t="s">
        <v>168</v>
      </c>
      <c r="E85" t="s">
        <v>185</v>
      </c>
      <c r="F85" t="s">
        <v>187</v>
      </c>
      <c r="G85" t="s">
        <v>171</v>
      </c>
      <c r="H85" t="s">
        <v>185</v>
      </c>
      <c r="I85">
        <v>2091.0812717311524</v>
      </c>
      <c r="J85">
        <v>2495.8066791629885</v>
      </c>
      <c r="K85">
        <v>61.79049537884891</v>
      </c>
      <c r="L85">
        <v>40.391433405101189</v>
      </c>
      <c r="M85" t="str">
        <f t="shared" si="1"/>
        <v>Road - Passenger_Passenger Light Truck_Propane/LPG</v>
      </c>
      <c r="N85" t="str">
        <f>INDEX(crosswalk!B:B,MATCH($M85,crosswalk!$A:$A,0))</f>
        <v>psgr</v>
      </c>
      <c r="O85" t="str">
        <f>INDEX(crosswalk!C:C,MATCH($M85,crosswalk!$A:$A,0))</f>
        <v>LDVs</v>
      </c>
      <c r="P85" t="str">
        <f>INDEX(crosswalk!D:D,MATCH($M85,crosswalk!$A:$A,0))</f>
        <v>LPG vehicle</v>
      </c>
    </row>
    <row r="86" spans="1:16">
      <c r="A86" t="s">
        <v>166</v>
      </c>
      <c r="B86">
        <v>108</v>
      </c>
      <c r="C86" t="s">
        <v>167</v>
      </c>
      <c r="D86" t="s">
        <v>168</v>
      </c>
      <c r="E86" t="s">
        <v>188</v>
      </c>
      <c r="F86" t="s">
        <v>170</v>
      </c>
      <c r="G86" t="s">
        <v>189</v>
      </c>
      <c r="H86" t="s">
        <v>188</v>
      </c>
      <c r="I86">
        <v>39476303</v>
      </c>
      <c r="J86">
        <v>36553267.152608246</v>
      </c>
      <c r="K86">
        <v>87.498517683096111</v>
      </c>
      <c r="L86">
        <v>417758.7017530697</v>
      </c>
      <c r="M86" t="str">
        <f t="shared" si="1"/>
        <v>Road - Freight_Freight Light Truck_Gasoline</v>
      </c>
      <c r="N86" t="str">
        <f>INDEX(crosswalk!B:B,MATCH($M86,crosswalk!$A:$A,0))</f>
        <v>frgt</v>
      </c>
      <c r="O86" t="str">
        <f>INDEX(crosswalk!C:C,MATCH($M86,crosswalk!$A:$A,0))</f>
        <v>LDVs</v>
      </c>
      <c r="P86" t="str">
        <f>INDEX(crosswalk!D:D,MATCH($M86,crosswalk!$A:$A,0))</f>
        <v>gasoline vehicle</v>
      </c>
    </row>
    <row r="87" spans="1:16">
      <c r="A87" t="s">
        <v>172</v>
      </c>
      <c r="B87">
        <v>108</v>
      </c>
      <c r="C87" t="s">
        <v>167</v>
      </c>
      <c r="D87" t="s">
        <v>168</v>
      </c>
      <c r="E87" t="s">
        <v>188</v>
      </c>
      <c r="F87" t="s">
        <v>170</v>
      </c>
      <c r="G87" t="s">
        <v>189</v>
      </c>
      <c r="H87" t="s">
        <v>188</v>
      </c>
      <c r="I87">
        <v>24185132.556012515</v>
      </c>
      <c r="J87">
        <v>21572427.377837677</v>
      </c>
      <c r="K87">
        <v>86.309562772734168</v>
      </c>
      <c r="L87">
        <v>249942.49402747024</v>
      </c>
      <c r="M87" t="str">
        <f t="shared" si="1"/>
        <v>Road - Freight_Freight Light Truck_Gasoline</v>
      </c>
      <c r="N87" t="str">
        <f>INDEX(crosswalk!B:B,MATCH($M87,crosswalk!$A:$A,0))</f>
        <v>frgt</v>
      </c>
      <c r="O87" t="str">
        <f>INDEX(crosswalk!C:C,MATCH($M87,crosswalk!$A:$A,0))</f>
        <v>LDVs</v>
      </c>
      <c r="P87" t="str">
        <f>INDEX(crosswalk!D:D,MATCH($M87,crosswalk!$A:$A,0))</f>
        <v>gasoline vehicle</v>
      </c>
    </row>
    <row r="88" spans="1:16">
      <c r="A88" t="s">
        <v>173</v>
      </c>
      <c r="B88">
        <v>108</v>
      </c>
      <c r="C88" t="s">
        <v>167</v>
      </c>
      <c r="D88" t="s">
        <v>168</v>
      </c>
      <c r="E88" t="s">
        <v>188</v>
      </c>
      <c r="F88" t="s">
        <v>170</v>
      </c>
      <c r="G88" t="s">
        <v>189</v>
      </c>
      <c r="H88" t="s">
        <v>188</v>
      </c>
      <c r="I88">
        <v>236423.4871199842</v>
      </c>
      <c r="J88">
        <v>199463.5089784546</v>
      </c>
      <c r="K88">
        <v>108.13052167107652</v>
      </c>
      <c r="L88">
        <v>1844.6550141060536</v>
      </c>
      <c r="M88" t="str">
        <f t="shared" si="1"/>
        <v>Road - Freight_Freight Light Truck_Gasoline</v>
      </c>
      <c r="N88" t="str">
        <f>INDEX(crosswalk!B:B,MATCH($M88,crosswalk!$A:$A,0))</f>
        <v>frgt</v>
      </c>
      <c r="O88" t="str">
        <f>INDEX(crosswalk!C:C,MATCH($M88,crosswalk!$A:$A,0))</f>
        <v>LDVs</v>
      </c>
      <c r="P88" t="str">
        <f>INDEX(crosswalk!D:D,MATCH($M88,crosswalk!$A:$A,0))</f>
        <v>gasoline vehicle</v>
      </c>
    </row>
    <row r="89" spans="1:16">
      <c r="A89" t="s">
        <v>174</v>
      </c>
      <c r="B89">
        <v>108</v>
      </c>
      <c r="C89" t="s">
        <v>167</v>
      </c>
      <c r="D89" t="s">
        <v>168</v>
      </c>
      <c r="E89" t="s">
        <v>188</v>
      </c>
      <c r="F89" t="s">
        <v>170</v>
      </c>
      <c r="G89" t="s">
        <v>189</v>
      </c>
      <c r="H89" t="s">
        <v>188</v>
      </c>
      <c r="I89">
        <v>8625033</v>
      </c>
      <c r="J89">
        <v>8443423.3161484022</v>
      </c>
      <c r="K89">
        <v>121.5359623178331</v>
      </c>
      <c r="L89">
        <v>69472.633080138869</v>
      </c>
      <c r="M89" t="str">
        <f t="shared" si="1"/>
        <v>Road - Freight_Freight Light Truck_Gasoline</v>
      </c>
      <c r="N89" t="str">
        <f>INDEX(crosswalk!B:B,MATCH($M89,crosswalk!$A:$A,0))</f>
        <v>frgt</v>
      </c>
      <c r="O89" t="str">
        <f>INDEX(crosswalk!C:C,MATCH($M89,crosswalk!$A:$A,0))</f>
        <v>LDVs</v>
      </c>
      <c r="P89" t="str">
        <f>INDEX(crosswalk!D:D,MATCH($M89,crosswalk!$A:$A,0))</f>
        <v>gasoline vehicle</v>
      </c>
    </row>
    <row r="90" spans="1:16">
      <c r="A90" t="s">
        <v>175</v>
      </c>
      <c r="B90">
        <v>108</v>
      </c>
      <c r="C90" t="s">
        <v>167</v>
      </c>
      <c r="D90" t="s">
        <v>168</v>
      </c>
      <c r="E90" t="s">
        <v>188</v>
      </c>
      <c r="F90" t="s">
        <v>170</v>
      </c>
      <c r="G90" t="s">
        <v>189</v>
      </c>
      <c r="H90" t="s">
        <v>188</v>
      </c>
      <c r="I90">
        <v>4454934</v>
      </c>
      <c r="J90">
        <v>3967417.6423606663</v>
      </c>
      <c r="K90">
        <v>112.39699941698176</v>
      </c>
      <c r="L90">
        <v>35298.252292678553</v>
      </c>
      <c r="M90" t="str">
        <f t="shared" si="1"/>
        <v>Road - Freight_Freight Light Truck_Gasoline</v>
      </c>
      <c r="N90" t="str">
        <f>INDEX(crosswalk!B:B,MATCH($M90,crosswalk!$A:$A,0))</f>
        <v>frgt</v>
      </c>
      <c r="O90" t="str">
        <f>INDEX(crosswalk!C:C,MATCH($M90,crosswalk!$A:$A,0))</f>
        <v>LDVs</v>
      </c>
      <c r="P90" t="str">
        <f>INDEX(crosswalk!D:D,MATCH($M90,crosswalk!$A:$A,0))</f>
        <v>gasoline vehicle</v>
      </c>
    </row>
    <row r="91" spans="1:16">
      <c r="A91" t="s">
        <v>176</v>
      </c>
      <c r="B91">
        <v>108</v>
      </c>
      <c r="C91" t="s">
        <v>167</v>
      </c>
      <c r="D91" t="s">
        <v>168</v>
      </c>
      <c r="E91" t="s">
        <v>188</v>
      </c>
      <c r="F91" t="s">
        <v>170</v>
      </c>
      <c r="G91" t="s">
        <v>189</v>
      </c>
      <c r="H91" t="s">
        <v>188</v>
      </c>
      <c r="I91">
        <v>4323424</v>
      </c>
      <c r="J91">
        <v>3752387.1659078496</v>
      </c>
      <c r="K91">
        <v>136.53486604122313</v>
      </c>
      <c r="L91">
        <v>27482.995916771284</v>
      </c>
      <c r="M91" t="str">
        <f t="shared" si="1"/>
        <v>Road - Freight_Freight Light Truck_Gasoline</v>
      </c>
      <c r="N91" t="str">
        <f>INDEX(crosswalk!B:B,MATCH($M91,crosswalk!$A:$A,0))</f>
        <v>frgt</v>
      </c>
      <c r="O91" t="str">
        <f>INDEX(crosswalk!C:C,MATCH($M91,crosswalk!$A:$A,0))</f>
        <v>LDVs</v>
      </c>
      <c r="P91" t="str">
        <f>INDEX(crosswalk!D:D,MATCH($M91,crosswalk!$A:$A,0))</f>
        <v>gasoline vehicle</v>
      </c>
    </row>
    <row r="92" spans="1:16">
      <c r="A92" t="s">
        <v>177</v>
      </c>
      <c r="B92">
        <v>108</v>
      </c>
      <c r="C92" t="s">
        <v>167</v>
      </c>
      <c r="D92" t="s">
        <v>168</v>
      </c>
      <c r="E92" t="s">
        <v>188</v>
      </c>
      <c r="F92" t="s">
        <v>170</v>
      </c>
      <c r="G92" t="s">
        <v>189</v>
      </c>
      <c r="H92" t="s">
        <v>188</v>
      </c>
      <c r="I92">
        <v>5432927</v>
      </c>
      <c r="J92">
        <v>5331799.0222368008</v>
      </c>
      <c r="K92">
        <v>148.33291419471823</v>
      </c>
      <c r="L92">
        <v>35944.81407705434</v>
      </c>
      <c r="M92" t="str">
        <f t="shared" si="1"/>
        <v>Road - Freight_Freight Light Truck_Gasoline</v>
      </c>
      <c r="N92" t="str">
        <f>INDEX(crosswalk!B:B,MATCH($M92,crosswalk!$A:$A,0))</f>
        <v>frgt</v>
      </c>
      <c r="O92" t="str">
        <f>INDEX(crosswalk!C:C,MATCH($M92,crosswalk!$A:$A,0))</f>
        <v>LDVs</v>
      </c>
      <c r="P92" t="str">
        <f>INDEX(crosswalk!D:D,MATCH($M92,crosswalk!$A:$A,0))</f>
        <v>gasoline vehicle</v>
      </c>
    </row>
    <row r="93" spans="1:16">
      <c r="A93" t="s">
        <v>178</v>
      </c>
      <c r="B93">
        <v>108</v>
      </c>
      <c r="C93" t="s">
        <v>167</v>
      </c>
      <c r="D93" t="s">
        <v>168</v>
      </c>
      <c r="E93" t="s">
        <v>188</v>
      </c>
      <c r="F93" t="s">
        <v>170</v>
      </c>
      <c r="G93" t="s">
        <v>189</v>
      </c>
      <c r="H93" t="s">
        <v>188</v>
      </c>
      <c r="I93">
        <v>1598.9780215852713</v>
      </c>
      <c r="J93">
        <v>1503.5673047312446</v>
      </c>
      <c r="K93">
        <v>120.99379408766848</v>
      </c>
      <c r="L93">
        <v>12.426813425172904</v>
      </c>
      <c r="M93" t="str">
        <f t="shared" si="1"/>
        <v>Road - Freight_Freight Light Truck_Gasoline</v>
      </c>
      <c r="N93" t="str">
        <f>INDEX(crosswalk!B:B,MATCH($M93,crosswalk!$A:$A,0))</f>
        <v>frgt</v>
      </c>
      <c r="O93" t="str">
        <f>INDEX(crosswalk!C:C,MATCH($M93,crosswalk!$A:$A,0))</f>
        <v>LDVs</v>
      </c>
      <c r="P93" t="str">
        <f>INDEX(crosswalk!D:D,MATCH($M93,crosswalk!$A:$A,0))</f>
        <v>gasoline vehicle</v>
      </c>
    </row>
    <row r="94" spans="1:16">
      <c r="A94" t="s">
        <v>179</v>
      </c>
      <c r="B94">
        <v>108</v>
      </c>
      <c r="C94" t="s">
        <v>167</v>
      </c>
      <c r="D94" t="s">
        <v>168</v>
      </c>
      <c r="E94" t="s">
        <v>188</v>
      </c>
      <c r="F94" t="s">
        <v>170</v>
      </c>
      <c r="G94" t="s">
        <v>189</v>
      </c>
      <c r="H94" t="s">
        <v>188</v>
      </c>
      <c r="I94">
        <v>12.070092799140173</v>
      </c>
      <c r="J94">
        <v>10.183180583028349</v>
      </c>
      <c r="K94">
        <v>120.91796163379918</v>
      </c>
      <c r="L94">
        <v>8.4215615657400655E-2</v>
      </c>
      <c r="M94" t="str">
        <f t="shared" si="1"/>
        <v>Road - Freight_Freight Light Truck_Gasoline</v>
      </c>
      <c r="N94" t="str">
        <f>INDEX(crosswalk!B:B,MATCH($M94,crosswalk!$A:$A,0))</f>
        <v>frgt</v>
      </c>
      <c r="O94" t="str">
        <f>INDEX(crosswalk!C:C,MATCH($M94,crosswalk!$A:$A,0))</f>
        <v>LDVs</v>
      </c>
      <c r="P94" t="str">
        <f>INDEX(crosswalk!D:D,MATCH($M94,crosswalk!$A:$A,0))</f>
        <v>gasoline vehicle</v>
      </c>
    </row>
    <row r="95" spans="1:16">
      <c r="A95" t="s">
        <v>180</v>
      </c>
      <c r="B95">
        <v>108</v>
      </c>
      <c r="C95" t="s">
        <v>167</v>
      </c>
      <c r="D95" t="s">
        <v>168</v>
      </c>
      <c r="E95" t="s">
        <v>188</v>
      </c>
      <c r="F95" t="s">
        <v>170</v>
      </c>
      <c r="G95" t="s">
        <v>189</v>
      </c>
      <c r="H95" t="s">
        <v>188</v>
      </c>
      <c r="I95">
        <v>68888591</v>
      </c>
      <c r="J95">
        <v>63051508.418087564</v>
      </c>
      <c r="K95">
        <v>129.76299377999786</v>
      </c>
      <c r="L95">
        <v>485897.45490140317</v>
      </c>
      <c r="M95" t="str">
        <f t="shared" si="1"/>
        <v>Road - Freight_Freight Light Truck_Gasoline</v>
      </c>
      <c r="N95" t="str">
        <f>INDEX(crosswalk!B:B,MATCH($M95,crosswalk!$A:$A,0))</f>
        <v>frgt</v>
      </c>
      <c r="O95" t="str">
        <f>INDEX(crosswalk!C:C,MATCH($M95,crosswalk!$A:$A,0))</f>
        <v>LDVs</v>
      </c>
      <c r="P95" t="str">
        <f>INDEX(crosswalk!D:D,MATCH($M95,crosswalk!$A:$A,0))</f>
        <v>gasoline vehicle</v>
      </c>
    </row>
    <row r="96" spans="1:16">
      <c r="A96" t="s">
        <v>181</v>
      </c>
      <c r="B96">
        <v>108</v>
      </c>
      <c r="C96" t="s">
        <v>167</v>
      </c>
      <c r="D96" t="s">
        <v>168</v>
      </c>
      <c r="E96" t="s">
        <v>188</v>
      </c>
      <c r="F96" t="s">
        <v>170</v>
      </c>
      <c r="G96" t="s">
        <v>189</v>
      </c>
      <c r="H96" t="s">
        <v>188</v>
      </c>
      <c r="I96">
        <v>963610</v>
      </c>
      <c r="J96">
        <v>817311.30088713649</v>
      </c>
      <c r="K96">
        <v>109.39347002306529</v>
      </c>
      <c r="L96">
        <v>7471.2987961238341</v>
      </c>
      <c r="M96" t="str">
        <f t="shared" si="1"/>
        <v>Road - Freight_Freight Light Truck_Gasoline</v>
      </c>
      <c r="N96" t="str">
        <f>INDEX(crosswalk!B:B,MATCH($M96,crosswalk!$A:$A,0))</f>
        <v>frgt</v>
      </c>
      <c r="O96" t="str">
        <f>INDEX(crosswalk!C:C,MATCH($M96,crosswalk!$A:$A,0))</f>
        <v>LDVs</v>
      </c>
      <c r="P96" t="str">
        <f>INDEX(crosswalk!D:D,MATCH($M96,crosswalk!$A:$A,0))</f>
        <v>gasoline vehicle</v>
      </c>
    </row>
    <row r="97" spans="1:16">
      <c r="A97" t="s">
        <v>182</v>
      </c>
      <c r="B97">
        <v>108</v>
      </c>
      <c r="C97" t="s">
        <v>167</v>
      </c>
      <c r="D97" t="s">
        <v>168</v>
      </c>
      <c r="E97" t="s">
        <v>188</v>
      </c>
      <c r="F97" t="s">
        <v>170</v>
      </c>
      <c r="G97" t="s">
        <v>189</v>
      </c>
      <c r="H97" t="s">
        <v>188</v>
      </c>
      <c r="I97">
        <v>37410739</v>
      </c>
      <c r="J97">
        <v>36557485.992118128</v>
      </c>
      <c r="K97">
        <v>127.39172883531327</v>
      </c>
      <c r="L97">
        <v>286969.07033405697</v>
      </c>
      <c r="M97" t="str">
        <f t="shared" si="1"/>
        <v>Road - Freight_Freight Light Truck_Gasoline</v>
      </c>
      <c r="N97" t="str">
        <f>INDEX(crosswalk!B:B,MATCH($M97,crosswalk!$A:$A,0))</f>
        <v>frgt</v>
      </c>
      <c r="O97" t="str">
        <f>INDEX(crosswalk!C:C,MATCH($M97,crosswalk!$A:$A,0))</f>
        <v>LDVs</v>
      </c>
      <c r="P97" t="str">
        <f>INDEX(crosswalk!D:D,MATCH($M97,crosswalk!$A:$A,0))</f>
        <v>gasoline vehicle</v>
      </c>
    </row>
    <row r="98" spans="1:16">
      <c r="A98" t="s">
        <v>183</v>
      </c>
      <c r="B98">
        <v>108</v>
      </c>
      <c r="C98" t="s">
        <v>167</v>
      </c>
      <c r="D98" t="s">
        <v>168</v>
      </c>
      <c r="E98" t="s">
        <v>188</v>
      </c>
      <c r="F98" t="s">
        <v>170</v>
      </c>
      <c r="G98" t="s">
        <v>189</v>
      </c>
      <c r="H98" t="s">
        <v>188</v>
      </c>
      <c r="I98">
        <v>16632729.000000002</v>
      </c>
      <c r="J98">
        <v>14589140.822108967</v>
      </c>
      <c r="K98">
        <v>130.36691544348315</v>
      </c>
      <c r="L98">
        <v>111908.30719956454</v>
      </c>
      <c r="M98" t="str">
        <f t="shared" si="1"/>
        <v>Road - Freight_Freight Light Truck_Gasoline</v>
      </c>
      <c r="N98" t="str">
        <f>INDEX(crosswalk!B:B,MATCH($M98,crosswalk!$A:$A,0))</f>
        <v>frgt</v>
      </c>
      <c r="O98" t="str">
        <f>INDEX(crosswalk!C:C,MATCH($M98,crosswalk!$A:$A,0))</f>
        <v>LDVs</v>
      </c>
      <c r="P98" t="str">
        <f>INDEX(crosswalk!D:D,MATCH($M98,crosswalk!$A:$A,0))</f>
        <v>gasoline vehicle</v>
      </c>
    </row>
    <row r="99" spans="1:16">
      <c r="A99" t="s">
        <v>184</v>
      </c>
      <c r="B99">
        <v>108</v>
      </c>
      <c r="C99" t="s">
        <v>167</v>
      </c>
      <c r="D99" t="s">
        <v>168</v>
      </c>
      <c r="E99" t="s">
        <v>188</v>
      </c>
      <c r="F99" t="s">
        <v>170</v>
      </c>
      <c r="G99" t="s">
        <v>189</v>
      </c>
      <c r="H99" t="s">
        <v>188</v>
      </c>
      <c r="I99">
        <v>182209.06732598721</v>
      </c>
      <c r="J99">
        <v>194419.42298214685</v>
      </c>
      <c r="K99">
        <v>121.5359623178331</v>
      </c>
      <c r="L99">
        <v>1599.6863749160398</v>
      </c>
      <c r="M99" t="str">
        <f t="shared" si="1"/>
        <v>Road - Freight_Freight Light Truck_Gasoline</v>
      </c>
      <c r="N99" t="str">
        <f>INDEX(crosswalk!B:B,MATCH($M99,crosswalk!$A:$A,0))</f>
        <v>frgt</v>
      </c>
      <c r="O99" t="str">
        <f>INDEX(crosswalk!C:C,MATCH($M99,crosswalk!$A:$A,0))</f>
        <v>LDVs</v>
      </c>
      <c r="P99" t="str">
        <f>INDEX(crosswalk!D:D,MATCH($M99,crosswalk!$A:$A,0))</f>
        <v>gasoline vehicle</v>
      </c>
    </row>
    <row r="100" spans="1:16">
      <c r="A100" t="s">
        <v>166</v>
      </c>
      <c r="B100">
        <v>109</v>
      </c>
      <c r="C100" t="s">
        <v>167</v>
      </c>
      <c r="D100" t="s">
        <v>168</v>
      </c>
      <c r="E100" t="s">
        <v>190</v>
      </c>
      <c r="F100" t="s">
        <v>170</v>
      </c>
      <c r="G100" t="s">
        <v>189</v>
      </c>
      <c r="H100" t="s">
        <v>190</v>
      </c>
      <c r="I100">
        <v>46940494.143620513</v>
      </c>
      <c r="J100">
        <v>43464769.806514144</v>
      </c>
      <c r="K100">
        <v>184.90651605389428</v>
      </c>
      <c r="L100">
        <v>235063.48361377144</v>
      </c>
      <c r="M100" t="str">
        <f t="shared" si="1"/>
        <v>Road - Freight_Medium Truck_Gasoline</v>
      </c>
      <c r="N100" t="str">
        <f>INDEX(crosswalk!B:B,MATCH($M100,crosswalk!$A:$A,0))</f>
        <v>frgt</v>
      </c>
      <c r="O100" t="str">
        <f>INDEX(crosswalk!C:C,MATCH($M100,crosswalk!$A:$A,0))</f>
        <v>motorbikes</v>
      </c>
      <c r="P100" t="str">
        <f>INDEX(crosswalk!D:D,MATCH($M100,crosswalk!$A:$A,0))</f>
        <v>gasoline vehicle</v>
      </c>
    </row>
    <row r="101" spans="1:16">
      <c r="A101" t="s">
        <v>172</v>
      </c>
      <c r="B101">
        <v>109</v>
      </c>
      <c r="C101" t="s">
        <v>167</v>
      </c>
      <c r="D101" t="s">
        <v>168</v>
      </c>
      <c r="E101" t="s">
        <v>190</v>
      </c>
      <c r="F101" t="s">
        <v>170</v>
      </c>
      <c r="G101" t="s">
        <v>189</v>
      </c>
      <c r="H101" t="s">
        <v>190</v>
      </c>
      <c r="I101">
        <v>25579048.379643675</v>
      </c>
      <c r="J101">
        <v>22815759.321810275</v>
      </c>
      <c r="K101">
        <v>185.85340275832991</v>
      </c>
      <c r="L101">
        <v>122762.12855504297</v>
      </c>
      <c r="M101" t="str">
        <f t="shared" si="1"/>
        <v>Road - Freight_Medium Truck_Gasoline</v>
      </c>
      <c r="N101" t="str">
        <f>INDEX(crosswalk!B:B,MATCH($M101,crosswalk!$A:$A,0))</f>
        <v>frgt</v>
      </c>
      <c r="O101" t="str">
        <f>INDEX(crosswalk!C:C,MATCH($M101,crosswalk!$A:$A,0))</f>
        <v>motorbikes</v>
      </c>
      <c r="P101" t="str">
        <f>INDEX(crosswalk!D:D,MATCH($M101,crosswalk!$A:$A,0))</f>
        <v>gasoline vehicle</v>
      </c>
    </row>
    <row r="102" spans="1:16">
      <c r="A102" t="s">
        <v>173</v>
      </c>
      <c r="B102">
        <v>109</v>
      </c>
      <c r="C102" t="s">
        <v>167</v>
      </c>
      <c r="D102" t="s">
        <v>168</v>
      </c>
      <c r="E102" t="s">
        <v>190</v>
      </c>
      <c r="F102" t="s">
        <v>170</v>
      </c>
      <c r="G102" t="s">
        <v>189</v>
      </c>
      <c r="H102" t="s">
        <v>190</v>
      </c>
      <c r="I102">
        <v>460401.17431760707</v>
      </c>
      <c r="J102">
        <v>388426.86437742109</v>
      </c>
      <c r="K102">
        <v>135.73831779465564</v>
      </c>
      <c r="L102">
        <v>2861.5859595743009</v>
      </c>
      <c r="M102" t="str">
        <f t="shared" si="1"/>
        <v>Road - Freight_Medium Truck_Gasoline</v>
      </c>
      <c r="N102" t="str">
        <f>INDEX(crosswalk!B:B,MATCH($M102,crosswalk!$A:$A,0))</f>
        <v>frgt</v>
      </c>
      <c r="O102" t="str">
        <f>INDEX(crosswalk!C:C,MATCH($M102,crosswalk!$A:$A,0))</f>
        <v>motorbikes</v>
      </c>
      <c r="P102" t="str">
        <f>INDEX(crosswalk!D:D,MATCH($M102,crosswalk!$A:$A,0))</f>
        <v>gasoline vehicle</v>
      </c>
    </row>
    <row r="103" spans="1:16">
      <c r="A103" t="s">
        <v>174</v>
      </c>
      <c r="B103">
        <v>109</v>
      </c>
      <c r="C103" t="s">
        <v>167</v>
      </c>
      <c r="D103" t="s">
        <v>168</v>
      </c>
      <c r="E103" t="s">
        <v>190</v>
      </c>
      <c r="F103" t="s">
        <v>170</v>
      </c>
      <c r="G103" t="s">
        <v>189</v>
      </c>
      <c r="H103" t="s">
        <v>190</v>
      </c>
      <c r="I103">
        <v>4075012.6690151999</v>
      </c>
      <c r="J103">
        <v>3989208.7349883839</v>
      </c>
      <c r="K103">
        <v>95.966656683295341</v>
      </c>
      <c r="L103">
        <v>41568.695553846199</v>
      </c>
      <c r="M103" t="str">
        <f t="shared" si="1"/>
        <v>Road - Freight_Medium Truck_Gasoline</v>
      </c>
      <c r="N103" t="str">
        <f>INDEX(crosswalk!B:B,MATCH($M103,crosswalk!$A:$A,0))</f>
        <v>frgt</v>
      </c>
      <c r="O103" t="str">
        <f>INDEX(crosswalk!C:C,MATCH($M103,crosswalk!$A:$A,0))</f>
        <v>motorbikes</v>
      </c>
      <c r="P103" t="str">
        <f>INDEX(crosswalk!D:D,MATCH($M103,crosswalk!$A:$A,0))</f>
        <v>gasoline vehicle</v>
      </c>
    </row>
    <row r="104" spans="1:16">
      <c r="A104" t="s">
        <v>175</v>
      </c>
      <c r="B104">
        <v>109</v>
      </c>
      <c r="C104" t="s">
        <v>167</v>
      </c>
      <c r="D104" t="s">
        <v>168</v>
      </c>
      <c r="E104" t="s">
        <v>190</v>
      </c>
      <c r="F104" t="s">
        <v>170</v>
      </c>
      <c r="G104" t="s">
        <v>189</v>
      </c>
      <c r="H104" t="s">
        <v>190</v>
      </c>
      <c r="I104">
        <v>1960612.61546874</v>
      </c>
      <c r="J104">
        <v>1746057.0864676263</v>
      </c>
      <c r="K104">
        <v>141.09410914003689</v>
      </c>
      <c r="L104">
        <v>12375.123930472904</v>
      </c>
      <c r="M104" t="str">
        <f t="shared" si="1"/>
        <v>Road - Freight_Medium Truck_Gasoline</v>
      </c>
      <c r="N104" t="str">
        <f>INDEX(crosswalk!B:B,MATCH($M104,crosswalk!$A:$A,0))</f>
        <v>frgt</v>
      </c>
      <c r="O104" t="str">
        <f>INDEX(crosswalk!C:C,MATCH($M104,crosswalk!$A:$A,0))</f>
        <v>motorbikes</v>
      </c>
      <c r="P104" t="str">
        <f>INDEX(crosswalk!D:D,MATCH($M104,crosswalk!$A:$A,0))</f>
        <v>gasoline vehicle</v>
      </c>
    </row>
    <row r="105" spans="1:16">
      <c r="A105" t="s">
        <v>176</v>
      </c>
      <c r="B105">
        <v>109</v>
      </c>
      <c r="C105" t="s">
        <v>167</v>
      </c>
      <c r="D105" t="s">
        <v>168</v>
      </c>
      <c r="E105" t="s">
        <v>190</v>
      </c>
      <c r="F105" t="s">
        <v>170</v>
      </c>
      <c r="G105" t="s">
        <v>189</v>
      </c>
      <c r="H105" t="s">
        <v>190</v>
      </c>
      <c r="I105">
        <v>1756099.7919637701</v>
      </c>
      <c r="J105">
        <v>1524154.5408033761</v>
      </c>
      <c r="K105">
        <v>136.76729896173762</v>
      </c>
      <c r="L105">
        <v>11144.144487563344</v>
      </c>
      <c r="M105" t="str">
        <f t="shared" si="1"/>
        <v>Road - Freight_Medium Truck_Gasoline</v>
      </c>
      <c r="N105" t="str">
        <f>INDEX(crosswalk!B:B,MATCH($M105,crosswalk!$A:$A,0))</f>
        <v>frgt</v>
      </c>
      <c r="O105" t="str">
        <f>INDEX(crosswalk!C:C,MATCH($M105,crosswalk!$A:$A,0))</f>
        <v>motorbikes</v>
      </c>
      <c r="P105" t="str">
        <f>INDEX(crosswalk!D:D,MATCH($M105,crosswalk!$A:$A,0))</f>
        <v>gasoline vehicle</v>
      </c>
    </row>
    <row r="106" spans="1:16">
      <c r="A106" t="s">
        <v>177</v>
      </c>
      <c r="B106">
        <v>109</v>
      </c>
      <c r="C106" t="s">
        <v>167</v>
      </c>
      <c r="D106" t="s">
        <v>168</v>
      </c>
      <c r="E106" t="s">
        <v>190</v>
      </c>
      <c r="F106" t="s">
        <v>170</v>
      </c>
      <c r="G106" t="s">
        <v>189</v>
      </c>
      <c r="H106" t="s">
        <v>190</v>
      </c>
      <c r="I106">
        <v>2564115.2532033599</v>
      </c>
      <c r="J106">
        <v>2516387.059854134</v>
      </c>
      <c r="K106">
        <v>147.07271380797698</v>
      </c>
      <c r="L106">
        <v>17109.815918264841</v>
      </c>
      <c r="M106" t="str">
        <f t="shared" si="1"/>
        <v>Road - Freight_Medium Truck_Gasoline</v>
      </c>
      <c r="N106" t="str">
        <f>INDEX(crosswalk!B:B,MATCH($M106,crosswalk!$A:$A,0))</f>
        <v>frgt</v>
      </c>
      <c r="O106" t="str">
        <f>INDEX(crosswalk!C:C,MATCH($M106,crosswalk!$A:$A,0))</f>
        <v>motorbikes</v>
      </c>
      <c r="P106" t="str">
        <f>INDEX(crosswalk!D:D,MATCH($M106,crosswalk!$A:$A,0))</f>
        <v>gasoline vehicle</v>
      </c>
    </row>
    <row r="107" spans="1:16">
      <c r="A107" t="s">
        <v>178</v>
      </c>
      <c r="B107">
        <v>109</v>
      </c>
      <c r="C107" t="s">
        <v>167</v>
      </c>
      <c r="D107" t="s">
        <v>168</v>
      </c>
      <c r="E107" t="s">
        <v>190</v>
      </c>
      <c r="F107" t="s">
        <v>170</v>
      </c>
      <c r="G107" t="s">
        <v>189</v>
      </c>
      <c r="H107" t="s">
        <v>190</v>
      </c>
      <c r="I107">
        <v>1691.1354972891643</v>
      </c>
      <c r="J107">
        <v>1590.2257612480892</v>
      </c>
      <c r="K107">
        <v>135.47864959663085</v>
      </c>
      <c r="L107">
        <v>11.737832979460372</v>
      </c>
      <c r="M107" t="str">
        <f t="shared" si="1"/>
        <v>Road - Freight_Medium Truck_Gasoline</v>
      </c>
      <c r="N107" t="str">
        <f>INDEX(crosswalk!B:B,MATCH($M107,crosswalk!$A:$A,0))</f>
        <v>frgt</v>
      </c>
      <c r="O107" t="str">
        <f>INDEX(crosswalk!C:C,MATCH($M107,crosswalk!$A:$A,0))</f>
        <v>motorbikes</v>
      </c>
      <c r="P107" t="str">
        <f>INDEX(crosswalk!D:D,MATCH($M107,crosswalk!$A:$A,0))</f>
        <v>gasoline vehicle</v>
      </c>
    </row>
    <row r="108" spans="1:16">
      <c r="A108" t="s">
        <v>179</v>
      </c>
      <c r="B108">
        <v>109</v>
      </c>
      <c r="C108" t="s">
        <v>167</v>
      </c>
      <c r="D108" t="s">
        <v>168</v>
      </c>
      <c r="E108" t="s">
        <v>190</v>
      </c>
      <c r="F108" t="s">
        <v>170</v>
      </c>
      <c r="G108" t="s">
        <v>189</v>
      </c>
      <c r="H108" t="s">
        <v>190</v>
      </c>
      <c r="I108">
        <v>12.765755446696565</v>
      </c>
      <c r="J108">
        <v>10.770090599614052</v>
      </c>
      <c r="K108">
        <v>143.20381920902938</v>
      </c>
      <c r="L108">
        <v>7.5208124050751363E-2</v>
      </c>
      <c r="M108" t="str">
        <f t="shared" si="1"/>
        <v>Road - Freight_Medium Truck_Gasoline</v>
      </c>
      <c r="N108" t="str">
        <f>INDEX(crosswalk!B:B,MATCH($M108,crosswalk!$A:$A,0))</f>
        <v>frgt</v>
      </c>
      <c r="O108" t="str">
        <f>INDEX(crosswalk!C:C,MATCH($M108,crosswalk!$A:$A,0))</f>
        <v>motorbikes</v>
      </c>
      <c r="P108" t="str">
        <f>INDEX(crosswalk!D:D,MATCH($M108,crosswalk!$A:$A,0))</f>
        <v>gasoline vehicle</v>
      </c>
    </row>
    <row r="109" spans="1:16">
      <c r="A109" t="s">
        <v>180</v>
      </c>
      <c r="B109">
        <v>109</v>
      </c>
      <c r="C109" t="s">
        <v>167</v>
      </c>
      <c r="D109" t="s">
        <v>168</v>
      </c>
      <c r="E109" t="s">
        <v>190</v>
      </c>
      <c r="F109" t="s">
        <v>170</v>
      </c>
      <c r="G109" t="s">
        <v>189</v>
      </c>
      <c r="H109" t="s">
        <v>190</v>
      </c>
      <c r="I109">
        <v>33440715.304421682</v>
      </c>
      <c r="J109">
        <v>30607209.581679691</v>
      </c>
      <c r="K109">
        <v>145.2976600782689</v>
      </c>
      <c r="L109">
        <v>210651.77212896757</v>
      </c>
      <c r="M109" t="str">
        <f t="shared" si="1"/>
        <v>Road - Freight_Medium Truck_Gasoline</v>
      </c>
      <c r="N109" t="str">
        <f>INDEX(crosswalk!B:B,MATCH($M109,crosswalk!$A:$A,0))</f>
        <v>frgt</v>
      </c>
      <c r="O109" t="str">
        <f>INDEX(crosswalk!C:C,MATCH($M109,crosswalk!$A:$A,0))</f>
        <v>motorbikes</v>
      </c>
      <c r="P109" t="str">
        <f>INDEX(crosswalk!D:D,MATCH($M109,crosswalk!$A:$A,0))</f>
        <v>gasoline vehicle</v>
      </c>
    </row>
    <row r="110" spans="1:16">
      <c r="A110" t="s">
        <v>181</v>
      </c>
      <c r="B110">
        <v>109</v>
      </c>
      <c r="C110" t="s">
        <v>167</v>
      </c>
      <c r="D110" t="s">
        <v>168</v>
      </c>
      <c r="E110" t="s">
        <v>190</v>
      </c>
      <c r="F110" t="s">
        <v>170</v>
      </c>
      <c r="G110" t="s">
        <v>189</v>
      </c>
      <c r="H110" t="s">
        <v>190</v>
      </c>
      <c r="I110">
        <v>373107.34368190001</v>
      </c>
      <c r="J110">
        <v>316460.85909776529</v>
      </c>
      <c r="K110">
        <v>147.68726447719067</v>
      </c>
      <c r="L110">
        <v>2142.776902382403</v>
      </c>
      <c r="M110" t="str">
        <f t="shared" si="1"/>
        <v>Road - Freight_Medium Truck_Gasoline</v>
      </c>
      <c r="N110" t="str">
        <f>INDEX(crosswalk!B:B,MATCH($M110,crosswalk!$A:$A,0))</f>
        <v>frgt</v>
      </c>
      <c r="O110" t="str">
        <f>INDEX(crosswalk!C:C,MATCH($M110,crosswalk!$A:$A,0))</f>
        <v>motorbikes</v>
      </c>
      <c r="P110" t="str">
        <f>INDEX(crosswalk!D:D,MATCH($M110,crosswalk!$A:$A,0))</f>
        <v>gasoline vehicle</v>
      </c>
    </row>
    <row r="111" spans="1:16">
      <c r="A111" t="s">
        <v>182</v>
      </c>
      <c r="B111">
        <v>109</v>
      </c>
      <c r="C111" t="s">
        <v>167</v>
      </c>
      <c r="D111" t="s">
        <v>168</v>
      </c>
      <c r="E111" t="s">
        <v>190</v>
      </c>
      <c r="F111" t="s">
        <v>170</v>
      </c>
      <c r="G111" t="s">
        <v>189</v>
      </c>
      <c r="H111" t="s">
        <v>190</v>
      </c>
      <c r="I111">
        <v>18912234.454466101</v>
      </c>
      <c r="J111">
        <v>18480889.836172398</v>
      </c>
      <c r="K111">
        <v>150.87073796452907</v>
      </c>
      <c r="L111">
        <v>122494.85941082495</v>
      </c>
      <c r="M111" t="str">
        <f t="shared" si="1"/>
        <v>Road - Freight_Medium Truck_Gasoline</v>
      </c>
      <c r="N111" t="str">
        <f>INDEX(crosswalk!B:B,MATCH($M111,crosswalk!$A:$A,0))</f>
        <v>frgt</v>
      </c>
      <c r="O111" t="str">
        <f>INDEX(crosswalk!C:C,MATCH($M111,crosswalk!$A:$A,0))</f>
        <v>motorbikes</v>
      </c>
      <c r="P111" t="str">
        <f>INDEX(crosswalk!D:D,MATCH($M111,crosswalk!$A:$A,0))</f>
        <v>gasoline vehicle</v>
      </c>
    </row>
    <row r="112" spans="1:16">
      <c r="A112" t="s">
        <v>183</v>
      </c>
      <c r="B112">
        <v>109</v>
      </c>
      <c r="C112" t="s">
        <v>167</v>
      </c>
      <c r="D112" t="s">
        <v>168</v>
      </c>
      <c r="E112" t="s">
        <v>190</v>
      </c>
      <c r="F112" t="s">
        <v>170</v>
      </c>
      <c r="G112" t="s">
        <v>189</v>
      </c>
      <c r="H112" t="s">
        <v>190</v>
      </c>
      <c r="I112">
        <v>14173369.116831919</v>
      </c>
      <c r="J112">
        <v>12431951.363434769</v>
      </c>
      <c r="K112">
        <v>178.54484249552166</v>
      </c>
      <c r="L112">
        <v>69629.294185557854</v>
      </c>
      <c r="M112" t="str">
        <f t="shared" si="1"/>
        <v>Road - Freight_Medium Truck_Gasoline</v>
      </c>
      <c r="N112" t="str">
        <f>INDEX(crosswalk!B:B,MATCH($M112,crosswalk!$A:$A,0))</f>
        <v>frgt</v>
      </c>
      <c r="O112" t="str">
        <f>INDEX(crosswalk!C:C,MATCH($M112,crosswalk!$A:$A,0))</f>
        <v>motorbikes</v>
      </c>
      <c r="P112" t="str">
        <f>INDEX(crosswalk!D:D,MATCH($M112,crosswalk!$A:$A,0))</f>
        <v>gasoline vehicle</v>
      </c>
    </row>
    <row r="113" spans="1:16">
      <c r="A113" t="s">
        <v>184</v>
      </c>
      <c r="B113">
        <v>109</v>
      </c>
      <c r="C113" t="s">
        <v>167</v>
      </c>
      <c r="D113" t="s">
        <v>168</v>
      </c>
      <c r="E113" t="s">
        <v>190</v>
      </c>
      <c r="F113" t="s">
        <v>170</v>
      </c>
      <c r="G113" t="s">
        <v>189</v>
      </c>
      <c r="H113" t="s">
        <v>190</v>
      </c>
      <c r="I113">
        <v>192710.72993075251</v>
      </c>
      <c r="J113">
        <v>205624.83231734112</v>
      </c>
      <c r="K113">
        <v>95.966656683295341</v>
      </c>
      <c r="L113">
        <v>2142.6695419424118</v>
      </c>
      <c r="M113" t="str">
        <f t="shared" si="1"/>
        <v>Road - Freight_Medium Truck_Gasoline</v>
      </c>
      <c r="N113" t="str">
        <f>INDEX(crosswalk!B:B,MATCH($M113,crosswalk!$A:$A,0))</f>
        <v>frgt</v>
      </c>
      <c r="O113" t="str">
        <f>INDEX(crosswalk!C:C,MATCH($M113,crosswalk!$A:$A,0))</f>
        <v>motorbikes</v>
      </c>
      <c r="P113" t="str">
        <f>INDEX(crosswalk!D:D,MATCH($M113,crosswalk!$A:$A,0))</f>
        <v>gasoline vehicle</v>
      </c>
    </row>
    <row r="114" spans="1:16">
      <c r="A114" t="s">
        <v>166</v>
      </c>
      <c r="B114">
        <v>110</v>
      </c>
      <c r="C114" t="s">
        <v>167</v>
      </c>
      <c r="D114" t="s">
        <v>168</v>
      </c>
      <c r="E114" t="s">
        <v>188</v>
      </c>
      <c r="F114" t="s">
        <v>186</v>
      </c>
      <c r="G114" t="s">
        <v>189</v>
      </c>
      <c r="H114" t="s">
        <v>188</v>
      </c>
      <c r="I114">
        <v>420073</v>
      </c>
      <c r="J114">
        <v>408204.61728454736</v>
      </c>
      <c r="K114">
        <v>72.915431402580083</v>
      </c>
      <c r="L114">
        <v>5598.3295913147849</v>
      </c>
      <c r="M114" t="str">
        <f t="shared" si="1"/>
        <v>Road - Freight_Freight Light Truck_Diesel</v>
      </c>
      <c r="N114" t="str">
        <f>INDEX(crosswalk!B:B,MATCH($M114,crosswalk!$A:$A,0))</f>
        <v>frgt</v>
      </c>
      <c r="O114" t="str">
        <f>INDEX(crosswalk!C:C,MATCH($M114,crosswalk!$A:$A,0))</f>
        <v>LDVs</v>
      </c>
      <c r="P114" t="str">
        <f>INDEX(crosswalk!D:D,MATCH($M114,crosswalk!$A:$A,0))</f>
        <v>diesel vehicle</v>
      </c>
    </row>
    <row r="115" spans="1:16">
      <c r="A115" t="s">
        <v>172</v>
      </c>
      <c r="B115">
        <v>110</v>
      </c>
      <c r="C115" t="s">
        <v>167</v>
      </c>
      <c r="D115" t="s">
        <v>168</v>
      </c>
      <c r="E115" t="s">
        <v>188</v>
      </c>
      <c r="F115" t="s">
        <v>186</v>
      </c>
      <c r="G115" t="s">
        <v>189</v>
      </c>
      <c r="H115" t="s">
        <v>188</v>
      </c>
      <c r="I115">
        <v>482853.4857336487</v>
      </c>
      <c r="J115">
        <v>467239.85927122564</v>
      </c>
      <c r="K115">
        <v>71.924635643945138</v>
      </c>
      <c r="L115">
        <v>6496.2422831621179</v>
      </c>
      <c r="M115" t="str">
        <f t="shared" si="1"/>
        <v>Road - Freight_Freight Light Truck_Diesel</v>
      </c>
      <c r="N115" t="str">
        <f>INDEX(crosswalk!B:B,MATCH($M115,crosswalk!$A:$A,0))</f>
        <v>frgt</v>
      </c>
      <c r="O115" t="str">
        <f>INDEX(crosswalk!C:C,MATCH($M115,crosswalk!$A:$A,0))</f>
        <v>LDVs</v>
      </c>
      <c r="P115" t="str">
        <f>INDEX(crosswalk!D:D,MATCH($M115,crosswalk!$A:$A,0))</f>
        <v>diesel vehicle</v>
      </c>
    </row>
    <row r="116" spans="1:16">
      <c r="A116" t="s">
        <v>173</v>
      </c>
      <c r="B116">
        <v>110</v>
      </c>
      <c r="C116" t="s">
        <v>167</v>
      </c>
      <c r="D116" t="s">
        <v>168</v>
      </c>
      <c r="E116" t="s">
        <v>188</v>
      </c>
      <c r="F116" t="s">
        <v>186</v>
      </c>
      <c r="G116" t="s">
        <v>189</v>
      </c>
      <c r="H116" t="s">
        <v>188</v>
      </c>
      <c r="I116">
        <v>9626.9234852402551</v>
      </c>
      <c r="J116">
        <v>7828.1577854884572</v>
      </c>
      <c r="K116">
        <v>90.108768059230428</v>
      </c>
      <c r="L116">
        <v>86.874540115151063</v>
      </c>
      <c r="M116" t="str">
        <f t="shared" si="1"/>
        <v>Road - Freight_Freight Light Truck_Diesel</v>
      </c>
      <c r="N116" t="str">
        <f>INDEX(crosswalk!B:B,MATCH($M116,crosswalk!$A:$A,0))</f>
        <v>frgt</v>
      </c>
      <c r="O116" t="str">
        <f>INDEX(crosswalk!C:C,MATCH($M116,crosswalk!$A:$A,0))</f>
        <v>LDVs</v>
      </c>
      <c r="P116" t="str">
        <f>INDEX(crosswalk!D:D,MATCH($M116,crosswalk!$A:$A,0))</f>
        <v>diesel vehicle</v>
      </c>
    </row>
    <row r="117" spans="1:16">
      <c r="A117" t="s">
        <v>174</v>
      </c>
      <c r="B117">
        <v>110</v>
      </c>
      <c r="C117" t="s">
        <v>167</v>
      </c>
      <c r="D117" t="s">
        <v>168</v>
      </c>
      <c r="E117" t="s">
        <v>188</v>
      </c>
      <c r="F117" t="s">
        <v>186</v>
      </c>
      <c r="G117" t="s">
        <v>189</v>
      </c>
      <c r="H117" t="s">
        <v>188</v>
      </c>
      <c r="I117">
        <v>26382</v>
      </c>
      <c r="J117">
        <v>24156.008987566605</v>
      </c>
      <c r="K117">
        <v>101.27996859819423</v>
      </c>
      <c r="L117">
        <v>238.50727169357845</v>
      </c>
      <c r="M117" t="str">
        <f t="shared" si="1"/>
        <v>Road - Freight_Freight Light Truck_Diesel</v>
      </c>
      <c r="N117" t="str">
        <f>INDEX(crosswalk!B:B,MATCH($M117,crosswalk!$A:$A,0))</f>
        <v>frgt</v>
      </c>
      <c r="O117" t="str">
        <f>INDEX(crosswalk!C:C,MATCH($M117,crosswalk!$A:$A,0))</f>
        <v>LDVs</v>
      </c>
      <c r="P117" t="str">
        <f>INDEX(crosswalk!D:D,MATCH($M117,crosswalk!$A:$A,0))</f>
        <v>diesel vehicle</v>
      </c>
    </row>
    <row r="118" spans="1:16">
      <c r="A118" t="s">
        <v>175</v>
      </c>
      <c r="B118">
        <v>110</v>
      </c>
      <c r="C118" t="s">
        <v>167</v>
      </c>
      <c r="D118" t="s">
        <v>168</v>
      </c>
      <c r="E118" t="s">
        <v>188</v>
      </c>
      <c r="F118" t="s">
        <v>186</v>
      </c>
      <c r="G118" t="s">
        <v>189</v>
      </c>
      <c r="H118" t="s">
        <v>188</v>
      </c>
      <c r="I118">
        <v>23388</v>
      </c>
      <c r="J118">
        <v>21033.059313603582</v>
      </c>
      <c r="K118">
        <v>93.664166180818142</v>
      </c>
      <c r="L118">
        <v>224.55822937663675</v>
      </c>
      <c r="M118" t="str">
        <f t="shared" si="1"/>
        <v>Road - Freight_Freight Light Truck_Diesel</v>
      </c>
      <c r="N118" t="str">
        <f>INDEX(crosswalk!B:B,MATCH($M118,crosswalk!$A:$A,0))</f>
        <v>frgt</v>
      </c>
      <c r="O118" t="str">
        <f>INDEX(crosswalk!C:C,MATCH($M118,crosswalk!$A:$A,0))</f>
        <v>LDVs</v>
      </c>
      <c r="P118" t="str">
        <f>INDEX(crosswalk!D:D,MATCH($M118,crosswalk!$A:$A,0))</f>
        <v>diesel vehicle</v>
      </c>
    </row>
    <row r="119" spans="1:16">
      <c r="A119" t="s">
        <v>176</v>
      </c>
      <c r="B119">
        <v>110</v>
      </c>
      <c r="C119" t="s">
        <v>167</v>
      </c>
      <c r="D119" t="s">
        <v>168</v>
      </c>
      <c r="E119" t="s">
        <v>188</v>
      </c>
      <c r="F119" t="s">
        <v>186</v>
      </c>
      <c r="G119" t="s">
        <v>189</v>
      </c>
      <c r="H119" t="s">
        <v>188</v>
      </c>
      <c r="I119">
        <v>12106</v>
      </c>
      <c r="J119">
        <v>11637.940266742338</v>
      </c>
      <c r="K119">
        <v>113.7790550343526</v>
      </c>
      <c r="L119">
        <v>102.2854361308289</v>
      </c>
      <c r="M119" t="str">
        <f t="shared" si="1"/>
        <v>Road - Freight_Freight Light Truck_Diesel</v>
      </c>
      <c r="N119" t="str">
        <f>INDEX(crosswalk!B:B,MATCH($M119,crosswalk!$A:$A,0))</f>
        <v>frgt</v>
      </c>
      <c r="O119" t="str">
        <f>INDEX(crosswalk!C:C,MATCH($M119,crosswalk!$A:$A,0))</f>
        <v>LDVs</v>
      </c>
      <c r="P119" t="str">
        <f>INDEX(crosswalk!D:D,MATCH($M119,crosswalk!$A:$A,0))</f>
        <v>diesel vehicle</v>
      </c>
    </row>
    <row r="120" spans="1:16">
      <c r="A120" t="s">
        <v>177</v>
      </c>
      <c r="B120">
        <v>110</v>
      </c>
      <c r="C120" t="s">
        <v>167</v>
      </c>
      <c r="D120" t="s">
        <v>168</v>
      </c>
      <c r="E120" t="s">
        <v>188</v>
      </c>
      <c r="F120" t="s">
        <v>186</v>
      </c>
      <c r="G120" t="s">
        <v>189</v>
      </c>
      <c r="H120" t="s">
        <v>188</v>
      </c>
      <c r="I120">
        <v>29713</v>
      </c>
      <c r="J120">
        <v>30206.271139696881</v>
      </c>
      <c r="K120">
        <v>123.61076182893184</v>
      </c>
      <c r="L120">
        <v>244.36603005084726</v>
      </c>
      <c r="M120" t="str">
        <f t="shared" si="1"/>
        <v>Road - Freight_Freight Light Truck_Diesel</v>
      </c>
      <c r="N120" t="str">
        <f>INDEX(crosswalk!B:B,MATCH($M120,crosswalk!$A:$A,0))</f>
        <v>frgt</v>
      </c>
      <c r="O120" t="str">
        <f>INDEX(crosswalk!C:C,MATCH($M120,crosswalk!$A:$A,0))</f>
        <v>LDVs</v>
      </c>
      <c r="P120" t="str">
        <f>INDEX(crosswalk!D:D,MATCH($M120,crosswalk!$A:$A,0))</f>
        <v>diesel vehicle</v>
      </c>
    </row>
    <row r="121" spans="1:16">
      <c r="A121" t="s">
        <v>178</v>
      </c>
      <c r="B121">
        <v>110</v>
      </c>
      <c r="C121" t="s">
        <v>167</v>
      </c>
      <c r="D121" t="s">
        <v>168</v>
      </c>
      <c r="E121" t="s">
        <v>188</v>
      </c>
      <c r="F121" t="s">
        <v>186</v>
      </c>
      <c r="G121" t="s">
        <v>189</v>
      </c>
      <c r="H121" t="s">
        <v>188</v>
      </c>
      <c r="I121">
        <v>31.923418635222724</v>
      </c>
      <c r="J121">
        <v>32.115307287875304</v>
      </c>
      <c r="K121">
        <v>100.82816173972373</v>
      </c>
      <c r="L121">
        <v>0.3185152514312149</v>
      </c>
      <c r="M121" t="str">
        <f t="shared" si="1"/>
        <v>Road - Freight_Freight Light Truck_Diesel</v>
      </c>
      <c r="N121" t="str">
        <f>INDEX(crosswalk!B:B,MATCH($M121,crosswalk!$A:$A,0))</f>
        <v>frgt</v>
      </c>
      <c r="O121" t="str">
        <f>INDEX(crosswalk!C:C,MATCH($M121,crosswalk!$A:$A,0))</f>
        <v>LDVs</v>
      </c>
      <c r="P121" t="str">
        <f>INDEX(crosswalk!D:D,MATCH($M121,crosswalk!$A:$A,0))</f>
        <v>diesel vehicle</v>
      </c>
    </row>
    <row r="122" spans="1:16">
      <c r="A122" t="s">
        <v>179</v>
      </c>
      <c r="B122">
        <v>110</v>
      </c>
      <c r="C122" t="s">
        <v>167</v>
      </c>
      <c r="D122" t="s">
        <v>168</v>
      </c>
      <c r="E122" t="s">
        <v>188</v>
      </c>
      <c r="F122" t="s">
        <v>186</v>
      </c>
      <c r="G122" t="s">
        <v>189</v>
      </c>
      <c r="H122" t="s">
        <v>188</v>
      </c>
      <c r="I122">
        <v>0.24097806235693184</v>
      </c>
      <c r="J122">
        <v>0.19595193603268371</v>
      </c>
      <c r="K122">
        <v>100.76496802816598</v>
      </c>
      <c r="L122">
        <v>1.9446434595990832E-3</v>
      </c>
      <c r="M122" t="str">
        <f t="shared" si="1"/>
        <v>Road - Freight_Freight Light Truck_Diesel</v>
      </c>
      <c r="N122" t="str">
        <f>INDEX(crosswalk!B:B,MATCH($M122,crosswalk!$A:$A,0))</f>
        <v>frgt</v>
      </c>
      <c r="O122" t="str">
        <f>INDEX(crosswalk!C:C,MATCH($M122,crosswalk!$A:$A,0))</f>
        <v>LDVs</v>
      </c>
      <c r="P122" t="str">
        <f>INDEX(crosswalk!D:D,MATCH($M122,crosswalk!$A:$A,0))</f>
        <v>diesel vehicle</v>
      </c>
    </row>
    <row r="123" spans="1:16">
      <c r="A123" t="s">
        <v>180</v>
      </c>
      <c r="B123">
        <v>110</v>
      </c>
      <c r="C123" t="s">
        <v>167</v>
      </c>
      <c r="D123" t="s">
        <v>168</v>
      </c>
      <c r="E123" t="s">
        <v>188</v>
      </c>
      <c r="F123" t="s">
        <v>186</v>
      </c>
      <c r="G123" t="s">
        <v>189</v>
      </c>
      <c r="H123" t="s">
        <v>188</v>
      </c>
      <c r="I123">
        <v>777515</v>
      </c>
      <c r="J123">
        <v>764585.63873035263</v>
      </c>
      <c r="K123">
        <v>108.13582814999822</v>
      </c>
      <c r="L123">
        <v>7070.6041818977392</v>
      </c>
      <c r="M123" t="str">
        <f t="shared" si="1"/>
        <v>Road - Freight_Freight Light Truck_Diesel</v>
      </c>
      <c r="N123" t="str">
        <f>INDEX(crosswalk!B:B,MATCH($M123,crosswalk!$A:$A,0))</f>
        <v>frgt</v>
      </c>
      <c r="O123" t="str">
        <f>INDEX(crosswalk!C:C,MATCH($M123,crosswalk!$A:$A,0))</f>
        <v>LDVs</v>
      </c>
      <c r="P123" t="str">
        <f>INDEX(crosswalk!D:D,MATCH($M123,crosswalk!$A:$A,0))</f>
        <v>diesel vehicle</v>
      </c>
    </row>
    <row r="124" spans="1:16">
      <c r="A124" t="s">
        <v>181</v>
      </c>
      <c r="B124">
        <v>110</v>
      </c>
      <c r="C124" t="s">
        <v>167</v>
      </c>
      <c r="D124" t="s">
        <v>168</v>
      </c>
      <c r="E124" t="s">
        <v>188</v>
      </c>
      <c r="F124" t="s">
        <v>186</v>
      </c>
      <c r="G124" t="s">
        <v>189</v>
      </c>
      <c r="H124" t="s">
        <v>188</v>
      </c>
      <c r="I124">
        <v>7346</v>
      </c>
      <c r="J124">
        <v>7746.8731241473388</v>
      </c>
      <c r="K124">
        <v>91.161225019221078</v>
      </c>
      <c r="L124">
        <v>84.979914678789513</v>
      </c>
      <c r="M124" t="str">
        <f t="shared" si="1"/>
        <v>Road - Freight_Freight Light Truck_Diesel</v>
      </c>
      <c r="N124" t="str">
        <f>INDEX(crosswalk!B:B,MATCH($M124,crosswalk!$A:$A,0))</f>
        <v>frgt</v>
      </c>
      <c r="O124" t="str">
        <f>INDEX(crosswalk!C:C,MATCH($M124,crosswalk!$A:$A,0))</f>
        <v>LDVs</v>
      </c>
      <c r="P124" t="str">
        <f>INDEX(crosswalk!D:D,MATCH($M124,crosswalk!$A:$A,0))</f>
        <v>diesel vehicle</v>
      </c>
    </row>
    <row r="125" spans="1:16">
      <c r="A125" t="s">
        <v>182</v>
      </c>
      <c r="B125">
        <v>110</v>
      </c>
      <c r="C125" t="s">
        <v>167</v>
      </c>
      <c r="D125" t="s">
        <v>168</v>
      </c>
      <c r="E125" t="s">
        <v>188</v>
      </c>
      <c r="F125" t="s">
        <v>186</v>
      </c>
      <c r="G125" t="s">
        <v>189</v>
      </c>
      <c r="H125" t="s">
        <v>188</v>
      </c>
      <c r="I125">
        <v>421226</v>
      </c>
      <c r="J125">
        <v>384088.93466654158</v>
      </c>
      <c r="K125">
        <v>106.15977402942777</v>
      </c>
      <c r="L125">
        <v>3618.0270557101139</v>
      </c>
      <c r="M125" t="str">
        <f t="shared" si="1"/>
        <v>Road - Freight_Freight Light Truck_Diesel</v>
      </c>
      <c r="N125" t="str">
        <f>INDEX(crosswalk!B:B,MATCH($M125,crosswalk!$A:$A,0))</f>
        <v>frgt</v>
      </c>
      <c r="O125" t="str">
        <f>INDEX(crosswalk!C:C,MATCH($M125,crosswalk!$A:$A,0))</f>
        <v>LDVs</v>
      </c>
      <c r="P125" t="str">
        <f>INDEX(crosswalk!D:D,MATCH($M125,crosswalk!$A:$A,0))</f>
        <v>diesel vehicle</v>
      </c>
    </row>
    <row r="126" spans="1:16">
      <c r="A126" t="s">
        <v>183</v>
      </c>
      <c r="B126">
        <v>110</v>
      </c>
      <c r="C126" t="s">
        <v>167</v>
      </c>
      <c r="D126" t="s">
        <v>168</v>
      </c>
      <c r="E126" t="s">
        <v>188</v>
      </c>
      <c r="F126" t="s">
        <v>186</v>
      </c>
      <c r="G126" t="s">
        <v>189</v>
      </c>
      <c r="H126" t="s">
        <v>188</v>
      </c>
      <c r="I126">
        <v>177785</v>
      </c>
      <c r="J126">
        <v>172006.50758368202</v>
      </c>
      <c r="K126">
        <v>108.63909620290262</v>
      </c>
      <c r="L126">
        <v>1583.2836759100942</v>
      </c>
      <c r="M126" t="str">
        <f t="shared" si="1"/>
        <v>Road - Freight_Freight Light Truck_Diesel</v>
      </c>
      <c r="N126" t="str">
        <f>INDEX(crosswalk!B:B,MATCH($M126,crosswalk!$A:$A,0))</f>
        <v>frgt</v>
      </c>
      <c r="O126" t="str">
        <f>INDEX(crosswalk!C:C,MATCH($M126,crosswalk!$A:$A,0))</f>
        <v>LDVs</v>
      </c>
      <c r="P126" t="str">
        <f>INDEX(crosswalk!D:D,MATCH($M126,crosswalk!$A:$A,0))</f>
        <v>diesel vehicle</v>
      </c>
    </row>
    <row r="127" spans="1:16">
      <c r="A127" t="s">
        <v>184</v>
      </c>
      <c r="B127">
        <v>110</v>
      </c>
      <c r="C127" t="s">
        <v>167</v>
      </c>
      <c r="D127" t="s">
        <v>168</v>
      </c>
      <c r="E127" t="s">
        <v>188</v>
      </c>
      <c r="F127" t="s">
        <v>186</v>
      </c>
      <c r="G127" t="s">
        <v>189</v>
      </c>
      <c r="H127" t="s">
        <v>188</v>
      </c>
      <c r="I127">
        <v>3637.7837949355285</v>
      </c>
      <c r="J127">
        <v>3627.94529920886</v>
      </c>
      <c r="K127">
        <v>101.27996859819423</v>
      </c>
      <c r="L127">
        <v>35.82095600366867</v>
      </c>
      <c r="M127" t="str">
        <f t="shared" si="1"/>
        <v>Road - Freight_Freight Light Truck_Diesel</v>
      </c>
      <c r="N127" t="str">
        <f>INDEX(crosswalk!B:B,MATCH($M127,crosswalk!$A:$A,0))</f>
        <v>frgt</v>
      </c>
      <c r="O127" t="str">
        <f>INDEX(crosswalk!C:C,MATCH($M127,crosswalk!$A:$A,0))</f>
        <v>LDVs</v>
      </c>
      <c r="P127" t="str">
        <f>INDEX(crosswalk!D:D,MATCH($M127,crosswalk!$A:$A,0))</f>
        <v>diesel vehicle</v>
      </c>
    </row>
    <row r="128" spans="1:16">
      <c r="A128" t="s">
        <v>166</v>
      </c>
      <c r="B128">
        <v>111</v>
      </c>
      <c r="C128" t="s">
        <v>167</v>
      </c>
      <c r="D128" t="s">
        <v>168</v>
      </c>
      <c r="E128" t="s">
        <v>190</v>
      </c>
      <c r="F128" t="s">
        <v>186</v>
      </c>
      <c r="G128" t="s">
        <v>189</v>
      </c>
      <c r="H128" t="s">
        <v>190</v>
      </c>
      <c r="I128">
        <v>38522688.284584977</v>
      </c>
      <c r="J128">
        <v>37434301.247594886</v>
      </c>
      <c r="K128">
        <v>184.28153024395834</v>
      </c>
      <c r="L128">
        <v>203136.47926646826</v>
      </c>
      <c r="M128" t="str">
        <f t="shared" si="1"/>
        <v>Road - Freight_Medium Truck_Diesel</v>
      </c>
      <c r="N128" t="str">
        <f>INDEX(crosswalk!B:B,MATCH($M128,crosswalk!$A:$A,0))</f>
        <v>frgt</v>
      </c>
      <c r="O128" t="str">
        <f>INDEX(crosswalk!C:C,MATCH($M128,crosswalk!$A:$A,0))</f>
        <v>motorbikes</v>
      </c>
      <c r="P128" t="str">
        <f>INDEX(crosswalk!D:D,MATCH($M128,crosswalk!$A:$A,0))</f>
        <v>diesel vehicle</v>
      </c>
    </row>
    <row r="129" spans="1:16">
      <c r="A129" t="s">
        <v>172</v>
      </c>
      <c r="B129">
        <v>111</v>
      </c>
      <c r="C129" t="s">
        <v>167</v>
      </c>
      <c r="D129" t="s">
        <v>168</v>
      </c>
      <c r="E129" t="s">
        <v>190</v>
      </c>
      <c r="F129" t="s">
        <v>186</v>
      </c>
      <c r="G129" t="s">
        <v>189</v>
      </c>
      <c r="H129" t="s">
        <v>190</v>
      </c>
      <c r="I129">
        <v>35460826.67016492</v>
      </c>
      <c r="J129">
        <v>34314159.786657944</v>
      </c>
      <c r="K129">
        <v>185.22521646218871</v>
      </c>
      <c r="L129">
        <v>185256.41617302538</v>
      </c>
      <c r="M129" t="str">
        <f t="shared" si="1"/>
        <v>Road - Freight_Medium Truck_Diesel</v>
      </c>
      <c r="N129" t="str">
        <f>INDEX(crosswalk!B:B,MATCH($M129,crosswalk!$A:$A,0))</f>
        <v>frgt</v>
      </c>
      <c r="O129" t="str">
        <f>INDEX(crosswalk!C:C,MATCH($M129,crosswalk!$A:$A,0))</f>
        <v>motorbikes</v>
      </c>
      <c r="P129" t="str">
        <f>INDEX(crosswalk!D:D,MATCH($M129,crosswalk!$A:$A,0))</f>
        <v>diesel vehicle</v>
      </c>
    </row>
    <row r="130" spans="1:16">
      <c r="A130" t="s">
        <v>173</v>
      </c>
      <c r="B130">
        <v>111</v>
      </c>
      <c r="C130" t="s">
        <v>167</v>
      </c>
      <c r="D130" t="s">
        <v>168</v>
      </c>
      <c r="E130" t="s">
        <v>190</v>
      </c>
      <c r="F130" t="s">
        <v>186</v>
      </c>
      <c r="G130" t="s">
        <v>189</v>
      </c>
      <c r="H130" t="s">
        <v>190</v>
      </c>
      <c r="I130">
        <v>638264.80168080737</v>
      </c>
      <c r="J130">
        <v>519006.67790091661</v>
      </c>
      <c r="K130">
        <v>135.2795209696616</v>
      </c>
      <c r="L130">
        <v>3836.5502345126679</v>
      </c>
      <c r="M130" t="str">
        <f t="shared" si="1"/>
        <v>Road - Freight_Medium Truck_Diesel</v>
      </c>
      <c r="N130" t="str">
        <f>INDEX(crosswalk!B:B,MATCH($M130,crosswalk!$A:$A,0))</f>
        <v>frgt</v>
      </c>
      <c r="O130" t="str">
        <f>INDEX(crosswalk!C:C,MATCH($M130,crosswalk!$A:$A,0))</f>
        <v>motorbikes</v>
      </c>
      <c r="P130" t="str">
        <f>INDEX(crosswalk!D:D,MATCH($M130,crosswalk!$A:$A,0))</f>
        <v>diesel vehicle</v>
      </c>
    </row>
    <row r="131" spans="1:16">
      <c r="A131" t="s">
        <v>174</v>
      </c>
      <c r="B131">
        <v>111</v>
      </c>
      <c r="C131" t="s">
        <v>167</v>
      </c>
      <c r="D131" t="s">
        <v>168</v>
      </c>
      <c r="E131" t="s">
        <v>190</v>
      </c>
      <c r="F131" t="s">
        <v>186</v>
      </c>
      <c r="G131" t="s">
        <v>189</v>
      </c>
      <c r="H131" t="s">
        <v>190</v>
      </c>
      <c r="I131">
        <v>1604102.6279273601</v>
      </c>
      <c r="J131">
        <v>1468755.8751115352</v>
      </c>
      <c r="K131">
        <v>95.642288456939426</v>
      </c>
      <c r="L131">
        <v>15356.762147873596</v>
      </c>
      <c r="M131" t="str">
        <f t="shared" ref="M131:M194" si="2">G131&amp;"_"&amp;H131&amp;"_"&amp;F131</f>
        <v>Road - Freight_Medium Truck_Diesel</v>
      </c>
      <c r="N131" t="str">
        <f>INDEX(crosswalk!B:B,MATCH($M131,crosswalk!$A:$A,0))</f>
        <v>frgt</v>
      </c>
      <c r="O131" t="str">
        <f>INDEX(crosswalk!C:C,MATCH($M131,crosswalk!$A:$A,0))</f>
        <v>motorbikes</v>
      </c>
      <c r="P131" t="str">
        <f>INDEX(crosswalk!D:D,MATCH($M131,crosswalk!$A:$A,0))</f>
        <v>diesel vehicle</v>
      </c>
    </row>
    <row r="132" spans="1:16">
      <c r="A132" t="s">
        <v>175</v>
      </c>
      <c r="B132">
        <v>111</v>
      </c>
      <c r="C132" t="s">
        <v>167</v>
      </c>
      <c r="D132" t="s">
        <v>168</v>
      </c>
      <c r="E132" t="s">
        <v>190</v>
      </c>
      <c r="F132" t="s">
        <v>186</v>
      </c>
      <c r="G132" t="s">
        <v>189</v>
      </c>
      <c r="H132" t="s">
        <v>190</v>
      </c>
      <c r="I132">
        <v>1989213.3845312598</v>
      </c>
      <c r="J132">
        <v>1788919.2365426766</v>
      </c>
      <c r="K132">
        <v>140.61720968857369</v>
      </c>
      <c r="L132">
        <v>12721.908225206669</v>
      </c>
      <c r="M132" t="str">
        <f t="shared" si="2"/>
        <v>Road - Freight_Medium Truck_Diesel</v>
      </c>
      <c r="N132" t="str">
        <f>INDEX(crosswalk!B:B,MATCH($M132,crosswalk!$A:$A,0))</f>
        <v>frgt</v>
      </c>
      <c r="O132" t="str">
        <f>INDEX(crosswalk!C:C,MATCH($M132,crosswalk!$A:$A,0))</f>
        <v>motorbikes</v>
      </c>
      <c r="P132" t="str">
        <f>INDEX(crosswalk!D:D,MATCH($M132,crosswalk!$A:$A,0))</f>
        <v>diesel vehicle</v>
      </c>
    </row>
    <row r="133" spans="1:16">
      <c r="A133" t="s">
        <v>176</v>
      </c>
      <c r="B133">
        <v>111</v>
      </c>
      <c r="C133" t="s">
        <v>167</v>
      </c>
      <c r="D133" t="s">
        <v>168</v>
      </c>
      <c r="E133" t="s">
        <v>190</v>
      </c>
      <c r="F133" t="s">
        <v>186</v>
      </c>
      <c r="G133" t="s">
        <v>189</v>
      </c>
      <c r="H133" t="s">
        <v>190</v>
      </c>
      <c r="I133">
        <v>1198818.62464848</v>
      </c>
      <c r="J133">
        <v>1152468.1599469036</v>
      </c>
      <c r="K133">
        <v>136.30502417046182</v>
      </c>
      <c r="L133">
        <v>8455.0673532447163</v>
      </c>
      <c r="M133" t="str">
        <f t="shared" si="2"/>
        <v>Road - Freight_Medium Truck_Diesel</v>
      </c>
      <c r="N133" t="str">
        <f>INDEX(crosswalk!B:B,MATCH($M133,crosswalk!$A:$A,0))</f>
        <v>frgt</v>
      </c>
      <c r="O133" t="str">
        <f>INDEX(crosswalk!C:C,MATCH($M133,crosswalk!$A:$A,0))</f>
        <v>motorbikes</v>
      </c>
      <c r="P133" t="str">
        <f>INDEX(crosswalk!D:D,MATCH($M133,crosswalk!$A:$A,0))</f>
        <v>diesel vehicle</v>
      </c>
    </row>
    <row r="134" spans="1:16">
      <c r="A134" t="s">
        <v>177</v>
      </c>
      <c r="B134">
        <v>111</v>
      </c>
      <c r="C134" t="s">
        <v>167</v>
      </c>
      <c r="D134" t="s">
        <v>168</v>
      </c>
      <c r="E134" t="s">
        <v>190</v>
      </c>
      <c r="F134" t="s">
        <v>186</v>
      </c>
      <c r="G134" t="s">
        <v>189</v>
      </c>
      <c r="H134" t="s">
        <v>190</v>
      </c>
      <c r="I134">
        <v>2171978.6741083199</v>
      </c>
      <c r="J134">
        <v>2208036.1033808514</v>
      </c>
      <c r="K134">
        <v>146.57560661499974</v>
      </c>
      <c r="L134">
        <v>15064.144398737171</v>
      </c>
      <c r="M134" t="str">
        <f t="shared" si="2"/>
        <v>Road - Freight_Medium Truck_Diesel</v>
      </c>
      <c r="N134" t="str">
        <f>INDEX(crosswalk!B:B,MATCH($M134,crosswalk!$A:$A,0))</f>
        <v>frgt</v>
      </c>
      <c r="O134" t="str">
        <f>INDEX(crosswalk!C:C,MATCH($M134,crosswalk!$A:$A,0))</f>
        <v>motorbikes</v>
      </c>
      <c r="P134" t="str">
        <f>INDEX(crosswalk!D:D,MATCH($M134,crosswalk!$A:$A,0))</f>
        <v>diesel vehicle</v>
      </c>
    </row>
    <row r="135" spans="1:16">
      <c r="A135" t="s">
        <v>178</v>
      </c>
      <c r="B135">
        <v>111</v>
      </c>
      <c r="C135" t="s">
        <v>167</v>
      </c>
      <c r="D135" t="s">
        <v>168</v>
      </c>
      <c r="E135" t="s">
        <v>190</v>
      </c>
      <c r="F135" t="s">
        <v>186</v>
      </c>
      <c r="G135" t="s">
        <v>189</v>
      </c>
      <c r="H135" t="s">
        <v>190</v>
      </c>
      <c r="I135">
        <v>2344.4602729184721</v>
      </c>
      <c r="J135">
        <v>2358.5526020674392</v>
      </c>
      <c r="K135">
        <v>135.02073045265377</v>
      </c>
      <c r="L135">
        <v>17.468077636378119</v>
      </c>
      <c r="M135" t="str">
        <f t="shared" si="2"/>
        <v>Road - Freight_Medium Truck_Diesel</v>
      </c>
      <c r="N135" t="str">
        <f>INDEX(crosswalk!B:B,MATCH($M135,crosswalk!$A:$A,0))</f>
        <v>frgt</v>
      </c>
      <c r="O135" t="str">
        <f>INDEX(crosswalk!C:C,MATCH($M135,crosswalk!$A:$A,0))</f>
        <v>motorbikes</v>
      </c>
      <c r="P135" t="str">
        <f>INDEX(crosswalk!D:D,MATCH($M135,crosswalk!$A:$A,0))</f>
        <v>diesel vehicle</v>
      </c>
    </row>
    <row r="136" spans="1:16">
      <c r="A136" t="s">
        <v>179</v>
      </c>
      <c r="B136">
        <v>111</v>
      </c>
      <c r="C136" t="s">
        <v>167</v>
      </c>
      <c r="D136" t="s">
        <v>168</v>
      </c>
      <c r="E136" t="s">
        <v>190</v>
      </c>
      <c r="F136" t="s">
        <v>186</v>
      </c>
      <c r="G136" t="s">
        <v>189</v>
      </c>
      <c r="H136" t="s">
        <v>190</v>
      </c>
      <c r="I136">
        <v>17.697462176477053</v>
      </c>
      <c r="J136">
        <v>14.39073724150607</v>
      </c>
      <c r="K136">
        <v>142.71978891715909</v>
      </c>
      <c r="L136">
        <v>0.10083210850220002</v>
      </c>
      <c r="M136" t="str">
        <f t="shared" si="2"/>
        <v>Road - Freight_Medium Truck_Diesel</v>
      </c>
      <c r="N136" t="str">
        <f>INDEX(crosswalk!B:B,MATCH($M136,crosswalk!$A:$A,0))</f>
        <v>frgt</v>
      </c>
      <c r="O136" t="str">
        <f>INDEX(crosswalk!C:C,MATCH($M136,crosswalk!$A:$A,0))</f>
        <v>motorbikes</v>
      </c>
      <c r="P136" t="str">
        <f>INDEX(crosswalk!D:D,MATCH($M136,crosswalk!$A:$A,0))</f>
        <v>diesel vehicle</v>
      </c>
    </row>
    <row r="137" spans="1:16">
      <c r="A137" t="s">
        <v>180</v>
      </c>
      <c r="B137">
        <v>111</v>
      </c>
      <c r="C137" t="s">
        <v>167</v>
      </c>
      <c r="D137" t="s">
        <v>168</v>
      </c>
      <c r="E137" t="s">
        <v>190</v>
      </c>
      <c r="F137" t="s">
        <v>186</v>
      </c>
      <c r="G137" t="s">
        <v>189</v>
      </c>
      <c r="H137" t="s">
        <v>190</v>
      </c>
      <c r="I137">
        <v>25457307.164241679</v>
      </c>
      <c r="J137">
        <v>25033975.496969841</v>
      </c>
      <c r="K137">
        <v>144.80655258404008</v>
      </c>
      <c r="L137">
        <v>172878.74788981734</v>
      </c>
      <c r="M137" t="str">
        <f t="shared" si="2"/>
        <v>Road - Freight_Medium Truck_Diesel</v>
      </c>
      <c r="N137" t="str">
        <f>INDEX(crosswalk!B:B,MATCH($M137,crosswalk!$A:$A,0))</f>
        <v>frgt</v>
      </c>
      <c r="O137" t="str">
        <f>INDEX(crosswalk!C:C,MATCH($M137,crosswalk!$A:$A,0))</f>
        <v>motorbikes</v>
      </c>
      <c r="P137" t="str">
        <f>INDEX(crosswalk!D:D,MATCH($M137,crosswalk!$A:$A,0))</f>
        <v>diesel vehicle</v>
      </c>
    </row>
    <row r="138" spans="1:16">
      <c r="A138" t="s">
        <v>181</v>
      </c>
      <c r="B138">
        <v>111</v>
      </c>
      <c r="C138" t="s">
        <v>167</v>
      </c>
      <c r="D138" t="s">
        <v>168</v>
      </c>
      <c r="E138" t="s">
        <v>190</v>
      </c>
      <c r="F138" t="s">
        <v>186</v>
      </c>
      <c r="G138" t="s">
        <v>189</v>
      </c>
      <c r="H138" t="s">
        <v>190</v>
      </c>
      <c r="I138">
        <v>421978.65631809999</v>
      </c>
      <c r="J138">
        <v>445006.14097393077</v>
      </c>
      <c r="K138">
        <v>147.18808009701667</v>
      </c>
      <c r="L138">
        <v>3023.3843710755118</v>
      </c>
      <c r="M138" t="str">
        <f t="shared" si="2"/>
        <v>Road - Freight_Medium Truck_Diesel</v>
      </c>
      <c r="N138" t="str">
        <f>INDEX(crosswalk!B:B,MATCH($M138,crosswalk!$A:$A,0))</f>
        <v>frgt</v>
      </c>
      <c r="O138" t="str">
        <f>INDEX(crosswalk!C:C,MATCH($M138,crosswalk!$A:$A,0))</f>
        <v>motorbikes</v>
      </c>
      <c r="P138" t="str">
        <f>INDEX(crosswalk!D:D,MATCH($M138,crosswalk!$A:$A,0))</f>
        <v>diesel vehicle</v>
      </c>
    </row>
    <row r="139" spans="1:16">
      <c r="A139" t="s">
        <v>182</v>
      </c>
      <c r="B139">
        <v>111</v>
      </c>
      <c r="C139" t="s">
        <v>167</v>
      </c>
      <c r="D139" t="s">
        <v>168</v>
      </c>
      <c r="E139" t="s">
        <v>190</v>
      </c>
      <c r="F139" t="s">
        <v>186</v>
      </c>
      <c r="G139" t="s">
        <v>189</v>
      </c>
      <c r="H139" t="s">
        <v>190</v>
      </c>
      <c r="I139">
        <v>15454859.553317521</v>
      </c>
      <c r="J139">
        <v>14092293.783514667</v>
      </c>
      <c r="K139">
        <v>150.36079341322448</v>
      </c>
      <c r="L139">
        <v>93723.193816794708</v>
      </c>
      <c r="M139" t="str">
        <f t="shared" si="2"/>
        <v>Road - Freight_Medium Truck_Diesel</v>
      </c>
      <c r="N139" t="str">
        <f>INDEX(crosswalk!B:B,MATCH($M139,crosswalk!$A:$A,0))</f>
        <v>frgt</v>
      </c>
      <c r="O139" t="str">
        <f>INDEX(crosswalk!C:C,MATCH($M139,crosswalk!$A:$A,0))</f>
        <v>motorbikes</v>
      </c>
      <c r="P139" t="str">
        <f>INDEX(crosswalk!D:D,MATCH($M139,crosswalk!$A:$A,0))</f>
        <v>diesel vehicle</v>
      </c>
    </row>
    <row r="140" spans="1:16">
      <c r="A140" t="s">
        <v>183</v>
      </c>
      <c r="B140">
        <v>111</v>
      </c>
      <c r="C140" t="s">
        <v>167</v>
      </c>
      <c r="D140" t="s">
        <v>168</v>
      </c>
      <c r="E140" t="s">
        <v>190</v>
      </c>
      <c r="F140" t="s">
        <v>186</v>
      </c>
      <c r="G140" t="s">
        <v>189</v>
      </c>
      <c r="H140" t="s">
        <v>190</v>
      </c>
      <c r="I140">
        <v>8692902.2468106188</v>
      </c>
      <c r="J140">
        <v>8410359.4579983521</v>
      </c>
      <c r="K140">
        <v>177.9413592036488</v>
      </c>
      <c r="L140">
        <v>47264.781474288597</v>
      </c>
      <c r="M140" t="str">
        <f t="shared" si="2"/>
        <v>Road - Freight_Medium Truck_Diesel</v>
      </c>
      <c r="N140" t="str">
        <f>INDEX(crosswalk!B:B,MATCH($M140,crosswalk!$A:$A,0))</f>
        <v>frgt</v>
      </c>
      <c r="O140" t="str">
        <f>INDEX(crosswalk!C:C,MATCH($M140,crosswalk!$A:$A,0))</f>
        <v>motorbikes</v>
      </c>
      <c r="P140" t="str">
        <f>INDEX(crosswalk!D:D,MATCH($M140,crosswalk!$A:$A,0))</f>
        <v>diesel vehicle</v>
      </c>
    </row>
    <row r="141" spans="1:16">
      <c r="A141" t="s">
        <v>184</v>
      </c>
      <c r="B141">
        <v>111</v>
      </c>
      <c r="C141" t="s">
        <v>167</v>
      </c>
      <c r="D141" t="s">
        <v>168</v>
      </c>
      <c r="E141" t="s">
        <v>190</v>
      </c>
      <c r="F141" t="s">
        <v>186</v>
      </c>
      <c r="G141" t="s">
        <v>189</v>
      </c>
      <c r="H141" t="s">
        <v>190</v>
      </c>
      <c r="I141">
        <v>267159.34424651077</v>
      </c>
      <c r="J141">
        <v>266436.80376173317</v>
      </c>
      <c r="K141">
        <v>95.642288456939426</v>
      </c>
      <c r="L141">
        <v>2785.7635786463825</v>
      </c>
      <c r="M141" t="str">
        <f t="shared" si="2"/>
        <v>Road - Freight_Medium Truck_Diesel</v>
      </c>
      <c r="N141" t="str">
        <f>INDEX(crosswalk!B:B,MATCH($M141,crosswalk!$A:$A,0))</f>
        <v>frgt</v>
      </c>
      <c r="O141" t="str">
        <f>INDEX(crosswalk!C:C,MATCH($M141,crosswalk!$A:$A,0))</f>
        <v>motorbikes</v>
      </c>
      <c r="P141" t="str">
        <f>INDEX(crosswalk!D:D,MATCH($M141,crosswalk!$A:$A,0))</f>
        <v>diesel vehicle</v>
      </c>
    </row>
    <row r="142" spans="1:16">
      <c r="A142" t="s">
        <v>166</v>
      </c>
      <c r="B142">
        <v>112</v>
      </c>
      <c r="C142" t="s">
        <v>167</v>
      </c>
      <c r="D142" t="s">
        <v>168</v>
      </c>
      <c r="E142" t="s">
        <v>191</v>
      </c>
      <c r="F142" t="s">
        <v>186</v>
      </c>
      <c r="G142" t="s">
        <v>189</v>
      </c>
      <c r="H142" t="s">
        <v>191</v>
      </c>
      <c r="I142">
        <v>90248271</v>
      </c>
      <c r="J142">
        <v>87698473.65611957</v>
      </c>
      <c r="K142">
        <v>882.81639110358753</v>
      </c>
      <c r="L142">
        <v>99339.426113837573</v>
      </c>
      <c r="M142" t="str">
        <f t="shared" si="2"/>
        <v>Road - Freight_Heavy Truck_Diesel</v>
      </c>
      <c r="N142" t="str">
        <f>INDEX(crosswalk!B:B,MATCH($M142,crosswalk!$A:$A,0))</f>
        <v>frgt</v>
      </c>
      <c r="O142" t="str">
        <f>INDEX(crosswalk!C:C,MATCH($M142,crosswalk!$A:$A,0))</f>
        <v>HDVs</v>
      </c>
      <c r="P142" t="str">
        <f>INDEX(crosswalk!D:D,MATCH($M142,crosswalk!$A:$A,0))</f>
        <v>diesel vehicle</v>
      </c>
    </row>
    <row r="143" spans="1:16">
      <c r="A143" t="s">
        <v>172</v>
      </c>
      <c r="B143">
        <v>112</v>
      </c>
      <c r="C143" t="s">
        <v>167</v>
      </c>
      <c r="D143" t="s">
        <v>168</v>
      </c>
      <c r="E143" t="s">
        <v>191</v>
      </c>
      <c r="F143" t="s">
        <v>186</v>
      </c>
      <c r="G143" t="s">
        <v>189</v>
      </c>
      <c r="H143" t="s">
        <v>191</v>
      </c>
      <c r="I143">
        <v>37406533.763898253</v>
      </c>
      <c r="J143">
        <v>36196950.188963272</v>
      </c>
      <c r="K143">
        <v>642.97520196172104</v>
      </c>
      <c r="L143">
        <v>56296.028335970295</v>
      </c>
      <c r="M143" t="str">
        <f t="shared" si="2"/>
        <v>Road - Freight_Heavy Truck_Diesel</v>
      </c>
      <c r="N143" t="str">
        <f>INDEX(crosswalk!B:B,MATCH($M143,crosswalk!$A:$A,0))</f>
        <v>frgt</v>
      </c>
      <c r="O143" t="str">
        <f>INDEX(crosswalk!C:C,MATCH($M143,crosswalk!$A:$A,0))</f>
        <v>HDVs</v>
      </c>
      <c r="P143" t="str">
        <f>INDEX(crosswalk!D:D,MATCH($M143,crosswalk!$A:$A,0))</f>
        <v>diesel vehicle</v>
      </c>
    </row>
    <row r="144" spans="1:16">
      <c r="A144" t="s">
        <v>173</v>
      </c>
      <c r="B144">
        <v>112</v>
      </c>
      <c r="C144" t="s">
        <v>167</v>
      </c>
      <c r="D144" t="s">
        <v>168</v>
      </c>
      <c r="E144" t="s">
        <v>191</v>
      </c>
      <c r="F144" t="s">
        <v>186</v>
      </c>
      <c r="G144" t="s">
        <v>189</v>
      </c>
      <c r="H144" t="s">
        <v>191</v>
      </c>
      <c r="I144">
        <v>673285.87899132329</v>
      </c>
      <c r="J144">
        <v>547484.15769233997</v>
      </c>
      <c r="K144">
        <v>485.18224657876772</v>
      </c>
      <c r="L144">
        <v>1128.4092968217412</v>
      </c>
      <c r="M144" t="str">
        <f t="shared" si="2"/>
        <v>Road - Freight_Heavy Truck_Diesel</v>
      </c>
      <c r="N144" t="str">
        <f>INDEX(crosswalk!B:B,MATCH($M144,crosswalk!$A:$A,0))</f>
        <v>frgt</v>
      </c>
      <c r="O144" t="str">
        <f>INDEX(crosswalk!C:C,MATCH($M144,crosswalk!$A:$A,0))</f>
        <v>HDVs</v>
      </c>
      <c r="P144" t="str">
        <f>INDEX(crosswalk!D:D,MATCH($M144,crosswalk!$A:$A,0))</f>
        <v>diesel vehicle</v>
      </c>
    </row>
    <row r="145" spans="1:16">
      <c r="A145" t="s">
        <v>174</v>
      </c>
      <c r="B145">
        <v>112</v>
      </c>
      <c r="C145" t="s">
        <v>167</v>
      </c>
      <c r="D145" t="s">
        <v>168</v>
      </c>
      <c r="E145" t="s">
        <v>191</v>
      </c>
      <c r="F145" t="s">
        <v>186</v>
      </c>
      <c r="G145" t="s">
        <v>189</v>
      </c>
      <c r="H145" t="s">
        <v>191</v>
      </c>
      <c r="I145">
        <v>21714542</v>
      </c>
      <c r="J145">
        <v>19882369.483469509</v>
      </c>
      <c r="K145">
        <v>742.82471262715978</v>
      </c>
      <c r="L145">
        <v>26765.896644918048</v>
      </c>
      <c r="M145" t="str">
        <f t="shared" si="2"/>
        <v>Road - Freight_Heavy Truck_Diesel</v>
      </c>
      <c r="N145" t="str">
        <f>INDEX(crosswalk!B:B,MATCH($M145,crosswalk!$A:$A,0))</f>
        <v>frgt</v>
      </c>
      <c r="O145" t="str">
        <f>INDEX(crosswalk!C:C,MATCH($M145,crosswalk!$A:$A,0))</f>
        <v>HDVs</v>
      </c>
      <c r="P145" t="str">
        <f>INDEX(crosswalk!D:D,MATCH($M145,crosswalk!$A:$A,0))</f>
        <v>diesel vehicle</v>
      </c>
    </row>
    <row r="146" spans="1:16">
      <c r="A146" t="s">
        <v>175</v>
      </c>
      <c r="B146">
        <v>112</v>
      </c>
      <c r="C146" t="s">
        <v>167</v>
      </c>
      <c r="D146" t="s">
        <v>168</v>
      </c>
      <c r="E146" t="s">
        <v>191</v>
      </c>
      <c r="F146" t="s">
        <v>186</v>
      </c>
      <c r="G146" t="s">
        <v>189</v>
      </c>
      <c r="H146" t="s">
        <v>191</v>
      </c>
      <c r="I146">
        <v>8182000</v>
      </c>
      <c r="J146">
        <v>7358153.3822432235</v>
      </c>
      <c r="K146">
        <v>504.32595573457326</v>
      </c>
      <c r="L146">
        <v>14590.074729597736</v>
      </c>
      <c r="M146" t="str">
        <f t="shared" si="2"/>
        <v>Road - Freight_Heavy Truck_Diesel</v>
      </c>
      <c r="N146" t="str">
        <f>INDEX(crosswalk!B:B,MATCH($M146,crosswalk!$A:$A,0))</f>
        <v>frgt</v>
      </c>
      <c r="O146" t="str">
        <f>INDEX(crosswalk!C:C,MATCH($M146,crosswalk!$A:$A,0))</f>
        <v>HDVs</v>
      </c>
      <c r="P146" t="str">
        <f>INDEX(crosswalk!D:D,MATCH($M146,crosswalk!$A:$A,0))</f>
        <v>diesel vehicle</v>
      </c>
    </row>
    <row r="147" spans="1:16">
      <c r="A147" t="s">
        <v>176</v>
      </c>
      <c r="B147">
        <v>112</v>
      </c>
      <c r="C147" t="s">
        <v>167</v>
      </c>
      <c r="D147" t="s">
        <v>168</v>
      </c>
      <c r="E147" t="s">
        <v>191</v>
      </c>
      <c r="F147" t="s">
        <v>186</v>
      </c>
      <c r="G147" t="s">
        <v>189</v>
      </c>
      <c r="H147" t="s">
        <v>191</v>
      </c>
      <c r="I147">
        <v>4740925</v>
      </c>
      <c r="J147">
        <v>4557624.480349035</v>
      </c>
      <c r="K147">
        <v>840.11180330894888</v>
      </c>
      <c r="L147">
        <v>5425.0213631065726</v>
      </c>
      <c r="M147" t="str">
        <f t="shared" si="2"/>
        <v>Road - Freight_Heavy Truck_Diesel</v>
      </c>
      <c r="N147" t="str">
        <f>INDEX(crosswalk!B:B,MATCH($M147,crosswalk!$A:$A,0))</f>
        <v>frgt</v>
      </c>
      <c r="O147" t="str">
        <f>INDEX(crosswalk!C:C,MATCH($M147,crosswalk!$A:$A,0))</f>
        <v>HDVs</v>
      </c>
      <c r="P147" t="str">
        <f>INDEX(crosswalk!D:D,MATCH($M147,crosswalk!$A:$A,0))</f>
        <v>diesel vehicle</v>
      </c>
    </row>
    <row r="148" spans="1:16">
      <c r="A148" t="s">
        <v>177</v>
      </c>
      <c r="B148">
        <v>112</v>
      </c>
      <c r="C148" t="s">
        <v>167</v>
      </c>
      <c r="D148" t="s">
        <v>168</v>
      </c>
      <c r="E148" t="s">
        <v>191</v>
      </c>
      <c r="F148" t="s">
        <v>186</v>
      </c>
      <c r="G148" t="s">
        <v>189</v>
      </c>
      <c r="H148" t="s">
        <v>191</v>
      </c>
      <c r="I148">
        <v>10340828</v>
      </c>
      <c r="J148">
        <v>10512498.04385183</v>
      </c>
      <c r="K148">
        <v>881.17130740919288</v>
      </c>
      <c r="L148">
        <v>11930.141114967219</v>
      </c>
      <c r="M148" t="str">
        <f t="shared" si="2"/>
        <v>Road - Freight_Heavy Truck_Diesel</v>
      </c>
      <c r="N148" t="str">
        <f>INDEX(crosswalk!B:B,MATCH($M148,crosswalk!$A:$A,0))</f>
        <v>frgt</v>
      </c>
      <c r="O148" t="str">
        <f>INDEX(crosswalk!C:C,MATCH($M148,crosswalk!$A:$A,0))</f>
        <v>HDVs</v>
      </c>
      <c r="P148" t="str">
        <f>INDEX(crosswalk!D:D,MATCH($M148,crosswalk!$A:$A,0))</f>
        <v>diesel vehicle</v>
      </c>
    </row>
    <row r="149" spans="1:16">
      <c r="A149" t="s">
        <v>178</v>
      </c>
      <c r="B149">
        <v>112</v>
      </c>
      <c r="C149" t="s">
        <v>167</v>
      </c>
      <c r="D149" t="s">
        <v>168</v>
      </c>
      <c r="E149" t="s">
        <v>191</v>
      </c>
      <c r="F149" t="s">
        <v>186</v>
      </c>
      <c r="G149" t="s">
        <v>189</v>
      </c>
      <c r="H149" t="s">
        <v>191</v>
      </c>
      <c r="I149">
        <v>2473.0989261124032</v>
      </c>
      <c r="J149">
        <v>2487.9644900493636</v>
      </c>
      <c r="K149">
        <v>974.3760127632479</v>
      </c>
      <c r="L149">
        <v>2.5533925891645328</v>
      </c>
      <c r="M149" t="str">
        <f t="shared" si="2"/>
        <v>Road - Freight_Heavy Truck_Diesel</v>
      </c>
      <c r="N149" t="str">
        <f>INDEX(crosswalk!B:B,MATCH($M149,crosswalk!$A:$A,0))</f>
        <v>frgt</v>
      </c>
      <c r="O149" t="str">
        <f>INDEX(crosswalk!C:C,MATCH($M149,crosswalk!$A:$A,0))</f>
        <v>HDVs</v>
      </c>
      <c r="P149" t="str">
        <f>INDEX(crosswalk!D:D,MATCH($M149,crosswalk!$A:$A,0))</f>
        <v>diesel vehicle</v>
      </c>
    </row>
    <row r="150" spans="1:16">
      <c r="A150" t="s">
        <v>179</v>
      </c>
      <c r="B150">
        <v>112</v>
      </c>
      <c r="C150" t="s">
        <v>167</v>
      </c>
      <c r="D150" t="s">
        <v>168</v>
      </c>
      <c r="E150" t="s">
        <v>191</v>
      </c>
      <c r="F150" t="s">
        <v>186</v>
      </c>
      <c r="G150" t="s">
        <v>189</v>
      </c>
      <c r="H150" t="s">
        <v>191</v>
      </c>
      <c r="I150">
        <v>18.668507719722101</v>
      </c>
      <c r="J150">
        <v>15.180345441994211</v>
      </c>
      <c r="K150">
        <v>972.71197232982888</v>
      </c>
      <c r="L150">
        <v>1.560620807990511E-2</v>
      </c>
      <c r="M150" t="str">
        <f t="shared" si="2"/>
        <v>Road - Freight_Heavy Truck_Diesel</v>
      </c>
      <c r="N150" t="str">
        <f>INDEX(crosswalk!B:B,MATCH($M150,crosswalk!$A:$A,0))</f>
        <v>frgt</v>
      </c>
      <c r="O150" t="str">
        <f>INDEX(crosswalk!C:C,MATCH($M150,crosswalk!$A:$A,0))</f>
        <v>HDVs</v>
      </c>
      <c r="P150" t="str">
        <f>INDEX(crosswalk!D:D,MATCH($M150,crosswalk!$A:$A,0))</f>
        <v>diesel vehicle</v>
      </c>
    </row>
    <row r="151" spans="1:16">
      <c r="A151" t="s">
        <v>180</v>
      </c>
      <c r="B151">
        <v>112</v>
      </c>
      <c r="C151" t="s">
        <v>167</v>
      </c>
      <c r="D151" t="s">
        <v>168</v>
      </c>
      <c r="E151" t="s">
        <v>191</v>
      </c>
      <c r="F151" t="s">
        <v>186</v>
      </c>
      <c r="G151" t="s">
        <v>189</v>
      </c>
      <c r="H151" t="s">
        <v>191</v>
      </c>
      <c r="I151">
        <v>144580835</v>
      </c>
      <c r="J151">
        <v>142176588.3315984</v>
      </c>
      <c r="K151">
        <v>1044.9953192802875</v>
      </c>
      <c r="L151">
        <v>136054.76092421036</v>
      </c>
      <c r="M151" t="str">
        <f t="shared" si="2"/>
        <v>Road - Freight_Heavy Truck_Diesel</v>
      </c>
      <c r="N151" t="str">
        <f>INDEX(crosswalk!B:B,MATCH($M151,crosswalk!$A:$A,0))</f>
        <v>frgt</v>
      </c>
      <c r="O151" t="str">
        <f>INDEX(crosswalk!C:C,MATCH($M151,crosswalk!$A:$A,0))</f>
        <v>HDVs</v>
      </c>
      <c r="P151" t="str">
        <f>INDEX(crosswalk!D:D,MATCH($M151,crosswalk!$A:$A,0))</f>
        <v>diesel vehicle</v>
      </c>
    </row>
    <row r="152" spans="1:16">
      <c r="A152" t="s">
        <v>181</v>
      </c>
      <c r="B152">
        <v>112</v>
      </c>
      <c r="C152" t="s">
        <v>167</v>
      </c>
      <c r="D152" t="s">
        <v>168</v>
      </c>
      <c r="E152" t="s">
        <v>191</v>
      </c>
      <c r="F152" t="s">
        <v>186</v>
      </c>
      <c r="G152" t="s">
        <v>189</v>
      </c>
      <c r="H152" t="s">
        <v>191</v>
      </c>
      <c r="I152">
        <v>1221488</v>
      </c>
      <c r="J152">
        <v>1288144.9167803547</v>
      </c>
      <c r="K152">
        <v>377.8345576295377</v>
      </c>
      <c r="L152">
        <v>3409.2829540578064</v>
      </c>
      <c r="M152" t="str">
        <f t="shared" si="2"/>
        <v>Road - Freight_Heavy Truck_Diesel</v>
      </c>
      <c r="N152" t="str">
        <f>INDEX(crosswalk!B:B,MATCH($M152,crosswalk!$A:$A,0))</f>
        <v>frgt</v>
      </c>
      <c r="O152" t="str">
        <f>INDEX(crosswalk!C:C,MATCH($M152,crosswalk!$A:$A,0))</f>
        <v>HDVs</v>
      </c>
      <c r="P152" t="str">
        <f>INDEX(crosswalk!D:D,MATCH($M152,crosswalk!$A:$A,0))</f>
        <v>diesel vehicle</v>
      </c>
    </row>
    <row r="153" spans="1:16">
      <c r="A153" t="s">
        <v>182</v>
      </c>
      <c r="B153">
        <v>112</v>
      </c>
      <c r="C153" t="s">
        <v>167</v>
      </c>
      <c r="D153" t="s">
        <v>168</v>
      </c>
      <c r="E153" t="s">
        <v>191</v>
      </c>
      <c r="F153" t="s">
        <v>186</v>
      </c>
      <c r="G153" t="s">
        <v>189</v>
      </c>
      <c r="H153" t="s">
        <v>191</v>
      </c>
      <c r="I153">
        <v>90248271</v>
      </c>
      <c r="J153">
        <v>82291601.809687287</v>
      </c>
      <c r="K153">
        <v>1024.7895196015884</v>
      </c>
      <c r="L153">
        <v>80300.979113916124</v>
      </c>
      <c r="M153" t="str">
        <f t="shared" si="2"/>
        <v>Road - Freight_Heavy Truck_Diesel</v>
      </c>
      <c r="N153" t="str">
        <f>INDEX(crosswalk!B:B,MATCH($M153,crosswalk!$A:$A,0))</f>
        <v>frgt</v>
      </c>
      <c r="O153" t="str">
        <f>INDEX(crosswalk!C:C,MATCH($M153,crosswalk!$A:$A,0))</f>
        <v>HDVs</v>
      </c>
      <c r="P153" t="str">
        <f>INDEX(crosswalk!D:D,MATCH($M153,crosswalk!$A:$A,0))</f>
        <v>diesel vehicle</v>
      </c>
    </row>
    <row r="154" spans="1:16">
      <c r="A154" t="s">
        <v>183</v>
      </c>
      <c r="B154">
        <v>112</v>
      </c>
      <c r="C154" t="s">
        <v>167</v>
      </c>
      <c r="D154" t="s">
        <v>168</v>
      </c>
      <c r="E154" t="s">
        <v>191</v>
      </c>
      <c r="F154" t="s">
        <v>186</v>
      </c>
      <c r="G154" t="s">
        <v>189</v>
      </c>
      <c r="H154" t="s">
        <v>191</v>
      </c>
      <c r="I154">
        <v>33729333</v>
      </c>
      <c r="J154">
        <v>32633038.627876569</v>
      </c>
      <c r="K154">
        <v>708.0363818062558</v>
      </c>
      <c r="L154">
        <v>46089.494080271907</v>
      </c>
      <c r="M154" t="str">
        <f t="shared" si="2"/>
        <v>Road - Freight_Heavy Truck_Diesel</v>
      </c>
      <c r="N154" t="str">
        <f>INDEX(crosswalk!B:B,MATCH($M154,crosswalk!$A:$A,0))</f>
        <v>frgt</v>
      </c>
      <c r="O154" t="str">
        <f>INDEX(crosswalk!C:C,MATCH($M154,crosswalk!$A:$A,0))</f>
        <v>HDVs</v>
      </c>
      <c r="P154" t="str">
        <f>INDEX(crosswalk!D:D,MATCH($M154,crosswalk!$A:$A,0))</f>
        <v>diesel vehicle</v>
      </c>
    </row>
    <row r="155" spans="1:16">
      <c r="A155" t="s">
        <v>184</v>
      </c>
      <c r="B155">
        <v>112</v>
      </c>
      <c r="C155" t="s">
        <v>167</v>
      </c>
      <c r="D155" t="s">
        <v>168</v>
      </c>
      <c r="E155" t="s">
        <v>191</v>
      </c>
      <c r="F155" t="s">
        <v>186</v>
      </c>
      <c r="G155" t="s">
        <v>189</v>
      </c>
      <c r="H155" t="s">
        <v>191</v>
      </c>
      <c r="I155">
        <v>281818.16300707078</v>
      </c>
      <c r="J155">
        <v>281055.97730590223</v>
      </c>
      <c r="K155">
        <v>742.82471262715978</v>
      </c>
      <c r="L155">
        <v>378.36110259698705</v>
      </c>
      <c r="M155" t="str">
        <f t="shared" si="2"/>
        <v>Road - Freight_Heavy Truck_Diesel</v>
      </c>
      <c r="N155" t="str">
        <f>INDEX(crosswalk!B:B,MATCH($M155,crosswalk!$A:$A,0))</f>
        <v>frgt</v>
      </c>
      <c r="O155" t="str">
        <f>INDEX(crosswalk!C:C,MATCH($M155,crosswalk!$A:$A,0))</f>
        <v>HDVs</v>
      </c>
      <c r="P155" t="str">
        <f>INDEX(crosswalk!D:D,MATCH($M155,crosswalk!$A:$A,0))</f>
        <v>diesel vehicle</v>
      </c>
    </row>
    <row r="156" spans="1:16">
      <c r="A156" t="s">
        <v>166</v>
      </c>
      <c r="B156">
        <v>113</v>
      </c>
      <c r="C156" t="s">
        <v>167</v>
      </c>
      <c r="D156" t="s">
        <v>168</v>
      </c>
      <c r="E156" t="s">
        <v>188</v>
      </c>
      <c r="F156" t="s">
        <v>187</v>
      </c>
      <c r="G156" t="s">
        <v>189</v>
      </c>
      <c r="H156" t="s">
        <v>188</v>
      </c>
      <c r="I156">
        <v>581845</v>
      </c>
      <c r="J156">
        <v>453764.57273559016</v>
      </c>
      <c r="K156">
        <v>87.498517683096111</v>
      </c>
      <c r="L156">
        <v>5185.9686855386944</v>
      </c>
      <c r="M156" t="str">
        <f t="shared" si="2"/>
        <v>Road - Freight_Freight Light Truck_Propane/LPG</v>
      </c>
      <c r="N156" t="str">
        <f>INDEX(crosswalk!B:B,MATCH($M156,crosswalk!$A:$A,0))</f>
        <v>frgt</v>
      </c>
      <c r="O156" t="str">
        <f>INDEX(crosswalk!C:C,MATCH($M156,crosswalk!$A:$A,0))</f>
        <v>LDVs</v>
      </c>
      <c r="P156" t="str">
        <f>INDEX(crosswalk!D:D,MATCH($M156,crosswalk!$A:$A,0))</f>
        <v>LPG vehicle</v>
      </c>
    </row>
    <row r="157" spans="1:16">
      <c r="A157" t="s">
        <v>172</v>
      </c>
      <c r="B157">
        <v>113</v>
      </c>
      <c r="C157" t="s">
        <v>167</v>
      </c>
      <c r="D157" t="s">
        <v>168</v>
      </c>
      <c r="E157" t="s">
        <v>188</v>
      </c>
      <c r="F157" t="s">
        <v>187</v>
      </c>
      <c r="G157" t="s">
        <v>189</v>
      </c>
      <c r="H157" t="s">
        <v>188</v>
      </c>
      <c r="I157">
        <v>1105976.6143354659</v>
      </c>
      <c r="J157">
        <v>1640130.4682689712</v>
      </c>
      <c r="K157">
        <v>86.309562772734168</v>
      </c>
      <c r="L157">
        <v>19002.882364120847</v>
      </c>
      <c r="M157" t="str">
        <f t="shared" si="2"/>
        <v>Road - Freight_Freight Light Truck_Propane/LPG</v>
      </c>
      <c r="N157" t="str">
        <f>INDEX(crosswalk!B:B,MATCH($M157,crosswalk!$A:$A,0))</f>
        <v>frgt</v>
      </c>
      <c r="O157" t="str">
        <f>INDEX(crosswalk!C:C,MATCH($M157,crosswalk!$A:$A,0))</f>
        <v>LDVs</v>
      </c>
      <c r="P157" t="str">
        <f>INDEX(crosswalk!D:D,MATCH($M157,crosswalk!$A:$A,0))</f>
        <v>LPG vehicle</v>
      </c>
    </row>
    <row r="158" spans="1:16">
      <c r="A158" t="s">
        <v>173</v>
      </c>
      <c r="B158">
        <v>113</v>
      </c>
      <c r="C158" t="s">
        <v>167</v>
      </c>
      <c r="D158" t="s">
        <v>168</v>
      </c>
      <c r="E158" t="s">
        <v>188</v>
      </c>
      <c r="F158" t="s">
        <v>187</v>
      </c>
      <c r="G158" t="s">
        <v>189</v>
      </c>
      <c r="H158" t="s">
        <v>188</v>
      </c>
      <c r="I158">
        <v>0</v>
      </c>
      <c r="J158">
        <v>0</v>
      </c>
      <c r="K158">
        <v>108.13052167107652</v>
      </c>
      <c r="L158">
        <v>0</v>
      </c>
      <c r="M158" t="str">
        <f t="shared" si="2"/>
        <v>Road - Freight_Freight Light Truck_Propane/LPG</v>
      </c>
      <c r="N158" t="str">
        <f>INDEX(crosswalk!B:B,MATCH($M158,crosswalk!$A:$A,0))</f>
        <v>frgt</v>
      </c>
      <c r="O158" t="str">
        <f>INDEX(crosswalk!C:C,MATCH($M158,crosswalk!$A:$A,0))</f>
        <v>LDVs</v>
      </c>
      <c r="P158" t="str">
        <f>INDEX(crosswalk!D:D,MATCH($M158,crosswalk!$A:$A,0))</f>
        <v>LPG vehicle</v>
      </c>
    </row>
    <row r="159" spans="1:16">
      <c r="A159" t="s">
        <v>174</v>
      </c>
      <c r="B159">
        <v>113</v>
      </c>
      <c r="C159" t="s">
        <v>167</v>
      </c>
      <c r="D159" t="s">
        <v>168</v>
      </c>
      <c r="E159" t="s">
        <v>188</v>
      </c>
      <c r="F159" t="s">
        <v>187</v>
      </c>
      <c r="G159" t="s">
        <v>189</v>
      </c>
      <c r="H159" t="s">
        <v>188</v>
      </c>
      <c r="I159">
        <v>108740</v>
      </c>
      <c r="J159">
        <v>119614.00000000001</v>
      </c>
      <c r="K159">
        <v>121.5359623178331</v>
      </c>
      <c r="L159">
        <v>984.18606080719644</v>
      </c>
      <c r="M159" t="str">
        <f t="shared" si="2"/>
        <v>Road - Freight_Freight Light Truck_Propane/LPG</v>
      </c>
      <c r="N159" t="str">
        <f>INDEX(crosswalk!B:B,MATCH($M159,crosswalk!$A:$A,0))</f>
        <v>frgt</v>
      </c>
      <c r="O159" t="str">
        <f>INDEX(crosswalk!C:C,MATCH($M159,crosswalk!$A:$A,0))</f>
        <v>LDVs</v>
      </c>
      <c r="P159" t="str">
        <f>INDEX(crosswalk!D:D,MATCH($M159,crosswalk!$A:$A,0))</f>
        <v>LPG vehicle</v>
      </c>
    </row>
    <row r="160" spans="1:16">
      <c r="A160" t="s">
        <v>175</v>
      </c>
      <c r="B160">
        <v>113</v>
      </c>
      <c r="C160" t="s">
        <v>167</v>
      </c>
      <c r="D160" t="s">
        <v>168</v>
      </c>
      <c r="E160" t="s">
        <v>188</v>
      </c>
      <c r="F160" t="s">
        <v>187</v>
      </c>
      <c r="G160" t="s">
        <v>189</v>
      </c>
      <c r="H160" t="s">
        <v>188</v>
      </c>
      <c r="I160">
        <v>5723</v>
      </c>
      <c r="J160">
        <v>5194.7230769230773</v>
      </c>
      <c r="K160">
        <v>112.39699941698176</v>
      </c>
      <c r="L160">
        <v>46.21763128792405</v>
      </c>
      <c r="M160" t="str">
        <f t="shared" si="2"/>
        <v>Road - Freight_Freight Light Truck_Propane/LPG</v>
      </c>
      <c r="N160" t="str">
        <f>INDEX(crosswalk!B:B,MATCH($M160,crosswalk!$A:$A,0))</f>
        <v>frgt</v>
      </c>
      <c r="O160" t="str">
        <f>INDEX(crosswalk!C:C,MATCH($M160,crosswalk!$A:$A,0))</f>
        <v>LDVs</v>
      </c>
      <c r="P160" t="str">
        <f>INDEX(crosswalk!D:D,MATCH($M160,crosswalk!$A:$A,0))</f>
        <v>LPG vehicle</v>
      </c>
    </row>
    <row r="161" spans="1:16">
      <c r="A161" t="s">
        <v>176</v>
      </c>
      <c r="B161">
        <v>113</v>
      </c>
      <c r="C161" t="s">
        <v>167</v>
      </c>
      <c r="D161" t="s">
        <v>168</v>
      </c>
      <c r="E161" t="s">
        <v>188</v>
      </c>
      <c r="F161" t="s">
        <v>187</v>
      </c>
      <c r="G161" t="s">
        <v>189</v>
      </c>
      <c r="H161" t="s">
        <v>188</v>
      </c>
      <c r="I161">
        <v>6810</v>
      </c>
      <c r="J161">
        <v>6810</v>
      </c>
      <c r="K161">
        <v>136.53486604122313</v>
      </c>
      <c r="L161">
        <v>49.877369769739978</v>
      </c>
      <c r="M161" t="str">
        <f t="shared" si="2"/>
        <v>Road - Freight_Freight Light Truck_Propane/LPG</v>
      </c>
      <c r="N161" t="str">
        <f>INDEX(crosswalk!B:B,MATCH($M161,crosswalk!$A:$A,0))</f>
        <v>frgt</v>
      </c>
      <c r="O161" t="str">
        <f>INDEX(crosswalk!C:C,MATCH($M161,crosswalk!$A:$A,0))</f>
        <v>LDVs</v>
      </c>
      <c r="P161" t="str">
        <f>INDEX(crosswalk!D:D,MATCH($M161,crosswalk!$A:$A,0))</f>
        <v>LPG vehicle</v>
      </c>
    </row>
    <row r="162" spans="1:16">
      <c r="A162" t="s">
        <v>177</v>
      </c>
      <c r="B162">
        <v>113</v>
      </c>
      <c r="C162" t="s">
        <v>167</v>
      </c>
      <c r="D162" t="s">
        <v>168</v>
      </c>
      <c r="E162" t="s">
        <v>188</v>
      </c>
      <c r="F162" t="s">
        <v>187</v>
      </c>
      <c r="G162" t="s">
        <v>189</v>
      </c>
      <c r="H162" t="s">
        <v>188</v>
      </c>
      <c r="I162">
        <v>16644</v>
      </c>
      <c r="J162">
        <v>21637.200000000001</v>
      </c>
      <c r="K162">
        <v>148.33291419471823</v>
      </c>
      <c r="L162">
        <v>145.86917622070456</v>
      </c>
      <c r="M162" t="str">
        <f t="shared" si="2"/>
        <v>Road - Freight_Freight Light Truck_Propane/LPG</v>
      </c>
      <c r="N162" t="str">
        <f>INDEX(crosswalk!B:B,MATCH($M162,crosswalk!$A:$A,0))</f>
        <v>frgt</v>
      </c>
      <c r="O162" t="str">
        <f>INDEX(crosswalk!C:C,MATCH($M162,crosswalk!$A:$A,0))</f>
        <v>LDVs</v>
      </c>
      <c r="P162" t="str">
        <f>INDEX(crosswalk!D:D,MATCH($M162,crosswalk!$A:$A,0))</f>
        <v>LPG vehicle</v>
      </c>
    </row>
    <row r="163" spans="1:16">
      <c r="A163" t="s">
        <v>178</v>
      </c>
      <c r="B163">
        <v>113</v>
      </c>
      <c r="C163" t="s">
        <v>167</v>
      </c>
      <c r="D163" t="s">
        <v>168</v>
      </c>
      <c r="E163" t="s">
        <v>188</v>
      </c>
      <c r="F163" t="s">
        <v>187</v>
      </c>
      <c r="G163" t="s">
        <v>189</v>
      </c>
      <c r="H163" t="s">
        <v>188</v>
      </c>
      <c r="I163">
        <v>73.120637011768665</v>
      </c>
      <c r="J163">
        <v>103.8313045567115</v>
      </c>
      <c r="K163">
        <v>120.99379408766848</v>
      </c>
      <c r="L163">
        <v>0.85815396847113046</v>
      </c>
      <c r="M163" t="str">
        <f t="shared" si="2"/>
        <v>Road - Freight_Freight Light Truck_Propane/LPG</v>
      </c>
      <c r="N163" t="str">
        <f>INDEX(crosswalk!B:B,MATCH($M163,crosswalk!$A:$A,0))</f>
        <v>frgt</v>
      </c>
      <c r="O163" t="str">
        <f>INDEX(crosswalk!C:C,MATCH($M163,crosswalk!$A:$A,0))</f>
        <v>LDVs</v>
      </c>
      <c r="P163" t="str">
        <f>INDEX(crosswalk!D:D,MATCH($M163,crosswalk!$A:$A,0))</f>
        <v>LPG vehicle</v>
      </c>
    </row>
    <row r="164" spans="1:16">
      <c r="A164" t="s">
        <v>179</v>
      </c>
      <c r="B164">
        <v>113</v>
      </c>
      <c r="C164" t="s">
        <v>167</v>
      </c>
      <c r="D164" t="s">
        <v>168</v>
      </c>
      <c r="E164" t="s">
        <v>188</v>
      </c>
      <c r="F164" t="s">
        <v>187</v>
      </c>
      <c r="G164" t="s">
        <v>189</v>
      </c>
      <c r="H164" t="s">
        <v>188</v>
      </c>
      <c r="I164">
        <v>0.55196060380447509</v>
      </c>
      <c r="J164">
        <v>0.55196060380447509</v>
      </c>
      <c r="K164">
        <v>120.91796163379918</v>
      </c>
      <c r="L164">
        <v>4.5647527988942728E-3</v>
      </c>
      <c r="M164" t="str">
        <f t="shared" si="2"/>
        <v>Road - Freight_Freight Light Truck_Propane/LPG</v>
      </c>
      <c r="N164" t="str">
        <f>INDEX(crosswalk!B:B,MATCH($M164,crosswalk!$A:$A,0))</f>
        <v>frgt</v>
      </c>
      <c r="O164" t="str">
        <f>INDEX(crosswalk!C:C,MATCH($M164,crosswalk!$A:$A,0))</f>
        <v>LDVs</v>
      </c>
      <c r="P164" t="str">
        <f>INDEX(crosswalk!D:D,MATCH($M164,crosswalk!$A:$A,0))</f>
        <v>LPG vehicle</v>
      </c>
    </row>
    <row r="165" spans="1:16">
      <c r="A165" t="s">
        <v>180</v>
      </c>
      <c r="B165">
        <v>113</v>
      </c>
      <c r="C165" t="s">
        <v>167</v>
      </c>
      <c r="D165" t="s">
        <v>168</v>
      </c>
      <c r="E165" t="s">
        <v>188</v>
      </c>
      <c r="F165" t="s">
        <v>187</v>
      </c>
      <c r="G165" t="s">
        <v>189</v>
      </c>
      <c r="H165" t="s">
        <v>188</v>
      </c>
      <c r="I165">
        <v>3347850</v>
      </c>
      <c r="J165">
        <v>2379816.0141509436</v>
      </c>
      <c r="K165">
        <v>129.76299377999786</v>
      </c>
      <c r="L165">
        <v>18339.712616261921</v>
      </c>
      <c r="M165" t="str">
        <f t="shared" si="2"/>
        <v>Road - Freight_Freight Light Truck_Propane/LPG</v>
      </c>
      <c r="N165" t="str">
        <f>INDEX(crosswalk!B:B,MATCH($M165,crosswalk!$A:$A,0))</f>
        <v>frgt</v>
      </c>
      <c r="O165" t="str">
        <f>INDEX(crosswalk!C:C,MATCH($M165,crosswalk!$A:$A,0))</f>
        <v>LDVs</v>
      </c>
      <c r="P165" t="str">
        <f>INDEX(crosswalk!D:D,MATCH($M165,crosswalk!$A:$A,0))</f>
        <v>LPG vehicle</v>
      </c>
    </row>
    <row r="166" spans="1:16">
      <c r="A166" t="s">
        <v>181</v>
      </c>
      <c r="B166">
        <v>113</v>
      </c>
      <c r="C166" t="s">
        <v>167</v>
      </c>
      <c r="D166" t="s">
        <v>168</v>
      </c>
      <c r="E166" t="s">
        <v>188</v>
      </c>
      <c r="F166" t="s">
        <v>187</v>
      </c>
      <c r="G166" t="s">
        <v>189</v>
      </c>
      <c r="H166" t="s">
        <v>188</v>
      </c>
      <c r="I166">
        <v>0</v>
      </c>
      <c r="J166">
        <v>0</v>
      </c>
      <c r="K166">
        <v>109.39347002306529</v>
      </c>
      <c r="L166">
        <v>0</v>
      </c>
      <c r="M166" t="str">
        <f t="shared" si="2"/>
        <v>Road - Freight_Freight Light Truck_Propane/LPG</v>
      </c>
      <c r="N166" t="str">
        <f>INDEX(crosswalk!B:B,MATCH($M166,crosswalk!$A:$A,0))</f>
        <v>frgt</v>
      </c>
      <c r="O166" t="str">
        <f>INDEX(crosswalk!C:C,MATCH($M166,crosswalk!$A:$A,0))</f>
        <v>LDVs</v>
      </c>
      <c r="P166" t="str">
        <f>INDEX(crosswalk!D:D,MATCH($M166,crosswalk!$A:$A,0))</f>
        <v>LPG vehicle</v>
      </c>
    </row>
    <row r="167" spans="1:16">
      <c r="A167" t="s">
        <v>182</v>
      </c>
      <c r="B167">
        <v>113</v>
      </c>
      <c r="C167" t="s">
        <v>167</v>
      </c>
      <c r="D167" t="s">
        <v>168</v>
      </c>
      <c r="E167" t="s">
        <v>188</v>
      </c>
      <c r="F167" t="s">
        <v>187</v>
      </c>
      <c r="G167" t="s">
        <v>189</v>
      </c>
      <c r="H167" t="s">
        <v>188</v>
      </c>
      <c r="I167">
        <v>342828</v>
      </c>
      <c r="J167">
        <v>343062.17213114753</v>
      </c>
      <c r="K167">
        <v>127.39172883531327</v>
      </c>
      <c r="L167">
        <v>2692.9705348032762</v>
      </c>
      <c r="M167" t="str">
        <f t="shared" si="2"/>
        <v>Road - Freight_Freight Light Truck_Propane/LPG</v>
      </c>
      <c r="N167" t="str">
        <f>INDEX(crosswalk!B:B,MATCH($M167,crosswalk!$A:$A,0))</f>
        <v>frgt</v>
      </c>
      <c r="O167" t="str">
        <f>INDEX(crosswalk!C:C,MATCH($M167,crosswalk!$A:$A,0))</f>
        <v>LDVs</v>
      </c>
      <c r="P167" t="str">
        <f>INDEX(crosswalk!D:D,MATCH($M167,crosswalk!$A:$A,0))</f>
        <v>LPG vehicle</v>
      </c>
    </row>
    <row r="168" spans="1:16">
      <c r="A168" t="s">
        <v>183</v>
      </c>
      <c r="B168">
        <v>113</v>
      </c>
      <c r="C168" t="s">
        <v>167</v>
      </c>
      <c r="D168" t="s">
        <v>168</v>
      </c>
      <c r="E168" t="s">
        <v>188</v>
      </c>
      <c r="F168" t="s">
        <v>187</v>
      </c>
      <c r="G168" t="s">
        <v>189</v>
      </c>
      <c r="H168" t="s">
        <v>188</v>
      </c>
      <c r="I168">
        <v>82937</v>
      </c>
      <c r="J168">
        <v>83916.57086614173</v>
      </c>
      <c r="K168">
        <v>130.36691544348315</v>
      </c>
      <c r="L168">
        <v>643.69530091797992</v>
      </c>
      <c r="M168" t="str">
        <f t="shared" si="2"/>
        <v>Road - Freight_Freight Light Truck_Propane/LPG</v>
      </c>
      <c r="N168" t="str">
        <f>INDEX(crosswalk!B:B,MATCH($M168,crosswalk!$A:$A,0))</f>
        <v>frgt</v>
      </c>
      <c r="O168" t="str">
        <f>INDEX(crosswalk!C:C,MATCH($M168,crosswalk!$A:$A,0))</f>
        <v>LDVs</v>
      </c>
      <c r="P168" t="str">
        <f>INDEX(crosswalk!D:D,MATCH($M168,crosswalk!$A:$A,0))</f>
        <v>LPG vehicle</v>
      </c>
    </row>
    <row r="169" spans="1:16">
      <c r="A169" t="s">
        <v>184</v>
      </c>
      <c r="B169">
        <v>113</v>
      </c>
      <c r="C169" t="s">
        <v>167</v>
      </c>
      <c r="D169" t="s">
        <v>168</v>
      </c>
      <c r="E169" t="s">
        <v>188</v>
      </c>
      <c r="F169" t="s">
        <v>187</v>
      </c>
      <c r="G169" t="s">
        <v>189</v>
      </c>
      <c r="H169" t="s">
        <v>188</v>
      </c>
      <c r="I169">
        <v>8332.3490956976348</v>
      </c>
      <c r="J169">
        <v>9945.0618238971765</v>
      </c>
      <c r="K169">
        <v>121.5359623178331</v>
      </c>
      <c r="L169">
        <v>81.828140693776589</v>
      </c>
      <c r="M169" t="str">
        <f t="shared" si="2"/>
        <v>Road - Freight_Freight Light Truck_Propane/LPG</v>
      </c>
      <c r="N169" t="str">
        <f>INDEX(crosswalk!B:B,MATCH($M169,crosswalk!$A:$A,0))</f>
        <v>frgt</v>
      </c>
      <c r="O169" t="str">
        <f>INDEX(crosswalk!C:C,MATCH($M169,crosswalk!$A:$A,0))</f>
        <v>LDVs</v>
      </c>
      <c r="P169" t="str">
        <f>INDEX(crosswalk!D:D,MATCH($M169,crosswalk!$A:$A,0))</f>
        <v>LPG vehicle</v>
      </c>
    </row>
    <row r="170" spans="1:16">
      <c r="A170" t="s">
        <v>166</v>
      </c>
      <c r="B170">
        <v>114</v>
      </c>
      <c r="C170" t="s">
        <v>167</v>
      </c>
      <c r="D170" t="s">
        <v>168</v>
      </c>
      <c r="E170" t="s">
        <v>192</v>
      </c>
      <c r="F170" t="s">
        <v>170</v>
      </c>
      <c r="G170" t="s">
        <v>171</v>
      </c>
      <c r="H170" t="s">
        <v>192</v>
      </c>
      <c r="I170">
        <v>812447</v>
      </c>
      <c r="J170">
        <v>752289.09450652241</v>
      </c>
      <c r="K170">
        <v>17.423999999999999</v>
      </c>
      <c r="L170">
        <v>43175.453082330256</v>
      </c>
      <c r="M170" t="str">
        <f t="shared" si="2"/>
        <v>Road - Passenger_Motorcycle_Gasoline</v>
      </c>
      <c r="N170" t="str">
        <f>INDEX(crosswalk!B:B,MATCH($M170,crosswalk!$A:$A,0))</f>
        <v>psgr</v>
      </c>
      <c r="O170" t="str">
        <f>INDEX(crosswalk!C:C,MATCH($M170,crosswalk!$A:$A,0))</f>
        <v>motorbikes</v>
      </c>
      <c r="P170" t="str">
        <f>INDEX(crosswalk!D:D,MATCH($M170,crosswalk!$A:$A,0))</f>
        <v>gasoline vehicle</v>
      </c>
    </row>
    <row r="171" spans="1:16">
      <c r="A171" t="s">
        <v>172</v>
      </c>
      <c r="B171">
        <v>114</v>
      </c>
      <c r="C171" t="s">
        <v>167</v>
      </c>
      <c r="D171" t="s">
        <v>168</v>
      </c>
      <c r="E171" t="s">
        <v>192</v>
      </c>
      <c r="F171" t="s">
        <v>170</v>
      </c>
      <c r="G171" t="s">
        <v>171</v>
      </c>
      <c r="H171" t="s">
        <v>192</v>
      </c>
      <c r="I171">
        <v>522408.70896781987</v>
      </c>
      <c r="J171">
        <v>465973.21348799311</v>
      </c>
      <c r="K171">
        <v>14.256</v>
      </c>
      <c r="L171">
        <v>32686.112057238573</v>
      </c>
      <c r="M171" t="str">
        <f t="shared" si="2"/>
        <v>Road - Passenger_Motorcycle_Gasoline</v>
      </c>
      <c r="N171" t="str">
        <f>INDEX(crosswalk!B:B,MATCH($M171,crosswalk!$A:$A,0))</f>
        <v>psgr</v>
      </c>
      <c r="O171" t="str">
        <f>INDEX(crosswalk!C:C,MATCH($M171,crosswalk!$A:$A,0))</f>
        <v>motorbikes</v>
      </c>
      <c r="P171" t="str">
        <f>INDEX(crosswalk!D:D,MATCH($M171,crosswalk!$A:$A,0))</f>
        <v>gasoline vehicle</v>
      </c>
    </row>
    <row r="172" spans="1:16">
      <c r="A172" t="s">
        <v>173</v>
      </c>
      <c r="B172">
        <v>114</v>
      </c>
      <c r="C172" t="s">
        <v>167</v>
      </c>
      <c r="D172" t="s">
        <v>168</v>
      </c>
      <c r="E172" t="s">
        <v>192</v>
      </c>
      <c r="F172" t="s">
        <v>170</v>
      </c>
      <c r="G172" t="s">
        <v>171</v>
      </c>
      <c r="H172" t="s">
        <v>192</v>
      </c>
      <c r="I172">
        <v>9402.9136468555298</v>
      </c>
      <c r="J172">
        <v>7932.9603563091487</v>
      </c>
      <c r="K172">
        <v>26.928000000000004</v>
      </c>
      <c r="L172">
        <v>294.59894371320365</v>
      </c>
      <c r="M172" t="str">
        <f t="shared" si="2"/>
        <v>Road - Passenger_Motorcycle_Gasoline</v>
      </c>
      <c r="N172" t="str">
        <f>INDEX(crosswalk!B:B,MATCH($M172,crosswalk!$A:$A,0))</f>
        <v>psgr</v>
      </c>
      <c r="O172" t="str">
        <f>INDEX(crosswalk!C:C,MATCH($M172,crosswalk!$A:$A,0))</f>
        <v>motorbikes</v>
      </c>
      <c r="P172" t="str">
        <f>INDEX(crosswalk!D:D,MATCH($M172,crosswalk!$A:$A,0))</f>
        <v>gasoline vehicle</v>
      </c>
    </row>
    <row r="173" spans="1:16">
      <c r="A173" t="s">
        <v>174</v>
      </c>
      <c r="B173">
        <v>114</v>
      </c>
      <c r="C173" t="s">
        <v>167</v>
      </c>
      <c r="D173" t="s">
        <v>168</v>
      </c>
      <c r="E173" t="s">
        <v>192</v>
      </c>
      <c r="F173" t="s">
        <v>170</v>
      </c>
      <c r="G173" t="s">
        <v>171</v>
      </c>
      <c r="H173" t="s">
        <v>192</v>
      </c>
      <c r="I173">
        <v>194595</v>
      </c>
      <c r="J173">
        <v>190497.5853664442</v>
      </c>
      <c r="K173">
        <v>26.928000000000004</v>
      </c>
      <c r="L173">
        <v>7074.3310073694356</v>
      </c>
      <c r="M173" t="str">
        <f t="shared" si="2"/>
        <v>Road - Passenger_Motorcycle_Gasoline</v>
      </c>
      <c r="N173" t="str">
        <f>INDEX(crosswalk!B:B,MATCH($M173,crosswalk!$A:$A,0))</f>
        <v>psgr</v>
      </c>
      <c r="O173" t="str">
        <f>INDEX(crosswalk!C:C,MATCH($M173,crosswalk!$A:$A,0))</f>
        <v>motorbikes</v>
      </c>
      <c r="P173" t="str">
        <f>INDEX(crosswalk!D:D,MATCH($M173,crosswalk!$A:$A,0))</f>
        <v>gasoline vehicle</v>
      </c>
    </row>
    <row r="174" spans="1:16">
      <c r="A174" t="s">
        <v>175</v>
      </c>
      <c r="B174">
        <v>114</v>
      </c>
      <c r="C174" t="s">
        <v>167</v>
      </c>
      <c r="D174" t="s">
        <v>168</v>
      </c>
      <c r="E174" t="s">
        <v>192</v>
      </c>
      <c r="F174" t="s">
        <v>170</v>
      </c>
      <c r="G174" t="s">
        <v>171</v>
      </c>
      <c r="H174" t="s">
        <v>192</v>
      </c>
      <c r="I174">
        <v>168799</v>
      </c>
      <c r="J174">
        <v>150326.83550706657</v>
      </c>
      <c r="K174">
        <v>25.344000000000001</v>
      </c>
      <c r="L174">
        <v>5931.4565777725129</v>
      </c>
      <c r="M174" t="str">
        <f t="shared" si="2"/>
        <v>Road - Passenger_Motorcycle_Gasoline</v>
      </c>
      <c r="N174" t="str">
        <f>INDEX(crosswalk!B:B,MATCH($M174,crosswalk!$A:$A,0))</f>
        <v>psgr</v>
      </c>
      <c r="O174" t="str">
        <f>INDEX(crosswalk!C:C,MATCH($M174,crosswalk!$A:$A,0))</f>
        <v>motorbikes</v>
      </c>
      <c r="P174" t="str">
        <f>INDEX(crosswalk!D:D,MATCH($M174,crosswalk!$A:$A,0))</f>
        <v>gasoline vehicle</v>
      </c>
    </row>
    <row r="175" spans="1:16">
      <c r="A175" t="s">
        <v>176</v>
      </c>
      <c r="B175">
        <v>114</v>
      </c>
      <c r="C175" t="s">
        <v>167</v>
      </c>
      <c r="D175" t="s">
        <v>168</v>
      </c>
      <c r="E175" t="s">
        <v>192</v>
      </c>
      <c r="F175" t="s">
        <v>170</v>
      </c>
      <c r="G175" t="s">
        <v>171</v>
      </c>
      <c r="H175" t="s">
        <v>192</v>
      </c>
      <c r="I175">
        <v>138367</v>
      </c>
      <c r="J175">
        <v>120091.51889455474</v>
      </c>
      <c r="K175">
        <v>26.928000000000004</v>
      </c>
      <c r="L175">
        <v>4459.7266374983183</v>
      </c>
      <c r="M175" t="str">
        <f t="shared" si="2"/>
        <v>Road - Passenger_Motorcycle_Gasoline</v>
      </c>
      <c r="N175" t="str">
        <f>INDEX(crosswalk!B:B,MATCH($M175,crosswalk!$A:$A,0))</f>
        <v>psgr</v>
      </c>
      <c r="O175" t="str">
        <f>INDEX(crosswalk!C:C,MATCH($M175,crosswalk!$A:$A,0))</f>
        <v>motorbikes</v>
      </c>
      <c r="P175" t="str">
        <f>INDEX(crosswalk!D:D,MATCH($M175,crosswalk!$A:$A,0))</f>
        <v>gasoline vehicle</v>
      </c>
    </row>
    <row r="176" spans="1:16">
      <c r="A176" t="s">
        <v>177</v>
      </c>
      <c r="B176">
        <v>114</v>
      </c>
      <c r="C176" t="s">
        <v>167</v>
      </c>
      <c r="D176" t="s">
        <v>168</v>
      </c>
      <c r="E176" t="s">
        <v>192</v>
      </c>
      <c r="F176" t="s">
        <v>170</v>
      </c>
      <c r="G176" t="s">
        <v>171</v>
      </c>
      <c r="H176" t="s">
        <v>192</v>
      </c>
      <c r="I176">
        <v>185277</v>
      </c>
      <c r="J176">
        <v>181828.27184001694</v>
      </c>
      <c r="K176">
        <v>28.512</v>
      </c>
      <c r="L176">
        <v>6377.2542031431303</v>
      </c>
      <c r="M176" t="str">
        <f t="shared" si="2"/>
        <v>Road - Passenger_Motorcycle_Gasoline</v>
      </c>
      <c r="N176" t="str">
        <f>INDEX(crosswalk!B:B,MATCH($M176,crosswalk!$A:$A,0))</f>
        <v>psgr</v>
      </c>
      <c r="O176" t="str">
        <f>INDEX(crosswalk!C:C,MATCH($M176,crosswalk!$A:$A,0))</f>
        <v>motorbikes</v>
      </c>
      <c r="P176" t="str">
        <f>INDEX(crosswalk!D:D,MATCH($M176,crosswalk!$A:$A,0))</f>
        <v>gasoline vehicle</v>
      </c>
    </row>
    <row r="177" spans="1:16">
      <c r="A177" t="s">
        <v>178</v>
      </c>
      <c r="B177">
        <v>114</v>
      </c>
      <c r="C177" t="s">
        <v>167</v>
      </c>
      <c r="D177" t="s">
        <v>168</v>
      </c>
      <c r="E177" t="s">
        <v>192</v>
      </c>
      <c r="F177" t="s">
        <v>170</v>
      </c>
      <c r="G177" t="s">
        <v>171</v>
      </c>
      <c r="H177" t="s">
        <v>192</v>
      </c>
      <c r="I177">
        <v>34.538576209565434</v>
      </c>
      <c r="J177">
        <v>32.477665883853156</v>
      </c>
      <c r="K177">
        <v>26.928000000000004</v>
      </c>
      <c r="L177">
        <v>1.2060927615809993</v>
      </c>
      <c r="M177" t="str">
        <f t="shared" si="2"/>
        <v>Road - Passenger_Motorcycle_Gasoline</v>
      </c>
      <c r="N177" t="str">
        <f>INDEX(crosswalk!B:B,MATCH($M177,crosswalk!$A:$A,0))</f>
        <v>psgr</v>
      </c>
      <c r="O177" t="str">
        <f>INDEX(crosswalk!C:C,MATCH($M177,crosswalk!$A:$A,0))</f>
        <v>motorbikes</v>
      </c>
      <c r="P177" t="str">
        <f>INDEX(crosswalk!D:D,MATCH($M177,crosswalk!$A:$A,0))</f>
        <v>gasoline vehicle</v>
      </c>
    </row>
    <row r="178" spans="1:16">
      <c r="A178" t="s">
        <v>179</v>
      </c>
      <c r="B178">
        <v>114</v>
      </c>
      <c r="C178" t="s">
        <v>167</v>
      </c>
      <c r="D178" t="s">
        <v>168</v>
      </c>
      <c r="E178" t="s">
        <v>192</v>
      </c>
      <c r="F178" t="s">
        <v>170</v>
      </c>
      <c r="G178" t="s">
        <v>171</v>
      </c>
      <c r="H178" t="s">
        <v>192</v>
      </c>
      <c r="I178">
        <v>0.26071891819145804</v>
      </c>
      <c r="J178">
        <v>0.21996084616222175</v>
      </c>
      <c r="K178">
        <v>26.928000000000004</v>
      </c>
      <c r="L178">
        <v>8.1684806209975386E-3</v>
      </c>
      <c r="M178" t="str">
        <f t="shared" si="2"/>
        <v>Road - Passenger_Motorcycle_Gasoline</v>
      </c>
      <c r="N178" t="str">
        <f>INDEX(crosswalk!B:B,MATCH($M178,crosswalk!$A:$A,0))</f>
        <v>psgr</v>
      </c>
      <c r="O178" t="str">
        <f>INDEX(crosswalk!C:C,MATCH($M178,crosswalk!$A:$A,0))</f>
        <v>motorbikes</v>
      </c>
      <c r="P178" t="str">
        <f>INDEX(crosswalk!D:D,MATCH($M178,crosswalk!$A:$A,0))</f>
        <v>gasoline vehicle</v>
      </c>
    </row>
    <row r="179" spans="1:16">
      <c r="A179" t="s">
        <v>180</v>
      </c>
      <c r="B179">
        <v>114</v>
      </c>
      <c r="C179" t="s">
        <v>167</v>
      </c>
      <c r="D179" t="s">
        <v>168</v>
      </c>
      <c r="E179" t="s">
        <v>192</v>
      </c>
      <c r="F179" t="s">
        <v>170</v>
      </c>
      <c r="G179" t="s">
        <v>171</v>
      </c>
      <c r="H179" t="s">
        <v>192</v>
      </c>
      <c r="I179">
        <v>1847508</v>
      </c>
      <c r="J179">
        <v>1690964.5635586323</v>
      </c>
      <c r="K179">
        <v>22.176000000000002</v>
      </c>
      <c r="L179">
        <v>76252.009539981605</v>
      </c>
      <c r="M179" t="str">
        <f t="shared" si="2"/>
        <v>Road - Passenger_Motorcycle_Gasoline</v>
      </c>
      <c r="N179" t="str">
        <f>INDEX(crosswalk!B:B,MATCH($M179,crosswalk!$A:$A,0))</f>
        <v>psgr</v>
      </c>
      <c r="O179" t="str">
        <f>INDEX(crosswalk!C:C,MATCH($M179,crosswalk!$A:$A,0))</f>
        <v>motorbikes</v>
      </c>
      <c r="P179" t="str">
        <f>INDEX(crosswalk!D:D,MATCH($M179,crosswalk!$A:$A,0))</f>
        <v>gasoline vehicle</v>
      </c>
    </row>
    <row r="180" spans="1:16">
      <c r="A180" t="s">
        <v>181</v>
      </c>
      <c r="B180">
        <v>114</v>
      </c>
      <c r="C180" t="s">
        <v>167</v>
      </c>
      <c r="D180" t="s">
        <v>168</v>
      </c>
      <c r="E180" t="s">
        <v>192</v>
      </c>
      <c r="F180" t="s">
        <v>170</v>
      </c>
      <c r="G180" t="s">
        <v>171</v>
      </c>
      <c r="H180" t="s">
        <v>192</v>
      </c>
      <c r="I180">
        <v>23759</v>
      </c>
      <c r="J180">
        <v>20151.824075899458</v>
      </c>
      <c r="K180">
        <v>22.176000000000002</v>
      </c>
      <c r="L180">
        <v>908.72222564481672</v>
      </c>
      <c r="M180" t="str">
        <f t="shared" si="2"/>
        <v>Road - Passenger_Motorcycle_Gasoline</v>
      </c>
      <c r="N180" t="str">
        <f>INDEX(crosswalk!B:B,MATCH($M180,crosswalk!$A:$A,0))</f>
        <v>psgr</v>
      </c>
      <c r="O180" t="str">
        <f>INDEX(crosswalk!C:C,MATCH($M180,crosswalk!$A:$A,0))</f>
        <v>motorbikes</v>
      </c>
      <c r="P180" t="str">
        <f>INDEX(crosswalk!D:D,MATCH($M180,crosswalk!$A:$A,0))</f>
        <v>gasoline vehicle</v>
      </c>
    </row>
    <row r="181" spans="1:16">
      <c r="A181" t="s">
        <v>182</v>
      </c>
      <c r="B181">
        <v>114</v>
      </c>
      <c r="C181" t="s">
        <v>167</v>
      </c>
      <c r="D181" t="s">
        <v>168</v>
      </c>
      <c r="E181" t="s">
        <v>192</v>
      </c>
      <c r="F181" t="s">
        <v>170</v>
      </c>
      <c r="G181" t="s">
        <v>171</v>
      </c>
      <c r="H181" t="s">
        <v>192</v>
      </c>
      <c r="I181">
        <v>1469831</v>
      </c>
      <c r="J181">
        <v>1436307.5317298858</v>
      </c>
      <c r="K181">
        <v>19.008000000000003</v>
      </c>
      <c r="L181">
        <v>75563.317115419064</v>
      </c>
      <c r="M181" t="str">
        <f t="shared" si="2"/>
        <v>Road - Passenger_Motorcycle_Gasoline</v>
      </c>
      <c r="N181" t="str">
        <f>INDEX(crosswalk!B:B,MATCH($M181,crosswalk!$A:$A,0))</f>
        <v>psgr</v>
      </c>
      <c r="O181" t="str">
        <f>INDEX(crosswalk!C:C,MATCH($M181,crosswalk!$A:$A,0))</f>
        <v>motorbikes</v>
      </c>
      <c r="P181" t="str">
        <f>INDEX(crosswalk!D:D,MATCH($M181,crosswalk!$A:$A,0))</f>
        <v>gasoline vehicle</v>
      </c>
    </row>
    <row r="182" spans="1:16">
      <c r="A182" t="s">
        <v>183</v>
      </c>
      <c r="B182">
        <v>114</v>
      </c>
      <c r="C182" t="s">
        <v>167</v>
      </c>
      <c r="D182" t="s">
        <v>168</v>
      </c>
      <c r="E182" t="s">
        <v>192</v>
      </c>
      <c r="F182" t="s">
        <v>170</v>
      </c>
      <c r="G182" t="s">
        <v>171</v>
      </c>
      <c r="H182" t="s">
        <v>192</v>
      </c>
      <c r="I182">
        <v>91798</v>
      </c>
      <c r="J182">
        <v>80519.194967221483</v>
      </c>
      <c r="K182">
        <v>28.512</v>
      </c>
      <c r="L182">
        <v>2824.0458391982843</v>
      </c>
      <c r="M182" t="str">
        <f t="shared" si="2"/>
        <v>Road - Passenger_Motorcycle_Gasoline</v>
      </c>
      <c r="N182" t="str">
        <f>INDEX(crosswalk!B:B,MATCH($M182,crosswalk!$A:$A,0))</f>
        <v>psgr</v>
      </c>
      <c r="O182" t="str">
        <f>INDEX(crosswalk!C:C,MATCH($M182,crosswalk!$A:$A,0))</f>
        <v>motorbikes</v>
      </c>
      <c r="P182" t="str">
        <f>INDEX(crosswalk!D:D,MATCH($M182,crosswalk!$A:$A,0))</f>
        <v>gasoline vehicle</v>
      </c>
    </row>
    <row r="183" spans="1:16">
      <c r="A183" t="s">
        <v>184</v>
      </c>
      <c r="B183">
        <v>114</v>
      </c>
      <c r="C183" t="s">
        <v>167</v>
      </c>
      <c r="D183" t="s">
        <v>168</v>
      </c>
      <c r="E183" t="s">
        <v>192</v>
      </c>
      <c r="F183" t="s">
        <v>170</v>
      </c>
      <c r="G183" t="s">
        <v>171</v>
      </c>
      <c r="H183" t="s">
        <v>192</v>
      </c>
      <c r="I183">
        <v>3935.790031480954</v>
      </c>
      <c r="J183">
        <v>4199.5386844849863</v>
      </c>
      <c r="K183">
        <v>26.928000000000004</v>
      </c>
      <c r="L183">
        <v>155.95434805722616</v>
      </c>
      <c r="M183" t="str">
        <f t="shared" si="2"/>
        <v>Road - Passenger_Motorcycle_Gasoline</v>
      </c>
      <c r="N183" t="str">
        <f>INDEX(crosswalk!B:B,MATCH($M183,crosswalk!$A:$A,0))</f>
        <v>psgr</v>
      </c>
      <c r="O183" t="str">
        <f>INDEX(crosswalk!C:C,MATCH($M183,crosswalk!$A:$A,0))</f>
        <v>motorbikes</v>
      </c>
      <c r="P183" t="str">
        <f>INDEX(crosswalk!D:D,MATCH($M183,crosswalk!$A:$A,0))</f>
        <v>gasoline vehicle</v>
      </c>
    </row>
    <row r="184" spans="1:16">
      <c r="A184" t="s">
        <v>166</v>
      </c>
      <c r="B184">
        <v>115</v>
      </c>
      <c r="C184" t="s">
        <v>167</v>
      </c>
      <c r="D184" t="s">
        <v>168</v>
      </c>
      <c r="E184" t="s">
        <v>193</v>
      </c>
      <c r="F184" t="s">
        <v>170</v>
      </c>
      <c r="G184" t="s">
        <v>171</v>
      </c>
      <c r="H184" t="s">
        <v>193</v>
      </c>
      <c r="I184">
        <v>147228</v>
      </c>
      <c r="J184">
        <v>136326.45428687197</v>
      </c>
      <c r="K184">
        <v>441.01190528314629</v>
      </c>
      <c r="L184">
        <v>309.12193674078992</v>
      </c>
      <c r="M184" t="str">
        <f t="shared" si="2"/>
        <v>Road - Passenger_School Bus_Gasoline</v>
      </c>
      <c r="N184" t="str">
        <f>INDEX(crosswalk!B:B,MATCH($M184,crosswalk!$A:$A,0))</f>
        <v>psgr</v>
      </c>
      <c r="O184" t="str">
        <f>INDEX(crosswalk!C:C,MATCH($M184,crosswalk!$A:$A,0))</f>
        <v>HDVs</v>
      </c>
      <c r="P184" t="str">
        <f>INDEX(crosswalk!D:D,MATCH($M184,crosswalk!$A:$A,0))</f>
        <v>gasoline vehicle</v>
      </c>
    </row>
    <row r="185" spans="1:16">
      <c r="A185" t="s">
        <v>172</v>
      </c>
      <c r="B185">
        <v>115</v>
      </c>
      <c r="C185" t="s">
        <v>167</v>
      </c>
      <c r="D185" t="s">
        <v>168</v>
      </c>
      <c r="E185" t="s">
        <v>193</v>
      </c>
      <c r="F185" t="s">
        <v>170</v>
      </c>
      <c r="G185" t="s">
        <v>171</v>
      </c>
      <c r="H185" t="s">
        <v>193</v>
      </c>
      <c r="I185">
        <v>113463.8093645513</v>
      </c>
      <c r="J185">
        <v>101206.38296526915</v>
      </c>
      <c r="K185">
        <v>427.64305355769187</v>
      </c>
      <c r="L185">
        <v>236.66088370500268</v>
      </c>
      <c r="M185" t="str">
        <f t="shared" si="2"/>
        <v>Road - Passenger_School Bus_Gasoline</v>
      </c>
      <c r="N185" t="str">
        <f>INDEX(crosswalk!B:B,MATCH($M185,crosswalk!$A:$A,0))</f>
        <v>psgr</v>
      </c>
      <c r="O185" t="str">
        <f>INDEX(crosswalk!C:C,MATCH($M185,crosswalk!$A:$A,0))</f>
        <v>HDVs</v>
      </c>
      <c r="P185" t="str">
        <f>INDEX(crosswalk!D:D,MATCH($M185,crosswalk!$A:$A,0))</f>
        <v>gasoline vehicle</v>
      </c>
    </row>
    <row r="186" spans="1:16">
      <c r="A186" t="s">
        <v>173</v>
      </c>
      <c r="B186">
        <v>115</v>
      </c>
      <c r="C186" t="s">
        <v>167</v>
      </c>
      <c r="D186" t="s">
        <v>168</v>
      </c>
      <c r="E186" t="s">
        <v>193</v>
      </c>
      <c r="F186" t="s">
        <v>170</v>
      </c>
      <c r="G186" t="s">
        <v>171</v>
      </c>
      <c r="H186" t="s">
        <v>193</v>
      </c>
      <c r="I186">
        <v>1109.1735556857807</v>
      </c>
      <c r="J186">
        <v>935.77694914429833</v>
      </c>
      <c r="K186">
        <v>342.13446656131123</v>
      </c>
      <c r="L186">
        <v>2.7351145254364635</v>
      </c>
      <c r="M186" t="str">
        <f t="shared" si="2"/>
        <v>Road - Passenger_School Bus_Gasoline</v>
      </c>
      <c r="N186" t="str">
        <f>INDEX(crosswalk!B:B,MATCH($M186,crosswalk!$A:$A,0))</f>
        <v>psgr</v>
      </c>
      <c r="O186" t="str">
        <f>INDEX(crosswalk!C:C,MATCH($M186,crosswalk!$A:$A,0))</f>
        <v>HDVs</v>
      </c>
      <c r="P186" t="str">
        <f>INDEX(crosswalk!D:D,MATCH($M186,crosswalk!$A:$A,0))</f>
        <v>gasoline vehicle</v>
      </c>
    </row>
    <row r="187" spans="1:16">
      <c r="A187" t="s">
        <v>174</v>
      </c>
      <c r="B187">
        <v>115</v>
      </c>
      <c r="C187" t="s">
        <v>167</v>
      </c>
      <c r="D187" t="s">
        <v>168</v>
      </c>
      <c r="E187" t="s">
        <v>193</v>
      </c>
      <c r="F187" t="s">
        <v>170</v>
      </c>
      <c r="G187" t="s">
        <v>171</v>
      </c>
      <c r="H187" t="s">
        <v>193</v>
      </c>
      <c r="I187">
        <v>56544</v>
      </c>
      <c r="J187">
        <v>55353.403052289214</v>
      </c>
      <c r="K187">
        <v>191.95305114976193</v>
      </c>
      <c r="L187">
        <v>288.36948785514454</v>
      </c>
      <c r="M187" t="str">
        <f t="shared" si="2"/>
        <v>Road - Passenger_School Bus_Gasoline</v>
      </c>
      <c r="N187" t="str">
        <f>INDEX(crosswalk!B:B,MATCH($M187,crosswalk!$A:$A,0))</f>
        <v>psgr</v>
      </c>
      <c r="O187" t="str">
        <f>INDEX(crosswalk!C:C,MATCH($M187,crosswalk!$A:$A,0))</f>
        <v>HDVs</v>
      </c>
      <c r="P187" t="str">
        <f>INDEX(crosswalk!D:D,MATCH($M187,crosswalk!$A:$A,0))</f>
        <v>gasoline vehicle</v>
      </c>
    </row>
    <row r="188" spans="1:16">
      <c r="A188" t="s">
        <v>175</v>
      </c>
      <c r="B188">
        <v>115</v>
      </c>
      <c r="C188" t="s">
        <v>167</v>
      </c>
      <c r="D188" t="s">
        <v>168</v>
      </c>
      <c r="E188" t="s">
        <v>193</v>
      </c>
      <c r="F188" t="s">
        <v>170</v>
      </c>
      <c r="G188" t="s">
        <v>171</v>
      </c>
      <c r="H188" t="s">
        <v>193</v>
      </c>
      <c r="I188">
        <v>39700</v>
      </c>
      <c r="J188">
        <v>35355.51377455164</v>
      </c>
      <c r="K188">
        <v>355.63397683031093</v>
      </c>
      <c r="L188">
        <v>99.415455434454614</v>
      </c>
      <c r="M188" t="str">
        <f t="shared" si="2"/>
        <v>Road - Passenger_School Bus_Gasoline</v>
      </c>
      <c r="N188" t="str">
        <f>INDEX(crosswalk!B:B,MATCH($M188,crosswalk!$A:$A,0))</f>
        <v>psgr</v>
      </c>
      <c r="O188" t="str">
        <f>INDEX(crosswalk!C:C,MATCH($M188,crosswalk!$A:$A,0))</f>
        <v>HDVs</v>
      </c>
      <c r="P188" t="str">
        <f>INDEX(crosswalk!D:D,MATCH($M188,crosswalk!$A:$A,0))</f>
        <v>gasoline vehicle</v>
      </c>
    </row>
    <row r="189" spans="1:16">
      <c r="A189" t="s">
        <v>176</v>
      </c>
      <c r="B189">
        <v>115</v>
      </c>
      <c r="C189" t="s">
        <v>167</v>
      </c>
      <c r="D189" t="s">
        <v>168</v>
      </c>
      <c r="E189" t="s">
        <v>193</v>
      </c>
      <c r="F189" t="s">
        <v>170</v>
      </c>
      <c r="G189" t="s">
        <v>171</v>
      </c>
      <c r="H189" t="s">
        <v>193</v>
      </c>
      <c r="I189">
        <v>18605</v>
      </c>
      <c r="J189">
        <v>16147.6559369878</v>
      </c>
      <c r="K189">
        <v>292.66507303503784</v>
      </c>
      <c r="L189">
        <v>55.174523456219198</v>
      </c>
      <c r="M189" t="str">
        <f t="shared" si="2"/>
        <v>Road - Passenger_School Bus_Gasoline</v>
      </c>
      <c r="N189" t="str">
        <f>INDEX(crosswalk!B:B,MATCH($M189,crosswalk!$A:$A,0))</f>
        <v>psgr</v>
      </c>
      <c r="O189" t="str">
        <f>INDEX(crosswalk!C:C,MATCH($M189,crosswalk!$A:$A,0))</f>
        <v>HDVs</v>
      </c>
      <c r="P189" t="str">
        <f>INDEX(crosswalk!D:D,MATCH($M189,crosswalk!$A:$A,0))</f>
        <v>gasoline vehicle</v>
      </c>
    </row>
    <row r="190" spans="1:16">
      <c r="A190" t="s">
        <v>177</v>
      </c>
      <c r="B190">
        <v>115</v>
      </c>
      <c r="C190" t="s">
        <v>167</v>
      </c>
      <c r="D190" t="s">
        <v>168</v>
      </c>
      <c r="E190" t="s">
        <v>193</v>
      </c>
      <c r="F190" t="s">
        <v>170</v>
      </c>
      <c r="G190" t="s">
        <v>171</v>
      </c>
      <c r="H190" t="s">
        <v>193</v>
      </c>
      <c r="I190">
        <v>29310</v>
      </c>
      <c r="J190">
        <v>28764.426494550844</v>
      </c>
      <c r="K190">
        <v>597.11802662144476</v>
      </c>
      <c r="L190">
        <v>48.17209531807795</v>
      </c>
      <c r="M190" t="str">
        <f t="shared" si="2"/>
        <v>Road - Passenger_School Bus_Gasoline</v>
      </c>
      <c r="N190" t="str">
        <f>INDEX(crosswalk!B:B,MATCH($M190,crosswalk!$A:$A,0))</f>
        <v>psgr</v>
      </c>
      <c r="O190" t="str">
        <f>INDEX(crosswalk!C:C,MATCH($M190,crosswalk!$A:$A,0))</f>
        <v>HDVs</v>
      </c>
      <c r="P190" t="str">
        <f>INDEX(crosswalk!D:D,MATCH($M190,crosswalk!$A:$A,0))</f>
        <v>gasoline vehicle</v>
      </c>
    </row>
    <row r="191" spans="1:16">
      <c r="A191" t="s">
        <v>178</v>
      </c>
      <c r="B191">
        <v>115</v>
      </c>
      <c r="C191" t="s">
        <v>167</v>
      </c>
      <c r="D191" t="s">
        <v>168</v>
      </c>
      <c r="E191" t="s">
        <v>193</v>
      </c>
      <c r="F191" t="s">
        <v>170</v>
      </c>
      <c r="G191" t="s">
        <v>171</v>
      </c>
      <c r="H191" t="s">
        <v>193</v>
      </c>
      <c r="I191">
        <v>7.5015564623876916</v>
      </c>
      <c r="J191">
        <v>7.0539400036650299</v>
      </c>
      <c r="K191">
        <v>294.83428655928788</v>
      </c>
      <c r="L191">
        <v>2.3925100726867331E-2</v>
      </c>
      <c r="M191" t="str">
        <f t="shared" si="2"/>
        <v>Road - Passenger_School Bus_Gasoline</v>
      </c>
      <c r="N191" t="str">
        <f>INDEX(crosswalk!B:B,MATCH($M191,crosswalk!$A:$A,0))</f>
        <v>psgr</v>
      </c>
      <c r="O191" t="str">
        <f>INDEX(crosswalk!C:C,MATCH($M191,crosswalk!$A:$A,0))</f>
        <v>HDVs</v>
      </c>
      <c r="P191" t="str">
        <f>INDEX(crosswalk!D:D,MATCH($M191,crosswalk!$A:$A,0))</f>
        <v>gasoline vehicle</v>
      </c>
    </row>
    <row r="192" spans="1:16">
      <c r="A192" t="s">
        <v>179</v>
      </c>
      <c r="B192">
        <v>115</v>
      </c>
      <c r="C192" t="s">
        <v>167</v>
      </c>
      <c r="D192" t="s">
        <v>168</v>
      </c>
      <c r="E192" t="s">
        <v>193</v>
      </c>
      <c r="F192" t="s">
        <v>170</v>
      </c>
      <c r="G192" t="s">
        <v>171</v>
      </c>
      <c r="H192" t="s">
        <v>193</v>
      </c>
      <c r="I192">
        <v>5.6626471043823838E-2</v>
      </c>
      <c r="J192">
        <v>4.7774080118088355E-2</v>
      </c>
      <c r="K192">
        <v>356.1784943503024</v>
      </c>
      <c r="L192">
        <v>1.3412960320704381E-4</v>
      </c>
      <c r="M192" t="str">
        <f t="shared" si="2"/>
        <v>Road - Passenger_School Bus_Gasoline</v>
      </c>
      <c r="N192" t="str">
        <f>INDEX(crosswalk!B:B,MATCH($M192,crosswalk!$A:$A,0))</f>
        <v>psgr</v>
      </c>
      <c r="O192" t="str">
        <f>INDEX(crosswalk!C:C,MATCH($M192,crosswalk!$A:$A,0))</f>
        <v>HDVs</v>
      </c>
      <c r="P192" t="str">
        <f>INDEX(crosswalk!D:D,MATCH($M192,crosswalk!$A:$A,0))</f>
        <v>gasoline vehicle</v>
      </c>
    </row>
    <row r="193" spans="1:16">
      <c r="A193" t="s">
        <v>180</v>
      </c>
      <c r="B193">
        <v>115</v>
      </c>
      <c r="C193" t="s">
        <v>167</v>
      </c>
      <c r="D193" t="s">
        <v>168</v>
      </c>
      <c r="E193" t="s">
        <v>193</v>
      </c>
      <c r="F193" t="s">
        <v>170</v>
      </c>
      <c r="G193" t="s">
        <v>171</v>
      </c>
      <c r="H193" t="s">
        <v>193</v>
      </c>
      <c r="I193">
        <v>364262</v>
      </c>
      <c r="J193">
        <v>333397.27560096869</v>
      </c>
      <c r="K193">
        <v>316.20282661110679</v>
      </c>
      <c r="L193">
        <v>1054.3779104511582</v>
      </c>
      <c r="M193" t="str">
        <f t="shared" si="2"/>
        <v>Road - Passenger_School Bus_Gasoline</v>
      </c>
      <c r="N193" t="str">
        <f>INDEX(crosswalk!B:B,MATCH($M193,crosswalk!$A:$A,0))</f>
        <v>psgr</v>
      </c>
      <c r="O193" t="str">
        <f>INDEX(crosswalk!C:C,MATCH($M193,crosswalk!$A:$A,0))</f>
        <v>HDVs</v>
      </c>
      <c r="P193" t="str">
        <f>INDEX(crosswalk!D:D,MATCH($M193,crosswalk!$A:$A,0))</f>
        <v>gasoline vehicle</v>
      </c>
    </row>
    <row r="194" spans="1:16">
      <c r="A194" t="s">
        <v>181</v>
      </c>
      <c r="B194">
        <v>115</v>
      </c>
      <c r="C194" t="s">
        <v>167</v>
      </c>
      <c r="D194" t="s">
        <v>168</v>
      </c>
      <c r="E194" t="s">
        <v>193</v>
      </c>
      <c r="F194" t="s">
        <v>170</v>
      </c>
      <c r="G194" t="s">
        <v>171</v>
      </c>
      <c r="H194" t="s">
        <v>193</v>
      </c>
      <c r="I194">
        <v>2594</v>
      </c>
      <c r="J194">
        <v>2200.1696895022178</v>
      </c>
      <c r="K194">
        <v>380.99238269121611</v>
      </c>
      <c r="L194">
        <v>5.7748390504841014</v>
      </c>
      <c r="M194" t="str">
        <f t="shared" si="2"/>
        <v>Road - Passenger_School Bus_Gasoline</v>
      </c>
      <c r="N194" t="str">
        <f>INDEX(crosswalk!B:B,MATCH($M194,crosswalk!$A:$A,0))</f>
        <v>psgr</v>
      </c>
      <c r="O194" t="str">
        <f>INDEX(crosswalk!C:C,MATCH($M194,crosswalk!$A:$A,0))</f>
        <v>HDVs</v>
      </c>
      <c r="P194" t="str">
        <f>INDEX(crosswalk!D:D,MATCH($M194,crosswalk!$A:$A,0))</f>
        <v>gasoline vehicle</v>
      </c>
    </row>
    <row r="195" spans="1:16">
      <c r="A195" t="s">
        <v>182</v>
      </c>
      <c r="B195">
        <v>115</v>
      </c>
      <c r="C195" t="s">
        <v>167</v>
      </c>
      <c r="D195" t="s">
        <v>168</v>
      </c>
      <c r="E195" t="s">
        <v>193</v>
      </c>
      <c r="F195" t="s">
        <v>170</v>
      </c>
      <c r="G195" t="s">
        <v>171</v>
      </c>
      <c r="H195" t="s">
        <v>193</v>
      </c>
      <c r="I195">
        <v>178006</v>
      </c>
      <c r="J195">
        <v>173946.09209705747</v>
      </c>
      <c r="K195">
        <v>375.24775935819969</v>
      </c>
      <c r="L195">
        <v>463.54998200272797</v>
      </c>
      <c r="M195" t="str">
        <f t="shared" ref="M195:M258" si="3">G195&amp;"_"&amp;H195&amp;"_"&amp;F195</f>
        <v>Road - Passenger_School Bus_Gasoline</v>
      </c>
      <c r="N195" t="str">
        <f>INDEX(crosswalk!B:B,MATCH($M195,crosswalk!$A:$A,0))</f>
        <v>psgr</v>
      </c>
      <c r="O195" t="str">
        <f>INDEX(crosswalk!C:C,MATCH($M195,crosswalk!$A:$A,0))</f>
        <v>HDVs</v>
      </c>
      <c r="P195" t="str">
        <f>INDEX(crosswalk!D:D,MATCH($M195,crosswalk!$A:$A,0))</f>
        <v>gasoline vehicle</v>
      </c>
    </row>
    <row r="196" spans="1:16">
      <c r="A196" t="s">
        <v>183</v>
      </c>
      <c r="B196">
        <v>115</v>
      </c>
      <c r="C196" t="s">
        <v>167</v>
      </c>
      <c r="D196" t="s">
        <v>168</v>
      </c>
      <c r="E196" t="s">
        <v>193</v>
      </c>
      <c r="F196" t="s">
        <v>170</v>
      </c>
      <c r="G196" t="s">
        <v>171</v>
      </c>
      <c r="H196" t="s">
        <v>193</v>
      </c>
      <c r="I196">
        <v>59698</v>
      </c>
      <c r="J196">
        <v>52363.1767702258</v>
      </c>
      <c r="K196">
        <v>340.56177678315674</v>
      </c>
      <c r="L196">
        <v>153.75529592555128</v>
      </c>
      <c r="M196" t="str">
        <f t="shared" si="3"/>
        <v>Road - Passenger_School Bus_Gasoline</v>
      </c>
      <c r="N196" t="str">
        <f>INDEX(crosswalk!B:B,MATCH($M196,crosswalk!$A:$A,0))</f>
        <v>psgr</v>
      </c>
      <c r="O196" t="str">
        <f>INDEX(crosswalk!C:C,MATCH($M196,crosswalk!$A:$A,0))</f>
        <v>HDVs</v>
      </c>
      <c r="P196" t="str">
        <f>INDEX(crosswalk!D:D,MATCH($M196,crosswalk!$A:$A,0))</f>
        <v>gasoline vehicle</v>
      </c>
    </row>
    <row r="197" spans="1:16">
      <c r="A197" t="s">
        <v>184</v>
      </c>
      <c r="B197">
        <v>115</v>
      </c>
      <c r="C197" t="s">
        <v>167</v>
      </c>
      <c r="D197" t="s">
        <v>168</v>
      </c>
      <c r="E197" t="s">
        <v>193</v>
      </c>
      <c r="F197" t="s">
        <v>170</v>
      </c>
      <c r="G197" t="s">
        <v>171</v>
      </c>
      <c r="H197" t="s">
        <v>193</v>
      </c>
      <c r="I197">
        <v>854.82826408693131</v>
      </c>
      <c r="J197">
        <v>912.11277403266843</v>
      </c>
      <c r="K197">
        <v>191.95305114976193</v>
      </c>
      <c r="L197">
        <v>4.7517492874913314</v>
      </c>
      <c r="M197" t="str">
        <f t="shared" si="3"/>
        <v>Road - Passenger_School Bus_Gasoline</v>
      </c>
      <c r="N197" t="str">
        <f>INDEX(crosswalk!B:B,MATCH($M197,crosswalk!$A:$A,0))</f>
        <v>psgr</v>
      </c>
      <c r="O197" t="str">
        <f>INDEX(crosswalk!C:C,MATCH($M197,crosswalk!$A:$A,0))</f>
        <v>HDVs</v>
      </c>
      <c r="P197" t="str">
        <f>INDEX(crosswalk!D:D,MATCH($M197,crosswalk!$A:$A,0))</f>
        <v>gasoline vehicle</v>
      </c>
    </row>
    <row r="198" spans="1:16">
      <c r="A198" t="s">
        <v>166</v>
      </c>
      <c r="B198">
        <v>116</v>
      </c>
      <c r="C198" t="s">
        <v>167</v>
      </c>
      <c r="D198" t="s">
        <v>168</v>
      </c>
      <c r="E198" t="s">
        <v>194</v>
      </c>
      <c r="F198" t="s">
        <v>170</v>
      </c>
      <c r="G198" t="s">
        <v>171</v>
      </c>
      <c r="H198" t="s">
        <v>194</v>
      </c>
      <c r="I198">
        <v>68804</v>
      </c>
      <c r="J198">
        <v>63709.385176419841</v>
      </c>
      <c r="K198">
        <v>1432.5508623231506</v>
      </c>
      <c r="L198">
        <v>44.472686347138207</v>
      </c>
      <c r="M198" t="str">
        <f t="shared" si="3"/>
        <v>Road - Passenger_Urban transit_Gasoline</v>
      </c>
      <c r="N198" t="str">
        <f>INDEX(crosswalk!B:B,MATCH($M198,crosswalk!$A:$A,0))</f>
        <v>psgr</v>
      </c>
      <c r="O198" t="str">
        <f>INDEX(crosswalk!C:C,MATCH($M198,crosswalk!$A:$A,0))</f>
        <v>HDVs</v>
      </c>
      <c r="P198" t="str">
        <f>INDEX(crosswalk!D:D,MATCH($M198,crosswalk!$A:$A,0))</f>
        <v>gasoline vehicle</v>
      </c>
    </row>
    <row r="199" spans="1:16">
      <c r="A199" t="s">
        <v>172</v>
      </c>
      <c r="B199">
        <v>116</v>
      </c>
      <c r="C199" t="s">
        <v>167</v>
      </c>
      <c r="D199" t="s">
        <v>168</v>
      </c>
      <c r="E199" t="s">
        <v>194</v>
      </c>
      <c r="F199" t="s">
        <v>170</v>
      </c>
      <c r="G199" t="s">
        <v>171</v>
      </c>
      <c r="H199" t="s">
        <v>194</v>
      </c>
      <c r="I199">
        <v>53031.838701595392</v>
      </c>
      <c r="J199">
        <v>47302.841382151491</v>
      </c>
      <c r="K199">
        <v>1852.055793362279</v>
      </c>
      <c r="L199">
        <v>25.540721587159346</v>
      </c>
      <c r="M199" t="str">
        <f t="shared" si="3"/>
        <v>Road - Passenger_Urban transit_Gasoline</v>
      </c>
      <c r="N199" t="str">
        <f>INDEX(crosswalk!B:B,MATCH($M199,crosswalk!$A:$A,0))</f>
        <v>psgr</v>
      </c>
      <c r="O199" t="str">
        <f>INDEX(crosswalk!C:C,MATCH($M199,crosswalk!$A:$A,0))</f>
        <v>HDVs</v>
      </c>
      <c r="P199" t="str">
        <f>INDEX(crosswalk!D:D,MATCH($M199,crosswalk!$A:$A,0))</f>
        <v>gasoline vehicle</v>
      </c>
    </row>
    <row r="200" spans="1:16">
      <c r="A200" t="s">
        <v>173</v>
      </c>
      <c r="B200">
        <v>116</v>
      </c>
      <c r="C200" t="s">
        <v>167</v>
      </c>
      <c r="D200" t="s">
        <v>168</v>
      </c>
      <c r="E200" t="s">
        <v>194</v>
      </c>
      <c r="F200" t="s">
        <v>170</v>
      </c>
      <c r="G200" t="s">
        <v>171</v>
      </c>
      <c r="H200" t="s">
        <v>194</v>
      </c>
      <c r="I200">
        <v>518.41651912297357</v>
      </c>
      <c r="J200">
        <v>437.37269624225877</v>
      </c>
      <c r="K200">
        <v>1567.2724864706295</v>
      </c>
      <c r="L200">
        <v>0.27906614836784804</v>
      </c>
      <c r="M200" t="str">
        <f t="shared" si="3"/>
        <v>Road - Passenger_Urban transit_Gasoline</v>
      </c>
      <c r="N200" t="str">
        <f>INDEX(crosswalk!B:B,MATCH($M200,crosswalk!$A:$A,0))</f>
        <v>psgr</v>
      </c>
      <c r="O200" t="str">
        <f>INDEX(crosswalk!C:C,MATCH($M200,crosswalk!$A:$A,0))</f>
        <v>HDVs</v>
      </c>
      <c r="P200" t="str">
        <f>INDEX(crosswalk!D:D,MATCH($M200,crosswalk!$A:$A,0))</f>
        <v>gasoline vehicle</v>
      </c>
    </row>
    <row r="201" spans="1:16">
      <c r="A201" t="s">
        <v>174</v>
      </c>
      <c r="B201">
        <v>116</v>
      </c>
      <c r="C201" t="s">
        <v>167</v>
      </c>
      <c r="D201" t="s">
        <v>168</v>
      </c>
      <c r="E201" t="s">
        <v>194</v>
      </c>
      <c r="F201" t="s">
        <v>170</v>
      </c>
      <c r="G201" t="s">
        <v>171</v>
      </c>
      <c r="H201" t="s">
        <v>194</v>
      </c>
      <c r="I201">
        <v>26422</v>
      </c>
      <c r="J201">
        <v>25865.655338277902</v>
      </c>
      <c r="K201">
        <v>706.69419272843641</v>
      </c>
      <c r="L201">
        <v>36.600916781860946</v>
      </c>
      <c r="M201" t="str">
        <f t="shared" si="3"/>
        <v>Road - Passenger_Urban transit_Gasoline</v>
      </c>
      <c r="N201" t="str">
        <f>INDEX(crosswalk!B:B,MATCH($M201,crosswalk!$A:$A,0))</f>
        <v>psgr</v>
      </c>
      <c r="O201" t="str">
        <f>INDEX(crosswalk!C:C,MATCH($M201,crosswalk!$A:$A,0))</f>
        <v>HDVs</v>
      </c>
      <c r="P201" t="str">
        <f>INDEX(crosswalk!D:D,MATCH($M201,crosswalk!$A:$A,0))</f>
        <v>gasoline vehicle</v>
      </c>
    </row>
    <row r="202" spans="1:16">
      <c r="A202" t="s">
        <v>175</v>
      </c>
      <c r="B202">
        <v>116</v>
      </c>
      <c r="C202" t="s">
        <v>167</v>
      </c>
      <c r="D202" t="s">
        <v>168</v>
      </c>
      <c r="E202" t="s">
        <v>194</v>
      </c>
      <c r="F202" t="s">
        <v>170</v>
      </c>
      <c r="G202" t="s">
        <v>171</v>
      </c>
      <c r="H202" t="s">
        <v>194</v>
      </c>
      <c r="I202">
        <v>18554</v>
      </c>
      <c r="J202">
        <v>16523.581928791718</v>
      </c>
      <c r="K202">
        <v>1567.2724864706295</v>
      </c>
      <c r="L202">
        <v>10.542890321517406</v>
      </c>
      <c r="M202" t="str">
        <f t="shared" si="3"/>
        <v>Road - Passenger_Urban transit_Gasoline</v>
      </c>
      <c r="N202" t="str">
        <f>INDEX(crosswalk!B:B,MATCH($M202,crosswalk!$A:$A,0))</f>
        <v>psgr</v>
      </c>
      <c r="O202" t="str">
        <f>INDEX(crosswalk!C:C,MATCH($M202,crosswalk!$A:$A,0))</f>
        <v>HDVs</v>
      </c>
      <c r="P202" t="str">
        <f>INDEX(crosswalk!D:D,MATCH($M202,crosswalk!$A:$A,0))</f>
        <v>gasoline vehicle</v>
      </c>
    </row>
    <row r="203" spans="1:16">
      <c r="A203" t="s">
        <v>176</v>
      </c>
      <c r="B203">
        <v>116</v>
      </c>
      <c r="C203" t="s">
        <v>167</v>
      </c>
      <c r="D203" t="s">
        <v>168</v>
      </c>
      <c r="E203" t="s">
        <v>194</v>
      </c>
      <c r="F203" t="s">
        <v>170</v>
      </c>
      <c r="G203" t="s">
        <v>171</v>
      </c>
      <c r="H203" t="s">
        <v>194</v>
      </c>
      <c r="I203">
        <v>8701</v>
      </c>
      <c r="J203">
        <v>7551.773948279003</v>
      </c>
      <c r="K203">
        <v>1220.6272249246022</v>
      </c>
      <c r="L203">
        <v>6.1867978970774429</v>
      </c>
      <c r="M203" t="str">
        <f t="shared" si="3"/>
        <v>Road - Passenger_Urban transit_Gasoline</v>
      </c>
      <c r="N203" t="str">
        <f>INDEX(crosswalk!B:B,MATCH($M203,crosswalk!$A:$A,0))</f>
        <v>psgr</v>
      </c>
      <c r="O203" t="str">
        <f>INDEX(crosswalk!C:C,MATCH($M203,crosswalk!$A:$A,0))</f>
        <v>HDVs</v>
      </c>
      <c r="P203" t="str">
        <f>INDEX(crosswalk!D:D,MATCH($M203,crosswalk!$A:$A,0))</f>
        <v>gasoline vehicle</v>
      </c>
    </row>
    <row r="204" spans="1:16">
      <c r="A204" t="s">
        <v>177</v>
      </c>
      <c r="B204">
        <v>116</v>
      </c>
      <c r="C204" t="s">
        <v>167</v>
      </c>
      <c r="D204" t="s">
        <v>168</v>
      </c>
      <c r="E204" t="s">
        <v>194</v>
      </c>
      <c r="F204" t="s">
        <v>170</v>
      </c>
      <c r="G204" t="s">
        <v>171</v>
      </c>
      <c r="H204" t="s">
        <v>194</v>
      </c>
      <c r="I204">
        <v>13693</v>
      </c>
      <c r="J204">
        <v>13438.119822241033</v>
      </c>
      <c r="K204">
        <v>1587.2554726682936</v>
      </c>
      <c r="L204">
        <v>8.4662614516934447</v>
      </c>
      <c r="M204" t="str">
        <f t="shared" si="3"/>
        <v>Road - Passenger_Urban transit_Gasoline</v>
      </c>
      <c r="N204" t="str">
        <f>INDEX(crosswalk!B:B,MATCH($M204,crosswalk!$A:$A,0))</f>
        <v>psgr</v>
      </c>
      <c r="O204" t="str">
        <f>INDEX(crosswalk!C:C,MATCH($M204,crosswalk!$A:$A,0))</f>
        <v>HDVs</v>
      </c>
      <c r="P204" t="str">
        <f>INDEX(crosswalk!D:D,MATCH($M204,crosswalk!$A:$A,0))</f>
        <v>gasoline vehicle</v>
      </c>
    </row>
    <row r="205" spans="1:16">
      <c r="A205" t="s">
        <v>178</v>
      </c>
      <c r="B205">
        <v>116</v>
      </c>
      <c r="C205" t="s">
        <v>167</v>
      </c>
      <c r="D205" t="s">
        <v>168</v>
      </c>
      <c r="E205" t="s">
        <v>194</v>
      </c>
      <c r="F205" t="s">
        <v>170</v>
      </c>
      <c r="G205" t="s">
        <v>171</v>
      </c>
      <c r="H205" t="s">
        <v>194</v>
      </c>
      <c r="I205">
        <v>3.5061517373005029</v>
      </c>
      <c r="J205">
        <v>3.2969403246738458</v>
      </c>
      <c r="K205">
        <v>1402.2032193593095</v>
      </c>
      <c r="L205">
        <v>2.3512571353104393E-3</v>
      </c>
      <c r="M205" t="str">
        <f t="shared" si="3"/>
        <v>Road - Passenger_Urban transit_Gasoline</v>
      </c>
      <c r="N205" t="str">
        <f>INDEX(crosswalk!B:B,MATCH($M205,crosswalk!$A:$A,0))</f>
        <v>psgr</v>
      </c>
      <c r="O205" t="str">
        <f>INDEX(crosswalk!C:C,MATCH($M205,crosswalk!$A:$A,0))</f>
        <v>HDVs</v>
      </c>
      <c r="P205" t="str">
        <f>INDEX(crosswalk!D:D,MATCH($M205,crosswalk!$A:$A,0))</f>
        <v>gasoline vehicle</v>
      </c>
    </row>
    <row r="206" spans="1:16">
      <c r="A206" t="s">
        <v>179</v>
      </c>
      <c r="B206">
        <v>116</v>
      </c>
      <c r="C206" t="s">
        <v>167</v>
      </c>
      <c r="D206" t="s">
        <v>168</v>
      </c>
      <c r="E206" t="s">
        <v>194</v>
      </c>
      <c r="F206" t="s">
        <v>170</v>
      </c>
      <c r="G206" t="s">
        <v>171</v>
      </c>
      <c r="H206" t="s">
        <v>194</v>
      </c>
      <c r="I206">
        <v>2.6466640732889374E-2</v>
      </c>
      <c r="J206">
        <v>2.2329122608597131E-2</v>
      </c>
      <c r="K206">
        <v>1472.9668394934613</v>
      </c>
      <c r="L206">
        <v>1.5159283977007857E-5</v>
      </c>
      <c r="M206" t="str">
        <f t="shared" si="3"/>
        <v>Road - Passenger_Urban transit_Gasoline</v>
      </c>
      <c r="N206" t="str">
        <f>INDEX(crosswalk!B:B,MATCH($M206,crosswalk!$A:$A,0))</f>
        <v>psgr</v>
      </c>
      <c r="O206" t="str">
        <f>INDEX(crosswalk!C:C,MATCH($M206,crosswalk!$A:$A,0))</f>
        <v>HDVs</v>
      </c>
      <c r="P206" t="str">
        <f>INDEX(crosswalk!D:D,MATCH($M206,crosswalk!$A:$A,0))</f>
        <v>gasoline vehicle</v>
      </c>
    </row>
    <row r="207" spans="1:16">
      <c r="A207" t="s">
        <v>180</v>
      </c>
      <c r="B207">
        <v>116</v>
      </c>
      <c r="C207" t="s">
        <v>167</v>
      </c>
      <c r="D207" t="s">
        <v>168</v>
      </c>
      <c r="E207" t="s">
        <v>194</v>
      </c>
      <c r="F207" t="s">
        <v>170</v>
      </c>
      <c r="G207" t="s">
        <v>171</v>
      </c>
      <c r="H207" t="s">
        <v>194</v>
      </c>
      <c r="I207">
        <v>170233</v>
      </c>
      <c r="J207">
        <v>155808.78163898431</v>
      </c>
      <c r="K207">
        <v>1402.2032193593095</v>
      </c>
      <c r="L207">
        <v>111.11711875128627</v>
      </c>
      <c r="M207" t="str">
        <f t="shared" si="3"/>
        <v>Road - Passenger_Urban transit_Gasoline</v>
      </c>
      <c r="N207" t="str">
        <f>INDEX(crosswalk!B:B,MATCH($M207,crosswalk!$A:$A,0))</f>
        <v>psgr</v>
      </c>
      <c r="O207" t="str">
        <f>INDEX(crosswalk!C:C,MATCH($M207,crosswalk!$A:$A,0))</f>
        <v>HDVs</v>
      </c>
      <c r="P207" t="str">
        <f>INDEX(crosswalk!D:D,MATCH($M207,crosswalk!$A:$A,0))</f>
        <v>gasoline vehicle</v>
      </c>
    </row>
    <row r="208" spans="1:16">
      <c r="A208" t="s">
        <v>181</v>
      </c>
      <c r="B208">
        <v>116</v>
      </c>
      <c r="C208" t="s">
        <v>167</v>
      </c>
      <c r="D208" t="s">
        <v>168</v>
      </c>
      <c r="E208" t="s">
        <v>194</v>
      </c>
      <c r="F208" t="s">
        <v>170</v>
      </c>
      <c r="G208" t="s">
        <v>171</v>
      </c>
      <c r="H208" t="s">
        <v>194</v>
      </c>
      <c r="I208">
        <v>1212</v>
      </c>
      <c r="J208">
        <v>1027.989847215377</v>
      </c>
      <c r="K208">
        <v>1695.6742632772405</v>
      </c>
      <c r="L208">
        <v>0.60624252515844312</v>
      </c>
      <c r="M208" t="str">
        <f t="shared" si="3"/>
        <v>Road - Passenger_Urban transit_Gasoline</v>
      </c>
      <c r="N208" t="str">
        <f>INDEX(crosswalk!B:B,MATCH($M208,crosswalk!$A:$A,0))</f>
        <v>psgr</v>
      </c>
      <c r="O208" t="str">
        <f>INDEX(crosswalk!C:C,MATCH($M208,crosswalk!$A:$A,0))</f>
        <v>HDVs</v>
      </c>
      <c r="P208" t="str">
        <f>INDEX(crosswalk!D:D,MATCH($M208,crosswalk!$A:$A,0))</f>
        <v>gasoline vehicle</v>
      </c>
    </row>
    <row r="209" spans="1:16">
      <c r="A209" t="s">
        <v>182</v>
      </c>
      <c r="B209">
        <v>116</v>
      </c>
      <c r="C209" t="s">
        <v>167</v>
      </c>
      <c r="D209" t="s">
        <v>168</v>
      </c>
      <c r="E209" t="s">
        <v>194</v>
      </c>
      <c r="F209" t="s">
        <v>170</v>
      </c>
      <c r="G209" t="s">
        <v>171</v>
      </c>
      <c r="H209" t="s">
        <v>194</v>
      </c>
      <c r="I209">
        <v>83196</v>
      </c>
      <c r="J209">
        <v>81298.49037732881</v>
      </c>
      <c r="K209">
        <v>1472.9668394934613</v>
      </c>
      <c r="L209">
        <v>55.193700358717209</v>
      </c>
      <c r="M209" t="str">
        <f t="shared" si="3"/>
        <v>Road - Passenger_Urban transit_Gasoline</v>
      </c>
      <c r="N209" t="str">
        <f>INDEX(crosswalk!B:B,MATCH($M209,crosswalk!$A:$A,0))</f>
        <v>psgr</v>
      </c>
      <c r="O209" t="str">
        <f>INDEX(crosswalk!C:C,MATCH($M209,crosswalk!$A:$A,0))</f>
        <v>HDVs</v>
      </c>
      <c r="P209" t="str">
        <f>INDEX(crosswalk!D:D,MATCH($M209,crosswalk!$A:$A,0))</f>
        <v>gasoline vehicle</v>
      </c>
    </row>
    <row r="210" spans="1:16">
      <c r="A210" t="s">
        <v>183</v>
      </c>
      <c r="B210">
        <v>116</v>
      </c>
      <c r="C210" t="s">
        <v>167</v>
      </c>
      <c r="D210" t="s">
        <v>168</v>
      </c>
      <c r="E210" t="s">
        <v>194</v>
      </c>
      <c r="F210" t="s">
        <v>170</v>
      </c>
      <c r="G210" t="s">
        <v>171</v>
      </c>
      <c r="H210" t="s">
        <v>194</v>
      </c>
      <c r="I210">
        <v>27888</v>
      </c>
      <c r="J210">
        <v>24461.527584978678</v>
      </c>
      <c r="K210">
        <v>1374.9684074939848</v>
      </c>
      <c r="L210">
        <v>17.790610643601781</v>
      </c>
      <c r="M210" t="str">
        <f t="shared" si="3"/>
        <v>Road - Passenger_Urban transit_Gasoline</v>
      </c>
      <c r="N210" t="str">
        <f>INDEX(crosswalk!B:B,MATCH($M210,crosswalk!$A:$A,0))</f>
        <v>psgr</v>
      </c>
      <c r="O210" t="str">
        <f>INDEX(crosswalk!C:C,MATCH($M210,crosswalk!$A:$A,0))</f>
        <v>HDVs</v>
      </c>
      <c r="P210" t="str">
        <f>INDEX(crosswalk!D:D,MATCH($M210,crosswalk!$A:$A,0))</f>
        <v>gasoline vehicle</v>
      </c>
    </row>
    <row r="211" spans="1:16">
      <c r="A211" t="s">
        <v>184</v>
      </c>
      <c r="B211">
        <v>116</v>
      </c>
      <c r="C211" t="s">
        <v>167</v>
      </c>
      <c r="D211" t="s">
        <v>168</v>
      </c>
      <c r="E211" t="s">
        <v>194</v>
      </c>
      <c r="F211" t="s">
        <v>170</v>
      </c>
      <c r="G211" t="s">
        <v>171</v>
      </c>
      <c r="H211" t="s">
        <v>194</v>
      </c>
      <c r="I211">
        <v>399.53809829326985</v>
      </c>
      <c r="J211">
        <v>426.31229976381712</v>
      </c>
      <c r="K211">
        <v>706.69419272843641</v>
      </c>
      <c r="L211">
        <v>0.60324862458242601</v>
      </c>
      <c r="M211" t="str">
        <f t="shared" si="3"/>
        <v>Road - Passenger_Urban transit_Gasoline</v>
      </c>
      <c r="N211" t="str">
        <f>INDEX(crosswalk!B:B,MATCH($M211,crosswalk!$A:$A,0))</f>
        <v>psgr</v>
      </c>
      <c r="O211" t="str">
        <f>INDEX(crosswalk!C:C,MATCH($M211,crosswalk!$A:$A,0))</f>
        <v>HDVs</v>
      </c>
      <c r="P211" t="str">
        <f>INDEX(crosswalk!D:D,MATCH($M211,crosswalk!$A:$A,0))</f>
        <v>gasoline vehicle</v>
      </c>
    </row>
    <row r="212" spans="1:16">
      <c r="A212" t="s">
        <v>166</v>
      </c>
      <c r="B212">
        <v>117</v>
      </c>
      <c r="C212" t="s">
        <v>167</v>
      </c>
      <c r="D212" t="s">
        <v>168</v>
      </c>
      <c r="E212" t="s">
        <v>195</v>
      </c>
      <c r="F212" t="s">
        <v>170</v>
      </c>
      <c r="G212" t="s">
        <v>171</v>
      </c>
      <c r="H212" t="s">
        <v>195</v>
      </c>
      <c r="I212">
        <v>65993</v>
      </c>
      <c r="J212">
        <v>61106.526596527445</v>
      </c>
      <c r="K212">
        <v>392.04507688661045</v>
      </c>
      <c r="L212">
        <v>155.86607305924932</v>
      </c>
      <c r="M212" t="str">
        <f t="shared" si="3"/>
        <v>Road - Passenger_Inter-City Bus_Gasoline</v>
      </c>
      <c r="N212" t="str">
        <f>INDEX(crosswalk!B:B,MATCH($M212,crosswalk!$A:$A,0))</f>
        <v>psgr</v>
      </c>
      <c r="O212" t="str">
        <f>INDEX(crosswalk!C:C,MATCH($M212,crosswalk!$A:$A,0))</f>
        <v>HDVs</v>
      </c>
      <c r="P212" t="str">
        <f>INDEX(crosswalk!D:D,MATCH($M212,crosswalk!$A:$A,0))</f>
        <v>gasoline vehicle</v>
      </c>
    </row>
    <row r="213" spans="1:16">
      <c r="A213" t="s">
        <v>172</v>
      </c>
      <c r="B213">
        <v>117</v>
      </c>
      <c r="C213" t="s">
        <v>167</v>
      </c>
      <c r="D213" t="s">
        <v>168</v>
      </c>
      <c r="E213" t="s">
        <v>195</v>
      </c>
      <c r="F213" t="s">
        <v>170</v>
      </c>
      <c r="G213" t="s">
        <v>171</v>
      </c>
      <c r="H213" t="s">
        <v>195</v>
      </c>
      <c r="I213">
        <v>50856.994484485345</v>
      </c>
      <c r="J213">
        <v>45362.944264653452</v>
      </c>
      <c r="K213">
        <v>494.46127012236127</v>
      </c>
      <c r="L213">
        <v>91.742158599050157</v>
      </c>
      <c r="M213" t="str">
        <f t="shared" si="3"/>
        <v>Road - Passenger_Inter-City Bus_Gasoline</v>
      </c>
      <c r="N213" t="str">
        <f>INDEX(crosswalk!B:B,MATCH($M213,crosswalk!$A:$A,0))</f>
        <v>psgr</v>
      </c>
      <c r="O213" t="str">
        <f>INDEX(crosswalk!C:C,MATCH($M213,crosswalk!$A:$A,0))</f>
        <v>HDVs</v>
      </c>
      <c r="P213" t="str">
        <f>INDEX(crosswalk!D:D,MATCH($M213,crosswalk!$A:$A,0))</f>
        <v>gasoline vehicle</v>
      </c>
    </row>
    <row r="214" spans="1:16">
      <c r="A214" t="s">
        <v>173</v>
      </c>
      <c r="B214">
        <v>117</v>
      </c>
      <c r="C214" t="s">
        <v>167</v>
      </c>
      <c r="D214" t="s">
        <v>168</v>
      </c>
      <c r="E214" t="s">
        <v>195</v>
      </c>
      <c r="F214" t="s">
        <v>170</v>
      </c>
      <c r="G214" t="s">
        <v>171</v>
      </c>
      <c r="H214" t="s">
        <v>195</v>
      </c>
      <c r="I214">
        <v>497.15617446449221</v>
      </c>
      <c r="J214">
        <v>419.43597176818014</v>
      </c>
      <c r="K214">
        <v>269.67850509202458</v>
      </c>
      <c r="L214">
        <v>1.555318513891393</v>
      </c>
      <c r="M214" t="str">
        <f t="shared" si="3"/>
        <v>Road - Passenger_Inter-City Bus_Gasoline</v>
      </c>
      <c r="N214" t="str">
        <f>INDEX(crosswalk!B:B,MATCH($M214,crosswalk!$A:$A,0))</f>
        <v>psgr</v>
      </c>
      <c r="O214" t="str">
        <f>INDEX(crosswalk!C:C,MATCH($M214,crosswalk!$A:$A,0))</f>
        <v>HDVs</v>
      </c>
      <c r="P214" t="str">
        <f>INDEX(crosswalk!D:D,MATCH($M214,crosswalk!$A:$A,0))</f>
        <v>gasoline vehicle</v>
      </c>
    </row>
    <row r="215" spans="1:16">
      <c r="A215" t="s">
        <v>174</v>
      </c>
      <c r="B215">
        <v>117</v>
      </c>
      <c r="C215" t="s">
        <v>167</v>
      </c>
      <c r="D215" t="s">
        <v>168</v>
      </c>
      <c r="E215" t="s">
        <v>195</v>
      </c>
      <c r="F215" t="s">
        <v>170</v>
      </c>
      <c r="G215" t="s">
        <v>171</v>
      </c>
      <c r="H215" t="s">
        <v>195</v>
      </c>
      <c r="I215">
        <v>25343</v>
      </c>
      <c r="J215">
        <v>24809.374886003214</v>
      </c>
      <c r="K215">
        <v>269.67850509202458</v>
      </c>
      <c r="L215">
        <v>91.996115439520509</v>
      </c>
      <c r="M215" t="str">
        <f t="shared" si="3"/>
        <v>Road - Passenger_Inter-City Bus_Gasoline</v>
      </c>
      <c r="N215" t="str">
        <f>INDEX(crosswalk!B:B,MATCH($M215,crosswalk!$A:$A,0))</f>
        <v>psgr</v>
      </c>
      <c r="O215" t="str">
        <f>INDEX(crosswalk!C:C,MATCH($M215,crosswalk!$A:$A,0))</f>
        <v>HDVs</v>
      </c>
      <c r="P215" t="str">
        <f>INDEX(crosswalk!D:D,MATCH($M215,crosswalk!$A:$A,0))</f>
        <v>gasoline vehicle</v>
      </c>
    </row>
    <row r="216" spans="1:16">
      <c r="A216" t="s">
        <v>175</v>
      </c>
      <c r="B216">
        <v>117</v>
      </c>
      <c r="C216" t="s">
        <v>167</v>
      </c>
      <c r="D216" t="s">
        <v>168</v>
      </c>
      <c r="E216" t="s">
        <v>195</v>
      </c>
      <c r="F216" t="s">
        <v>170</v>
      </c>
      <c r="G216" t="s">
        <v>171</v>
      </c>
      <c r="H216" t="s">
        <v>195</v>
      </c>
      <c r="I216">
        <v>17799</v>
      </c>
      <c r="J216">
        <v>15851.203770106918</v>
      </c>
      <c r="K216">
        <v>517.92001854097975</v>
      </c>
      <c r="L216">
        <v>30.605505102430623</v>
      </c>
      <c r="M216" t="str">
        <f t="shared" si="3"/>
        <v>Road - Passenger_Inter-City Bus_Gasoline</v>
      </c>
      <c r="N216" t="str">
        <f>INDEX(crosswalk!B:B,MATCH($M216,crosswalk!$A:$A,0))</f>
        <v>psgr</v>
      </c>
      <c r="O216" t="str">
        <f>INDEX(crosswalk!C:C,MATCH($M216,crosswalk!$A:$A,0))</f>
        <v>HDVs</v>
      </c>
      <c r="P216" t="str">
        <f>INDEX(crosswalk!D:D,MATCH($M216,crosswalk!$A:$A,0))</f>
        <v>gasoline vehicle</v>
      </c>
    </row>
    <row r="217" spans="1:16">
      <c r="A217" t="s">
        <v>176</v>
      </c>
      <c r="B217">
        <v>117</v>
      </c>
      <c r="C217" t="s">
        <v>167</v>
      </c>
      <c r="D217" t="s">
        <v>168</v>
      </c>
      <c r="E217" t="s">
        <v>195</v>
      </c>
      <c r="F217" t="s">
        <v>170</v>
      </c>
      <c r="G217" t="s">
        <v>171</v>
      </c>
      <c r="H217" t="s">
        <v>195</v>
      </c>
      <c r="I217">
        <v>8355</v>
      </c>
      <c r="J217">
        <v>7251.4735476233845</v>
      </c>
      <c r="K217">
        <v>421.29757509187385</v>
      </c>
      <c r="L217">
        <v>17.212236614564016</v>
      </c>
      <c r="M217" t="str">
        <f t="shared" si="3"/>
        <v>Road - Passenger_Inter-City Bus_Gasoline</v>
      </c>
      <c r="N217" t="str">
        <f>INDEX(crosswalk!B:B,MATCH($M217,crosswalk!$A:$A,0))</f>
        <v>psgr</v>
      </c>
      <c r="O217" t="str">
        <f>INDEX(crosswalk!C:C,MATCH($M217,crosswalk!$A:$A,0))</f>
        <v>HDVs</v>
      </c>
      <c r="P217" t="str">
        <f>INDEX(crosswalk!D:D,MATCH($M217,crosswalk!$A:$A,0))</f>
        <v>gasoline vehicle</v>
      </c>
    </row>
    <row r="218" spans="1:16">
      <c r="A218" t="s">
        <v>177</v>
      </c>
      <c r="B218">
        <v>117</v>
      </c>
      <c r="C218" t="s">
        <v>167</v>
      </c>
      <c r="D218" t="s">
        <v>168</v>
      </c>
      <c r="E218" t="s">
        <v>195</v>
      </c>
      <c r="F218" t="s">
        <v>170</v>
      </c>
      <c r="G218" t="s">
        <v>171</v>
      </c>
      <c r="H218" t="s">
        <v>195</v>
      </c>
      <c r="I218">
        <v>13118</v>
      </c>
      <c r="J218">
        <v>12873.822816633161</v>
      </c>
      <c r="K218">
        <v>456.38218934625849</v>
      </c>
      <c r="L218">
        <v>28.208425125165771</v>
      </c>
      <c r="M218" t="str">
        <f t="shared" si="3"/>
        <v>Road - Passenger_Inter-City Bus_Gasoline</v>
      </c>
      <c r="N218" t="str">
        <f>INDEX(crosswalk!B:B,MATCH($M218,crosswalk!$A:$A,0))</f>
        <v>psgr</v>
      </c>
      <c r="O218" t="str">
        <f>INDEX(crosswalk!C:C,MATCH($M218,crosswalk!$A:$A,0))</f>
        <v>HDVs</v>
      </c>
      <c r="P218" t="str">
        <f>INDEX(crosswalk!D:D,MATCH($M218,crosswalk!$A:$A,0))</f>
        <v>gasoline vehicle</v>
      </c>
    </row>
    <row r="219" spans="1:16">
      <c r="A219" t="s">
        <v>178</v>
      </c>
      <c r="B219">
        <v>117</v>
      </c>
      <c r="C219" t="s">
        <v>167</v>
      </c>
      <c r="D219" t="s">
        <v>168</v>
      </c>
      <c r="E219" t="s">
        <v>195</v>
      </c>
      <c r="F219" t="s">
        <v>170</v>
      </c>
      <c r="G219" t="s">
        <v>171</v>
      </c>
      <c r="H219" t="s">
        <v>195</v>
      </c>
      <c r="I219">
        <v>3.3623638917934797</v>
      </c>
      <c r="J219">
        <v>3.1617322727784445</v>
      </c>
      <c r="K219">
        <v>269.67850509202458</v>
      </c>
      <c r="L219">
        <v>1.1724079646983881E-2</v>
      </c>
      <c r="M219" t="str">
        <f t="shared" si="3"/>
        <v>Road - Passenger_Inter-City Bus_Gasoline</v>
      </c>
      <c r="N219" t="str">
        <f>INDEX(crosswalk!B:B,MATCH($M219,crosswalk!$A:$A,0))</f>
        <v>psgr</v>
      </c>
      <c r="O219" t="str">
        <f>INDEX(crosswalk!C:C,MATCH($M219,crosswalk!$A:$A,0))</f>
        <v>HDVs</v>
      </c>
      <c r="P219" t="str">
        <f>INDEX(crosswalk!D:D,MATCH($M219,crosswalk!$A:$A,0))</f>
        <v>gasoline vehicle</v>
      </c>
    </row>
    <row r="220" spans="1:16">
      <c r="A220" t="s">
        <v>179</v>
      </c>
      <c r="B220">
        <v>117</v>
      </c>
      <c r="C220" t="s">
        <v>167</v>
      </c>
      <c r="D220" t="s">
        <v>168</v>
      </c>
      <c r="E220" t="s">
        <v>195</v>
      </c>
      <c r="F220" t="s">
        <v>170</v>
      </c>
      <c r="G220" t="s">
        <v>171</v>
      </c>
      <c r="H220" t="s">
        <v>195</v>
      </c>
      <c r="I220">
        <v>2.5381239548364305E-2</v>
      </c>
      <c r="J220">
        <v>2.1413401706448062E-2</v>
      </c>
      <c r="K220">
        <v>269.67850509202458</v>
      </c>
      <c r="L220">
        <v>7.9403442625658997E-5</v>
      </c>
      <c r="M220" t="str">
        <f t="shared" si="3"/>
        <v>Road - Passenger_Inter-City Bus_Gasoline</v>
      </c>
      <c r="N220" t="str">
        <f>INDEX(crosswalk!B:B,MATCH($M220,crosswalk!$A:$A,0))</f>
        <v>psgr</v>
      </c>
      <c r="O220" t="str">
        <f>INDEX(crosswalk!C:C,MATCH($M220,crosswalk!$A:$A,0))</f>
        <v>HDVs</v>
      </c>
      <c r="P220" t="str">
        <f>INDEX(crosswalk!D:D,MATCH($M220,crosswalk!$A:$A,0))</f>
        <v>gasoline vehicle</v>
      </c>
    </row>
    <row r="221" spans="1:16">
      <c r="A221" t="s">
        <v>180</v>
      </c>
      <c r="B221">
        <v>117</v>
      </c>
      <c r="C221" t="s">
        <v>167</v>
      </c>
      <c r="D221" t="s">
        <v>168</v>
      </c>
      <c r="E221" t="s">
        <v>195</v>
      </c>
      <c r="F221" t="s">
        <v>170</v>
      </c>
      <c r="G221" t="s">
        <v>171</v>
      </c>
      <c r="H221" t="s">
        <v>195</v>
      </c>
      <c r="I221">
        <v>163256</v>
      </c>
      <c r="J221">
        <v>149422.958270453</v>
      </c>
      <c r="K221">
        <v>405.8228822237806</v>
      </c>
      <c r="L221">
        <v>368.19746942721076</v>
      </c>
      <c r="M221" t="str">
        <f t="shared" si="3"/>
        <v>Road - Passenger_Inter-City Bus_Gasoline</v>
      </c>
      <c r="N221" t="str">
        <f>INDEX(crosswalk!B:B,MATCH($M221,crosswalk!$A:$A,0))</f>
        <v>psgr</v>
      </c>
      <c r="O221" t="str">
        <f>INDEX(crosswalk!C:C,MATCH($M221,crosswalk!$A:$A,0))</f>
        <v>HDVs</v>
      </c>
      <c r="P221" t="str">
        <f>INDEX(crosswalk!D:D,MATCH($M221,crosswalk!$A:$A,0))</f>
        <v>gasoline vehicle</v>
      </c>
    </row>
    <row r="222" spans="1:16">
      <c r="A222" t="s">
        <v>181</v>
      </c>
      <c r="B222">
        <v>117</v>
      </c>
      <c r="C222" t="s">
        <v>167</v>
      </c>
      <c r="D222" t="s">
        <v>168</v>
      </c>
      <c r="E222" t="s">
        <v>195</v>
      </c>
      <c r="F222" t="s">
        <v>170</v>
      </c>
      <c r="G222" t="s">
        <v>171</v>
      </c>
      <c r="H222" t="s">
        <v>195</v>
      </c>
      <c r="I222">
        <v>1149</v>
      </c>
      <c r="J222">
        <v>974.55473139477567</v>
      </c>
      <c r="K222">
        <v>556.79462919250432</v>
      </c>
      <c r="L222">
        <v>1.7502947771032402</v>
      </c>
      <c r="M222" t="str">
        <f t="shared" si="3"/>
        <v>Road - Passenger_Inter-City Bus_Gasoline</v>
      </c>
      <c r="N222" t="str">
        <f>INDEX(crosswalk!B:B,MATCH($M222,crosswalk!$A:$A,0))</f>
        <v>psgr</v>
      </c>
      <c r="O222" t="str">
        <f>INDEX(crosswalk!C:C,MATCH($M222,crosswalk!$A:$A,0))</f>
        <v>HDVs</v>
      </c>
      <c r="P222" t="str">
        <f>INDEX(crosswalk!D:D,MATCH($M222,crosswalk!$A:$A,0))</f>
        <v>gasoline vehicle</v>
      </c>
    </row>
    <row r="223" spans="1:16">
      <c r="A223" t="s">
        <v>182</v>
      </c>
      <c r="B223">
        <v>117</v>
      </c>
      <c r="C223" t="s">
        <v>167</v>
      </c>
      <c r="D223" t="s">
        <v>168</v>
      </c>
      <c r="E223" t="s">
        <v>195</v>
      </c>
      <c r="F223" t="s">
        <v>170</v>
      </c>
      <c r="G223" t="s">
        <v>171</v>
      </c>
      <c r="H223" t="s">
        <v>195</v>
      </c>
      <c r="I223">
        <v>79794</v>
      </c>
      <c r="J223">
        <v>77974.082181457939</v>
      </c>
      <c r="K223">
        <v>335.85068559839925</v>
      </c>
      <c r="L223">
        <v>232.16889387177594</v>
      </c>
      <c r="M223" t="str">
        <f t="shared" si="3"/>
        <v>Road - Passenger_Inter-City Bus_Gasoline</v>
      </c>
      <c r="N223" t="str">
        <f>INDEX(crosswalk!B:B,MATCH($M223,crosswalk!$A:$A,0))</f>
        <v>psgr</v>
      </c>
      <c r="O223" t="str">
        <f>INDEX(crosswalk!C:C,MATCH($M223,crosswalk!$A:$A,0))</f>
        <v>HDVs</v>
      </c>
      <c r="P223" t="str">
        <f>INDEX(crosswalk!D:D,MATCH($M223,crosswalk!$A:$A,0))</f>
        <v>gasoline vehicle</v>
      </c>
    </row>
    <row r="224" spans="1:16">
      <c r="A224" t="s">
        <v>183</v>
      </c>
      <c r="B224">
        <v>117</v>
      </c>
      <c r="C224" t="s">
        <v>167</v>
      </c>
      <c r="D224" t="s">
        <v>168</v>
      </c>
      <c r="E224" t="s">
        <v>195</v>
      </c>
      <c r="F224" t="s">
        <v>170</v>
      </c>
      <c r="G224" t="s">
        <v>171</v>
      </c>
      <c r="H224" t="s">
        <v>195</v>
      </c>
      <c r="I224">
        <v>26754</v>
      </c>
      <c r="J224">
        <v>23466.857035589484</v>
      </c>
      <c r="K224">
        <v>474.09613370080331</v>
      </c>
      <c r="L224">
        <v>49.498098312691894</v>
      </c>
      <c r="M224" t="str">
        <f t="shared" si="3"/>
        <v>Road - Passenger_Inter-City Bus_Gasoline</v>
      </c>
      <c r="N224" t="str">
        <f>INDEX(crosswalk!B:B,MATCH($M224,crosswalk!$A:$A,0))</f>
        <v>psgr</v>
      </c>
      <c r="O224" t="str">
        <f>INDEX(crosswalk!C:C,MATCH($M224,crosswalk!$A:$A,0))</f>
        <v>HDVs</v>
      </c>
      <c r="P224" t="str">
        <f>INDEX(crosswalk!D:D,MATCH($M224,crosswalk!$A:$A,0))</f>
        <v>gasoline vehicle</v>
      </c>
    </row>
    <row r="225" spans="1:16">
      <c r="A225" t="s">
        <v>184</v>
      </c>
      <c r="B225">
        <v>117</v>
      </c>
      <c r="C225" t="s">
        <v>167</v>
      </c>
      <c r="D225" t="s">
        <v>168</v>
      </c>
      <c r="E225" t="s">
        <v>195</v>
      </c>
      <c r="F225" t="s">
        <v>170</v>
      </c>
      <c r="G225" t="s">
        <v>171</v>
      </c>
      <c r="H225" t="s">
        <v>195</v>
      </c>
      <c r="I225">
        <v>383.15297675377997</v>
      </c>
      <c r="J225">
        <v>408.82916392458532</v>
      </c>
      <c r="K225">
        <v>269.67850509202458</v>
      </c>
      <c r="L225">
        <v>1.5159872077497509</v>
      </c>
      <c r="M225" t="str">
        <f t="shared" si="3"/>
        <v>Road - Passenger_Inter-City Bus_Gasoline</v>
      </c>
      <c r="N225" t="str">
        <f>INDEX(crosswalk!B:B,MATCH($M225,crosswalk!$A:$A,0))</f>
        <v>psgr</v>
      </c>
      <c r="O225" t="str">
        <f>INDEX(crosswalk!C:C,MATCH($M225,crosswalk!$A:$A,0))</f>
        <v>HDVs</v>
      </c>
      <c r="P225" t="str">
        <f>INDEX(crosswalk!D:D,MATCH($M225,crosswalk!$A:$A,0))</f>
        <v>gasoline vehicle</v>
      </c>
    </row>
    <row r="226" spans="1:16">
      <c r="A226" t="s">
        <v>166</v>
      </c>
      <c r="B226">
        <v>118</v>
      </c>
      <c r="C226" t="s">
        <v>167</v>
      </c>
      <c r="D226" t="s">
        <v>168</v>
      </c>
      <c r="E226" t="s">
        <v>193</v>
      </c>
      <c r="F226" t="s">
        <v>186</v>
      </c>
      <c r="G226" t="s">
        <v>171</v>
      </c>
      <c r="H226" t="s">
        <v>193</v>
      </c>
      <c r="I226">
        <v>825967</v>
      </c>
      <c r="J226">
        <v>802630.83588963293</v>
      </c>
      <c r="K226">
        <v>366.55534984573205</v>
      </c>
      <c r="L226">
        <v>2189.6579499587906</v>
      </c>
      <c r="M226" t="str">
        <f t="shared" si="3"/>
        <v>Road - Passenger_School Bus_Diesel</v>
      </c>
      <c r="N226" t="str">
        <f>INDEX(crosswalk!B:B,MATCH($M226,crosswalk!$A:$A,0))</f>
        <v>psgr</v>
      </c>
      <c r="O226" t="str">
        <f>INDEX(crosswalk!C:C,MATCH($M226,crosswalk!$A:$A,0))</f>
        <v>HDVs</v>
      </c>
      <c r="P226" t="str">
        <f>INDEX(crosswalk!D:D,MATCH($M226,crosswalk!$A:$A,0))</f>
        <v>diesel vehicle</v>
      </c>
    </row>
    <row r="227" spans="1:16">
      <c r="A227" t="s">
        <v>172</v>
      </c>
      <c r="B227">
        <v>118</v>
      </c>
      <c r="C227" t="s">
        <v>167</v>
      </c>
      <c r="D227" t="s">
        <v>168</v>
      </c>
      <c r="E227" t="s">
        <v>193</v>
      </c>
      <c r="F227" t="s">
        <v>186</v>
      </c>
      <c r="G227" t="s">
        <v>171</v>
      </c>
      <c r="H227" t="s">
        <v>193</v>
      </c>
      <c r="I227">
        <v>700109.49023334088</v>
      </c>
      <c r="J227">
        <v>677470.63934735872</v>
      </c>
      <c r="K227">
        <v>355.44357698301661</v>
      </c>
      <c r="L227">
        <v>1905.9864440305496</v>
      </c>
      <c r="M227" t="str">
        <f t="shared" si="3"/>
        <v>Road - Passenger_School Bus_Diesel</v>
      </c>
      <c r="N227" t="str">
        <f>INDEX(crosswalk!B:B,MATCH($M227,crosswalk!$A:$A,0))</f>
        <v>psgr</v>
      </c>
      <c r="O227" t="str">
        <f>INDEX(crosswalk!C:C,MATCH($M227,crosswalk!$A:$A,0))</f>
        <v>HDVs</v>
      </c>
      <c r="P227" t="str">
        <f>INDEX(crosswalk!D:D,MATCH($M227,crosswalk!$A:$A,0))</f>
        <v>diesel vehicle</v>
      </c>
    </row>
    <row r="228" spans="1:16">
      <c r="A228" t="s">
        <v>173</v>
      </c>
      <c r="B228">
        <v>118</v>
      </c>
      <c r="C228" t="s">
        <v>167</v>
      </c>
      <c r="D228" t="s">
        <v>168</v>
      </c>
      <c r="E228" t="s">
        <v>193</v>
      </c>
      <c r="F228" t="s">
        <v>186</v>
      </c>
      <c r="G228" t="s">
        <v>171</v>
      </c>
      <c r="H228" t="s">
        <v>193</v>
      </c>
      <c r="I228">
        <v>13958.47952412793</v>
      </c>
      <c r="J228">
        <v>11350.373806119047</v>
      </c>
      <c r="K228">
        <v>284.37150467433668</v>
      </c>
      <c r="L228">
        <v>39.913892986983832</v>
      </c>
      <c r="M228" t="str">
        <f t="shared" si="3"/>
        <v>Road - Passenger_School Bus_Diesel</v>
      </c>
      <c r="N228" t="str">
        <f>INDEX(crosswalk!B:B,MATCH($M228,crosswalk!$A:$A,0))</f>
        <v>psgr</v>
      </c>
      <c r="O228" t="str">
        <f>INDEX(crosswalk!C:C,MATCH($M228,crosswalk!$A:$A,0))</f>
        <v>HDVs</v>
      </c>
      <c r="P228" t="str">
        <f>INDEX(crosswalk!D:D,MATCH($M228,crosswalk!$A:$A,0))</f>
        <v>diesel vehicle</v>
      </c>
    </row>
    <row r="229" spans="1:16">
      <c r="A229" t="s">
        <v>174</v>
      </c>
      <c r="B229">
        <v>118</v>
      </c>
      <c r="C229" t="s">
        <v>167</v>
      </c>
      <c r="D229" t="s">
        <v>168</v>
      </c>
      <c r="E229" t="s">
        <v>193</v>
      </c>
      <c r="F229" t="s">
        <v>186</v>
      </c>
      <c r="G229" t="s">
        <v>171</v>
      </c>
      <c r="H229" t="s">
        <v>193</v>
      </c>
      <c r="I229">
        <v>134342</v>
      </c>
      <c r="J229">
        <v>123006.84403789224</v>
      </c>
      <c r="K229">
        <v>159.54539316343852</v>
      </c>
      <c r="L229">
        <v>770.9833646646498</v>
      </c>
      <c r="M229" t="str">
        <f t="shared" si="3"/>
        <v>Road - Passenger_School Bus_Diesel</v>
      </c>
      <c r="N229" t="str">
        <f>INDEX(crosswalk!B:B,MATCH($M229,crosswalk!$A:$A,0))</f>
        <v>psgr</v>
      </c>
      <c r="O229" t="str">
        <f>INDEX(crosswalk!C:C,MATCH($M229,crosswalk!$A:$A,0))</f>
        <v>HDVs</v>
      </c>
      <c r="P229" t="str">
        <f>INDEX(crosswalk!D:D,MATCH($M229,crosswalk!$A:$A,0))</f>
        <v>diesel vehicle</v>
      </c>
    </row>
    <row r="230" spans="1:16">
      <c r="A230" t="s">
        <v>175</v>
      </c>
      <c r="B230">
        <v>118</v>
      </c>
      <c r="C230" t="s">
        <v>167</v>
      </c>
      <c r="D230" t="s">
        <v>168</v>
      </c>
      <c r="E230" t="s">
        <v>193</v>
      </c>
      <c r="F230" t="s">
        <v>186</v>
      </c>
      <c r="G230" t="s">
        <v>171</v>
      </c>
      <c r="H230" t="s">
        <v>193</v>
      </c>
      <c r="I230">
        <v>245566</v>
      </c>
      <c r="J230">
        <v>220839.92831385229</v>
      </c>
      <c r="K230">
        <v>295.59187684597276</v>
      </c>
      <c r="L230">
        <v>747.11095132336038</v>
      </c>
      <c r="M230" t="str">
        <f t="shared" si="3"/>
        <v>Road - Passenger_School Bus_Diesel</v>
      </c>
      <c r="N230" t="str">
        <f>INDEX(crosswalk!B:B,MATCH($M230,crosswalk!$A:$A,0))</f>
        <v>psgr</v>
      </c>
      <c r="O230" t="str">
        <f>INDEX(crosswalk!C:C,MATCH($M230,crosswalk!$A:$A,0))</f>
        <v>HDVs</v>
      </c>
      <c r="P230" t="str">
        <f>INDEX(crosswalk!D:D,MATCH($M230,crosswalk!$A:$A,0))</f>
        <v>diesel vehicle</v>
      </c>
    </row>
    <row r="231" spans="1:16">
      <c r="A231" t="s">
        <v>176</v>
      </c>
      <c r="B231">
        <v>118</v>
      </c>
      <c r="C231" t="s">
        <v>167</v>
      </c>
      <c r="D231" t="s">
        <v>168</v>
      </c>
      <c r="E231" t="s">
        <v>193</v>
      </c>
      <c r="F231" t="s">
        <v>186</v>
      </c>
      <c r="G231" t="s">
        <v>171</v>
      </c>
      <c r="H231" t="s">
        <v>193</v>
      </c>
      <c r="I231">
        <v>76797</v>
      </c>
      <c r="J231">
        <v>73827.762982406362</v>
      </c>
      <c r="K231">
        <v>243.25408667847304</v>
      </c>
      <c r="L231">
        <v>303.50060708328402</v>
      </c>
      <c r="M231" t="str">
        <f t="shared" si="3"/>
        <v>Road - Passenger_School Bus_Diesel</v>
      </c>
      <c r="N231" t="str">
        <f>INDEX(crosswalk!B:B,MATCH($M231,crosswalk!$A:$A,0))</f>
        <v>psgr</v>
      </c>
      <c r="O231" t="str">
        <f>INDEX(crosswalk!C:C,MATCH($M231,crosswalk!$A:$A,0))</f>
        <v>HDVs</v>
      </c>
      <c r="P231" t="str">
        <f>INDEX(crosswalk!D:D,MATCH($M231,crosswalk!$A:$A,0))</f>
        <v>diesel vehicle</v>
      </c>
    </row>
    <row r="232" spans="1:16">
      <c r="A232" t="s">
        <v>177</v>
      </c>
      <c r="B232">
        <v>118</v>
      </c>
      <c r="C232" t="s">
        <v>167</v>
      </c>
      <c r="D232" t="s">
        <v>168</v>
      </c>
      <c r="E232" t="s">
        <v>193</v>
      </c>
      <c r="F232" t="s">
        <v>186</v>
      </c>
      <c r="G232" t="s">
        <v>171</v>
      </c>
      <c r="H232" t="s">
        <v>193</v>
      </c>
      <c r="I232">
        <v>118750</v>
      </c>
      <c r="J232">
        <v>120721.39123747197</v>
      </c>
      <c r="K232">
        <v>496.3058922567854</v>
      </c>
      <c r="L232">
        <v>243.23989120606998</v>
      </c>
      <c r="M232" t="str">
        <f t="shared" si="3"/>
        <v>Road - Passenger_School Bus_Diesel</v>
      </c>
      <c r="N232" t="str">
        <f>INDEX(crosswalk!B:B,MATCH($M232,crosswalk!$A:$A,0))</f>
        <v>psgr</v>
      </c>
      <c r="O232" t="str">
        <f>INDEX(crosswalk!C:C,MATCH($M232,crosswalk!$A:$A,0))</f>
        <v>HDVs</v>
      </c>
      <c r="P232" t="str">
        <f>INDEX(crosswalk!D:D,MATCH($M232,crosswalk!$A:$A,0))</f>
        <v>diesel vehicle</v>
      </c>
    </row>
    <row r="233" spans="1:16">
      <c r="A233" t="s">
        <v>178</v>
      </c>
      <c r="B233">
        <v>118</v>
      </c>
      <c r="C233" t="s">
        <v>167</v>
      </c>
      <c r="D233" t="s">
        <v>168</v>
      </c>
      <c r="E233" t="s">
        <v>193</v>
      </c>
      <c r="F233" t="s">
        <v>186</v>
      </c>
      <c r="G233" t="s">
        <v>171</v>
      </c>
      <c r="H233" t="s">
        <v>193</v>
      </c>
      <c r="I233">
        <v>46.287101589942637</v>
      </c>
      <c r="J233">
        <v>46.565328983467694</v>
      </c>
      <c r="K233">
        <v>245.05706934797959</v>
      </c>
      <c r="L233">
        <v>0.19001830515383011</v>
      </c>
      <c r="M233" t="str">
        <f t="shared" si="3"/>
        <v>Road - Passenger_School Bus_Diesel</v>
      </c>
      <c r="N233" t="str">
        <f>INDEX(crosswalk!B:B,MATCH($M233,crosswalk!$A:$A,0))</f>
        <v>psgr</v>
      </c>
      <c r="O233" t="str">
        <f>INDEX(crosswalk!C:C,MATCH($M233,crosswalk!$A:$A,0))</f>
        <v>HDVs</v>
      </c>
      <c r="P233" t="str">
        <f>INDEX(crosswalk!D:D,MATCH($M233,crosswalk!$A:$A,0))</f>
        <v>diesel vehicle</v>
      </c>
    </row>
    <row r="234" spans="1:16">
      <c r="A234" t="s">
        <v>179</v>
      </c>
      <c r="B234">
        <v>118</v>
      </c>
      <c r="C234" t="s">
        <v>167</v>
      </c>
      <c r="D234" t="s">
        <v>168</v>
      </c>
      <c r="E234" t="s">
        <v>193</v>
      </c>
      <c r="F234" t="s">
        <v>186</v>
      </c>
      <c r="G234" t="s">
        <v>171</v>
      </c>
      <c r="H234" t="s">
        <v>193</v>
      </c>
      <c r="I234">
        <v>0.34940418445522831</v>
      </c>
      <c r="J234">
        <v>0.28411891826282437</v>
      </c>
      <c r="K234">
        <v>296.04446283661503</v>
      </c>
      <c r="L234">
        <v>9.597170490556607E-4</v>
      </c>
      <c r="M234" t="str">
        <f t="shared" si="3"/>
        <v>Road - Passenger_School Bus_Diesel</v>
      </c>
      <c r="N234" t="str">
        <f>INDEX(crosswalk!B:B,MATCH($M234,crosswalk!$A:$A,0))</f>
        <v>psgr</v>
      </c>
      <c r="O234" t="str">
        <f>INDEX(crosswalk!C:C,MATCH($M234,crosswalk!$A:$A,0))</f>
        <v>HDVs</v>
      </c>
      <c r="P234" t="str">
        <f>INDEX(crosswalk!D:D,MATCH($M234,crosswalk!$A:$A,0))</f>
        <v>diesel vehicle</v>
      </c>
    </row>
    <row r="235" spans="1:16">
      <c r="A235" t="s">
        <v>180</v>
      </c>
      <c r="B235">
        <v>118</v>
      </c>
      <c r="C235" t="s">
        <v>167</v>
      </c>
      <c r="D235" t="s">
        <v>168</v>
      </c>
      <c r="E235" t="s">
        <v>193</v>
      </c>
      <c r="F235" t="s">
        <v>186</v>
      </c>
      <c r="G235" t="s">
        <v>171</v>
      </c>
      <c r="H235" t="s">
        <v>193</v>
      </c>
      <c r="I235">
        <v>1586649</v>
      </c>
      <c r="J235">
        <v>1560264.4824934248</v>
      </c>
      <c r="K235">
        <v>262.81793380663424</v>
      </c>
      <c r="L235">
        <v>5936.6743353266538</v>
      </c>
      <c r="M235" t="str">
        <f t="shared" si="3"/>
        <v>Road - Passenger_School Bus_Diesel</v>
      </c>
      <c r="N235" t="str">
        <f>INDEX(crosswalk!B:B,MATCH($M235,crosswalk!$A:$A,0))</f>
        <v>psgr</v>
      </c>
      <c r="O235" t="str">
        <f>INDEX(crosswalk!C:C,MATCH($M235,crosswalk!$A:$A,0))</f>
        <v>HDVs</v>
      </c>
      <c r="P235" t="str">
        <f>INDEX(crosswalk!D:D,MATCH($M235,crosswalk!$A:$A,0))</f>
        <v>diesel vehicle</v>
      </c>
    </row>
    <row r="236" spans="1:16">
      <c r="A236" t="s">
        <v>181</v>
      </c>
      <c r="B236">
        <v>118</v>
      </c>
      <c r="C236" t="s">
        <v>167</v>
      </c>
      <c r="D236" t="s">
        <v>168</v>
      </c>
      <c r="E236" t="s">
        <v>193</v>
      </c>
      <c r="F236" t="s">
        <v>186</v>
      </c>
      <c r="G236" t="s">
        <v>171</v>
      </c>
      <c r="H236" t="s">
        <v>193</v>
      </c>
      <c r="I236">
        <v>17215</v>
      </c>
      <c r="J236">
        <v>18154.427012278305</v>
      </c>
      <c r="K236">
        <v>316.66899340568608</v>
      </c>
      <c r="L236">
        <v>57.329348279515912</v>
      </c>
      <c r="M236" t="str">
        <f t="shared" si="3"/>
        <v>Road - Passenger_School Bus_Diesel</v>
      </c>
      <c r="N236" t="str">
        <f>INDEX(crosswalk!B:B,MATCH($M236,crosswalk!$A:$A,0))</f>
        <v>psgr</v>
      </c>
      <c r="O236" t="str">
        <f>INDEX(crosswalk!C:C,MATCH($M236,crosswalk!$A:$A,0))</f>
        <v>HDVs</v>
      </c>
      <c r="P236" t="str">
        <f>INDEX(crosswalk!D:D,MATCH($M236,crosswalk!$A:$A,0))</f>
        <v>diesel vehicle</v>
      </c>
    </row>
    <row r="237" spans="1:16">
      <c r="A237" t="s">
        <v>182</v>
      </c>
      <c r="B237">
        <v>118</v>
      </c>
      <c r="C237" t="s">
        <v>167</v>
      </c>
      <c r="D237" t="s">
        <v>168</v>
      </c>
      <c r="E237" t="s">
        <v>193</v>
      </c>
      <c r="F237" t="s">
        <v>186</v>
      </c>
      <c r="G237" t="s">
        <v>171</v>
      </c>
      <c r="H237" t="s">
        <v>193</v>
      </c>
      <c r="I237">
        <v>806496</v>
      </c>
      <c r="J237">
        <v>735391.9023346781</v>
      </c>
      <c r="K237">
        <v>311.89424154447761</v>
      </c>
      <c r="L237">
        <v>2357.8245583922003</v>
      </c>
      <c r="M237" t="str">
        <f t="shared" si="3"/>
        <v>Road - Passenger_School Bus_Diesel</v>
      </c>
      <c r="N237" t="str">
        <f>INDEX(crosswalk!B:B,MATCH($M237,crosswalk!$A:$A,0))</f>
        <v>psgr</v>
      </c>
      <c r="O237" t="str">
        <f>INDEX(crosswalk!C:C,MATCH($M237,crosswalk!$A:$A,0))</f>
        <v>HDVs</v>
      </c>
      <c r="P237" t="str">
        <f>INDEX(crosswalk!D:D,MATCH($M237,crosswalk!$A:$A,0))</f>
        <v>diesel vehicle</v>
      </c>
    </row>
    <row r="238" spans="1:16">
      <c r="A238" t="s">
        <v>183</v>
      </c>
      <c r="B238">
        <v>118</v>
      </c>
      <c r="C238" t="s">
        <v>167</v>
      </c>
      <c r="D238" t="s">
        <v>168</v>
      </c>
      <c r="E238" t="s">
        <v>193</v>
      </c>
      <c r="F238" t="s">
        <v>186</v>
      </c>
      <c r="G238" t="s">
        <v>171</v>
      </c>
      <c r="H238" t="s">
        <v>193</v>
      </c>
      <c r="I238">
        <v>242060</v>
      </c>
      <c r="J238">
        <v>234192.39657848561</v>
      </c>
      <c r="K238">
        <v>283.06433394963682</v>
      </c>
      <c r="L238">
        <v>827.34689076071811</v>
      </c>
      <c r="M238" t="str">
        <f t="shared" si="3"/>
        <v>Road - Passenger_School Bus_Diesel</v>
      </c>
      <c r="N238" t="str">
        <f>INDEX(crosswalk!B:B,MATCH($M238,crosswalk!$A:$A,0))</f>
        <v>psgr</v>
      </c>
      <c r="O238" t="str">
        <f>INDEX(crosswalk!C:C,MATCH($M238,crosswalk!$A:$A,0))</f>
        <v>HDVs</v>
      </c>
      <c r="P238" t="str">
        <f>INDEX(crosswalk!D:D,MATCH($M238,crosswalk!$A:$A,0))</f>
        <v>diesel vehicle</v>
      </c>
    </row>
    <row r="239" spans="1:16">
      <c r="A239" t="s">
        <v>184</v>
      </c>
      <c r="B239">
        <v>118</v>
      </c>
      <c r="C239" t="s">
        <v>167</v>
      </c>
      <c r="D239" t="s">
        <v>168</v>
      </c>
      <c r="E239" t="s">
        <v>193</v>
      </c>
      <c r="F239" t="s">
        <v>186</v>
      </c>
      <c r="G239" t="s">
        <v>171</v>
      </c>
      <c r="H239" t="s">
        <v>193</v>
      </c>
      <c r="I239">
        <v>5274.5750698718384</v>
      </c>
      <c r="J239">
        <v>5260.3098228944973</v>
      </c>
      <c r="K239">
        <v>159.54539316343852</v>
      </c>
      <c r="L239">
        <v>32.970615563345213</v>
      </c>
      <c r="M239" t="str">
        <f t="shared" si="3"/>
        <v>Road - Passenger_School Bus_Diesel</v>
      </c>
      <c r="N239" t="str">
        <f>INDEX(crosswalk!B:B,MATCH($M239,crosswalk!$A:$A,0))</f>
        <v>psgr</v>
      </c>
      <c r="O239" t="str">
        <f>INDEX(crosswalk!C:C,MATCH($M239,crosswalk!$A:$A,0))</f>
        <v>HDVs</v>
      </c>
      <c r="P239" t="str">
        <f>INDEX(crosswalk!D:D,MATCH($M239,crosswalk!$A:$A,0))</f>
        <v>diesel vehicle</v>
      </c>
    </row>
    <row r="240" spans="1:16">
      <c r="A240" t="s">
        <v>166</v>
      </c>
      <c r="B240">
        <v>119</v>
      </c>
      <c r="C240" t="s">
        <v>167</v>
      </c>
      <c r="D240" t="s">
        <v>168</v>
      </c>
      <c r="E240" t="s">
        <v>194</v>
      </c>
      <c r="F240" t="s">
        <v>186</v>
      </c>
      <c r="G240" t="s">
        <v>171</v>
      </c>
      <c r="H240" t="s">
        <v>194</v>
      </c>
      <c r="I240">
        <v>4800166</v>
      </c>
      <c r="J240">
        <v>4664546.2215669584</v>
      </c>
      <c r="K240">
        <v>1187.9690077801736</v>
      </c>
      <c r="L240">
        <v>3926.4881415408981</v>
      </c>
      <c r="M240" t="str">
        <f t="shared" si="3"/>
        <v>Road - Passenger_Urban transit_Diesel</v>
      </c>
      <c r="N240" t="str">
        <f>INDEX(crosswalk!B:B,MATCH($M240,crosswalk!$A:$A,0))</f>
        <v>psgr</v>
      </c>
      <c r="O240" t="str">
        <f>INDEX(crosswalk!C:C,MATCH($M240,crosswalk!$A:$A,0))</f>
        <v>HDVs</v>
      </c>
      <c r="P240" t="str">
        <f>INDEX(crosswalk!D:D,MATCH($M240,crosswalk!$A:$A,0))</f>
        <v>diesel vehicle</v>
      </c>
    </row>
    <row r="241" spans="1:16">
      <c r="A241" t="s">
        <v>172</v>
      </c>
      <c r="B241">
        <v>119</v>
      </c>
      <c r="C241" t="s">
        <v>167</v>
      </c>
      <c r="D241" t="s">
        <v>168</v>
      </c>
      <c r="E241" t="s">
        <v>194</v>
      </c>
      <c r="F241" t="s">
        <v>186</v>
      </c>
      <c r="G241" t="s">
        <v>171</v>
      </c>
      <c r="H241" t="s">
        <v>194</v>
      </c>
      <c r="I241">
        <v>4069260.4286636235</v>
      </c>
      <c r="J241">
        <v>3937676.1817052802</v>
      </c>
      <c r="K241">
        <v>1535.8511457150607</v>
      </c>
      <c r="L241">
        <v>2563.8397267151686</v>
      </c>
      <c r="M241" t="str">
        <f t="shared" si="3"/>
        <v>Road - Passenger_Urban transit_Diesel</v>
      </c>
      <c r="N241" t="str">
        <f>INDEX(crosswalk!B:B,MATCH($M241,crosswalk!$A:$A,0))</f>
        <v>psgr</v>
      </c>
      <c r="O241" t="str">
        <f>INDEX(crosswalk!C:C,MATCH($M241,crosswalk!$A:$A,0))</f>
        <v>HDVs</v>
      </c>
      <c r="P241" t="str">
        <f>INDEX(crosswalk!D:D,MATCH($M241,crosswalk!$A:$A,0))</f>
        <v>diesel vehicle</v>
      </c>
    </row>
    <row r="242" spans="1:16">
      <c r="A242" t="s">
        <v>173</v>
      </c>
      <c r="B242">
        <v>119</v>
      </c>
      <c r="C242" t="s">
        <v>167</v>
      </c>
      <c r="D242" t="s">
        <v>168</v>
      </c>
      <c r="E242" t="s">
        <v>194</v>
      </c>
      <c r="F242" t="s">
        <v>186</v>
      </c>
      <c r="G242" t="s">
        <v>171</v>
      </c>
      <c r="H242" t="s">
        <v>194</v>
      </c>
      <c r="I242">
        <v>81131.150433218689</v>
      </c>
      <c r="J242">
        <v>65972.005270756141</v>
      </c>
      <c r="K242">
        <v>1299.6893790244242</v>
      </c>
      <c r="L242">
        <v>50.759824874675978</v>
      </c>
      <c r="M242" t="str">
        <f t="shared" si="3"/>
        <v>Road - Passenger_Urban transit_Diesel</v>
      </c>
      <c r="N242" t="str">
        <f>INDEX(crosswalk!B:B,MATCH($M242,crosswalk!$A:$A,0))</f>
        <v>psgr</v>
      </c>
      <c r="O242" t="str">
        <f>INDEX(crosswalk!C:C,MATCH($M242,crosswalk!$A:$A,0))</f>
        <v>HDVs</v>
      </c>
      <c r="P242" t="str">
        <f>INDEX(crosswalk!D:D,MATCH($M242,crosswalk!$A:$A,0))</f>
        <v>diesel vehicle</v>
      </c>
    </row>
    <row r="243" spans="1:16">
      <c r="A243" t="s">
        <v>174</v>
      </c>
      <c r="B243">
        <v>119</v>
      </c>
      <c r="C243" t="s">
        <v>167</v>
      </c>
      <c r="D243" t="s">
        <v>168</v>
      </c>
      <c r="E243" t="s">
        <v>194</v>
      </c>
      <c r="F243" t="s">
        <v>186</v>
      </c>
      <c r="G243" t="s">
        <v>171</v>
      </c>
      <c r="H243" t="s">
        <v>194</v>
      </c>
      <c r="I243">
        <v>780654</v>
      </c>
      <c r="J243">
        <v>714786.02987566602</v>
      </c>
      <c r="K243">
        <v>586.03908665284973</v>
      </c>
      <c r="L243">
        <v>1219.6900277729799</v>
      </c>
      <c r="M243" t="str">
        <f t="shared" si="3"/>
        <v>Road - Passenger_Urban transit_Diesel</v>
      </c>
      <c r="N243" t="str">
        <f>INDEX(crosswalk!B:B,MATCH($M243,crosswalk!$A:$A,0))</f>
        <v>psgr</v>
      </c>
      <c r="O243" t="str">
        <f>INDEX(crosswalk!C:C,MATCH($M243,crosswalk!$A:$A,0))</f>
        <v>HDVs</v>
      </c>
      <c r="P243" t="str">
        <f>INDEX(crosswalk!D:D,MATCH($M243,crosswalk!$A:$A,0))</f>
        <v>diesel vehicle</v>
      </c>
    </row>
    <row r="244" spans="1:16">
      <c r="A244" t="s">
        <v>175</v>
      </c>
      <c r="B244">
        <v>119</v>
      </c>
      <c r="C244" t="s">
        <v>167</v>
      </c>
      <c r="D244" t="s">
        <v>168</v>
      </c>
      <c r="E244" t="s">
        <v>194</v>
      </c>
      <c r="F244" t="s">
        <v>186</v>
      </c>
      <c r="G244" t="s">
        <v>171</v>
      </c>
      <c r="H244" t="s">
        <v>194</v>
      </c>
      <c r="I244">
        <v>1427218</v>
      </c>
      <c r="J244">
        <v>1283511.2385600598</v>
      </c>
      <c r="K244">
        <v>1299.6893790244242</v>
      </c>
      <c r="L244">
        <v>987.55230232279962</v>
      </c>
      <c r="M244" t="str">
        <f t="shared" si="3"/>
        <v>Road - Passenger_Urban transit_Diesel</v>
      </c>
      <c r="N244" t="str">
        <f>INDEX(crosswalk!B:B,MATCH($M244,crosswalk!$A:$A,0))</f>
        <v>psgr</v>
      </c>
      <c r="O244" t="str">
        <f>INDEX(crosswalk!C:C,MATCH($M244,crosswalk!$A:$A,0))</f>
        <v>HDVs</v>
      </c>
      <c r="P244" t="str">
        <f>INDEX(crosswalk!D:D,MATCH($M244,crosswalk!$A:$A,0))</f>
        <v>diesel vehicle</v>
      </c>
    </row>
    <row r="245" spans="1:16">
      <c r="A245" t="s">
        <v>176</v>
      </c>
      <c r="B245">
        <v>119</v>
      </c>
      <c r="C245" t="s">
        <v>167</v>
      </c>
      <c r="D245" t="s">
        <v>168</v>
      </c>
      <c r="E245" t="s">
        <v>194</v>
      </c>
      <c r="F245" t="s">
        <v>186</v>
      </c>
      <c r="G245" t="s">
        <v>171</v>
      </c>
      <c r="H245" t="s">
        <v>194</v>
      </c>
      <c r="I245">
        <v>446646</v>
      </c>
      <c r="J245">
        <v>429377.12443246314</v>
      </c>
      <c r="K245">
        <v>1012.2274548155237</v>
      </c>
      <c r="L245">
        <v>424.19035602103503</v>
      </c>
      <c r="M245" t="str">
        <f t="shared" si="3"/>
        <v>Road - Passenger_Urban transit_Diesel</v>
      </c>
      <c r="N245" t="str">
        <f>INDEX(crosswalk!B:B,MATCH($M245,crosswalk!$A:$A,0))</f>
        <v>psgr</v>
      </c>
      <c r="O245" t="str">
        <f>INDEX(crosswalk!C:C,MATCH($M245,crosswalk!$A:$A,0))</f>
        <v>HDVs</v>
      </c>
      <c r="P245" t="str">
        <f>INDEX(crosswalk!D:D,MATCH($M245,crosswalk!$A:$A,0))</f>
        <v>diesel vehicle</v>
      </c>
    </row>
    <row r="246" spans="1:16">
      <c r="A246" t="s">
        <v>177</v>
      </c>
      <c r="B246">
        <v>119</v>
      </c>
      <c r="C246" t="s">
        <v>167</v>
      </c>
      <c r="D246" t="s">
        <v>168</v>
      </c>
      <c r="E246" t="s">
        <v>194</v>
      </c>
      <c r="F246" t="s">
        <v>186</v>
      </c>
      <c r="G246" t="s">
        <v>171</v>
      </c>
      <c r="H246" t="s">
        <v>194</v>
      </c>
      <c r="I246">
        <v>689911</v>
      </c>
      <c r="J246">
        <v>701364.34315819386</v>
      </c>
      <c r="K246">
        <v>1316.2606358712678</v>
      </c>
      <c r="L246">
        <v>532.84609753139216</v>
      </c>
      <c r="M246" t="str">
        <f t="shared" si="3"/>
        <v>Road - Passenger_Urban transit_Diesel</v>
      </c>
      <c r="N246" t="str">
        <f>INDEX(crosswalk!B:B,MATCH($M246,crosswalk!$A:$A,0))</f>
        <v>psgr</v>
      </c>
      <c r="O246" t="str">
        <f>INDEX(crosswalk!C:C,MATCH($M246,crosswalk!$A:$A,0))</f>
        <v>HDVs</v>
      </c>
      <c r="P246" t="str">
        <f>INDEX(crosswalk!D:D,MATCH($M246,crosswalk!$A:$A,0))</f>
        <v>diesel vehicle</v>
      </c>
    </row>
    <row r="247" spans="1:16">
      <c r="A247" t="s">
        <v>178</v>
      </c>
      <c r="B247">
        <v>119</v>
      </c>
      <c r="C247" t="s">
        <v>167</v>
      </c>
      <c r="D247" t="s">
        <v>168</v>
      </c>
      <c r="E247" t="s">
        <v>194</v>
      </c>
      <c r="F247" t="s">
        <v>186</v>
      </c>
      <c r="G247" t="s">
        <v>171</v>
      </c>
      <c r="H247" t="s">
        <v>194</v>
      </c>
      <c r="I247">
        <v>269.0354487191849</v>
      </c>
      <c r="J247">
        <v>270.65259537758027</v>
      </c>
      <c r="K247">
        <v>1162.8026697125981</v>
      </c>
      <c r="L247">
        <v>0.23275883555072641</v>
      </c>
      <c r="M247" t="str">
        <f t="shared" si="3"/>
        <v>Road - Passenger_Urban transit_Diesel</v>
      </c>
      <c r="N247" t="str">
        <f>INDEX(crosswalk!B:B,MATCH($M247,crosswalk!$A:$A,0))</f>
        <v>psgr</v>
      </c>
      <c r="O247" t="str">
        <f>INDEX(crosswalk!C:C,MATCH($M247,crosswalk!$A:$A,0))</f>
        <v>HDVs</v>
      </c>
      <c r="P247" t="str">
        <f>INDEX(crosswalk!D:D,MATCH($M247,crosswalk!$A:$A,0))</f>
        <v>diesel vehicle</v>
      </c>
    </row>
    <row r="248" spans="1:16">
      <c r="A248" t="s">
        <v>179</v>
      </c>
      <c r="B248">
        <v>119</v>
      </c>
      <c r="C248" t="s">
        <v>167</v>
      </c>
      <c r="D248" t="s">
        <v>168</v>
      </c>
      <c r="E248" t="s">
        <v>194</v>
      </c>
      <c r="F248" t="s">
        <v>186</v>
      </c>
      <c r="G248" t="s">
        <v>171</v>
      </c>
      <c r="H248" t="s">
        <v>194</v>
      </c>
      <c r="I248">
        <v>2.0308489475542832</v>
      </c>
      <c r="J248">
        <v>1.6513900857654265</v>
      </c>
      <c r="K248">
        <v>1221.4846961653093</v>
      </c>
      <c r="L248">
        <v>1.3519531525443983E-3</v>
      </c>
      <c r="M248" t="str">
        <f t="shared" si="3"/>
        <v>Road - Passenger_Urban transit_Diesel</v>
      </c>
      <c r="N248" t="str">
        <f>INDEX(crosswalk!B:B,MATCH($M248,crosswalk!$A:$A,0))</f>
        <v>psgr</v>
      </c>
      <c r="O248" t="str">
        <f>INDEX(crosswalk!C:C,MATCH($M248,crosswalk!$A:$A,0))</f>
        <v>HDVs</v>
      </c>
      <c r="P248" t="str">
        <f>INDEX(crosswalk!D:D,MATCH($M248,crosswalk!$A:$A,0))</f>
        <v>diesel vehicle</v>
      </c>
    </row>
    <row r="249" spans="1:16">
      <c r="A249" t="s">
        <v>180</v>
      </c>
      <c r="B249">
        <v>119</v>
      </c>
      <c r="C249" t="s">
        <v>167</v>
      </c>
      <c r="D249" t="s">
        <v>168</v>
      </c>
      <c r="E249" t="s">
        <v>194</v>
      </c>
      <c r="F249" t="s">
        <v>186</v>
      </c>
      <c r="G249" t="s">
        <v>171</v>
      </c>
      <c r="H249" t="s">
        <v>194</v>
      </c>
      <c r="I249">
        <v>9221115</v>
      </c>
      <c r="J249">
        <v>9067776.3156736977</v>
      </c>
      <c r="K249">
        <v>1162.8026697125981</v>
      </c>
      <c r="L249">
        <v>7798.2073415043988</v>
      </c>
      <c r="M249" t="str">
        <f t="shared" si="3"/>
        <v>Road - Passenger_Urban transit_Diesel</v>
      </c>
      <c r="N249" t="str">
        <f>INDEX(crosswalk!B:B,MATCH($M249,crosswalk!$A:$A,0))</f>
        <v>psgr</v>
      </c>
      <c r="O249" t="str">
        <f>INDEX(crosswalk!C:C,MATCH($M249,crosswalk!$A:$A,0))</f>
        <v>HDVs</v>
      </c>
      <c r="P249" t="str">
        <f>INDEX(crosswalk!D:D,MATCH($M249,crosswalk!$A:$A,0))</f>
        <v>diesel vehicle</v>
      </c>
    </row>
    <row r="250" spans="1:16">
      <c r="A250" t="s">
        <v>181</v>
      </c>
      <c r="B250">
        <v>119</v>
      </c>
      <c r="C250" t="s">
        <v>167</v>
      </c>
      <c r="D250" t="s">
        <v>168</v>
      </c>
      <c r="E250" t="s">
        <v>194</v>
      </c>
      <c r="F250" t="s">
        <v>186</v>
      </c>
      <c r="G250" t="s">
        <v>171</v>
      </c>
      <c r="H250" t="s">
        <v>194</v>
      </c>
      <c r="I250">
        <v>100054</v>
      </c>
      <c r="J250">
        <v>105513.97271487038</v>
      </c>
      <c r="K250">
        <v>1406.168901254297</v>
      </c>
      <c r="L250">
        <v>75.036485745597375</v>
      </c>
      <c r="M250" t="str">
        <f t="shared" si="3"/>
        <v>Road - Passenger_Urban transit_Diesel</v>
      </c>
      <c r="N250" t="str">
        <f>INDEX(crosswalk!B:B,MATCH($M250,crosswalk!$A:$A,0))</f>
        <v>psgr</v>
      </c>
      <c r="O250" t="str">
        <f>INDEX(crosswalk!C:C,MATCH($M250,crosswalk!$A:$A,0))</f>
        <v>HDVs</v>
      </c>
      <c r="P250" t="str">
        <f>INDEX(crosswalk!D:D,MATCH($M250,crosswalk!$A:$A,0))</f>
        <v>diesel vehicle</v>
      </c>
    </row>
    <row r="251" spans="1:16">
      <c r="A251" t="s">
        <v>182</v>
      </c>
      <c r="B251">
        <v>119</v>
      </c>
      <c r="C251" t="s">
        <v>167</v>
      </c>
      <c r="D251" t="s">
        <v>168</v>
      </c>
      <c r="E251" t="s">
        <v>194</v>
      </c>
      <c r="F251" t="s">
        <v>186</v>
      </c>
      <c r="G251" t="s">
        <v>171</v>
      </c>
      <c r="H251" t="s">
        <v>194</v>
      </c>
      <c r="I251">
        <v>4687527</v>
      </c>
      <c r="J251">
        <v>4274254.7982571106</v>
      </c>
      <c r="K251">
        <v>1221.4846961653093</v>
      </c>
      <c r="L251">
        <v>3499.2291034636555</v>
      </c>
      <c r="M251" t="str">
        <f t="shared" si="3"/>
        <v>Road - Passenger_Urban transit_Diesel</v>
      </c>
      <c r="N251" t="str">
        <f>INDEX(crosswalk!B:B,MATCH($M251,crosswalk!$A:$A,0))</f>
        <v>psgr</v>
      </c>
      <c r="O251" t="str">
        <f>INDEX(crosswalk!C:C,MATCH($M251,crosswalk!$A:$A,0))</f>
        <v>HDVs</v>
      </c>
      <c r="P251" t="str">
        <f>INDEX(crosswalk!D:D,MATCH($M251,crosswalk!$A:$A,0))</f>
        <v>diesel vehicle</v>
      </c>
    </row>
    <row r="252" spans="1:16">
      <c r="A252" t="s">
        <v>183</v>
      </c>
      <c r="B252">
        <v>119</v>
      </c>
      <c r="C252" t="s">
        <v>167</v>
      </c>
      <c r="D252" t="s">
        <v>168</v>
      </c>
      <c r="E252" t="s">
        <v>194</v>
      </c>
      <c r="F252" t="s">
        <v>186</v>
      </c>
      <c r="G252" t="s">
        <v>171</v>
      </c>
      <c r="H252" t="s">
        <v>194</v>
      </c>
      <c r="I252">
        <v>1406203</v>
      </c>
      <c r="J252">
        <v>1360497.6065680254</v>
      </c>
      <c r="K252">
        <v>1140.2177037755</v>
      </c>
      <c r="L252">
        <v>1193.1910915460551</v>
      </c>
      <c r="M252" t="str">
        <f t="shared" si="3"/>
        <v>Road - Passenger_Urban transit_Diesel</v>
      </c>
      <c r="N252" t="str">
        <f>INDEX(crosswalk!B:B,MATCH($M252,crosswalk!$A:$A,0))</f>
        <v>psgr</v>
      </c>
      <c r="O252" t="str">
        <f>INDEX(crosswalk!C:C,MATCH($M252,crosswalk!$A:$A,0))</f>
        <v>HDVs</v>
      </c>
      <c r="P252" t="str">
        <f>INDEX(crosswalk!D:D,MATCH($M252,crosswalk!$A:$A,0))</f>
        <v>diesel vehicle</v>
      </c>
    </row>
    <row r="253" spans="1:16">
      <c r="A253" t="s">
        <v>184</v>
      </c>
      <c r="B253">
        <v>119</v>
      </c>
      <c r="C253" t="s">
        <v>167</v>
      </c>
      <c r="D253" t="s">
        <v>168</v>
      </c>
      <c r="E253" t="s">
        <v>194</v>
      </c>
      <c r="F253" t="s">
        <v>186</v>
      </c>
      <c r="G253" t="s">
        <v>171</v>
      </c>
      <c r="H253" t="s">
        <v>194</v>
      </c>
      <c r="I253">
        <v>30657.518444281464</v>
      </c>
      <c r="J253">
        <v>30574.604263228641</v>
      </c>
      <c r="K253">
        <v>586.03908665284973</v>
      </c>
      <c r="L253">
        <v>52.171612712481121</v>
      </c>
      <c r="M253" t="str">
        <f t="shared" si="3"/>
        <v>Road - Passenger_Urban transit_Diesel</v>
      </c>
      <c r="N253" t="str">
        <f>INDEX(crosswalk!B:B,MATCH($M253,crosswalk!$A:$A,0))</f>
        <v>psgr</v>
      </c>
      <c r="O253" t="str">
        <f>INDEX(crosswalk!C:C,MATCH($M253,crosswalk!$A:$A,0))</f>
        <v>HDVs</v>
      </c>
      <c r="P253" t="str">
        <f>INDEX(crosswalk!D:D,MATCH($M253,crosswalk!$A:$A,0))</f>
        <v>diesel vehicle</v>
      </c>
    </row>
    <row r="254" spans="1:16">
      <c r="A254" t="s">
        <v>166</v>
      </c>
      <c r="B254">
        <v>120</v>
      </c>
      <c r="C254" t="s">
        <v>167</v>
      </c>
      <c r="D254" t="s">
        <v>168</v>
      </c>
      <c r="E254" t="s">
        <v>195</v>
      </c>
      <c r="F254" t="s">
        <v>186</v>
      </c>
      <c r="G254" t="s">
        <v>171</v>
      </c>
      <c r="H254" t="s">
        <v>195</v>
      </c>
      <c r="I254">
        <v>478955</v>
      </c>
      <c r="J254">
        <v>465423.01569374942</v>
      </c>
      <c r="K254">
        <v>341.95326784503567</v>
      </c>
      <c r="L254">
        <v>1361.0719927515563</v>
      </c>
      <c r="M254" t="str">
        <f t="shared" si="3"/>
        <v>Road - Passenger_Inter-City Bus_Diesel</v>
      </c>
      <c r="N254" t="str">
        <f>INDEX(crosswalk!B:B,MATCH($M254,crosswalk!$A:$A,0))</f>
        <v>psgr</v>
      </c>
      <c r="O254" t="str">
        <f>INDEX(crosswalk!C:C,MATCH($M254,crosswalk!$A:$A,0))</f>
        <v>HDVs</v>
      </c>
      <c r="P254" t="str">
        <f>INDEX(crosswalk!D:D,MATCH($M254,crosswalk!$A:$A,0))</f>
        <v>diesel vehicle</v>
      </c>
    </row>
    <row r="255" spans="1:16">
      <c r="A255" t="s">
        <v>172</v>
      </c>
      <c r="B255">
        <v>120</v>
      </c>
      <c r="C255" t="s">
        <v>167</v>
      </c>
      <c r="D255" t="s">
        <v>168</v>
      </c>
      <c r="E255" t="s">
        <v>195</v>
      </c>
      <c r="F255" t="s">
        <v>186</v>
      </c>
      <c r="G255" t="s">
        <v>171</v>
      </c>
      <c r="H255" t="s">
        <v>195</v>
      </c>
      <c r="I255">
        <v>405961.80986920733</v>
      </c>
      <c r="J255">
        <v>392834.56476363202</v>
      </c>
      <c r="K255">
        <v>431.28368932445846</v>
      </c>
      <c r="L255">
        <v>910.84957416068471</v>
      </c>
      <c r="M255" t="str">
        <f t="shared" si="3"/>
        <v>Road - Passenger_Inter-City Bus_Diesel</v>
      </c>
      <c r="N255" t="str">
        <f>INDEX(crosswalk!B:B,MATCH($M255,crosswalk!$A:$A,0))</f>
        <v>psgr</v>
      </c>
      <c r="O255" t="str">
        <f>INDEX(crosswalk!C:C,MATCH($M255,crosswalk!$A:$A,0))</f>
        <v>HDVs</v>
      </c>
      <c r="P255" t="str">
        <f>INDEX(crosswalk!D:D,MATCH($M255,crosswalk!$A:$A,0))</f>
        <v>diesel vehicle</v>
      </c>
    </row>
    <row r="256" spans="1:16">
      <c r="A256" t="s">
        <v>173</v>
      </c>
      <c r="B256">
        <v>120</v>
      </c>
      <c r="C256" t="s">
        <v>167</v>
      </c>
      <c r="D256" t="s">
        <v>168</v>
      </c>
      <c r="E256" t="s">
        <v>195</v>
      </c>
      <c r="F256" t="s">
        <v>186</v>
      </c>
      <c r="G256" t="s">
        <v>171</v>
      </c>
      <c r="H256" t="s">
        <v>195</v>
      </c>
      <c r="I256">
        <v>8093.890583812271</v>
      </c>
      <c r="J256">
        <v>6581.5681079946271</v>
      </c>
      <c r="K256">
        <v>235.22153833971899</v>
      </c>
      <c r="L256">
        <v>27.980295318404004</v>
      </c>
      <c r="M256" t="str">
        <f t="shared" si="3"/>
        <v>Road - Passenger_Inter-City Bus_Diesel</v>
      </c>
      <c r="N256" t="str">
        <f>INDEX(crosswalk!B:B,MATCH($M256,crosswalk!$A:$A,0))</f>
        <v>psgr</v>
      </c>
      <c r="O256" t="str">
        <f>INDEX(crosswalk!C:C,MATCH($M256,crosswalk!$A:$A,0))</f>
        <v>HDVs</v>
      </c>
      <c r="P256" t="str">
        <f>INDEX(crosswalk!D:D,MATCH($M256,crosswalk!$A:$A,0))</f>
        <v>diesel vehicle</v>
      </c>
    </row>
    <row r="257" spans="1:16">
      <c r="A257" t="s">
        <v>174</v>
      </c>
      <c r="B257">
        <v>120</v>
      </c>
      <c r="C257" t="s">
        <v>167</v>
      </c>
      <c r="D257" t="s">
        <v>168</v>
      </c>
      <c r="E257" t="s">
        <v>195</v>
      </c>
      <c r="F257" t="s">
        <v>186</v>
      </c>
      <c r="G257" t="s">
        <v>171</v>
      </c>
      <c r="H257" t="s">
        <v>195</v>
      </c>
      <c r="I257">
        <v>77895</v>
      </c>
      <c r="J257">
        <v>71322.580550621671</v>
      </c>
      <c r="K257">
        <v>235.22153833971899</v>
      </c>
      <c r="L257">
        <v>303.21449750751117</v>
      </c>
      <c r="M257" t="str">
        <f t="shared" si="3"/>
        <v>Road - Passenger_Inter-City Bus_Diesel</v>
      </c>
      <c r="N257" t="str">
        <f>INDEX(crosswalk!B:B,MATCH($M257,crosswalk!$A:$A,0))</f>
        <v>psgr</v>
      </c>
      <c r="O257" t="str">
        <f>INDEX(crosswalk!C:C,MATCH($M257,crosswalk!$A:$A,0))</f>
        <v>HDVs</v>
      </c>
      <c r="P257" t="str">
        <f>INDEX(crosswalk!D:D,MATCH($M257,crosswalk!$A:$A,0))</f>
        <v>diesel vehicle</v>
      </c>
    </row>
    <row r="258" spans="1:16">
      <c r="A258" t="s">
        <v>175</v>
      </c>
      <c r="B258">
        <v>120</v>
      </c>
      <c r="C258" t="s">
        <v>167</v>
      </c>
      <c r="D258" t="s">
        <v>168</v>
      </c>
      <c r="E258" t="s">
        <v>195</v>
      </c>
      <c r="F258" t="s">
        <v>186</v>
      </c>
      <c r="G258" t="s">
        <v>171</v>
      </c>
      <c r="H258" t="s">
        <v>195</v>
      </c>
      <c r="I258">
        <v>142427</v>
      </c>
      <c r="J258">
        <v>128086.00730539668</v>
      </c>
      <c r="K258">
        <v>451.74510091775159</v>
      </c>
      <c r="L258">
        <v>283.5360185316477</v>
      </c>
      <c r="M258" t="str">
        <f t="shared" si="3"/>
        <v>Road - Passenger_Inter-City Bus_Diesel</v>
      </c>
      <c r="N258" t="str">
        <f>INDEX(crosswalk!B:B,MATCH($M258,crosswalk!$A:$A,0))</f>
        <v>psgr</v>
      </c>
      <c r="O258" t="str">
        <f>INDEX(crosswalk!C:C,MATCH($M258,crosswalk!$A:$A,0))</f>
        <v>HDVs</v>
      </c>
      <c r="P258" t="str">
        <f>INDEX(crosswalk!D:D,MATCH($M258,crosswalk!$A:$A,0))</f>
        <v>diesel vehicle</v>
      </c>
    </row>
    <row r="259" spans="1:16">
      <c r="A259" t="s">
        <v>176</v>
      </c>
      <c r="B259">
        <v>120</v>
      </c>
      <c r="C259" t="s">
        <v>167</v>
      </c>
      <c r="D259" t="s">
        <v>168</v>
      </c>
      <c r="E259" t="s">
        <v>195</v>
      </c>
      <c r="F259" t="s">
        <v>186</v>
      </c>
      <c r="G259" t="s">
        <v>171</v>
      </c>
      <c r="H259" t="s">
        <v>195</v>
      </c>
      <c r="I259">
        <v>44612</v>
      </c>
      <c r="J259">
        <v>42887.146140749152</v>
      </c>
      <c r="K259">
        <v>367.46815871768393</v>
      </c>
      <c r="L259">
        <v>116.70982947313868</v>
      </c>
      <c r="M259" t="str">
        <f t="shared" ref="M259:M322" si="4">G259&amp;"_"&amp;H259&amp;"_"&amp;F259</f>
        <v>Road - Passenger_Inter-City Bus_Diesel</v>
      </c>
      <c r="N259" t="str">
        <f>INDEX(crosswalk!B:B,MATCH($M259,crosswalk!$A:$A,0))</f>
        <v>psgr</v>
      </c>
      <c r="O259" t="str">
        <f>INDEX(crosswalk!C:C,MATCH($M259,crosswalk!$A:$A,0))</f>
        <v>HDVs</v>
      </c>
      <c r="P259" t="str">
        <f>INDEX(crosswalk!D:D,MATCH($M259,crosswalk!$A:$A,0))</f>
        <v>diesel vehicle</v>
      </c>
    </row>
    <row r="260" spans="1:16">
      <c r="A260" t="s">
        <v>177</v>
      </c>
      <c r="B260">
        <v>120</v>
      </c>
      <c r="C260" t="s">
        <v>167</v>
      </c>
      <c r="D260" t="s">
        <v>168</v>
      </c>
      <c r="E260" t="s">
        <v>195</v>
      </c>
      <c r="F260" t="s">
        <v>186</v>
      </c>
      <c r="G260" t="s">
        <v>171</v>
      </c>
      <c r="H260" t="s">
        <v>195</v>
      </c>
      <c r="I260">
        <v>68758</v>
      </c>
      <c r="J260">
        <v>69899.464578577667</v>
      </c>
      <c r="K260">
        <v>398.06999305429844</v>
      </c>
      <c r="L260">
        <v>175.59591478437082</v>
      </c>
      <c r="M260" t="str">
        <f t="shared" si="4"/>
        <v>Road - Passenger_Inter-City Bus_Diesel</v>
      </c>
      <c r="N260" t="str">
        <f>INDEX(crosswalk!B:B,MATCH($M260,crosswalk!$A:$A,0))</f>
        <v>psgr</v>
      </c>
      <c r="O260" t="str">
        <f>INDEX(crosswalk!C:C,MATCH($M260,crosswalk!$A:$A,0))</f>
        <v>HDVs</v>
      </c>
      <c r="P260" t="str">
        <f>INDEX(crosswalk!D:D,MATCH($M260,crosswalk!$A:$A,0))</f>
        <v>diesel vehicle</v>
      </c>
    </row>
    <row r="261" spans="1:16">
      <c r="A261" t="s">
        <v>178</v>
      </c>
      <c r="B261">
        <v>120</v>
      </c>
      <c r="C261" t="s">
        <v>167</v>
      </c>
      <c r="D261" t="s">
        <v>168</v>
      </c>
      <c r="E261" t="s">
        <v>195</v>
      </c>
      <c r="F261" t="s">
        <v>186</v>
      </c>
      <c r="G261" t="s">
        <v>171</v>
      </c>
      <c r="H261" t="s">
        <v>195</v>
      </c>
      <c r="I261">
        <v>26.839795485117843</v>
      </c>
      <c r="J261">
        <v>27.00112695941764</v>
      </c>
      <c r="K261">
        <v>235.22153833971899</v>
      </c>
      <c r="L261">
        <v>0.11479019799803039</v>
      </c>
      <c r="M261" t="str">
        <f t="shared" si="4"/>
        <v>Road - Passenger_Inter-City Bus_Diesel</v>
      </c>
      <c r="N261" t="str">
        <f>INDEX(crosswalk!B:B,MATCH($M261,crosswalk!$A:$A,0))</f>
        <v>psgr</v>
      </c>
      <c r="O261" t="str">
        <f>INDEX(crosswalk!C:C,MATCH($M261,crosswalk!$A:$A,0))</f>
        <v>HDVs</v>
      </c>
      <c r="P261" t="str">
        <f>INDEX(crosswalk!D:D,MATCH($M261,crosswalk!$A:$A,0))</f>
        <v>diesel vehicle</v>
      </c>
    </row>
    <row r="262" spans="1:16">
      <c r="A262" t="s">
        <v>179</v>
      </c>
      <c r="B262">
        <v>120</v>
      </c>
      <c r="C262" t="s">
        <v>167</v>
      </c>
      <c r="D262" t="s">
        <v>168</v>
      </c>
      <c r="E262" t="s">
        <v>195</v>
      </c>
      <c r="F262" t="s">
        <v>186</v>
      </c>
      <c r="G262" t="s">
        <v>171</v>
      </c>
      <c r="H262" t="s">
        <v>195</v>
      </c>
      <c r="I262">
        <v>0.20260367424821385</v>
      </c>
      <c r="J262">
        <v>0.16474770287375365</v>
      </c>
      <c r="K262">
        <v>235.22153833971899</v>
      </c>
      <c r="L262">
        <v>7.0039378211963132E-4</v>
      </c>
      <c r="M262" t="str">
        <f t="shared" si="4"/>
        <v>Road - Passenger_Inter-City Bus_Diesel</v>
      </c>
      <c r="N262" t="str">
        <f>INDEX(crosswalk!B:B,MATCH($M262,crosswalk!$A:$A,0))</f>
        <v>psgr</v>
      </c>
      <c r="O262" t="str">
        <f>INDEX(crosswalk!C:C,MATCH($M262,crosswalk!$A:$A,0))</f>
        <v>HDVs</v>
      </c>
      <c r="P262" t="str">
        <f>INDEX(crosswalk!D:D,MATCH($M262,crosswalk!$A:$A,0))</f>
        <v>diesel vehicle</v>
      </c>
    </row>
    <row r="263" spans="1:16">
      <c r="A263" t="s">
        <v>180</v>
      </c>
      <c r="B263">
        <v>120</v>
      </c>
      <c r="C263" t="s">
        <v>167</v>
      </c>
      <c r="D263" t="s">
        <v>168</v>
      </c>
      <c r="E263" t="s">
        <v>195</v>
      </c>
      <c r="F263" t="s">
        <v>186</v>
      </c>
      <c r="G263" t="s">
        <v>171</v>
      </c>
      <c r="H263" t="s">
        <v>195</v>
      </c>
      <c r="I263">
        <v>919941</v>
      </c>
      <c r="J263">
        <v>904643.22499146557</v>
      </c>
      <c r="K263">
        <v>353.97067562934706</v>
      </c>
      <c r="L263">
        <v>2555.7010432659222</v>
      </c>
      <c r="M263" t="str">
        <f t="shared" si="4"/>
        <v>Road - Passenger_Inter-City Bus_Diesel</v>
      </c>
      <c r="N263" t="str">
        <f>INDEX(crosswalk!B:B,MATCH($M263,crosswalk!$A:$A,0))</f>
        <v>psgr</v>
      </c>
      <c r="O263" t="str">
        <f>INDEX(crosswalk!C:C,MATCH($M263,crosswalk!$A:$A,0))</f>
        <v>HDVs</v>
      </c>
      <c r="P263" t="str">
        <f>INDEX(crosswalk!D:D,MATCH($M263,crosswalk!$A:$A,0))</f>
        <v>diesel vehicle</v>
      </c>
    </row>
    <row r="264" spans="1:16">
      <c r="A264" t="s">
        <v>181</v>
      </c>
      <c r="B264">
        <v>120</v>
      </c>
      <c r="C264" t="s">
        <v>167</v>
      </c>
      <c r="D264" t="s">
        <v>168</v>
      </c>
      <c r="E264" t="s">
        <v>195</v>
      </c>
      <c r="F264" t="s">
        <v>186</v>
      </c>
      <c r="G264" t="s">
        <v>171</v>
      </c>
      <c r="H264" t="s">
        <v>195</v>
      </c>
      <c r="I264">
        <v>9863</v>
      </c>
      <c r="J264">
        <v>10401.226466575716</v>
      </c>
      <c r="K264">
        <v>485.65268178590014</v>
      </c>
      <c r="L264">
        <v>21.417006137651875</v>
      </c>
      <c r="M264" t="str">
        <f t="shared" si="4"/>
        <v>Road - Passenger_Inter-City Bus_Diesel</v>
      </c>
      <c r="N264" t="str">
        <f>INDEX(crosswalk!B:B,MATCH($M264,crosswalk!$A:$A,0))</f>
        <v>psgr</v>
      </c>
      <c r="O264" t="str">
        <f>INDEX(crosswalk!C:C,MATCH($M264,crosswalk!$A:$A,0))</f>
        <v>HDVs</v>
      </c>
      <c r="P264" t="str">
        <f>INDEX(crosswalk!D:D,MATCH($M264,crosswalk!$A:$A,0))</f>
        <v>diesel vehicle</v>
      </c>
    </row>
    <row r="265" spans="1:16">
      <c r="A265" t="s">
        <v>182</v>
      </c>
      <c r="B265">
        <v>120</v>
      </c>
      <c r="C265" t="s">
        <v>167</v>
      </c>
      <c r="D265" t="s">
        <v>168</v>
      </c>
      <c r="E265" t="s">
        <v>195</v>
      </c>
      <c r="F265" t="s">
        <v>186</v>
      </c>
      <c r="G265" t="s">
        <v>171</v>
      </c>
      <c r="H265" t="s">
        <v>195</v>
      </c>
      <c r="I265">
        <v>467696</v>
      </c>
      <c r="J265">
        <v>426461.94296601543</v>
      </c>
      <c r="K265">
        <v>292.93886397044207</v>
      </c>
      <c r="L265">
        <v>1455.8052734479302</v>
      </c>
      <c r="M265" t="str">
        <f t="shared" si="4"/>
        <v>Road - Passenger_Inter-City Bus_Diesel</v>
      </c>
      <c r="N265" t="str">
        <f>INDEX(crosswalk!B:B,MATCH($M265,crosswalk!$A:$A,0))</f>
        <v>psgr</v>
      </c>
      <c r="O265" t="str">
        <f>INDEX(crosswalk!C:C,MATCH($M265,crosswalk!$A:$A,0))</f>
        <v>HDVs</v>
      </c>
      <c r="P265" t="str">
        <f>INDEX(crosswalk!D:D,MATCH($M265,crosswalk!$A:$A,0))</f>
        <v>diesel vehicle</v>
      </c>
    </row>
    <row r="266" spans="1:16">
      <c r="A266" t="s">
        <v>183</v>
      </c>
      <c r="B266">
        <v>120</v>
      </c>
      <c r="C266" t="s">
        <v>167</v>
      </c>
      <c r="D266" t="s">
        <v>168</v>
      </c>
      <c r="E266" t="s">
        <v>195</v>
      </c>
      <c r="F266" t="s">
        <v>186</v>
      </c>
      <c r="G266" t="s">
        <v>171</v>
      </c>
      <c r="H266" t="s">
        <v>195</v>
      </c>
      <c r="I266">
        <v>140340</v>
      </c>
      <c r="J266">
        <v>135778.57116344984</v>
      </c>
      <c r="K266">
        <v>413.52061726967065</v>
      </c>
      <c r="L266">
        <v>328.34776669648875</v>
      </c>
      <c r="M266" t="str">
        <f t="shared" si="4"/>
        <v>Road - Passenger_Inter-City Bus_Diesel</v>
      </c>
      <c r="N266" t="str">
        <f>INDEX(crosswalk!B:B,MATCH($M266,crosswalk!$A:$A,0))</f>
        <v>psgr</v>
      </c>
      <c r="O266" t="str">
        <f>INDEX(crosswalk!C:C,MATCH($M266,crosswalk!$A:$A,0))</f>
        <v>HDVs</v>
      </c>
      <c r="P266" t="str">
        <f>INDEX(crosswalk!D:D,MATCH($M266,crosswalk!$A:$A,0))</f>
        <v>diesel vehicle</v>
      </c>
    </row>
    <row r="267" spans="1:16">
      <c r="A267" t="s">
        <v>184</v>
      </c>
      <c r="B267">
        <v>120</v>
      </c>
      <c r="C267" t="s">
        <v>167</v>
      </c>
      <c r="D267" t="s">
        <v>168</v>
      </c>
      <c r="E267" t="s">
        <v>195</v>
      </c>
      <c r="F267" t="s">
        <v>186</v>
      </c>
      <c r="G267" t="s">
        <v>171</v>
      </c>
      <c r="H267" t="s">
        <v>195</v>
      </c>
      <c r="I267">
        <v>3058.4873816558352</v>
      </c>
      <c r="J267">
        <v>3050.2156105086929</v>
      </c>
      <c r="K267">
        <v>235.22153833971899</v>
      </c>
      <c r="L267">
        <v>12.967416300557542</v>
      </c>
      <c r="M267" t="str">
        <f t="shared" si="4"/>
        <v>Road - Passenger_Inter-City Bus_Diesel</v>
      </c>
      <c r="N267" t="str">
        <f>INDEX(crosswalk!B:B,MATCH($M267,crosswalk!$A:$A,0))</f>
        <v>psgr</v>
      </c>
      <c r="O267" t="str">
        <f>INDEX(crosswalk!C:C,MATCH($M267,crosswalk!$A:$A,0))</f>
        <v>HDVs</v>
      </c>
      <c r="P267" t="str">
        <f>INDEX(crosswalk!D:D,MATCH($M267,crosswalk!$A:$A,0))</f>
        <v>diesel vehicle</v>
      </c>
    </row>
    <row r="268" spans="1:16">
      <c r="A268" t="s">
        <v>166</v>
      </c>
      <c r="B268">
        <v>121</v>
      </c>
      <c r="C268" t="s">
        <v>167</v>
      </c>
      <c r="D268" t="s">
        <v>168</v>
      </c>
      <c r="E268" t="s">
        <v>196</v>
      </c>
      <c r="F268" t="s">
        <v>197</v>
      </c>
      <c r="G268" t="s">
        <v>198</v>
      </c>
      <c r="H268" t="s">
        <v>196</v>
      </c>
      <c r="I268">
        <v>546320.30000000005</v>
      </c>
      <c r="J268">
        <v>285229.54078534286</v>
      </c>
      <c r="K268">
        <v>29788.559999999998</v>
      </c>
      <c r="L268">
        <v>9.5751369245556983</v>
      </c>
      <c r="M268" t="str">
        <f t="shared" si="4"/>
        <v>Air - Passenger_Short-haul airplane_Aviation Gasoline</v>
      </c>
      <c r="N268" t="str">
        <f>INDEX(crosswalk!B:B,MATCH($M268,crosswalk!$A:$A,0))</f>
        <v>psgr</v>
      </c>
      <c r="O268" t="str">
        <f>INDEX(crosswalk!C:C,MATCH($M268,crosswalk!$A:$A,0))</f>
        <v>aircraft</v>
      </c>
      <c r="P268" t="str">
        <f>INDEX(crosswalk!D:D,MATCH($M268,crosswalk!$A:$A,0))</f>
        <v>diesel vehicle</v>
      </c>
    </row>
    <row r="269" spans="1:16">
      <c r="A269" t="s">
        <v>172</v>
      </c>
      <c r="B269">
        <v>121</v>
      </c>
      <c r="C269" t="s">
        <v>167</v>
      </c>
      <c r="D269" t="s">
        <v>168</v>
      </c>
      <c r="E269" t="s">
        <v>196</v>
      </c>
      <c r="F269" t="s">
        <v>197</v>
      </c>
      <c r="G269" t="s">
        <v>198</v>
      </c>
      <c r="H269" t="s">
        <v>196</v>
      </c>
      <c r="I269">
        <v>291266.59746162</v>
      </c>
      <c r="J269">
        <v>217333.50528261138</v>
      </c>
      <c r="K269">
        <v>29788.559999999998</v>
      </c>
      <c r="L269">
        <v>7.2958714782658642</v>
      </c>
      <c r="M269" t="str">
        <f t="shared" si="4"/>
        <v>Air - Passenger_Short-haul airplane_Aviation Gasoline</v>
      </c>
      <c r="N269" t="str">
        <f>INDEX(crosswalk!B:B,MATCH($M269,crosswalk!$A:$A,0))</f>
        <v>psgr</v>
      </c>
      <c r="O269" t="str">
        <f>INDEX(crosswalk!C:C,MATCH($M269,crosswalk!$A:$A,0))</f>
        <v>aircraft</v>
      </c>
      <c r="P269" t="str">
        <f>INDEX(crosswalk!D:D,MATCH($M269,crosswalk!$A:$A,0))</f>
        <v>diesel vehicle</v>
      </c>
    </row>
    <row r="270" spans="1:16">
      <c r="A270" t="s">
        <v>173</v>
      </c>
      <c r="B270">
        <v>121</v>
      </c>
      <c r="C270" t="s">
        <v>167</v>
      </c>
      <c r="D270" t="s">
        <v>168</v>
      </c>
      <c r="E270" t="s">
        <v>196</v>
      </c>
      <c r="F270" t="s">
        <v>197</v>
      </c>
      <c r="G270" t="s">
        <v>198</v>
      </c>
      <c r="H270" t="s">
        <v>196</v>
      </c>
      <c r="I270">
        <v>14339.271775855323</v>
      </c>
      <c r="J270">
        <v>8496.7413986360498</v>
      </c>
      <c r="K270">
        <v>29788.559999999998</v>
      </c>
      <c r="L270">
        <v>0.28523504991970239</v>
      </c>
      <c r="M270" t="str">
        <f t="shared" si="4"/>
        <v>Air - Passenger_Short-haul airplane_Aviation Gasoline</v>
      </c>
      <c r="N270" t="str">
        <f>INDEX(crosswalk!B:B,MATCH($M270,crosswalk!$A:$A,0))</f>
        <v>psgr</v>
      </c>
      <c r="O270" t="str">
        <f>INDEX(crosswalk!C:C,MATCH($M270,crosswalk!$A:$A,0))</f>
        <v>aircraft</v>
      </c>
      <c r="P270" t="str">
        <f>INDEX(crosswalk!D:D,MATCH($M270,crosswalk!$A:$A,0))</f>
        <v>diesel vehicle</v>
      </c>
    </row>
    <row r="271" spans="1:16">
      <c r="A271" t="s">
        <v>174</v>
      </c>
      <c r="B271">
        <v>121</v>
      </c>
      <c r="C271" t="s">
        <v>167</v>
      </c>
      <c r="D271" t="s">
        <v>168</v>
      </c>
      <c r="E271" t="s">
        <v>196</v>
      </c>
      <c r="F271" t="s">
        <v>197</v>
      </c>
      <c r="G271" t="s">
        <v>198</v>
      </c>
      <c r="H271" t="s">
        <v>196</v>
      </c>
      <c r="I271">
        <v>474306.50000000006</v>
      </c>
      <c r="J271">
        <v>324016.28923201951</v>
      </c>
      <c r="K271">
        <v>29788.559999999998</v>
      </c>
      <c r="L271">
        <v>10.877205518897844</v>
      </c>
      <c r="M271" t="str">
        <f t="shared" si="4"/>
        <v>Air - Passenger_Short-haul airplane_Aviation Gasoline</v>
      </c>
      <c r="N271" t="str">
        <f>INDEX(crosswalk!B:B,MATCH($M271,crosswalk!$A:$A,0))</f>
        <v>psgr</v>
      </c>
      <c r="O271" t="str">
        <f>INDEX(crosswalk!C:C,MATCH($M271,crosswalk!$A:$A,0))</f>
        <v>aircraft</v>
      </c>
      <c r="P271" t="str">
        <f>INDEX(crosswalk!D:D,MATCH($M271,crosswalk!$A:$A,0))</f>
        <v>diesel vehicle</v>
      </c>
    </row>
    <row r="272" spans="1:16">
      <c r="A272" t="s">
        <v>175</v>
      </c>
      <c r="B272">
        <v>121</v>
      </c>
      <c r="C272" t="s">
        <v>167</v>
      </c>
      <c r="D272" t="s">
        <v>168</v>
      </c>
      <c r="E272" t="s">
        <v>196</v>
      </c>
      <c r="F272" t="s">
        <v>197</v>
      </c>
      <c r="G272" t="s">
        <v>198</v>
      </c>
      <c r="H272" t="s">
        <v>196</v>
      </c>
      <c r="I272">
        <v>0</v>
      </c>
      <c r="J272">
        <v>0</v>
      </c>
      <c r="K272">
        <v>29788.559999999998</v>
      </c>
      <c r="L272">
        <v>0</v>
      </c>
      <c r="M272" t="str">
        <f t="shared" si="4"/>
        <v>Air - Passenger_Short-haul airplane_Aviation Gasoline</v>
      </c>
      <c r="N272" t="str">
        <f>INDEX(crosswalk!B:B,MATCH($M272,crosswalk!$A:$A,0))</f>
        <v>psgr</v>
      </c>
      <c r="O272" t="str">
        <f>INDEX(crosswalk!C:C,MATCH($M272,crosswalk!$A:$A,0))</f>
        <v>aircraft</v>
      </c>
      <c r="P272" t="str">
        <f>INDEX(crosswalk!D:D,MATCH($M272,crosswalk!$A:$A,0))</f>
        <v>diesel vehicle</v>
      </c>
    </row>
    <row r="273" spans="1:16">
      <c r="A273" t="s">
        <v>176</v>
      </c>
      <c r="B273">
        <v>121</v>
      </c>
      <c r="C273" t="s">
        <v>167</v>
      </c>
      <c r="D273" t="s">
        <v>168</v>
      </c>
      <c r="E273" t="s">
        <v>196</v>
      </c>
      <c r="F273" t="s">
        <v>197</v>
      </c>
      <c r="G273" t="s">
        <v>198</v>
      </c>
      <c r="H273" t="s">
        <v>196</v>
      </c>
      <c r="I273">
        <v>0</v>
      </c>
      <c r="J273">
        <v>0</v>
      </c>
      <c r="K273">
        <v>29788.559999999998</v>
      </c>
      <c r="L273">
        <v>0</v>
      </c>
      <c r="M273" t="str">
        <f t="shared" si="4"/>
        <v>Air - Passenger_Short-haul airplane_Aviation Gasoline</v>
      </c>
      <c r="N273" t="str">
        <f>INDEX(crosswalk!B:B,MATCH($M273,crosswalk!$A:$A,0))</f>
        <v>psgr</v>
      </c>
      <c r="O273" t="str">
        <f>INDEX(crosswalk!C:C,MATCH($M273,crosswalk!$A:$A,0))</f>
        <v>aircraft</v>
      </c>
      <c r="P273" t="str">
        <f>INDEX(crosswalk!D:D,MATCH($M273,crosswalk!$A:$A,0))</f>
        <v>diesel vehicle</v>
      </c>
    </row>
    <row r="274" spans="1:16">
      <c r="A274" t="s">
        <v>177</v>
      </c>
      <c r="B274">
        <v>121</v>
      </c>
      <c r="C274" t="s">
        <v>167</v>
      </c>
      <c r="D274" t="s">
        <v>168</v>
      </c>
      <c r="E274" t="s">
        <v>196</v>
      </c>
      <c r="F274" t="s">
        <v>197</v>
      </c>
      <c r="G274" t="s">
        <v>198</v>
      </c>
      <c r="H274" t="s">
        <v>196</v>
      </c>
      <c r="I274">
        <v>0</v>
      </c>
      <c r="J274">
        <v>0</v>
      </c>
      <c r="K274">
        <v>29788.559999999998</v>
      </c>
      <c r="L274">
        <v>0</v>
      </c>
      <c r="M274" t="str">
        <f t="shared" si="4"/>
        <v>Air - Passenger_Short-haul airplane_Aviation Gasoline</v>
      </c>
      <c r="N274" t="str">
        <f>INDEX(crosswalk!B:B,MATCH($M274,crosswalk!$A:$A,0))</f>
        <v>psgr</v>
      </c>
      <c r="O274" t="str">
        <f>INDEX(crosswalk!C:C,MATCH($M274,crosswalk!$A:$A,0))</f>
        <v>aircraft</v>
      </c>
      <c r="P274" t="str">
        <f>INDEX(crosswalk!D:D,MATCH($M274,crosswalk!$A:$A,0))</f>
        <v>diesel vehicle</v>
      </c>
    </row>
    <row r="275" spans="1:16">
      <c r="A275" t="s">
        <v>178</v>
      </c>
      <c r="B275">
        <v>121</v>
      </c>
      <c r="C275" t="s">
        <v>167</v>
      </c>
      <c r="D275" t="s">
        <v>168</v>
      </c>
      <c r="E275" t="s">
        <v>196</v>
      </c>
      <c r="F275" t="s">
        <v>197</v>
      </c>
      <c r="G275" t="s">
        <v>198</v>
      </c>
      <c r="H275" t="s">
        <v>196</v>
      </c>
      <c r="I275">
        <v>19.256825931568976</v>
      </c>
      <c r="J275">
        <v>8.6244041085802277</v>
      </c>
      <c r="K275">
        <v>29788.559999999998</v>
      </c>
      <c r="L275">
        <v>2.8952067869612456E-4</v>
      </c>
      <c r="M275" t="str">
        <f t="shared" si="4"/>
        <v>Air - Passenger_Short-haul airplane_Aviation Gasoline</v>
      </c>
      <c r="N275" t="str">
        <f>INDEX(crosswalk!B:B,MATCH($M275,crosswalk!$A:$A,0))</f>
        <v>psgr</v>
      </c>
      <c r="O275" t="str">
        <f>INDEX(crosswalk!C:C,MATCH($M275,crosswalk!$A:$A,0))</f>
        <v>aircraft</v>
      </c>
      <c r="P275" t="str">
        <f>INDEX(crosswalk!D:D,MATCH($M275,crosswalk!$A:$A,0))</f>
        <v>diesel vehicle</v>
      </c>
    </row>
    <row r="276" spans="1:16">
      <c r="A276" t="s">
        <v>179</v>
      </c>
      <c r="B276">
        <v>121</v>
      </c>
      <c r="C276" t="s">
        <v>167</v>
      </c>
      <c r="D276" t="s">
        <v>168</v>
      </c>
      <c r="E276" t="s">
        <v>196</v>
      </c>
      <c r="F276" t="s">
        <v>197</v>
      </c>
      <c r="G276" t="s">
        <v>198</v>
      </c>
      <c r="H276" t="s">
        <v>196</v>
      </c>
      <c r="I276">
        <v>0.14536264593586293</v>
      </c>
      <c r="J276">
        <v>8.6134695739445807E-2</v>
      </c>
      <c r="K276">
        <v>29788.559999999998</v>
      </c>
      <c r="L276">
        <v>2.8915360708757257E-6</v>
      </c>
      <c r="M276" t="str">
        <f t="shared" si="4"/>
        <v>Air - Passenger_Short-haul airplane_Aviation Gasoline</v>
      </c>
      <c r="N276" t="str">
        <f>INDEX(crosswalk!B:B,MATCH($M276,crosswalk!$A:$A,0))</f>
        <v>psgr</v>
      </c>
      <c r="O276" t="str">
        <f>INDEX(crosswalk!C:C,MATCH($M276,crosswalk!$A:$A,0))</f>
        <v>aircraft</v>
      </c>
      <c r="P276" t="str">
        <f>INDEX(crosswalk!D:D,MATCH($M276,crosswalk!$A:$A,0))</f>
        <v>diesel vehicle</v>
      </c>
    </row>
    <row r="277" spans="1:16">
      <c r="A277" t="s">
        <v>180</v>
      </c>
      <c r="B277">
        <v>121</v>
      </c>
      <c r="C277" t="s">
        <v>167</v>
      </c>
      <c r="D277" t="s">
        <v>168</v>
      </c>
      <c r="E277" t="s">
        <v>196</v>
      </c>
      <c r="F277" t="s">
        <v>197</v>
      </c>
      <c r="G277" t="s">
        <v>198</v>
      </c>
      <c r="H277" t="s">
        <v>196</v>
      </c>
      <c r="I277">
        <v>261312.7</v>
      </c>
      <c r="J277">
        <v>152046.12375595167</v>
      </c>
      <c r="K277">
        <v>29788.559999999998</v>
      </c>
      <c r="L277">
        <v>5.1041783743810267</v>
      </c>
      <c r="M277" t="str">
        <f t="shared" si="4"/>
        <v>Air - Passenger_Short-haul airplane_Aviation Gasoline</v>
      </c>
      <c r="N277" t="str">
        <f>INDEX(crosswalk!B:B,MATCH($M277,crosswalk!$A:$A,0))</f>
        <v>psgr</v>
      </c>
      <c r="O277" t="str">
        <f>INDEX(crosswalk!C:C,MATCH($M277,crosswalk!$A:$A,0))</f>
        <v>aircraft</v>
      </c>
      <c r="P277" t="str">
        <f>INDEX(crosswalk!D:D,MATCH($M277,crosswalk!$A:$A,0))</f>
        <v>diesel vehicle</v>
      </c>
    </row>
    <row r="278" spans="1:16">
      <c r="A278" t="s">
        <v>181</v>
      </c>
      <c r="B278">
        <v>121</v>
      </c>
      <c r="C278" t="s">
        <v>167</v>
      </c>
      <c r="D278" t="s">
        <v>168</v>
      </c>
      <c r="E278" t="s">
        <v>196</v>
      </c>
      <c r="F278" t="s">
        <v>197</v>
      </c>
      <c r="G278" t="s">
        <v>198</v>
      </c>
      <c r="H278" t="s">
        <v>196</v>
      </c>
      <c r="I278">
        <v>0</v>
      </c>
      <c r="J278">
        <v>0</v>
      </c>
      <c r="K278">
        <v>29788.559999999998</v>
      </c>
      <c r="L278">
        <v>0</v>
      </c>
      <c r="M278" t="str">
        <f t="shared" si="4"/>
        <v>Air - Passenger_Short-haul airplane_Aviation Gasoline</v>
      </c>
      <c r="N278" t="str">
        <f>INDEX(crosswalk!B:B,MATCH($M278,crosswalk!$A:$A,0))</f>
        <v>psgr</v>
      </c>
      <c r="O278" t="str">
        <f>INDEX(crosswalk!C:C,MATCH($M278,crosswalk!$A:$A,0))</f>
        <v>aircraft</v>
      </c>
      <c r="P278" t="str">
        <f>INDEX(crosswalk!D:D,MATCH($M278,crosswalk!$A:$A,0))</f>
        <v>diesel vehicle</v>
      </c>
    </row>
    <row r="279" spans="1:16">
      <c r="A279" t="s">
        <v>182</v>
      </c>
      <c r="B279">
        <v>121</v>
      </c>
      <c r="C279" t="s">
        <v>167</v>
      </c>
      <c r="D279" t="s">
        <v>168</v>
      </c>
      <c r="E279" t="s">
        <v>196</v>
      </c>
      <c r="F279" t="s">
        <v>197</v>
      </c>
      <c r="G279" t="s">
        <v>198</v>
      </c>
      <c r="H279" t="s">
        <v>196</v>
      </c>
      <c r="I279">
        <v>446189.35000000003</v>
      </c>
      <c r="J279">
        <v>229872.05786094582</v>
      </c>
      <c r="K279">
        <v>29788.559999999998</v>
      </c>
      <c r="L279">
        <v>7.7167898636572509</v>
      </c>
      <c r="M279" t="str">
        <f t="shared" si="4"/>
        <v>Air - Passenger_Short-haul airplane_Aviation Gasoline</v>
      </c>
      <c r="N279" t="str">
        <f>INDEX(crosswalk!B:B,MATCH($M279,crosswalk!$A:$A,0))</f>
        <v>psgr</v>
      </c>
      <c r="O279" t="str">
        <f>INDEX(crosswalk!C:C,MATCH($M279,crosswalk!$A:$A,0))</f>
        <v>aircraft</v>
      </c>
      <c r="P279" t="str">
        <f>INDEX(crosswalk!D:D,MATCH($M279,crosswalk!$A:$A,0))</f>
        <v>diesel vehicle</v>
      </c>
    </row>
    <row r="280" spans="1:16">
      <c r="A280" t="s">
        <v>183</v>
      </c>
      <c r="B280">
        <v>121</v>
      </c>
      <c r="C280" t="s">
        <v>167</v>
      </c>
      <c r="D280" t="s">
        <v>168</v>
      </c>
      <c r="E280" t="s">
        <v>196</v>
      </c>
      <c r="F280" t="s">
        <v>197</v>
      </c>
      <c r="G280" t="s">
        <v>198</v>
      </c>
      <c r="H280" t="s">
        <v>196</v>
      </c>
      <c r="I280">
        <v>69994.100000000006</v>
      </c>
      <c r="J280">
        <v>34445.701345204419</v>
      </c>
      <c r="K280">
        <v>29788.559999999998</v>
      </c>
      <c r="L280">
        <v>1.1563399286573242</v>
      </c>
      <c r="M280" t="str">
        <f t="shared" si="4"/>
        <v>Air - Passenger_Short-haul airplane_Aviation Gasoline</v>
      </c>
      <c r="N280" t="str">
        <f>INDEX(crosswalk!B:B,MATCH($M280,crosswalk!$A:$A,0))</f>
        <v>psgr</v>
      </c>
      <c r="O280" t="str">
        <f>INDEX(crosswalk!C:C,MATCH($M280,crosswalk!$A:$A,0))</f>
        <v>aircraft</v>
      </c>
      <c r="P280" t="str">
        <f>INDEX(crosswalk!D:D,MATCH($M280,crosswalk!$A:$A,0))</f>
        <v>diesel vehicle</v>
      </c>
    </row>
    <row r="281" spans="1:16">
      <c r="A281" t="s">
        <v>184</v>
      </c>
      <c r="B281">
        <v>121</v>
      </c>
      <c r="C281" t="s">
        <v>167</v>
      </c>
      <c r="D281" t="s">
        <v>168</v>
      </c>
      <c r="E281" t="s">
        <v>196</v>
      </c>
      <c r="F281" t="s">
        <v>197</v>
      </c>
      <c r="G281" t="s">
        <v>198</v>
      </c>
      <c r="H281" t="s">
        <v>196</v>
      </c>
      <c r="I281">
        <v>2194.3818146864687</v>
      </c>
      <c r="J281">
        <v>2540.7426281185885</v>
      </c>
      <c r="K281">
        <v>29788.559999999998</v>
      </c>
      <c r="L281">
        <v>8.5292562920751755E-2</v>
      </c>
      <c r="M281" t="str">
        <f t="shared" si="4"/>
        <v>Air - Passenger_Short-haul airplane_Aviation Gasoline</v>
      </c>
      <c r="N281" t="str">
        <f>INDEX(crosswalk!B:B,MATCH($M281,crosswalk!$A:$A,0))</f>
        <v>psgr</v>
      </c>
      <c r="O281" t="str">
        <f>INDEX(crosswalk!C:C,MATCH($M281,crosswalk!$A:$A,0))</f>
        <v>aircraft</v>
      </c>
      <c r="P281" t="str">
        <f>INDEX(crosswalk!D:D,MATCH($M281,crosswalk!$A:$A,0))</f>
        <v>diesel vehicle</v>
      </c>
    </row>
    <row r="282" spans="1:16">
      <c r="A282" t="s">
        <v>166</v>
      </c>
      <c r="B282">
        <v>122</v>
      </c>
      <c r="C282" t="s">
        <v>167</v>
      </c>
      <c r="D282" t="s">
        <v>168</v>
      </c>
      <c r="E282" t="s">
        <v>199</v>
      </c>
      <c r="F282" t="s">
        <v>197</v>
      </c>
      <c r="G282" t="s">
        <v>198</v>
      </c>
      <c r="H282" t="s">
        <v>199</v>
      </c>
      <c r="I282">
        <v>28753.7</v>
      </c>
      <c r="J282">
        <v>15012.081093965415</v>
      </c>
      <c r="K282">
        <v>15320.34</v>
      </c>
      <c r="L282">
        <v>0.97987910803320388</v>
      </c>
      <c r="M282" t="str">
        <f t="shared" si="4"/>
        <v>Air - Passenger_Helicopter_Aviation Gasoline</v>
      </c>
      <c r="N282" t="str">
        <f>INDEX(crosswalk!B:B,MATCH($M282,crosswalk!$A:$A,0))</f>
        <v>psgr</v>
      </c>
      <c r="O282" t="str">
        <f>INDEX(crosswalk!C:C,MATCH($M282,crosswalk!$A:$A,0))</f>
        <v>aircraft</v>
      </c>
      <c r="P282" t="str">
        <f>INDEX(crosswalk!D:D,MATCH($M282,crosswalk!$A:$A,0))</f>
        <v>diesel vehicle</v>
      </c>
    </row>
    <row r="283" spans="1:16">
      <c r="A283" t="s">
        <v>172</v>
      </c>
      <c r="B283">
        <v>122</v>
      </c>
      <c r="C283" t="s">
        <v>167</v>
      </c>
      <c r="D283" t="s">
        <v>168</v>
      </c>
      <c r="E283" t="s">
        <v>199</v>
      </c>
      <c r="F283" t="s">
        <v>197</v>
      </c>
      <c r="G283" t="s">
        <v>198</v>
      </c>
      <c r="H283" t="s">
        <v>199</v>
      </c>
      <c r="I283">
        <v>15329.820919032631</v>
      </c>
      <c r="J283">
        <v>11438.605541190072</v>
      </c>
      <c r="K283">
        <v>15320.34</v>
      </c>
      <c r="L283">
        <v>0.74662870022402061</v>
      </c>
      <c r="M283" t="str">
        <f t="shared" si="4"/>
        <v>Air - Passenger_Helicopter_Aviation Gasoline</v>
      </c>
      <c r="N283" t="str">
        <f>INDEX(crosswalk!B:B,MATCH($M283,crosswalk!$A:$A,0))</f>
        <v>psgr</v>
      </c>
      <c r="O283" t="str">
        <f>INDEX(crosswalk!C:C,MATCH($M283,crosswalk!$A:$A,0))</f>
        <v>aircraft</v>
      </c>
      <c r="P283" t="str">
        <f>INDEX(crosswalk!D:D,MATCH($M283,crosswalk!$A:$A,0))</f>
        <v>diesel vehicle</v>
      </c>
    </row>
    <row r="284" spans="1:16">
      <c r="A284" t="s">
        <v>173</v>
      </c>
      <c r="B284">
        <v>122</v>
      </c>
      <c r="C284" t="s">
        <v>167</v>
      </c>
      <c r="D284" t="s">
        <v>168</v>
      </c>
      <c r="E284" t="s">
        <v>199</v>
      </c>
      <c r="F284" t="s">
        <v>197</v>
      </c>
      <c r="G284" t="s">
        <v>198</v>
      </c>
      <c r="H284" t="s">
        <v>199</v>
      </c>
      <c r="I284">
        <v>754.69851451870124</v>
      </c>
      <c r="J284">
        <v>447.19691571768686</v>
      </c>
      <c r="K284">
        <v>15320.34</v>
      </c>
      <c r="L284">
        <v>2.9189751383956679E-2</v>
      </c>
      <c r="M284" t="str">
        <f t="shared" si="4"/>
        <v>Air - Passenger_Helicopter_Aviation Gasoline</v>
      </c>
      <c r="N284" t="str">
        <f>INDEX(crosswalk!B:B,MATCH($M284,crosswalk!$A:$A,0))</f>
        <v>psgr</v>
      </c>
      <c r="O284" t="str">
        <f>INDEX(crosswalk!C:C,MATCH($M284,crosswalk!$A:$A,0))</f>
        <v>aircraft</v>
      </c>
      <c r="P284" t="str">
        <f>INDEX(crosswalk!D:D,MATCH($M284,crosswalk!$A:$A,0))</f>
        <v>diesel vehicle</v>
      </c>
    </row>
    <row r="285" spans="1:16">
      <c r="A285" t="s">
        <v>174</v>
      </c>
      <c r="B285">
        <v>122</v>
      </c>
      <c r="C285" t="s">
        <v>167</v>
      </c>
      <c r="D285" t="s">
        <v>168</v>
      </c>
      <c r="E285" t="s">
        <v>199</v>
      </c>
      <c r="F285" t="s">
        <v>197</v>
      </c>
      <c r="G285" t="s">
        <v>198</v>
      </c>
      <c r="H285" t="s">
        <v>199</v>
      </c>
      <c r="I285">
        <v>24963.5</v>
      </c>
      <c r="J285">
        <v>17053.488906948394</v>
      </c>
      <c r="K285">
        <v>15320.34</v>
      </c>
      <c r="L285">
        <v>1.1131273135549469</v>
      </c>
      <c r="M285" t="str">
        <f t="shared" si="4"/>
        <v>Air - Passenger_Helicopter_Aviation Gasoline</v>
      </c>
      <c r="N285" t="str">
        <f>INDEX(crosswalk!B:B,MATCH($M285,crosswalk!$A:$A,0))</f>
        <v>psgr</v>
      </c>
      <c r="O285" t="str">
        <f>INDEX(crosswalk!C:C,MATCH($M285,crosswalk!$A:$A,0))</f>
        <v>aircraft</v>
      </c>
      <c r="P285" t="str">
        <f>INDEX(crosswalk!D:D,MATCH($M285,crosswalk!$A:$A,0))</f>
        <v>diesel vehicle</v>
      </c>
    </row>
    <row r="286" spans="1:16">
      <c r="A286" t="s">
        <v>175</v>
      </c>
      <c r="B286">
        <v>122</v>
      </c>
      <c r="C286" t="s">
        <v>167</v>
      </c>
      <c r="D286" t="s">
        <v>168</v>
      </c>
      <c r="E286" t="s">
        <v>199</v>
      </c>
      <c r="F286" t="s">
        <v>197</v>
      </c>
      <c r="G286" t="s">
        <v>198</v>
      </c>
      <c r="H286" t="s">
        <v>199</v>
      </c>
      <c r="I286">
        <v>0</v>
      </c>
      <c r="J286">
        <v>0</v>
      </c>
      <c r="K286">
        <v>15320.34</v>
      </c>
      <c r="L286">
        <v>0</v>
      </c>
      <c r="M286" t="str">
        <f t="shared" si="4"/>
        <v>Air - Passenger_Helicopter_Aviation Gasoline</v>
      </c>
      <c r="N286" t="str">
        <f>INDEX(crosswalk!B:B,MATCH($M286,crosswalk!$A:$A,0))</f>
        <v>psgr</v>
      </c>
      <c r="O286" t="str">
        <f>INDEX(crosswalk!C:C,MATCH($M286,crosswalk!$A:$A,0))</f>
        <v>aircraft</v>
      </c>
      <c r="P286" t="str">
        <f>INDEX(crosswalk!D:D,MATCH($M286,crosswalk!$A:$A,0))</f>
        <v>diesel vehicle</v>
      </c>
    </row>
    <row r="287" spans="1:16">
      <c r="A287" t="s">
        <v>176</v>
      </c>
      <c r="B287">
        <v>122</v>
      </c>
      <c r="C287" t="s">
        <v>167</v>
      </c>
      <c r="D287" t="s">
        <v>168</v>
      </c>
      <c r="E287" t="s">
        <v>199</v>
      </c>
      <c r="F287" t="s">
        <v>197</v>
      </c>
      <c r="G287" t="s">
        <v>198</v>
      </c>
      <c r="H287" t="s">
        <v>199</v>
      </c>
      <c r="I287">
        <v>0</v>
      </c>
      <c r="J287">
        <v>0</v>
      </c>
      <c r="K287">
        <v>15320.34</v>
      </c>
      <c r="L287">
        <v>0</v>
      </c>
      <c r="M287" t="str">
        <f t="shared" si="4"/>
        <v>Air - Passenger_Helicopter_Aviation Gasoline</v>
      </c>
      <c r="N287" t="str">
        <f>INDEX(crosswalk!B:B,MATCH($M287,crosswalk!$A:$A,0))</f>
        <v>psgr</v>
      </c>
      <c r="O287" t="str">
        <f>INDEX(crosswalk!C:C,MATCH($M287,crosswalk!$A:$A,0))</f>
        <v>aircraft</v>
      </c>
      <c r="P287" t="str">
        <f>INDEX(crosswalk!D:D,MATCH($M287,crosswalk!$A:$A,0))</f>
        <v>diesel vehicle</v>
      </c>
    </row>
    <row r="288" spans="1:16">
      <c r="A288" t="s">
        <v>177</v>
      </c>
      <c r="B288">
        <v>122</v>
      </c>
      <c r="C288" t="s">
        <v>167</v>
      </c>
      <c r="D288" t="s">
        <v>168</v>
      </c>
      <c r="E288" t="s">
        <v>199</v>
      </c>
      <c r="F288" t="s">
        <v>197</v>
      </c>
      <c r="G288" t="s">
        <v>198</v>
      </c>
      <c r="H288" t="s">
        <v>199</v>
      </c>
      <c r="I288">
        <v>0</v>
      </c>
      <c r="J288">
        <v>0</v>
      </c>
      <c r="K288">
        <v>15320.34</v>
      </c>
      <c r="L288">
        <v>0</v>
      </c>
      <c r="M288" t="str">
        <f t="shared" si="4"/>
        <v>Air - Passenger_Helicopter_Aviation Gasoline</v>
      </c>
      <c r="N288" t="str">
        <f>INDEX(crosswalk!B:B,MATCH($M288,crosswalk!$A:$A,0))</f>
        <v>psgr</v>
      </c>
      <c r="O288" t="str">
        <f>INDEX(crosswalk!C:C,MATCH($M288,crosswalk!$A:$A,0))</f>
        <v>aircraft</v>
      </c>
      <c r="P288" t="str">
        <f>INDEX(crosswalk!D:D,MATCH($M288,crosswalk!$A:$A,0))</f>
        <v>diesel vehicle</v>
      </c>
    </row>
    <row r="289" spans="1:16">
      <c r="A289" t="s">
        <v>178</v>
      </c>
      <c r="B289">
        <v>122</v>
      </c>
      <c r="C289" t="s">
        <v>167</v>
      </c>
      <c r="D289" t="s">
        <v>168</v>
      </c>
      <c r="E289" t="s">
        <v>199</v>
      </c>
      <c r="F289" t="s">
        <v>197</v>
      </c>
      <c r="G289" t="s">
        <v>198</v>
      </c>
      <c r="H289" t="s">
        <v>199</v>
      </c>
      <c r="I289">
        <v>1.0135171542931039</v>
      </c>
      <c r="J289">
        <v>0.45391600571474877</v>
      </c>
      <c r="K289">
        <v>15320.34</v>
      </c>
      <c r="L289">
        <v>2.9628324548590224E-5</v>
      </c>
      <c r="M289" t="str">
        <f t="shared" si="4"/>
        <v>Air - Passenger_Helicopter_Aviation Gasoline</v>
      </c>
      <c r="N289" t="str">
        <f>INDEX(crosswalk!B:B,MATCH($M289,crosswalk!$A:$A,0))</f>
        <v>psgr</v>
      </c>
      <c r="O289" t="str">
        <f>INDEX(crosswalk!C:C,MATCH($M289,crosswalk!$A:$A,0))</f>
        <v>aircraft</v>
      </c>
      <c r="P289" t="str">
        <f>INDEX(crosswalk!D:D,MATCH($M289,crosswalk!$A:$A,0))</f>
        <v>diesel vehicle</v>
      </c>
    </row>
    <row r="290" spans="1:16">
      <c r="A290" t="s">
        <v>179</v>
      </c>
      <c r="B290">
        <v>122</v>
      </c>
      <c r="C290" t="s">
        <v>167</v>
      </c>
      <c r="D290" t="s">
        <v>168</v>
      </c>
      <c r="E290" t="s">
        <v>199</v>
      </c>
      <c r="F290" t="s">
        <v>197</v>
      </c>
      <c r="G290" t="s">
        <v>198</v>
      </c>
      <c r="H290" t="s">
        <v>199</v>
      </c>
      <c r="I290">
        <v>7.6506655755717336E-3</v>
      </c>
      <c r="J290">
        <v>4.5334050389182002E-3</v>
      </c>
      <c r="K290">
        <v>15320.34</v>
      </c>
      <c r="L290">
        <v>2.9590759989126875E-7</v>
      </c>
      <c r="M290" t="str">
        <f t="shared" si="4"/>
        <v>Air - Passenger_Helicopter_Aviation Gasoline</v>
      </c>
      <c r="N290" t="str">
        <f>INDEX(crosswalk!B:B,MATCH($M290,crosswalk!$A:$A,0))</f>
        <v>psgr</v>
      </c>
      <c r="O290" t="str">
        <f>INDEX(crosswalk!C:C,MATCH($M290,crosswalk!$A:$A,0))</f>
        <v>aircraft</v>
      </c>
      <c r="P290" t="str">
        <f>INDEX(crosswalk!D:D,MATCH($M290,crosswalk!$A:$A,0))</f>
        <v>diesel vehicle</v>
      </c>
    </row>
    <row r="291" spans="1:16">
      <c r="A291" t="s">
        <v>180</v>
      </c>
      <c r="B291">
        <v>122</v>
      </c>
      <c r="C291" t="s">
        <v>167</v>
      </c>
      <c r="D291" t="s">
        <v>168</v>
      </c>
      <c r="E291" t="s">
        <v>199</v>
      </c>
      <c r="F291" t="s">
        <v>197</v>
      </c>
      <c r="G291" t="s">
        <v>198</v>
      </c>
      <c r="H291" t="s">
        <v>199</v>
      </c>
      <c r="I291">
        <v>13753.300000000001</v>
      </c>
      <c r="J291">
        <v>8002.4275661027195</v>
      </c>
      <c r="K291">
        <v>15320.34</v>
      </c>
      <c r="L291">
        <v>0.52234007640187619</v>
      </c>
      <c r="M291" t="str">
        <f t="shared" si="4"/>
        <v>Air - Passenger_Helicopter_Aviation Gasoline</v>
      </c>
      <c r="N291" t="str">
        <f>INDEX(crosswalk!B:B,MATCH($M291,crosswalk!$A:$A,0))</f>
        <v>psgr</v>
      </c>
      <c r="O291" t="str">
        <f>INDEX(crosswalk!C:C,MATCH($M291,crosswalk!$A:$A,0))</f>
        <v>aircraft</v>
      </c>
      <c r="P291" t="str">
        <f>INDEX(crosswalk!D:D,MATCH($M291,crosswalk!$A:$A,0))</f>
        <v>diesel vehicle</v>
      </c>
    </row>
    <row r="292" spans="1:16">
      <c r="A292" t="s">
        <v>181</v>
      </c>
      <c r="B292">
        <v>122</v>
      </c>
      <c r="C292" t="s">
        <v>167</v>
      </c>
      <c r="D292" t="s">
        <v>168</v>
      </c>
      <c r="E292" t="s">
        <v>199</v>
      </c>
      <c r="F292" t="s">
        <v>197</v>
      </c>
      <c r="G292" t="s">
        <v>198</v>
      </c>
      <c r="H292" t="s">
        <v>199</v>
      </c>
      <c r="I292">
        <v>0</v>
      </c>
      <c r="J292">
        <v>0</v>
      </c>
      <c r="K292">
        <v>15320.34</v>
      </c>
      <c r="L292">
        <v>0</v>
      </c>
      <c r="M292" t="str">
        <f t="shared" si="4"/>
        <v>Air - Passenger_Helicopter_Aviation Gasoline</v>
      </c>
      <c r="N292" t="str">
        <f>INDEX(crosswalk!B:B,MATCH($M292,crosswalk!$A:$A,0))</f>
        <v>psgr</v>
      </c>
      <c r="O292" t="str">
        <f>INDEX(crosswalk!C:C,MATCH($M292,crosswalk!$A:$A,0))</f>
        <v>aircraft</v>
      </c>
      <c r="P292" t="str">
        <f>INDEX(crosswalk!D:D,MATCH($M292,crosswalk!$A:$A,0))</f>
        <v>diesel vehicle</v>
      </c>
    </row>
    <row r="293" spans="1:16">
      <c r="A293" t="s">
        <v>182</v>
      </c>
      <c r="B293">
        <v>122</v>
      </c>
      <c r="C293" t="s">
        <v>167</v>
      </c>
      <c r="D293" t="s">
        <v>168</v>
      </c>
      <c r="E293" t="s">
        <v>199</v>
      </c>
      <c r="F293" t="s">
        <v>197</v>
      </c>
      <c r="G293" t="s">
        <v>198</v>
      </c>
      <c r="H293" t="s">
        <v>199</v>
      </c>
      <c r="I293">
        <v>23483.65</v>
      </c>
      <c r="J293">
        <v>12098.529361102412</v>
      </c>
      <c r="K293">
        <v>15320.34</v>
      </c>
      <c r="L293">
        <v>0.78970371160838537</v>
      </c>
      <c r="M293" t="str">
        <f t="shared" si="4"/>
        <v>Air - Passenger_Helicopter_Aviation Gasoline</v>
      </c>
      <c r="N293" t="str">
        <f>INDEX(crosswalk!B:B,MATCH($M293,crosswalk!$A:$A,0))</f>
        <v>psgr</v>
      </c>
      <c r="O293" t="str">
        <f>INDEX(crosswalk!C:C,MATCH($M293,crosswalk!$A:$A,0))</f>
        <v>aircraft</v>
      </c>
      <c r="P293" t="str">
        <f>INDEX(crosswalk!D:D,MATCH($M293,crosswalk!$A:$A,0))</f>
        <v>diesel vehicle</v>
      </c>
    </row>
    <row r="294" spans="1:16">
      <c r="A294" t="s">
        <v>183</v>
      </c>
      <c r="B294">
        <v>122</v>
      </c>
      <c r="C294" t="s">
        <v>167</v>
      </c>
      <c r="D294" t="s">
        <v>168</v>
      </c>
      <c r="E294" t="s">
        <v>199</v>
      </c>
      <c r="F294" t="s">
        <v>197</v>
      </c>
      <c r="G294" t="s">
        <v>198</v>
      </c>
      <c r="H294" t="s">
        <v>199</v>
      </c>
      <c r="I294">
        <v>3683.9</v>
      </c>
      <c r="J294">
        <v>1812.9316497476009</v>
      </c>
      <c r="K294">
        <v>15320.34</v>
      </c>
      <c r="L294">
        <v>0.11833494881625348</v>
      </c>
      <c r="M294" t="str">
        <f t="shared" si="4"/>
        <v>Air - Passenger_Helicopter_Aviation Gasoline</v>
      </c>
      <c r="N294" t="str">
        <f>INDEX(crosswalk!B:B,MATCH($M294,crosswalk!$A:$A,0))</f>
        <v>psgr</v>
      </c>
      <c r="O294" t="str">
        <f>INDEX(crosswalk!C:C,MATCH($M294,crosswalk!$A:$A,0))</f>
        <v>aircraft</v>
      </c>
      <c r="P294" t="str">
        <f>INDEX(crosswalk!D:D,MATCH($M294,crosswalk!$A:$A,0))</f>
        <v>diesel vehicle</v>
      </c>
    </row>
    <row r="295" spans="1:16">
      <c r="A295" t="s">
        <v>184</v>
      </c>
      <c r="B295">
        <v>122</v>
      </c>
      <c r="C295" t="s">
        <v>167</v>
      </c>
      <c r="D295" t="s">
        <v>168</v>
      </c>
      <c r="E295" t="s">
        <v>199</v>
      </c>
      <c r="F295" t="s">
        <v>197</v>
      </c>
      <c r="G295" t="s">
        <v>198</v>
      </c>
      <c r="H295" t="s">
        <v>199</v>
      </c>
      <c r="I295">
        <v>115.49377972034046</v>
      </c>
      <c r="J295">
        <v>133.72329621676781</v>
      </c>
      <c r="K295">
        <v>15320.34</v>
      </c>
      <c r="L295">
        <v>8.7284809747543331E-3</v>
      </c>
      <c r="M295" t="str">
        <f t="shared" si="4"/>
        <v>Air - Passenger_Helicopter_Aviation Gasoline</v>
      </c>
      <c r="N295" t="str">
        <f>INDEX(crosswalk!B:B,MATCH($M295,crosswalk!$A:$A,0))</f>
        <v>psgr</v>
      </c>
      <c r="O295" t="str">
        <f>INDEX(crosswalk!C:C,MATCH($M295,crosswalk!$A:$A,0))</f>
        <v>aircraft</v>
      </c>
      <c r="P295" t="str">
        <f>INDEX(crosswalk!D:D,MATCH($M295,crosswalk!$A:$A,0))</f>
        <v>diesel vehicle</v>
      </c>
    </row>
    <row r="296" spans="1:16">
      <c r="A296" t="s">
        <v>166</v>
      </c>
      <c r="B296">
        <v>123</v>
      </c>
      <c r="C296" t="s">
        <v>167</v>
      </c>
      <c r="D296" t="s">
        <v>168</v>
      </c>
      <c r="E296" t="s">
        <v>196</v>
      </c>
      <c r="F296" t="s">
        <v>197</v>
      </c>
      <c r="G296" t="s">
        <v>200</v>
      </c>
      <c r="H296" t="s">
        <v>196</v>
      </c>
      <c r="I296">
        <v>12926</v>
      </c>
      <c r="J296">
        <v>6748.563149111138</v>
      </c>
      <c r="K296">
        <v>29788.559999999998</v>
      </c>
      <c r="L296">
        <v>0.22654882106121069</v>
      </c>
      <c r="M296" t="str">
        <f t="shared" si="4"/>
        <v>Air - Freight_Short-haul airplane_Aviation Gasoline</v>
      </c>
      <c r="N296" t="str">
        <f>INDEX(crosswalk!B:B,MATCH($M296,crosswalk!$A:$A,0))</f>
        <v>frgt</v>
      </c>
      <c r="O296" t="str">
        <f>INDEX(crosswalk!C:C,MATCH($M296,crosswalk!$A:$A,0))</f>
        <v>aircraft</v>
      </c>
      <c r="P296" t="str">
        <f>INDEX(crosswalk!D:D,MATCH($M296,crosswalk!$A:$A,0))</f>
        <v>diesel vehicle</v>
      </c>
    </row>
    <row r="297" spans="1:16">
      <c r="A297" t="s">
        <v>172</v>
      </c>
      <c r="B297">
        <v>123</v>
      </c>
      <c r="C297" t="s">
        <v>167</v>
      </c>
      <c r="D297" t="s">
        <v>168</v>
      </c>
      <c r="E297" t="s">
        <v>196</v>
      </c>
      <c r="F297" t="s">
        <v>197</v>
      </c>
      <c r="G297" t="s">
        <v>200</v>
      </c>
      <c r="H297" t="s">
        <v>196</v>
      </c>
      <c r="I297">
        <v>3816.7149411581136</v>
      </c>
      <c r="J297">
        <v>2847.9065023434805</v>
      </c>
      <c r="K297">
        <v>29788.559999999998</v>
      </c>
      <c r="L297">
        <v>9.5604033976247282E-2</v>
      </c>
      <c r="M297" t="str">
        <f t="shared" si="4"/>
        <v>Air - Freight_Short-haul airplane_Aviation Gasoline</v>
      </c>
      <c r="N297" t="str">
        <f>INDEX(crosswalk!B:B,MATCH($M297,crosswalk!$A:$A,0))</f>
        <v>frgt</v>
      </c>
      <c r="O297" t="str">
        <f>INDEX(crosswalk!C:C,MATCH($M297,crosswalk!$A:$A,0))</f>
        <v>aircraft</v>
      </c>
      <c r="P297" t="str">
        <f>INDEX(crosswalk!D:D,MATCH($M297,crosswalk!$A:$A,0))</f>
        <v>diesel vehicle</v>
      </c>
    </row>
    <row r="298" spans="1:16">
      <c r="A298" t="s">
        <v>173</v>
      </c>
      <c r="B298">
        <v>123</v>
      </c>
      <c r="C298" t="s">
        <v>167</v>
      </c>
      <c r="D298" t="s">
        <v>168</v>
      </c>
      <c r="E298" t="s">
        <v>196</v>
      </c>
      <c r="F298" t="s">
        <v>197</v>
      </c>
      <c r="G298" t="s">
        <v>200</v>
      </c>
      <c r="H298" t="s">
        <v>196</v>
      </c>
      <c r="I298">
        <v>187.89972248515534</v>
      </c>
      <c r="J298">
        <v>111.34005797422112</v>
      </c>
      <c r="K298">
        <v>29788.559999999998</v>
      </c>
      <c r="L298">
        <v>3.7376784233350367E-3</v>
      </c>
      <c r="M298" t="str">
        <f t="shared" si="4"/>
        <v>Air - Freight_Short-haul airplane_Aviation Gasoline</v>
      </c>
      <c r="N298" t="str">
        <f>INDEX(crosswalk!B:B,MATCH($M298,crosswalk!$A:$A,0))</f>
        <v>frgt</v>
      </c>
      <c r="O298" t="str">
        <f>INDEX(crosswalk!C:C,MATCH($M298,crosswalk!$A:$A,0))</f>
        <v>aircraft</v>
      </c>
      <c r="P298" t="str">
        <f>INDEX(crosswalk!D:D,MATCH($M298,crosswalk!$A:$A,0))</f>
        <v>diesel vehicle</v>
      </c>
    </row>
    <row r="299" spans="1:16">
      <c r="A299" t="s">
        <v>174</v>
      </c>
      <c r="B299">
        <v>123</v>
      </c>
      <c r="C299" t="s">
        <v>167</v>
      </c>
      <c r="D299" t="s">
        <v>168</v>
      </c>
      <c r="E299" t="s">
        <v>196</v>
      </c>
      <c r="F299" t="s">
        <v>197</v>
      </c>
      <c r="G299" t="s">
        <v>200</v>
      </c>
      <c r="H299" t="s">
        <v>196</v>
      </c>
      <c r="I299">
        <v>11730</v>
      </c>
      <c r="J299">
        <v>8013.1962616822429</v>
      </c>
      <c r="K299">
        <v>29788.559999999998</v>
      </c>
      <c r="L299">
        <v>0.26900247147503081</v>
      </c>
      <c r="M299" t="str">
        <f t="shared" si="4"/>
        <v>Air - Freight_Short-haul airplane_Aviation Gasoline</v>
      </c>
      <c r="N299" t="str">
        <f>INDEX(crosswalk!B:B,MATCH($M299,crosswalk!$A:$A,0))</f>
        <v>frgt</v>
      </c>
      <c r="O299" t="str">
        <f>INDEX(crosswalk!C:C,MATCH($M299,crosswalk!$A:$A,0))</f>
        <v>aircraft</v>
      </c>
      <c r="P299" t="str">
        <f>INDEX(crosswalk!D:D,MATCH($M299,crosswalk!$A:$A,0))</f>
        <v>diesel vehicle</v>
      </c>
    </row>
    <row r="300" spans="1:16">
      <c r="A300" t="s">
        <v>175</v>
      </c>
      <c r="B300">
        <v>123</v>
      </c>
      <c r="C300" t="s">
        <v>167</v>
      </c>
      <c r="D300" t="s">
        <v>168</v>
      </c>
      <c r="E300" t="s">
        <v>196</v>
      </c>
      <c r="F300" t="s">
        <v>197</v>
      </c>
      <c r="G300" t="s">
        <v>200</v>
      </c>
      <c r="H300" t="s">
        <v>196</v>
      </c>
      <c r="I300">
        <v>0</v>
      </c>
      <c r="J300">
        <v>0</v>
      </c>
      <c r="K300">
        <v>29788.559999999998</v>
      </c>
      <c r="L300">
        <v>0</v>
      </c>
      <c r="M300" t="str">
        <f t="shared" si="4"/>
        <v>Air - Freight_Short-haul airplane_Aviation Gasoline</v>
      </c>
      <c r="N300" t="str">
        <f>INDEX(crosswalk!B:B,MATCH($M300,crosswalk!$A:$A,0))</f>
        <v>frgt</v>
      </c>
      <c r="O300" t="str">
        <f>INDEX(crosswalk!C:C,MATCH($M300,crosswalk!$A:$A,0))</f>
        <v>aircraft</v>
      </c>
      <c r="P300" t="str">
        <f>INDEX(crosswalk!D:D,MATCH($M300,crosswalk!$A:$A,0))</f>
        <v>diesel vehicle</v>
      </c>
    </row>
    <row r="301" spans="1:16">
      <c r="A301" t="s">
        <v>176</v>
      </c>
      <c r="B301">
        <v>123</v>
      </c>
      <c r="C301" t="s">
        <v>167</v>
      </c>
      <c r="D301" t="s">
        <v>168</v>
      </c>
      <c r="E301" t="s">
        <v>196</v>
      </c>
      <c r="F301" t="s">
        <v>197</v>
      </c>
      <c r="G301" t="s">
        <v>200</v>
      </c>
      <c r="H301" t="s">
        <v>196</v>
      </c>
      <c r="I301">
        <v>0</v>
      </c>
      <c r="J301">
        <v>0</v>
      </c>
      <c r="K301">
        <v>29788.559999999998</v>
      </c>
      <c r="L301">
        <v>0</v>
      </c>
      <c r="M301" t="str">
        <f t="shared" si="4"/>
        <v>Air - Freight_Short-haul airplane_Aviation Gasoline</v>
      </c>
      <c r="N301" t="str">
        <f>INDEX(crosswalk!B:B,MATCH($M301,crosswalk!$A:$A,0))</f>
        <v>frgt</v>
      </c>
      <c r="O301" t="str">
        <f>INDEX(crosswalk!C:C,MATCH($M301,crosswalk!$A:$A,0))</f>
        <v>aircraft</v>
      </c>
      <c r="P301" t="str">
        <f>INDEX(crosswalk!D:D,MATCH($M301,crosswalk!$A:$A,0))</f>
        <v>diesel vehicle</v>
      </c>
    </row>
    <row r="302" spans="1:16">
      <c r="A302" t="s">
        <v>177</v>
      </c>
      <c r="B302">
        <v>123</v>
      </c>
      <c r="C302" t="s">
        <v>167</v>
      </c>
      <c r="D302" t="s">
        <v>168</v>
      </c>
      <c r="E302" t="s">
        <v>196</v>
      </c>
      <c r="F302" t="s">
        <v>197</v>
      </c>
      <c r="G302" t="s">
        <v>200</v>
      </c>
      <c r="H302" t="s">
        <v>196</v>
      </c>
      <c r="I302">
        <v>0</v>
      </c>
      <c r="J302">
        <v>0</v>
      </c>
      <c r="K302">
        <v>29788.559999999998</v>
      </c>
      <c r="L302">
        <v>0</v>
      </c>
      <c r="M302" t="str">
        <f t="shared" si="4"/>
        <v>Air - Freight_Short-haul airplane_Aviation Gasoline</v>
      </c>
      <c r="N302" t="str">
        <f>INDEX(crosswalk!B:B,MATCH($M302,crosswalk!$A:$A,0))</f>
        <v>frgt</v>
      </c>
      <c r="O302" t="str">
        <f>INDEX(crosswalk!C:C,MATCH($M302,crosswalk!$A:$A,0))</f>
        <v>aircraft</v>
      </c>
      <c r="P302" t="str">
        <f>INDEX(crosswalk!D:D,MATCH($M302,crosswalk!$A:$A,0))</f>
        <v>diesel vehicle</v>
      </c>
    </row>
    <row r="303" spans="1:16">
      <c r="A303" t="s">
        <v>178</v>
      </c>
      <c r="B303">
        <v>123</v>
      </c>
      <c r="C303" t="s">
        <v>167</v>
      </c>
      <c r="D303" t="s">
        <v>168</v>
      </c>
      <c r="E303" t="s">
        <v>196</v>
      </c>
      <c r="F303" t="s">
        <v>197</v>
      </c>
      <c r="G303" t="s">
        <v>200</v>
      </c>
      <c r="H303" t="s">
        <v>196</v>
      </c>
      <c r="I303">
        <v>0.25233863372192911</v>
      </c>
      <c r="J303">
        <v>0.11301293147471536</v>
      </c>
      <c r="K303">
        <v>29788.559999999998</v>
      </c>
      <c r="L303">
        <v>3.7938366767213778E-6</v>
      </c>
      <c r="M303" t="str">
        <f t="shared" si="4"/>
        <v>Air - Freight_Short-haul airplane_Aviation Gasoline</v>
      </c>
      <c r="N303" t="str">
        <f>INDEX(crosswalk!B:B,MATCH($M303,crosswalk!$A:$A,0))</f>
        <v>frgt</v>
      </c>
      <c r="O303" t="str">
        <f>INDEX(crosswalk!C:C,MATCH($M303,crosswalk!$A:$A,0))</f>
        <v>aircraft</v>
      </c>
      <c r="P303" t="str">
        <f>INDEX(crosswalk!D:D,MATCH($M303,crosswalk!$A:$A,0))</f>
        <v>diesel vehicle</v>
      </c>
    </row>
    <row r="304" spans="1:16">
      <c r="A304" t="s">
        <v>179</v>
      </c>
      <c r="B304">
        <v>123</v>
      </c>
      <c r="C304" t="s">
        <v>167</v>
      </c>
      <c r="D304" t="s">
        <v>168</v>
      </c>
      <c r="E304" t="s">
        <v>196</v>
      </c>
      <c r="F304" t="s">
        <v>197</v>
      </c>
      <c r="G304" t="s">
        <v>200</v>
      </c>
      <c r="H304" t="s">
        <v>196</v>
      </c>
      <c r="I304">
        <v>1.9048108758945189E-3</v>
      </c>
      <c r="J304">
        <v>1.1286964693030762E-3</v>
      </c>
      <c r="K304">
        <v>29788.559999999998</v>
      </c>
      <c r="L304">
        <v>3.7890266239894656E-8</v>
      </c>
      <c r="M304" t="str">
        <f t="shared" si="4"/>
        <v>Air - Freight_Short-haul airplane_Aviation Gasoline</v>
      </c>
      <c r="N304" t="str">
        <f>INDEX(crosswalk!B:B,MATCH($M304,crosswalk!$A:$A,0))</f>
        <v>frgt</v>
      </c>
      <c r="O304" t="str">
        <f>INDEX(crosswalk!C:C,MATCH($M304,crosswalk!$A:$A,0))</f>
        <v>aircraft</v>
      </c>
      <c r="P304" t="str">
        <f>INDEX(crosswalk!D:D,MATCH($M304,crosswalk!$A:$A,0))</f>
        <v>diesel vehicle</v>
      </c>
    </row>
    <row r="305" spans="1:16">
      <c r="A305" t="s">
        <v>180</v>
      </c>
      <c r="B305">
        <v>123</v>
      </c>
      <c r="C305" t="s">
        <v>167</v>
      </c>
      <c r="D305" t="s">
        <v>168</v>
      </c>
      <c r="E305" t="s">
        <v>196</v>
      </c>
      <c r="F305" t="s">
        <v>197</v>
      </c>
      <c r="G305" t="s">
        <v>200</v>
      </c>
      <c r="H305" t="s">
        <v>196</v>
      </c>
      <c r="I305">
        <v>5934</v>
      </c>
      <c r="J305">
        <v>3452.7280854233918</v>
      </c>
      <c r="K305">
        <v>29788.559999999998</v>
      </c>
      <c r="L305">
        <v>0.11590785474099426</v>
      </c>
      <c r="M305" t="str">
        <f t="shared" si="4"/>
        <v>Air - Freight_Short-haul airplane_Aviation Gasoline</v>
      </c>
      <c r="N305" t="str">
        <f>INDEX(crosswalk!B:B,MATCH($M305,crosswalk!$A:$A,0))</f>
        <v>frgt</v>
      </c>
      <c r="O305" t="str">
        <f>INDEX(crosswalk!C:C,MATCH($M305,crosswalk!$A:$A,0))</f>
        <v>aircraft</v>
      </c>
      <c r="P305" t="str">
        <f>INDEX(crosswalk!D:D,MATCH($M305,crosswalk!$A:$A,0))</f>
        <v>diesel vehicle</v>
      </c>
    </row>
    <row r="306" spans="1:16">
      <c r="A306" t="s">
        <v>181</v>
      </c>
      <c r="B306">
        <v>123</v>
      </c>
      <c r="C306" t="s">
        <v>167</v>
      </c>
      <c r="D306" t="s">
        <v>168</v>
      </c>
      <c r="E306" t="s">
        <v>196</v>
      </c>
      <c r="F306" t="s">
        <v>197</v>
      </c>
      <c r="G306" t="s">
        <v>200</v>
      </c>
      <c r="H306" t="s">
        <v>196</v>
      </c>
      <c r="I306">
        <v>0</v>
      </c>
      <c r="J306">
        <v>0</v>
      </c>
      <c r="K306">
        <v>29788.559999999998</v>
      </c>
      <c r="L306">
        <v>0</v>
      </c>
      <c r="M306" t="str">
        <f t="shared" si="4"/>
        <v>Air - Freight_Short-haul airplane_Aviation Gasoline</v>
      </c>
      <c r="N306" t="str">
        <f>INDEX(crosswalk!B:B,MATCH($M306,crosswalk!$A:$A,0))</f>
        <v>frgt</v>
      </c>
      <c r="O306" t="str">
        <f>INDEX(crosswalk!C:C,MATCH($M306,crosswalk!$A:$A,0))</f>
        <v>aircraft</v>
      </c>
      <c r="P306" t="str">
        <f>INDEX(crosswalk!D:D,MATCH($M306,crosswalk!$A:$A,0))</f>
        <v>diesel vehicle</v>
      </c>
    </row>
    <row r="307" spans="1:16">
      <c r="A307" t="s">
        <v>182</v>
      </c>
      <c r="B307">
        <v>123</v>
      </c>
      <c r="C307" t="s">
        <v>167</v>
      </c>
      <c r="D307" t="s">
        <v>168</v>
      </c>
      <c r="E307" t="s">
        <v>196</v>
      </c>
      <c r="F307" t="s">
        <v>197</v>
      </c>
      <c r="G307" t="s">
        <v>200</v>
      </c>
      <c r="H307" t="s">
        <v>196</v>
      </c>
      <c r="I307">
        <v>10327</v>
      </c>
      <c r="J307">
        <v>5320.3617287817096</v>
      </c>
      <c r="K307">
        <v>29788.559999999998</v>
      </c>
      <c r="L307">
        <v>0.17860419331386646</v>
      </c>
      <c r="M307" t="str">
        <f t="shared" si="4"/>
        <v>Air - Freight_Short-haul airplane_Aviation Gasoline</v>
      </c>
      <c r="N307" t="str">
        <f>INDEX(crosswalk!B:B,MATCH($M307,crosswalk!$A:$A,0))</f>
        <v>frgt</v>
      </c>
      <c r="O307" t="str">
        <f>INDEX(crosswalk!C:C,MATCH($M307,crosswalk!$A:$A,0))</f>
        <v>aircraft</v>
      </c>
      <c r="P307" t="str">
        <f>INDEX(crosswalk!D:D,MATCH($M307,crosswalk!$A:$A,0))</f>
        <v>diesel vehicle</v>
      </c>
    </row>
    <row r="308" spans="1:16">
      <c r="A308" t="s">
        <v>183</v>
      </c>
      <c r="B308">
        <v>123</v>
      </c>
      <c r="C308" t="s">
        <v>167</v>
      </c>
      <c r="D308" t="s">
        <v>168</v>
      </c>
      <c r="E308" t="s">
        <v>196</v>
      </c>
      <c r="F308" t="s">
        <v>197</v>
      </c>
      <c r="G308" t="s">
        <v>200</v>
      </c>
      <c r="H308" t="s">
        <v>196</v>
      </c>
      <c r="I308">
        <v>322</v>
      </c>
      <c r="J308">
        <v>158.46358240417152</v>
      </c>
      <c r="K308">
        <v>29788.559999999998</v>
      </c>
      <c r="L308">
        <v>5.3196120391241315E-3</v>
      </c>
      <c r="M308" t="str">
        <f t="shared" si="4"/>
        <v>Air - Freight_Short-haul airplane_Aviation Gasoline</v>
      </c>
      <c r="N308" t="str">
        <f>INDEX(crosswalk!B:B,MATCH($M308,crosswalk!$A:$A,0))</f>
        <v>frgt</v>
      </c>
      <c r="O308" t="str">
        <f>INDEX(crosswalk!C:C,MATCH($M308,crosswalk!$A:$A,0))</f>
        <v>aircraft</v>
      </c>
      <c r="P308" t="str">
        <f>INDEX(crosswalk!D:D,MATCH($M308,crosswalk!$A:$A,0))</f>
        <v>diesel vehicle</v>
      </c>
    </row>
    <row r="309" spans="1:16">
      <c r="A309" t="s">
        <v>184</v>
      </c>
      <c r="B309">
        <v>123</v>
      </c>
      <c r="C309" t="s">
        <v>167</v>
      </c>
      <c r="D309" t="s">
        <v>168</v>
      </c>
      <c r="E309" t="s">
        <v>196</v>
      </c>
      <c r="F309" t="s">
        <v>197</v>
      </c>
      <c r="G309" t="s">
        <v>200</v>
      </c>
      <c r="H309" t="s">
        <v>196</v>
      </c>
      <c r="I309">
        <v>28.754858716070629</v>
      </c>
      <c r="J309">
        <v>33.293520214432938</v>
      </c>
      <c r="K309">
        <v>29788.559999999998</v>
      </c>
      <c r="L309">
        <v>1.1176612838765265E-3</v>
      </c>
      <c r="M309" t="str">
        <f t="shared" si="4"/>
        <v>Air - Freight_Short-haul airplane_Aviation Gasoline</v>
      </c>
      <c r="N309" t="str">
        <f>INDEX(crosswalk!B:B,MATCH($M309,crosswalk!$A:$A,0))</f>
        <v>frgt</v>
      </c>
      <c r="O309" t="str">
        <f>INDEX(crosswalk!C:C,MATCH($M309,crosswalk!$A:$A,0))</f>
        <v>aircraft</v>
      </c>
      <c r="P309" t="str">
        <f>INDEX(crosswalk!D:D,MATCH($M309,crosswalk!$A:$A,0))</f>
        <v>diesel vehicle</v>
      </c>
    </row>
    <row r="310" spans="1:16">
      <c r="A310" t="s">
        <v>166</v>
      </c>
      <c r="B310">
        <v>124</v>
      </c>
      <c r="C310" t="s">
        <v>167</v>
      </c>
      <c r="D310" t="s">
        <v>168</v>
      </c>
      <c r="E310" t="s">
        <v>196</v>
      </c>
      <c r="F310" t="s">
        <v>201</v>
      </c>
      <c r="G310" t="s">
        <v>198</v>
      </c>
      <c r="H310" t="s">
        <v>196</v>
      </c>
      <c r="I310">
        <v>37507221.700000003</v>
      </c>
      <c r="J310">
        <v>19582226.070722703</v>
      </c>
      <c r="K310">
        <v>29788.559999999998</v>
      </c>
      <c r="L310">
        <v>657.37404126693957</v>
      </c>
      <c r="M310" t="str">
        <f t="shared" si="4"/>
        <v>Air - Passenger_Short-haul airplane_Aviation Turbo Fuel</v>
      </c>
      <c r="N310" t="str">
        <f>INDEX(crosswalk!B:B,MATCH($M310,crosswalk!$A:$A,0))</f>
        <v>psgr</v>
      </c>
      <c r="O310" t="str">
        <f>INDEX(crosswalk!C:C,MATCH($M310,crosswalk!$A:$A,0))</f>
        <v>aircraft</v>
      </c>
      <c r="P310" t="str">
        <f>INDEX(crosswalk!D:D,MATCH($M310,crosswalk!$A:$A,0))</f>
        <v>diesel vehicle</v>
      </c>
    </row>
    <row r="311" spans="1:16">
      <c r="A311" t="s">
        <v>172</v>
      </c>
      <c r="B311">
        <v>124</v>
      </c>
      <c r="C311" t="s">
        <v>167</v>
      </c>
      <c r="D311" t="s">
        <v>168</v>
      </c>
      <c r="E311" t="s">
        <v>196</v>
      </c>
      <c r="F311" t="s">
        <v>201</v>
      </c>
      <c r="G311" t="s">
        <v>198</v>
      </c>
      <c r="H311" t="s">
        <v>196</v>
      </c>
      <c r="I311">
        <v>45066314.939229012</v>
      </c>
      <c r="J311">
        <v>33626994.24263148</v>
      </c>
      <c r="K311">
        <v>29788.559999999998</v>
      </c>
      <c r="L311">
        <v>1128.855985070493</v>
      </c>
      <c r="M311" t="str">
        <f t="shared" si="4"/>
        <v>Air - Passenger_Short-haul airplane_Aviation Turbo Fuel</v>
      </c>
      <c r="N311" t="str">
        <f>INDEX(crosswalk!B:B,MATCH($M311,crosswalk!$A:$A,0))</f>
        <v>psgr</v>
      </c>
      <c r="O311" t="str">
        <f>INDEX(crosswalk!C:C,MATCH($M311,crosswalk!$A:$A,0))</f>
        <v>aircraft</v>
      </c>
      <c r="P311" t="str">
        <f>INDEX(crosswalk!D:D,MATCH($M311,crosswalk!$A:$A,0))</f>
        <v>diesel vehicle</v>
      </c>
    </row>
    <row r="312" spans="1:16">
      <c r="A312" t="s">
        <v>173</v>
      </c>
      <c r="B312">
        <v>124</v>
      </c>
      <c r="C312" t="s">
        <v>167</v>
      </c>
      <c r="D312" t="s">
        <v>168</v>
      </c>
      <c r="E312" t="s">
        <v>196</v>
      </c>
      <c r="F312" t="s">
        <v>201</v>
      </c>
      <c r="G312" t="s">
        <v>198</v>
      </c>
      <c r="H312" t="s">
        <v>196</v>
      </c>
      <c r="I312">
        <v>2218648.288137624</v>
      </c>
      <c r="J312">
        <v>1314660.9572303398</v>
      </c>
      <c r="K312">
        <v>29788.559999999998</v>
      </c>
      <c r="L312">
        <v>44.133081868688514</v>
      </c>
      <c r="M312" t="str">
        <f t="shared" si="4"/>
        <v>Air - Passenger_Short-haul airplane_Aviation Turbo Fuel</v>
      </c>
      <c r="N312" t="str">
        <f>INDEX(crosswalk!B:B,MATCH($M312,crosswalk!$A:$A,0))</f>
        <v>psgr</v>
      </c>
      <c r="O312" t="str">
        <f>INDEX(crosswalk!C:C,MATCH($M312,crosswalk!$A:$A,0))</f>
        <v>aircraft</v>
      </c>
      <c r="P312" t="str">
        <f>INDEX(crosswalk!D:D,MATCH($M312,crosswalk!$A:$A,0))</f>
        <v>diesel vehicle</v>
      </c>
    </row>
    <row r="313" spans="1:16">
      <c r="A313" t="s">
        <v>174</v>
      </c>
      <c r="B313">
        <v>124</v>
      </c>
      <c r="C313" t="s">
        <v>167</v>
      </c>
      <c r="D313" t="s">
        <v>168</v>
      </c>
      <c r="E313" t="s">
        <v>196</v>
      </c>
      <c r="F313" t="s">
        <v>201</v>
      </c>
      <c r="G313" t="s">
        <v>198</v>
      </c>
      <c r="H313" t="s">
        <v>196</v>
      </c>
      <c r="I313">
        <v>6169211.6500000004</v>
      </c>
      <c r="J313">
        <v>4214416.3453799272</v>
      </c>
      <c r="K313">
        <v>29788.559999999998</v>
      </c>
      <c r="L313">
        <v>141.47767953133442</v>
      </c>
      <c r="M313" t="str">
        <f t="shared" si="4"/>
        <v>Air - Passenger_Short-haul airplane_Aviation Turbo Fuel</v>
      </c>
      <c r="N313" t="str">
        <f>INDEX(crosswalk!B:B,MATCH($M313,crosswalk!$A:$A,0))</f>
        <v>psgr</v>
      </c>
      <c r="O313" t="str">
        <f>INDEX(crosswalk!C:C,MATCH($M313,crosswalk!$A:$A,0))</f>
        <v>aircraft</v>
      </c>
      <c r="P313" t="str">
        <f>INDEX(crosswalk!D:D,MATCH($M313,crosswalk!$A:$A,0))</f>
        <v>diesel vehicle</v>
      </c>
    </row>
    <row r="314" spans="1:16">
      <c r="A314" t="s">
        <v>175</v>
      </c>
      <c r="B314">
        <v>124</v>
      </c>
      <c r="C314" t="s">
        <v>167</v>
      </c>
      <c r="D314" t="s">
        <v>168</v>
      </c>
      <c r="E314" t="s">
        <v>196</v>
      </c>
      <c r="F314" t="s">
        <v>201</v>
      </c>
      <c r="G314" t="s">
        <v>198</v>
      </c>
      <c r="H314" t="s">
        <v>196</v>
      </c>
      <c r="I314">
        <v>1407547.55</v>
      </c>
      <c r="J314">
        <v>789137.66201294505</v>
      </c>
      <c r="K314">
        <v>29788.559999999998</v>
      </c>
      <c r="L314">
        <v>26.491299412020759</v>
      </c>
      <c r="M314" t="str">
        <f t="shared" si="4"/>
        <v>Air - Passenger_Short-haul airplane_Aviation Turbo Fuel</v>
      </c>
      <c r="N314" t="str">
        <f>INDEX(crosswalk!B:B,MATCH($M314,crosswalk!$A:$A,0))</f>
        <v>psgr</v>
      </c>
      <c r="O314" t="str">
        <f>INDEX(crosswalk!C:C,MATCH($M314,crosswalk!$A:$A,0))</f>
        <v>aircraft</v>
      </c>
      <c r="P314" t="str">
        <f>INDEX(crosswalk!D:D,MATCH($M314,crosswalk!$A:$A,0))</f>
        <v>diesel vehicle</v>
      </c>
    </row>
    <row r="315" spans="1:16">
      <c r="A315" t="s">
        <v>176</v>
      </c>
      <c r="B315">
        <v>124</v>
      </c>
      <c r="C315" t="s">
        <v>167</v>
      </c>
      <c r="D315" t="s">
        <v>168</v>
      </c>
      <c r="E315" t="s">
        <v>196</v>
      </c>
      <c r="F315" t="s">
        <v>201</v>
      </c>
      <c r="G315" t="s">
        <v>198</v>
      </c>
      <c r="H315" t="s">
        <v>196</v>
      </c>
      <c r="I315">
        <v>12098382.050000001</v>
      </c>
      <c r="J315">
        <v>7378216.0206491379</v>
      </c>
      <c r="K315">
        <v>29788.559999999998</v>
      </c>
      <c r="L315">
        <v>247.68622654633654</v>
      </c>
      <c r="M315" t="str">
        <f t="shared" si="4"/>
        <v>Air - Passenger_Short-haul airplane_Aviation Turbo Fuel</v>
      </c>
      <c r="N315" t="str">
        <f>INDEX(crosswalk!B:B,MATCH($M315,crosswalk!$A:$A,0))</f>
        <v>psgr</v>
      </c>
      <c r="O315" t="str">
        <f>INDEX(crosswalk!C:C,MATCH($M315,crosswalk!$A:$A,0))</f>
        <v>aircraft</v>
      </c>
      <c r="P315" t="str">
        <f>INDEX(crosswalk!D:D,MATCH($M315,crosswalk!$A:$A,0))</f>
        <v>diesel vehicle</v>
      </c>
    </row>
    <row r="316" spans="1:16">
      <c r="A316" t="s">
        <v>177</v>
      </c>
      <c r="B316">
        <v>124</v>
      </c>
      <c r="C316" t="s">
        <v>167</v>
      </c>
      <c r="D316" t="s">
        <v>168</v>
      </c>
      <c r="E316" t="s">
        <v>196</v>
      </c>
      <c r="F316" t="s">
        <v>201</v>
      </c>
      <c r="G316" t="s">
        <v>198</v>
      </c>
      <c r="H316" t="s">
        <v>196</v>
      </c>
      <c r="I316">
        <v>6011151.6000000006</v>
      </c>
      <c r="J316">
        <v>3252443.9945055293</v>
      </c>
      <c r="K316">
        <v>29788.559999999998</v>
      </c>
      <c r="L316">
        <v>109.18433098160936</v>
      </c>
      <c r="M316" t="str">
        <f t="shared" si="4"/>
        <v>Air - Passenger_Short-haul airplane_Aviation Turbo Fuel</v>
      </c>
      <c r="N316" t="str">
        <f>INDEX(crosswalk!B:B,MATCH($M316,crosswalk!$A:$A,0))</f>
        <v>psgr</v>
      </c>
      <c r="O316" t="str">
        <f>INDEX(crosswalk!C:C,MATCH($M316,crosswalk!$A:$A,0))</f>
        <v>aircraft</v>
      </c>
      <c r="P316" t="str">
        <f>INDEX(crosswalk!D:D,MATCH($M316,crosswalk!$A:$A,0))</f>
        <v>diesel vehicle</v>
      </c>
    </row>
    <row r="317" spans="1:16">
      <c r="A317" t="s">
        <v>178</v>
      </c>
      <c r="B317">
        <v>124</v>
      </c>
      <c r="C317" t="s">
        <v>167</v>
      </c>
      <c r="D317" t="s">
        <v>168</v>
      </c>
      <c r="E317" t="s">
        <v>196</v>
      </c>
      <c r="F317" t="s">
        <v>201</v>
      </c>
      <c r="G317" t="s">
        <v>198</v>
      </c>
      <c r="H317" t="s">
        <v>196</v>
      </c>
      <c r="I317">
        <v>2979.5183853045605</v>
      </c>
      <c r="J317">
        <v>1334.4136097571982</v>
      </c>
      <c r="K317">
        <v>29788.559999999998</v>
      </c>
      <c r="L317">
        <v>4.4796177114878946E-2</v>
      </c>
      <c r="M317" t="str">
        <f t="shared" si="4"/>
        <v>Air - Passenger_Short-haul airplane_Aviation Turbo Fuel</v>
      </c>
      <c r="N317" t="str">
        <f>INDEX(crosswalk!B:B,MATCH($M317,crosswalk!$A:$A,0))</f>
        <v>psgr</v>
      </c>
      <c r="O317" t="str">
        <f>INDEX(crosswalk!C:C,MATCH($M317,crosswalk!$A:$A,0))</f>
        <v>aircraft</v>
      </c>
      <c r="P317" t="str">
        <f>INDEX(crosswalk!D:D,MATCH($M317,crosswalk!$A:$A,0))</f>
        <v>diesel vehicle</v>
      </c>
    </row>
    <row r="318" spans="1:16">
      <c r="A318" t="s">
        <v>179</v>
      </c>
      <c r="B318">
        <v>124</v>
      </c>
      <c r="C318" t="s">
        <v>167</v>
      </c>
      <c r="D318" t="s">
        <v>168</v>
      </c>
      <c r="E318" t="s">
        <v>196</v>
      </c>
      <c r="F318" t="s">
        <v>201</v>
      </c>
      <c r="G318" t="s">
        <v>198</v>
      </c>
      <c r="H318" t="s">
        <v>196</v>
      </c>
      <c r="I318">
        <v>22.491280631684699</v>
      </c>
      <c r="J318">
        <v>13.327217604826901</v>
      </c>
      <c r="K318">
        <v>29788.559999999998</v>
      </c>
      <c r="L318">
        <v>4.4739381846006999E-4</v>
      </c>
      <c r="M318" t="str">
        <f t="shared" si="4"/>
        <v>Air - Passenger_Short-haul airplane_Aviation Turbo Fuel</v>
      </c>
      <c r="N318" t="str">
        <f>INDEX(crosswalk!B:B,MATCH($M318,crosswalk!$A:$A,0))</f>
        <v>psgr</v>
      </c>
      <c r="O318" t="str">
        <f>INDEX(crosswalk!C:C,MATCH($M318,crosswalk!$A:$A,0))</f>
        <v>aircraft</v>
      </c>
      <c r="P318" t="str">
        <f>INDEX(crosswalk!D:D,MATCH($M318,crosswalk!$A:$A,0))</f>
        <v>diesel vehicle</v>
      </c>
    </row>
    <row r="319" spans="1:16">
      <c r="A319" t="s">
        <v>180</v>
      </c>
      <c r="B319">
        <v>124</v>
      </c>
      <c r="C319" t="s">
        <v>167</v>
      </c>
      <c r="D319" t="s">
        <v>168</v>
      </c>
      <c r="E319" t="s">
        <v>196</v>
      </c>
      <c r="F319" t="s">
        <v>201</v>
      </c>
      <c r="G319" t="s">
        <v>198</v>
      </c>
      <c r="H319" t="s">
        <v>196</v>
      </c>
      <c r="I319">
        <v>84871214.950000003</v>
      </c>
      <c r="J319">
        <v>49382748.146590941</v>
      </c>
      <c r="K319">
        <v>29788.559999999998</v>
      </c>
      <c r="L319">
        <v>1657.775607367088</v>
      </c>
      <c r="M319" t="str">
        <f t="shared" si="4"/>
        <v>Air - Passenger_Short-haul airplane_Aviation Turbo Fuel</v>
      </c>
      <c r="N319" t="str">
        <f>INDEX(crosswalk!B:B,MATCH($M319,crosswalk!$A:$A,0))</f>
        <v>psgr</v>
      </c>
      <c r="O319" t="str">
        <f>INDEX(crosswalk!C:C,MATCH($M319,crosswalk!$A:$A,0))</f>
        <v>aircraft</v>
      </c>
      <c r="P319" t="str">
        <f>INDEX(crosswalk!D:D,MATCH($M319,crosswalk!$A:$A,0))</f>
        <v>diesel vehicle</v>
      </c>
    </row>
    <row r="320" spans="1:16">
      <c r="A320" t="s">
        <v>181</v>
      </c>
      <c r="B320">
        <v>124</v>
      </c>
      <c r="C320" t="s">
        <v>167</v>
      </c>
      <c r="D320" t="s">
        <v>168</v>
      </c>
      <c r="E320" t="s">
        <v>196</v>
      </c>
      <c r="F320" t="s">
        <v>201</v>
      </c>
      <c r="G320" t="s">
        <v>198</v>
      </c>
      <c r="H320" t="s">
        <v>196</v>
      </c>
      <c r="I320">
        <v>312077.85000000003</v>
      </c>
      <c r="J320">
        <v>200621.47500000003</v>
      </c>
      <c r="K320">
        <v>29788.559999999998</v>
      </c>
      <c r="L320">
        <v>6.7348497208324289</v>
      </c>
      <c r="M320" t="str">
        <f t="shared" si="4"/>
        <v>Air - Passenger_Short-haul airplane_Aviation Turbo Fuel</v>
      </c>
      <c r="N320" t="str">
        <f>INDEX(crosswalk!B:B,MATCH($M320,crosswalk!$A:$A,0))</f>
        <v>psgr</v>
      </c>
      <c r="O320" t="str">
        <f>INDEX(crosswalk!C:C,MATCH($M320,crosswalk!$A:$A,0))</f>
        <v>aircraft</v>
      </c>
      <c r="P320" t="str">
        <f>INDEX(crosswalk!D:D,MATCH($M320,crosswalk!$A:$A,0))</f>
        <v>diesel vehicle</v>
      </c>
    </row>
    <row r="321" spans="1:16">
      <c r="A321" t="s">
        <v>182</v>
      </c>
      <c r="B321">
        <v>124</v>
      </c>
      <c r="C321" t="s">
        <v>167</v>
      </c>
      <c r="D321" t="s">
        <v>168</v>
      </c>
      <c r="E321" t="s">
        <v>196</v>
      </c>
      <c r="F321" t="s">
        <v>201</v>
      </c>
      <c r="G321" t="s">
        <v>198</v>
      </c>
      <c r="H321" t="s">
        <v>196</v>
      </c>
      <c r="I321">
        <v>70746596.900000006</v>
      </c>
      <c r="J321">
        <v>36447902.255089261</v>
      </c>
      <c r="K321">
        <v>29788.559999999998</v>
      </c>
      <c r="L321">
        <v>1223.5536815169737</v>
      </c>
      <c r="M321" t="str">
        <f t="shared" si="4"/>
        <v>Air - Passenger_Short-haul airplane_Aviation Turbo Fuel</v>
      </c>
      <c r="N321" t="str">
        <f>INDEX(crosswalk!B:B,MATCH($M321,crosswalk!$A:$A,0))</f>
        <v>psgr</v>
      </c>
      <c r="O321" t="str">
        <f>INDEX(crosswalk!C:C,MATCH($M321,crosswalk!$A:$A,0))</f>
        <v>aircraft</v>
      </c>
      <c r="P321" t="str">
        <f>INDEX(crosswalk!D:D,MATCH($M321,crosswalk!$A:$A,0))</f>
        <v>diesel vehicle</v>
      </c>
    </row>
    <row r="322" spans="1:16">
      <c r="A322" t="s">
        <v>183</v>
      </c>
      <c r="B322">
        <v>124</v>
      </c>
      <c r="C322" t="s">
        <v>167</v>
      </c>
      <c r="D322" t="s">
        <v>168</v>
      </c>
      <c r="E322" t="s">
        <v>196</v>
      </c>
      <c r="F322" t="s">
        <v>201</v>
      </c>
      <c r="G322" t="s">
        <v>198</v>
      </c>
      <c r="H322" t="s">
        <v>196</v>
      </c>
      <c r="I322">
        <v>3252688.85</v>
      </c>
      <c r="J322">
        <v>1600722.7565748601</v>
      </c>
      <c r="K322">
        <v>29788.559999999998</v>
      </c>
      <c r="L322">
        <v>53.736157658337973</v>
      </c>
      <c r="M322" t="str">
        <f t="shared" si="4"/>
        <v>Air - Passenger_Short-haul airplane_Aviation Turbo Fuel</v>
      </c>
      <c r="N322" t="str">
        <f>INDEX(crosswalk!B:B,MATCH($M322,crosswalk!$A:$A,0))</f>
        <v>psgr</v>
      </c>
      <c r="O322" t="str">
        <f>INDEX(crosswalk!C:C,MATCH($M322,crosswalk!$A:$A,0))</f>
        <v>aircraft</v>
      </c>
      <c r="P322" t="str">
        <f>INDEX(crosswalk!D:D,MATCH($M322,crosswalk!$A:$A,0))</f>
        <v>diesel vehicle</v>
      </c>
    </row>
    <row r="323" spans="1:16">
      <c r="A323" t="s">
        <v>184</v>
      </c>
      <c r="B323">
        <v>124</v>
      </c>
      <c r="C323" t="s">
        <v>167</v>
      </c>
      <c r="D323" t="s">
        <v>168</v>
      </c>
      <c r="E323" t="s">
        <v>196</v>
      </c>
      <c r="F323" t="s">
        <v>201</v>
      </c>
      <c r="G323" t="s">
        <v>198</v>
      </c>
      <c r="H323" t="s">
        <v>196</v>
      </c>
      <c r="I323">
        <v>339526.40920525842</v>
      </c>
      <c r="J323">
        <v>393117.1938567537</v>
      </c>
      <c r="K323">
        <v>29788.559999999998</v>
      </c>
      <c r="L323">
        <v>13.196918342368807</v>
      </c>
      <c r="M323" t="str">
        <f t="shared" ref="M323:M386" si="5">G323&amp;"_"&amp;H323&amp;"_"&amp;F323</f>
        <v>Air - Passenger_Short-haul airplane_Aviation Turbo Fuel</v>
      </c>
      <c r="N323" t="str">
        <f>INDEX(crosswalk!B:B,MATCH($M323,crosswalk!$A:$A,0))</f>
        <v>psgr</v>
      </c>
      <c r="O323" t="str">
        <f>INDEX(crosswalk!C:C,MATCH($M323,crosswalk!$A:$A,0))</f>
        <v>aircraft</v>
      </c>
      <c r="P323" t="str">
        <f>INDEX(crosswalk!D:D,MATCH($M323,crosswalk!$A:$A,0))</f>
        <v>diesel vehicle</v>
      </c>
    </row>
    <row r="324" spans="1:16">
      <c r="A324" t="s">
        <v>166</v>
      </c>
      <c r="B324">
        <v>125</v>
      </c>
      <c r="C324" t="s">
        <v>167</v>
      </c>
      <c r="D324" t="s">
        <v>168</v>
      </c>
      <c r="E324" t="s">
        <v>199</v>
      </c>
      <c r="F324" t="s">
        <v>201</v>
      </c>
      <c r="G324" t="s">
        <v>198</v>
      </c>
      <c r="H324" t="s">
        <v>199</v>
      </c>
      <c r="I324">
        <v>1974064.3</v>
      </c>
      <c r="J324">
        <v>1030643.4774064579</v>
      </c>
      <c r="K324">
        <v>15320.34</v>
      </c>
      <c r="L324">
        <v>67.272885419413527</v>
      </c>
      <c r="M324" t="str">
        <f t="shared" si="5"/>
        <v>Air - Passenger_Helicopter_Aviation Turbo Fuel</v>
      </c>
      <c r="N324" t="str">
        <f>INDEX(crosswalk!B:B,MATCH($M324,crosswalk!$A:$A,0))</f>
        <v>psgr</v>
      </c>
      <c r="O324" t="str">
        <f>INDEX(crosswalk!C:C,MATCH($M324,crosswalk!$A:$A,0))</f>
        <v>aircraft</v>
      </c>
      <c r="P324" t="str">
        <f>INDEX(crosswalk!D:D,MATCH($M324,crosswalk!$A:$A,0))</f>
        <v>diesel vehicle</v>
      </c>
    </row>
    <row r="325" spans="1:16">
      <c r="A325" t="s">
        <v>172</v>
      </c>
      <c r="B325">
        <v>125</v>
      </c>
      <c r="C325" t="s">
        <v>167</v>
      </c>
      <c r="D325" t="s">
        <v>168</v>
      </c>
      <c r="E325" t="s">
        <v>199</v>
      </c>
      <c r="F325" t="s">
        <v>201</v>
      </c>
      <c r="G325" t="s">
        <v>198</v>
      </c>
      <c r="H325" t="s">
        <v>199</v>
      </c>
      <c r="I325">
        <v>2371911.3125910005</v>
      </c>
      <c r="J325">
        <v>1769841.802243762</v>
      </c>
      <c r="K325">
        <v>15320.34</v>
      </c>
      <c r="L325">
        <v>115.5223580053551</v>
      </c>
      <c r="M325" t="str">
        <f t="shared" si="5"/>
        <v>Air - Passenger_Helicopter_Aviation Turbo Fuel</v>
      </c>
      <c r="N325" t="str">
        <f>INDEX(crosswalk!B:B,MATCH($M325,crosswalk!$A:$A,0))</f>
        <v>psgr</v>
      </c>
      <c r="O325" t="str">
        <f>INDEX(crosswalk!C:C,MATCH($M325,crosswalk!$A:$A,0))</f>
        <v>aircraft</v>
      </c>
      <c r="P325" t="str">
        <f>INDEX(crosswalk!D:D,MATCH($M325,crosswalk!$A:$A,0))</f>
        <v>diesel vehicle</v>
      </c>
    </row>
    <row r="326" spans="1:16">
      <c r="A326" t="s">
        <v>173</v>
      </c>
      <c r="B326">
        <v>125</v>
      </c>
      <c r="C326" t="s">
        <v>167</v>
      </c>
      <c r="D326" t="s">
        <v>168</v>
      </c>
      <c r="E326" t="s">
        <v>199</v>
      </c>
      <c r="F326" t="s">
        <v>201</v>
      </c>
      <c r="G326" t="s">
        <v>198</v>
      </c>
      <c r="H326" t="s">
        <v>199</v>
      </c>
      <c r="I326">
        <v>116770.96253355917</v>
      </c>
      <c r="J326">
        <v>69192.681959491572</v>
      </c>
      <c r="K326">
        <v>15320.34</v>
      </c>
      <c r="L326">
        <v>4.5163933672158434</v>
      </c>
      <c r="M326" t="str">
        <f t="shared" si="5"/>
        <v>Air - Passenger_Helicopter_Aviation Turbo Fuel</v>
      </c>
      <c r="N326" t="str">
        <f>INDEX(crosswalk!B:B,MATCH($M326,crosswalk!$A:$A,0))</f>
        <v>psgr</v>
      </c>
      <c r="O326" t="str">
        <f>INDEX(crosswalk!C:C,MATCH($M326,crosswalk!$A:$A,0))</f>
        <v>aircraft</v>
      </c>
      <c r="P326" t="str">
        <f>INDEX(crosswalk!D:D,MATCH($M326,crosswalk!$A:$A,0))</f>
        <v>diesel vehicle</v>
      </c>
    </row>
    <row r="327" spans="1:16">
      <c r="A327" t="s">
        <v>174</v>
      </c>
      <c r="B327">
        <v>125</v>
      </c>
      <c r="C327" t="s">
        <v>167</v>
      </c>
      <c r="D327" t="s">
        <v>168</v>
      </c>
      <c r="E327" t="s">
        <v>199</v>
      </c>
      <c r="F327" t="s">
        <v>201</v>
      </c>
      <c r="G327" t="s">
        <v>198</v>
      </c>
      <c r="H327" t="s">
        <v>199</v>
      </c>
      <c r="I327">
        <v>324695.35000000003</v>
      </c>
      <c r="J327">
        <v>221811.38659894353</v>
      </c>
      <c r="K327">
        <v>15320.34</v>
      </c>
      <c r="L327">
        <v>14.478228720703557</v>
      </c>
      <c r="M327" t="str">
        <f t="shared" si="5"/>
        <v>Air - Passenger_Helicopter_Aviation Turbo Fuel</v>
      </c>
      <c r="N327" t="str">
        <f>INDEX(crosswalk!B:B,MATCH($M327,crosswalk!$A:$A,0))</f>
        <v>psgr</v>
      </c>
      <c r="O327" t="str">
        <f>INDEX(crosswalk!C:C,MATCH($M327,crosswalk!$A:$A,0))</f>
        <v>aircraft</v>
      </c>
      <c r="P327" t="str">
        <f>INDEX(crosswalk!D:D,MATCH($M327,crosswalk!$A:$A,0))</f>
        <v>diesel vehicle</v>
      </c>
    </row>
    <row r="328" spans="1:16">
      <c r="A328" t="s">
        <v>175</v>
      </c>
      <c r="B328">
        <v>125</v>
      </c>
      <c r="C328" t="s">
        <v>167</v>
      </c>
      <c r="D328" t="s">
        <v>168</v>
      </c>
      <c r="E328" t="s">
        <v>199</v>
      </c>
      <c r="F328" t="s">
        <v>201</v>
      </c>
      <c r="G328" t="s">
        <v>198</v>
      </c>
      <c r="H328" t="s">
        <v>199</v>
      </c>
      <c r="I328">
        <v>74081.45</v>
      </c>
      <c r="J328">
        <v>41533.561158576056</v>
      </c>
      <c r="K328">
        <v>15320.34</v>
      </c>
      <c r="L328">
        <v>2.7110077947732267</v>
      </c>
      <c r="M328" t="str">
        <f t="shared" si="5"/>
        <v>Air - Passenger_Helicopter_Aviation Turbo Fuel</v>
      </c>
      <c r="N328" t="str">
        <f>INDEX(crosswalk!B:B,MATCH($M328,crosswalk!$A:$A,0))</f>
        <v>psgr</v>
      </c>
      <c r="O328" t="str">
        <f>INDEX(crosswalk!C:C,MATCH($M328,crosswalk!$A:$A,0))</f>
        <v>aircraft</v>
      </c>
      <c r="P328" t="str">
        <f>INDEX(crosswalk!D:D,MATCH($M328,crosswalk!$A:$A,0))</f>
        <v>diesel vehicle</v>
      </c>
    </row>
    <row r="329" spans="1:16">
      <c r="A329" t="s">
        <v>176</v>
      </c>
      <c r="B329">
        <v>125</v>
      </c>
      <c r="C329" t="s">
        <v>167</v>
      </c>
      <c r="D329" t="s">
        <v>168</v>
      </c>
      <c r="E329" t="s">
        <v>199</v>
      </c>
      <c r="F329" t="s">
        <v>201</v>
      </c>
      <c r="G329" t="s">
        <v>198</v>
      </c>
      <c r="H329" t="s">
        <v>199</v>
      </c>
      <c r="I329">
        <v>636756.95000000007</v>
      </c>
      <c r="J329">
        <v>388327.1589815336</v>
      </c>
      <c r="K329">
        <v>15320.34</v>
      </c>
      <c r="L329">
        <v>25.347163247129867</v>
      </c>
      <c r="M329" t="str">
        <f t="shared" si="5"/>
        <v>Air - Passenger_Helicopter_Aviation Turbo Fuel</v>
      </c>
      <c r="N329" t="str">
        <f>INDEX(crosswalk!B:B,MATCH($M329,crosswalk!$A:$A,0))</f>
        <v>psgr</v>
      </c>
      <c r="O329" t="str">
        <f>INDEX(crosswalk!C:C,MATCH($M329,crosswalk!$A:$A,0))</f>
        <v>aircraft</v>
      </c>
      <c r="P329" t="str">
        <f>INDEX(crosswalk!D:D,MATCH($M329,crosswalk!$A:$A,0))</f>
        <v>diesel vehicle</v>
      </c>
    </row>
    <row r="330" spans="1:16">
      <c r="A330" t="s">
        <v>177</v>
      </c>
      <c r="B330">
        <v>125</v>
      </c>
      <c r="C330" t="s">
        <v>167</v>
      </c>
      <c r="D330" t="s">
        <v>168</v>
      </c>
      <c r="E330" t="s">
        <v>199</v>
      </c>
      <c r="F330" t="s">
        <v>201</v>
      </c>
      <c r="G330" t="s">
        <v>198</v>
      </c>
      <c r="H330" t="s">
        <v>199</v>
      </c>
      <c r="I330">
        <v>316376.40000000002</v>
      </c>
      <c r="J330">
        <v>171181.26286871207</v>
      </c>
      <c r="K330">
        <v>15320.34</v>
      </c>
      <c r="L330">
        <v>11.173463700460438</v>
      </c>
      <c r="M330" t="str">
        <f t="shared" si="5"/>
        <v>Air - Passenger_Helicopter_Aviation Turbo Fuel</v>
      </c>
      <c r="N330" t="str">
        <f>INDEX(crosswalk!B:B,MATCH($M330,crosswalk!$A:$A,0))</f>
        <v>psgr</v>
      </c>
      <c r="O330" t="str">
        <f>INDEX(crosswalk!C:C,MATCH($M330,crosswalk!$A:$A,0))</f>
        <v>aircraft</v>
      </c>
      <c r="P330" t="str">
        <f>INDEX(crosswalk!D:D,MATCH($M330,crosswalk!$A:$A,0))</f>
        <v>diesel vehicle</v>
      </c>
    </row>
    <row r="331" spans="1:16">
      <c r="A331" t="s">
        <v>178</v>
      </c>
      <c r="B331">
        <v>125</v>
      </c>
      <c r="C331" t="s">
        <v>167</v>
      </c>
      <c r="D331" t="s">
        <v>168</v>
      </c>
      <c r="E331" t="s">
        <v>199</v>
      </c>
      <c r="F331" t="s">
        <v>201</v>
      </c>
      <c r="G331" t="s">
        <v>198</v>
      </c>
      <c r="H331" t="s">
        <v>199</v>
      </c>
      <c r="I331">
        <v>156.81675712129265</v>
      </c>
      <c r="J331">
        <v>70.232295250378854</v>
      </c>
      <c r="K331">
        <v>15320.34</v>
      </c>
      <c r="L331">
        <v>4.5842517366049872E-3</v>
      </c>
      <c r="M331" t="str">
        <f t="shared" si="5"/>
        <v>Air - Passenger_Helicopter_Aviation Turbo Fuel</v>
      </c>
      <c r="N331" t="str">
        <f>INDEX(crosswalk!B:B,MATCH($M331,crosswalk!$A:$A,0))</f>
        <v>psgr</v>
      </c>
      <c r="O331" t="str">
        <f>INDEX(crosswalk!C:C,MATCH($M331,crosswalk!$A:$A,0))</f>
        <v>aircraft</v>
      </c>
      <c r="P331" t="str">
        <f>INDEX(crosswalk!D:D,MATCH($M331,crosswalk!$A:$A,0))</f>
        <v>diesel vehicle</v>
      </c>
    </row>
    <row r="332" spans="1:16">
      <c r="A332" t="s">
        <v>179</v>
      </c>
      <c r="B332">
        <v>125</v>
      </c>
      <c r="C332" t="s">
        <v>167</v>
      </c>
      <c r="D332" t="s">
        <v>168</v>
      </c>
      <c r="E332" t="s">
        <v>199</v>
      </c>
      <c r="F332" t="s">
        <v>201</v>
      </c>
      <c r="G332" t="s">
        <v>198</v>
      </c>
      <c r="H332" t="s">
        <v>199</v>
      </c>
      <c r="I332">
        <v>1.1837516121939315</v>
      </c>
      <c r="J332">
        <v>0.70143250551720526</v>
      </c>
      <c r="K332">
        <v>15320.34</v>
      </c>
      <c r="L332">
        <v>4.5784395484513086E-5</v>
      </c>
      <c r="M332" t="str">
        <f t="shared" si="5"/>
        <v>Air - Passenger_Helicopter_Aviation Turbo Fuel</v>
      </c>
      <c r="N332" t="str">
        <f>INDEX(crosswalk!B:B,MATCH($M332,crosswalk!$A:$A,0))</f>
        <v>psgr</v>
      </c>
      <c r="O332" t="str">
        <f>INDEX(crosswalk!C:C,MATCH($M332,crosswalk!$A:$A,0))</f>
        <v>aircraft</v>
      </c>
      <c r="P332" t="str">
        <f>INDEX(crosswalk!D:D,MATCH($M332,crosswalk!$A:$A,0))</f>
        <v>diesel vehicle</v>
      </c>
    </row>
    <row r="333" spans="1:16">
      <c r="A333" t="s">
        <v>180</v>
      </c>
      <c r="B333">
        <v>125</v>
      </c>
      <c r="C333" t="s">
        <v>167</v>
      </c>
      <c r="D333" t="s">
        <v>168</v>
      </c>
      <c r="E333" t="s">
        <v>199</v>
      </c>
      <c r="F333" t="s">
        <v>201</v>
      </c>
      <c r="G333" t="s">
        <v>198</v>
      </c>
      <c r="H333" t="s">
        <v>199</v>
      </c>
      <c r="I333">
        <v>4466906.05</v>
      </c>
      <c r="J333">
        <v>2599092.0077153128</v>
      </c>
      <c r="K333">
        <v>15320.34</v>
      </c>
      <c r="L333">
        <v>169.64976023478022</v>
      </c>
      <c r="M333" t="str">
        <f t="shared" si="5"/>
        <v>Air - Passenger_Helicopter_Aviation Turbo Fuel</v>
      </c>
      <c r="N333" t="str">
        <f>INDEX(crosswalk!B:B,MATCH($M333,crosswalk!$A:$A,0))</f>
        <v>psgr</v>
      </c>
      <c r="O333" t="str">
        <f>INDEX(crosswalk!C:C,MATCH($M333,crosswalk!$A:$A,0))</f>
        <v>aircraft</v>
      </c>
      <c r="P333" t="str">
        <f>INDEX(crosswalk!D:D,MATCH($M333,crosswalk!$A:$A,0))</f>
        <v>diesel vehicle</v>
      </c>
    </row>
    <row r="334" spans="1:16">
      <c r="A334" t="s">
        <v>181</v>
      </c>
      <c r="B334">
        <v>125</v>
      </c>
      <c r="C334" t="s">
        <v>167</v>
      </c>
      <c r="D334" t="s">
        <v>168</v>
      </c>
      <c r="E334" t="s">
        <v>199</v>
      </c>
      <c r="F334" t="s">
        <v>201</v>
      </c>
      <c r="G334" t="s">
        <v>198</v>
      </c>
      <c r="H334" t="s">
        <v>199</v>
      </c>
      <c r="I334">
        <v>16425.150000000001</v>
      </c>
      <c r="J334">
        <v>10559.025000000001</v>
      </c>
      <c r="K334">
        <v>15320.34</v>
      </c>
      <c r="L334">
        <v>0.68921610094815133</v>
      </c>
      <c r="M334" t="str">
        <f t="shared" si="5"/>
        <v>Air - Passenger_Helicopter_Aviation Turbo Fuel</v>
      </c>
      <c r="N334" t="str">
        <f>INDEX(crosswalk!B:B,MATCH($M334,crosswalk!$A:$A,0))</f>
        <v>psgr</v>
      </c>
      <c r="O334" t="str">
        <f>INDEX(crosswalk!C:C,MATCH($M334,crosswalk!$A:$A,0))</f>
        <v>aircraft</v>
      </c>
      <c r="P334" t="str">
        <f>INDEX(crosswalk!D:D,MATCH($M334,crosswalk!$A:$A,0))</f>
        <v>diesel vehicle</v>
      </c>
    </row>
    <row r="335" spans="1:16">
      <c r="A335" t="s">
        <v>182</v>
      </c>
      <c r="B335">
        <v>125</v>
      </c>
      <c r="C335" t="s">
        <v>167</v>
      </c>
      <c r="D335" t="s">
        <v>168</v>
      </c>
      <c r="E335" t="s">
        <v>199</v>
      </c>
      <c r="F335" t="s">
        <v>201</v>
      </c>
      <c r="G335" t="s">
        <v>198</v>
      </c>
      <c r="H335" t="s">
        <v>199</v>
      </c>
      <c r="I335">
        <v>3723505.1</v>
      </c>
      <c r="J335">
        <v>1918310.6450046976</v>
      </c>
      <c r="K335">
        <v>15320.34</v>
      </c>
      <c r="L335">
        <v>125.21332065768107</v>
      </c>
      <c r="M335" t="str">
        <f t="shared" si="5"/>
        <v>Air - Passenger_Helicopter_Aviation Turbo Fuel</v>
      </c>
      <c r="N335" t="str">
        <f>INDEX(crosswalk!B:B,MATCH($M335,crosswalk!$A:$A,0))</f>
        <v>psgr</v>
      </c>
      <c r="O335" t="str">
        <f>INDEX(crosswalk!C:C,MATCH($M335,crosswalk!$A:$A,0))</f>
        <v>aircraft</v>
      </c>
      <c r="P335" t="str">
        <f>INDEX(crosswalk!D:D,MATCH($M335,crosswalk!$A:$A,0))</f>
        <v>diesel vehicle</v>
      </c>
    </row>
    <row r="336" spans="1:16">
      <c r="A336" t="s">
        <v>183</v>
      </c>
      <c r="B336">
        <v>125</v>
      </c>
      <c r="C336" t="s">
        <v>167</v>
      </c>
      <c r="D336" t="s">
        <v>168</v>
      </c>
      <c r="E336" t="s">
        <v>199</v>
      </c>
      <c r="F336" t="s">
        <v>201</v>
      </c>
      <c r="G336" t="s">
        <v>198</v>
      </c>
      <c r="H336" t="s">
        <v>199</v>
      </c>
      <c r="I336">
        <v>171194.15000000002</v>
      </c>
      <c r="J336">
        <v>84248.566135518951</v>
      </c>
      <c r="K336">
        <v>15320.34</v>
      </c>
      <c r="L336">
        <v>5.4991316208073027</v>
      </c>
      <c r="M336" t="str">
        <f t="shared" si="5"/>
        <v>Air - Passenger_Helicopter_Aviation Turbo Fuel</v>
      </c>
      <c r="N336" t="str">
        <f>INDEX(crosswalk!B:B,MATCH($M336,crosswalk!$A:$A,0))</f>
        <v>psgr</v>
      </c>
      <c r="O336" t="str">
        <f>INDEX(crosswalk!C:C,MATCH($M336,crosswalk!$A:$A,0))</f>
        <v>aircraft</v>
      </c>
      <c r="P336" t="str">
        <f>INDEX(crosswalk!D:D,MATCH($M336,crosswalk!$A:$A,0))</f>
        <v>diesel vehicle</v>
      </c>
    </row>
    <row r="337" spans="1:16">
      <c r="A337" t="s">
        <v>184</v>
      </c>
      <c r="B337">
        <v>125</v>
      </c>
      <c r="C337" t="s">
        <v>167</v>
      </c>
      <c r="D337" t="s">
        <v>168</v>
      </c>
      <c r="E337" t="s">
        <v>199</v>
      </c>
      <c r="F337" t="s">
        <v>201</v>
      </c>
      <c r="G337" t="s">
        <v>198</v>
      </c>
      <c r="H337" t="s">
        <v>199</v>
      </c>
      <c r="I337">
        <v>17869.811010803074</v>
      </c>
      <c r="J337">
        <v>20690.378624039669</v>
      </c>
      <c r="K337">
        <v>15320.34</v>
      </c>
      <c r="L337">
        <v>1.3505169352664281</v>
      </c>
      <c r="M337" t="str">
        <f t="shared" si="5"/>
        <v>Air - Passenger_Helicopter_Aviation Turbo Fuel</v>
      </c>
      <c r="N337" t="str">
        <f>INDEX(crosswalk!B:B,MATCH($M337,crosswalk!$A:$A,0))</f>
        <v>psgr</v>
      </c>
      <c r="O337" t="str">
        <f>INDEX(crosswalk!C:C,MATCH($M337,crosswalk!$A:$A,0))</f>
        <v>aircraft</v>
      </c>
      <c r="P337" t="str">
        <f>INDEX(crosswalk!D:D,MATCH($M337,crosswalk!$A:$A,0))</f>
        <v>diesel vehicle</v>
      </c>
    </row>
    <row r="338" spans="1:16">
      <c r="A338" t="s">
        <v>166</v>
      </c>
      <c r="B338">
        <v>126</v>
      </c>
      <c r="C338" t="s">
        <v>167</v>
      </c>
      <c r="D338" t="s">
        <v>168</v>
      </c>
      <c r="E338" t="s">
        <v>196</v>
      </c>
      <c r="F338" t="s">
        <v>201</v>
      </c>
      <c r="G338" t="s">
        <v>200</v>
      </c>
      <c r="H338" t="s">
        <v>196</v>
      </c>
      <c r="I338">
        <v>807714</v>
      </c>
      <c r="J338">
        <v>421701.13998306933</v>
      </c>
      <c r="K338">
        <v>29788.559999999998</v>
      </c>
      <c r="L338">
        <v>14.156479533856936</v>
      </c>
      <c r="M338" t="str">
        <f t="shared" si="5"/>
        <v>Air - Freight_Short-haul airplane_Aviation Turbo Fuel</v>
      </c>
      <c r="N338" t="str">
        <f>INDEX(crosswalk!B:B,MATCH($M338,crosswalk!$A:$A,0))</f>
        <v>frgt</v>
      </c>
      <c r="O338" t="str">
        <f>INDEX(crosswalk!C:C,MATCH($M338,crosswalk!$A:$A,0))</f>
        <v>aircraft</v>
      </c>
      <c r="P338" t="str">
        <f>INDEX(crosswalk!D:D,MATCH($M338,crosswalk!$A:$A,0))</f>
        <v>diesel vehicle</v>
      </c>
    </row>
    <row r="339" spans="1:16">
      <c r="A339" t="s">
        <v>172</v>
      </c>
      <c r="B339">
        <v>126</v>
      </c>
      <c r="C339" t="s">
        <v>167</v>
      </c>
      <c r="D339" t="s">
        <v>168</v>
      </c>
      <c r="E339" t="s">
        <v>196</v>
      </c>
      <c r="F339" t="s">
        <v>201</v>
      </c>
      <c r="G339" t="s">
        <v>200</v>
      </c>
      <c r="H339" t="s">
        <v>196</v>
      </c>
      <c r="I339">
        <v>997936.24952668801</v>
      </c>
      <c r="J339">
        <v>744627.03601567843</v>
      </c>
      <c r="K339">
        <v>29788.559999999998</v>
      </c>
      <c r="L339">
        <v>24.997080624765967</v>
      </c>
      <c r="M339" t="str">
        <f t="shared" si="5"/>
        <v>Air - Freight_Short-haul airplane_Aviation Turbo Fuel</v>
      </c>
      <c r="N339" t="str">
        <f>INDEX(crosswalk!B:B,MATCH($M339,crosswalk!$A:$A,0))</f>
        <v>frgt</v>
      </c>
      <c r="O339" t="str">
        <f>INDEX(crosswalk!C:C,MATCH($M339,crosswalk!$A:$A,0))</f>
        <v>aircraft</v>
      </c>
      <c r="P339" t="str">
        <f>INDEX(crosswalk!D:D,MATCH($M339,crosswalk!$A:$A,0))</f>
        <v>diesel vehicle</v>
      </c>
    </row>
    <row r="340" spans="1:16">
      <c r="A340" t="s">
        <v>173</v>
      </c>
      <c r="B340">
        <v>126</v>
      </c>
      <c r="C340" t="s">
        <v>167</v>
      </c>
      <c r="D340" t="s">
        <v>168</v>
      </c>
      <c r="E340" t="s">
        <v>196</v>
      </c>
      <c r="F340" t="s">
        <v>201</v>
      </c>
      <c r="G340" t="s">
        <v>200</v>
      </c>
      <c r="H340" t="s">
        <v>196</v>
      </c>
      <c r="I340">
        <v>49129.145674956882</v>
      </c>
      <c r="J340">
        <v>29111.495511153855</v>
      </c>
      <c r="K340">
        <v>29788.559999999998</v>
      </c>
      <c r="L340">
        <v>0.97727098964011205</v>
      </c>
      <c r="M340" t="str">
        <f t="shared" si="5"/>
        <v>Air - Freight_Short-haul airplane_Aviation Turbo Fuel</v>
      </c>
      <c r="N340" t="str">
        <f>INDEX(crosswalk!B:B,MATCH($M340,crosswalk!$A:$A,0))</f>
        <v>frgt</v>
      </c>
      <c r="O340" t="str">
        <f>INDEX(crosswalk!C:C,MATCH($M340,crosswalk!$A:$A,0))</f>
        <v>aircraft</v>
      </c>
      <c r="P340" t="str">
        <f>INDEX(crosswalk!D:D,MATCH($M340,crosswalk!$A:$A,0))</f>
        <v>diesel vehicle</v>
      </c>
    </row>
    <row r="341" spans="1:16">
      <c r="A341" t="s">
        <v>174</v>
      </c>
      <c r="B341">
        <v>126</v>
      </c>
      <c r="C341" t="s">
        <v>167</v>
      </c>
      <c r="D341" t="s">
        <v>168</v>
      </c>
      <c r="E341" t="s">
        <v>196</v>
      </c>
      <c r="F341" t="s">
        <v>201</v>
      </c>
      <c r="G341" t="s">
        <v>200</v>
      </c>
      <c r="H341" t="s">
        <v>196</v>
      </c>
      <c r="I341">
        <v>140093</v>
      </c>
      <c r="J341">
        <v>95702.702803738313</v>
      </c>
      <c r="K341">
        <v>29788.559999999998</v>
      </c>
      <c r="L341">
        <v>3.2127334387341424</v>
      </c>
      <c r="M341" t="str">
        <f t="shared" si="5"/>
        <v>Air - Freight_Short-haul airplane_Aviation Turbo Fuel</v>
      </c>
      <c r="N341" t="str">
        <f>INDEX(crosswalk!B:B,MATCH($M341,crosswalk!$A:$A,0))</f>
        <v>frgt</v>
      </c>
      <c r="O341" t="str">
        <f>INDEX(crosswalk!C:C,MATCH($M341,crosswalk!$A:$A,0))</f>
        <v>aircraft</v>
      </c>
      <c r="P341" t="str">
        <f>INDEX(crosswalk!D:D,MATCH($M341,crosswalk!$A:$A,0))</f>
        <v>diesel vehicle</v>
      </c>
    </row>
    <row r="342" spans="1:16">
      <c r="A342" t="s">
        <v>175</v>
      </c>
      <c r="B342">
        <v>126</v>
      </c>
      <c r="C342" t="s">
        <v>167</v>
      </c>
      <c r="D342" t="s">
        <v>168</v>
      </c>
      <c r="E342" t="s">
        <v>196</v>
      </c>
      <c r="F342" t="s">
        <v>201</v>
      </c>
      <c r="G342" t="s">
        <v>200</v>
      </c>
      <c r="H342" t="s">
        <v>196</v>
      </c>
      <c r="I342">
        <v>29371</v>
      </c>
      <c r="J342">
        <v>16466.770355987057</v>
      </c>
      <c r="K342">
        <v>29788.559999999998</v>
      </c>
      <c r="L342">
        <v>0.55278839782745648</v>
      </c>
      <c r="M342" t="str">
        <f t="shared" si="5"/>
        <v>Air - Freight_Short-haul airplane_Aviation Turbo Fuel</v>
      </c>
      <c r="N342" t="str">
        <f>INDEX(crosswalk!B:B,MATCH($M342,crosswalk!$A:$A,0))</f>
        <v>frgt</v>
      </c>
      <c r="O342" t="str">
        <f>INDEX(crosswalk!C:C,MATCH($M342,crosswalk!$A:$A,0))</f>
        <v>aircraft</v>
      </c>
      <c r="P342" t="str">
        <f>INDEX(crosswalk!D:D,MATCH($M342,crosswalk!$A:$A,0))</f>
        <v>diesel vehicle</v>
      </c>
    </row>
    <row r="343" spans="1:16">
      <c r="A343" t="s">
        <v>176</v>
      </c>
      <c r="B343">
        <v>126</v>
      </c>
      <c r="C343" t="s">
        <v>167</v>
      </c>
      <c r="D343" t="s">
        <v>168</v>
      </c>
      <c r="E343" t="s">
        <v>196</v>
      </c>
      <c r="F343" t="s">
        <v>201</v>
      </c>
      <c r="G343" t="s">
        <v>200</v>
      </c>
      <c r="H343" t="s">
        <v>196</v>
      </c>
      <c r="I343">
        <v>204861</v>
      </c>
      <c r="J343">
        <v>124934.78102769973</v>
      </c>
      <c r="K343">
        <v>29788.559999999998</v>
      </c>
      <c r="L343">
        <v>4.1940523821124529</v>
      </c>
      <c r="M343" t="str">
        <f t="shared" si="5"/>
        <v>Air - Freight_Short-haul airplane_Aviation Turbo Fuel</v>
      </c>
      <c r="N343" t="str">
        <f>INDEX(crosswalk!B:B,MATCH($M343,crosswalk!$A:$A,0))</f>
        <v>frgt</v>
      </c>
      <c r="O343" t="str">
        <f>INDEX(crosswalk!C:C,MATCH($M343,crosswalk!$A:$A,0))</f>
        <v>aircraft</v>
      </c>
      <c r="P343" t="str">
        <f>INDEX(crosswalk!D:D,MATCH($M343,crosswalk!$A:$A,0))</f>
        <v>diesel vehicle</v>
      </c>
    </row>
    <row r="344" spans="1:16">
      <c r="A344" t="s">
        <v>177</v>
      </c>
      <c r="B344">
        <v>126</v>
      </c>
      <c r="C344" t="s">
        <v>167</v>
      </c>
      <c r="D344" t="s">
        <v>168</v>
      </c>
      <c r="E344" t="s">
        <v>196</v>
      </c>
      <c r="F344" t="s">
        <v>201</v>
      </c>
      <c r="G344" t="s">
        <v>200</v>
      </c>
      <c r="H344" t="s">
        <v>196</v>
      </c>
      <c r="I344">
        <v>93472</v>
      </c>
      <c r="J344">
        <v>50574.742625759231</v>
      </c>
      <c r="K344">
        <v>29788.559999999998</v>
      </c>
      <c r="L344">
        <v>1.6977907836350341</v>
      </c>
      <c r="M344" t="str">
        <f t="shared" si="5"/>
        <v>Air - Freight_Short-haul airplane_Aviation Turbo Fuel</v>
      </c>
      <c r="N344" t="str">
        <f>INDEX(crosswalk!B:B,MATCH($M344,crosswalk!$A:$A,0))</f>
        <v>frgt</v>
      </c>
      <c r="O344" t="str">
        <f>INDEX(crosswalk!C:C,MATCH($M344,crosswalk!$A:$A,0))</f>
        <v>aircraft</v>
      </c>
      <c r="P344" t="str">
        <f>INDEX(crosswalk!D:D,MATCH($M344,crosswalk!$A:$A,0))</f>
        <v>diesel vehicle</v>
      </c>
    </row>
    <row r="345" spans="1:16">
      <c r="A345" t="s">
        <v>178</v>
      </c>
      <c r="B345">
        <v>126</v>
      </c>
      <c r="C345" t="s">
        <v>167</v>
      </c>
      <c r="D345" t="s">
        <v>168</v>
      </c>
      <c r="E345" t="s">
        <v>196</v>
      </c>
      <c r="F345" t="s">
        <v>201</v>
      </c>
      <c r="G345" t="s">
        <v>200</v>
      </c>
      <c r="H345" t="s">
        <v>196</v>
      </c>
      <c r="I345">
        <v>65.977646648858979</v>
      </c>
      <c r="J345">
        <v>29.548892888938958</v>
      </c>
      <c r="K345">
        <v>29788.559999999998</v>
      </c>
      <c r="L345">
        <v>9.9195439084463831E-4</v>
      </c>
      <c r="M345" t="str">
        <f t="shared" si="5"/>
        <v>Air - Freight_Short-haul airplane_Aviation Turbo Fuel</v>
      </c>
      <c r="N345" t="str">
        <f>INDEX(crosswalk!B:B,MATCH($M345,crosswalk!$A:$A,0))</f>
        <v>frgt</v>
      </c>
      <c r="O345" t="str">
        <f>INDEX(crosswalk!C:C,MATCH($M345,crosswalk!$A:$A,0))</f>
        <v>aircraft</v>
      </c>
      <c r="P345" t="str">
        <f>INDEX(crosswalk!D:D,MATCH($M345,crosswalk!$A:$A,0))</f>
        <v>diesel vehicle</v>
      </c>
    </row>
    <row r="346" spans="1:16">
      <c r="A346" t="s">
        <v>179</v>
      </c>
      <c r="B346">
        <v>126</v>
      </c>
      <c r="C346" t="s">
        <v>167</v>
      </c>
      <c r="D346" t="s">
        <v>168</v>
      </c>
      <c r="E346" t="s">
        <v>196</v>
      </c>
      <c r="F346" t="s">
        <v>201</v>
      </c>
      <c r="G346" t="s">
        <v>200</v>
      </c>
      <c r="H346" t="s">
        <v>196</v>
      </c>
      <c r="I346">
        <v>0.49804081542726752</v>
      </c>
      <c r="J346">
        <v>0.29511429037677905</v>
      </c>
      <c r="K346">
        <v>29788.559999999998</v>
      </c>
      <c r="L346">
        <v>9.9069673182181029E-6</v>
      </c>
      <c r="M346" t="str">
        <f t="shared" si="5"/>
        <v>Air - Freight_Short-haul airplane_Aviation Turbo Fuel</v>
      </c>
      <c r="N346" t="str">
        <f>INDEX(crosswalk!B:B,MATCH($M346,crosswalk!$A:$A,0))</f>
        <v>frgt</v>
      </c>
      <c r="O346" t="str">
        <f>INDEX(crosswalk!C:C,MATCH($M346,crosswalk!$A:$A,0))</f>
        <v>aircraft</v>
      </c>
      <c r="P346" t="str">
        <f>INDEX(crosswalk!D:D,MATCH($M346,crosswalk!$A:$A,0))</f>
        <v>diesel vehicle</v>
      </c>
    </row>
    <row r="347" spans="1:16">
      <c r="A347" t="s">
        <v>180</v>
      </c>
      <c r="B347">
        <v>126</v>
      </c>
      <c r="C347" t="s">
        <v>167</v>
      </c>
      <c r="D347" t="s">
        <v>168</v>
      </c>
      <c r="E347" t="s">
        <v>196</v>
      </c>
      <c r="F347" t="s">
        <v>201</v>
      </c>
      <c r="G347" t="s">
        <v>200</v>
      </c>
      <c r="H347" t="s">
        <v>196</v>
      </c>
      <c r="I347">
        <v>2057878.9999999998</v>
      </c>
      <c r="J347">
        <v>1197387.3642910353</v>
      </c>
      <c r="K347">
        <v>29788.559999999998</v>
      </c>
      <c r="L347">
        <v>40.196215066825502</v>
      </c>
      <c r="M347" t="str">
        <f t="shared" si="5"/>
        <v>Air - Freight_Short-haul airplane_Aviation Turbo Fuel</v>
      </c>
      <c r="N347" t="str">
        <f>INDEX(crosswalk!B:B,MATCH($M347,crosswalk!$A:$A,0))</f>
        <v>frgt</v>
      </c>
      <c r="O347" t="str">
        <f>INDEX(crosswalk!C:C,MATCH($M347,crosswalk!$A:$A,0))</f>
        <v>aircraft</v>
      </c>
      <c r="P347" t="str">
        <f>INDEX(crosswalk!D:D,MATCH($M347,crosswalk!$A:$A,0))</f>
        <v>diesel vehicle</v>
      </c>
    </row>
    <row r="348" spans="1:16">
      <c r="A348" t="s">
        <v>181</v>
      </c>
      <c r="B348">
        <v>126</v>
      </c>
      <c r="C348" t="s">
        <v>167</v>
      </c>
      <c r="D348" t="s">
        <v>168</v>
      </c>
      <c r="E348" t="s">
        <v>196</v>
      </c>
      <c r="F348" t="s">
        <v>201</v>
      </c>
      <c r="G348" t="s">
        <v>200</v>
      </c>
      <c r="H348" t="s">
        <v>196</v>
      </c>
      <c r="I348">
        <v>5497</v>
      </c>
      <c r="J348">
        <v>3533.7857142857147</v>
      </c>
      <c r="K348">
        <v>29788.559999999998</v>
      </c>
      <c r="L348">
        <v>0.11862895401072475</v>
      </c>
      <c r="M348" t="str">
        <f t="shared" si="5"/>
        <v>Air - Freight_Short-haul airplane_Aviation Turbo Fuel</v>
      </c>
      <c r="N348" t="str">
        <f>INDEX(crosswalk!B:B,MATCH($M348,crosswalk!$A:$A,0))</f>
        <v>frgt</v>
      </c>
      <c r="O348" t="str">
        <f>INDEX(crosswalk!C:C,MATCH($M348,crosswalk!$A:$A,0))</f>
        <v>aircraft</v>
      </c>
      <c r="P348" t="str">
        <f>INDEX(crosswalk!D:D,MATCH($M348,crosswalk!$A:$A,0))</f>
        <v>diesel vehicle</v>
      </c>
    </row>
    <row r="349" spans="1:16">
      <c r="A349" t="s">
        <v>182</v>
      </c>
      <c r="B349">
        <v>126</v>
      </c>
      <c r="C349" t="s">
        <v>167</v>
      </c>
      <c r="D349" t="s">
        <v>168</v>
      </c>
      <c r="E349" t="s">
        <v>196</v>
      </c>
      <c r="F349" t="s">
        <v>201</v>
      </c>
      <c r="G349" t="s">
        <v>200</v>
      </c>
      <c r="H349" t="s">
        <v>196</v>
      </c>
      <c r="I349">
        <v>1681898</v>
      </c>
      <c r="J349">
        <v>866496.15095521451</v>
      </c>
      <c r="K349">
        <v>29788.559999999998</v>
      </c>
      <c r="L349">
        <v>29.088218797928285</v>
      </c>
      <c r="M349" t="str">
        <f t="shared" si="5"/>
        <v>Air - Freight_Short-haul airplane_Aviation Turbo Fuel</v>
      </c>
      <c r="N349" t="str">
        <f>INDEX(crosswalk!B:B,MATCH($M349,crosswalk!$A:$A,0))</f>
        <v>frgt</v>
      </c>
      <c r="O349" t="str">
        <f>INDEX(crosswalk!C:C,MATCH($M349,crosswalk!$A:$A,0))</f>
        <v>aircraft</v>
      </c>
      <c r="P349" t="str">
        <f>INDEX(crosswalk!D:D,MATCH($M349,crosswalk!$A:$A,0))</f>
        <v>diesel vehicle</v>
      </c>
    </row>
    <row r="350" spans="1:16">
      <c r="A350" t="s">
        <v>183</v>
      </c>
      <c r="B350">
        <v>126</v>
      </c>
      <c r="C350" t="s">
        <v>167</v>
      </c>
      <c r="D350" t="s">
        <v>168</v>
      </c>
      <c r="E350" t="s">
        <v>196</v>
      </c>
      <c r="F350" t="s">
        <v>201</v>
      </c>
      <c r="G350" t="s">
        <v>200</v>
      </c>
      <c r="H350" t="s">
        <v>196</v>
      </c>
      <c r="I350">
        <v>73117</v>
      </c>
      <c r="J350">
        <v>35982.552033061518</v>
      </c>
      <c r="K350">
        <v>29788.559999999998</v>
      </c>
      <c r="L350">
        <v>1.2079319051696866</v>
      </c>
      <c r="M350" t="str">
        <f t="shared" si="5"/>
        <v>Air - Freight_Short-haul airplane_Aviation Turbo Fuel</v>
      </c>
      <c r="N350" t="str">
        <f>INDEX(crosswalk!B:B,MATCH($M350,crosswalk!$A:$A,0))</f>
        <v>frgt</v>
      </c>
      <c r="O350" t="str">
        <f>INDEX(crosswalk!C:C,MATCH($M350,crosswalk!$A:$A,0))</f>
        <v>aircraft</v>
      </c>
      <c r="P350" t="str">
        <f>INDEX(crosswalk!D:D,MATCH($M350,crosswalk!$A:$A,0))</f>
        <v>diesel vehicle</v>
      </c>
    </row>
    <row r="351" spans="1:16">
      <c r="A351" t="s">
        <v>184</v>
      </c>
      <c r="B351">
        <v>126</v>
      </c>
      <c r="C351" t="s">
        <v>167</v>
      </c>
      <c r="D351" t="s">
        <v>168</v>
      </c>
      <c r="E351" t="s">
        <v>196</v>
      </c>
      <c r="F351" t="s">
        <v>201</v>
      </c>
      <c r="G351" t="s">
        <v>200</v>
      </c>
      <c r="H351" t="s">
        <v>196</v>
      </c>
      <c r="I351">
        <v>7518.3806768860195</v>
      </c>
      <c r="J351">
        <v>8705.0804706548806</v>
      </c>
      <c r="K351">
        <v>29788.559999999998</v>
      </c>
      <c r="L351">
        <v>0.29222897886486898</v>
      </c>
      <c r="M351" t="str">
        <f t="shared" si="5"/>
        <v>Air - Freight_Short-haul airplane_Aviation Turbo Fuel</v>
      </c>
      <c r="N351" t="str">
        <f>INDEX(crosswalk!B:B,MATCH($M351,crosswalk!$A:$A,0))</f>
        <v>frgt</v>
      </c>
      <c r="O351" t="str">
        <f>INDEX(crosswalk!C:C,MATCH($M351,crosswalk!$A:$A,0))</f>
        <v>aircraft</v>
      </c>
      <c r="P351" t="str">
        <f>INDEX(crosswalk!D:D,MATCH($M351,crosswalk!$A:$A,0))</f>
        <v>diesel vehicle</v>
      </c>
    </row>
    <row r="352" spans="1:16">
      <c r="A352" t="s">
        <v>166</v>
      </c>
      <c r="B352">
        <v>127</v>
      </c>
      <c r="C352" t="s">
        <v>167</v>
      </c>
      <c r="D352" t="s">
        <v>168</v>
      </c>
      <c r="E352" t="s">
        <v>202</v>
      </c>
      <c r="F352" t="s">
        <v>186</v>
      </c>
      <c r="G352" t="s">
        <v>203</v>
      </c>
      <c r="H352" t="s">
        <v>202</v>
      </c>
      <c r="I352">
        <v>516457.00000000006</v>
      </c>
      <c r="J352">
        <v>501865.46630924987</v>
      </c>
      <c r="K352">
        <v>33966.9</v>
      </c>
      <c r="L352">
        <v>14.775133035668544</v>
      </c>
      <c r="M352" t="str">
        <f t="shared" si="5"/>
        <v>Rail - Passenger_Train_Diesel</v>
      </c>
      <c r="N352" t="str">
        <f>INDEX(crosswalk!B:B,MATCH($M352,crosswalk!$A:$A,0))</f>
        <v>psgr</v>
      </c>
      <c r="O352" t="str">
        <f>INDEX(crosswalk!C:C,MATCH($M352,crosswalk!$A:$A,0))</f>
        <v>rail</v>
      </c>
      <c r="P352" t="str">
        <f>INDEX(crosswalk!D:D,MATCH($M352,crosswalk!$A:$A,0))</f>
        <v>diesel vehicle</v>
      </c>
    </row>
    <row r="353" spans="1:16">
      <c r="A353" t="s">
        <v>172</v>
      </c>
      <c r="B353">
        <v>127</v>
      </c>
      <c r="C353" t="s">
        <v>167</v>
      </c>
      <c r="D353" t="s">
        <v>168</v>
      </c>
      <c r="E353" t="s">
        <v>202</v>
      </c>
      <c r="F353" t="s">
        <v>186</v>
      </c>
      <c r="G353" t="s">
        <v>203</v>
      </c>
      <c r="H353" t="s">
        <v>202</v>
      </c>
      <c r="I353">
        <v>297903.87450571323</v>
      </c>
      <c r="J353">
        <v>288270.80783917883</v>
      </c>
      <c r="K353">
        <v>33966.9</v>
      </c>
      <c r="L353">
        <v>8.4868153360824454</v>
      </c>
      <c r="M353" t="str">
        <f t="shared" si="5"/>
        <v>Rail - Passenger_Train_Diesel</v>
      </c>
      <c r="N353" t="str">
        <f>INDEX(crosswalk!B:B,MATCH($M353,crosswalk!$A:$A,0))</f>
        <v>psgr</v>
      </c>
      <c r="O353" t="str">
        <f>INDEX(crosswalk!C:C,MATCH($M353,crosswalk!$A:$A,0))</f>
        <v>rail</v>
      </c>
      <c r="P353" t="str">
        <f>INDEX(crosswalk!D:D,MATCH($M353,crosswalk!$A:$A,0))</f>
        <v>diesel vehicle</v>
      </c>
    </row>
    <row r="354" spans="1:16">
      <c r="A354" t="s">
        <v>173</v>
      </c>
      <c r="B354">
        <v>127</v>
      </c>
      <c r="C354" t="s">
        <v>167</v>
      </c>
      <c r="D354" t="s">
        <v>168</v>
      </c>
      <c r="E354" t="s">
        <v>202</v>
      </c>
      <c r="F354" t="s">
        <v>186</v>
      </c>
      <c r="G354" t="s">
        <v>203</v>
      </c>
      <c r="H354" t="s">
        <v>202</v>
      </c>
      <c r="I354">
        <v>5362.0170547605821</v>
      </c>
      <c r="J354">
        <v>4360.1380666939403</v>
      </c>
      <c r="K354">
        <v>33966.9</v>
      </c>
      <c r="L354">
        <v>0.12836432134501352</v>
      </c>
      <c r="M354" t="str">
        <f t="shared" si="5"/>
        <v>Rail - Passenger_Train_Diesel</v>
      </c>
      <c r="N354" t="str">
        <f>INDEX(crosswalk!B:B,MATCH($M354,crosswalk!$A:$A,0))</f>
        <v>psgr</v>
      </c>
      <c r="O354" t="str">
        <f>INDEX(crosswalk!C:C,MATCH($M354,crosswalk!$A:$A,0))</f>
        <v>rail</v>
      </c>
      <c r="P354" t="str">
        <f>INDEX(crosswalk!D:D,MATCH($M354,crosswalk!$A:$A,0))</f>
        <v>diesel vehicle</v>
      </c>
    </row>
    <row r="355" spans="1:16">
      <c r="A355" t="s">
        <v>174</v>
      </c>
      <c r="B355">
        <v>127</v>
      </c>
      <c r="C355" t="s">
        <v>167</v>
      </c>
      <c r="D355" t="s">
        <v>168</v>
      </c>
      <c r="E355" t="s">
        <v>202</v>
      </c>
      <c r="F355" t="s">
        <v>186</v>
      </c>
      <c r="G355" t="s">
        <v>203</v>
      </c>
      <c r="H355" t="s">
        <v>202</v>
      </c>
      <c r="I355">
        <v>233491</v>
      </c>
      <c r="J355">
        <v>213790.11047365304</v>
      </c>
      <c r="K355">
        <v>33966.9</v>
      </c>
      <c r="L355">
        <v>6.2940718898001595</v>
      </c>
      <c r="M355" t="str">
        <f t="shared" si="5"/>
        <v>Rail - Passenger_Train_Diesel</v>
      </c>
      <c r="N355" t="str">
        <f>INDEX(crosswalk!B:B,MATCH($M355,crosswalk!$A:$A,0))</f>
        <v>psgr</v>
      </c>
      <c r="O355" t="str">
        <f>INDEX(crosswalk!C:C,MATCH($M355,crosswalk!$A:$A,0))</f>
        <v>rail</v>
      </c>
      <c r="P355" t="str">
        <f>INDEX(crosswalk!D:D,MATCH($M355,crosswalk!$A:$A,0))</f>
        <v>diesel vehicle</v>
      </c>
    </row>
    <row r="356" spans="1:16">
      <c r="A356" t="s">
        <v>175</v>
      </c>
      <c r="B356">
        <v>127</v>
      </c>
      <c r="C356" t="s">
        <v>167</v>
      </c>
      <c r="D356" t="s">
        <v>168</v>
      </c>
      <c r="E356" t="s">
        <v>202</v>
      </c>
      <c r="F356" t="s">
        <v>186</v>
      </c>
      <c r="G356" t="s">
        <v>203</v>
      </c>
      <c r="H356" t="s">
        <v>202</v>
      </c>
      <c r="I356">
        <v>48443</v>
      </c>
      <c r="J356">
        <v>43565.268185774687</v>
      </c>
      <c r="K356">
        <v>33966.9</v>
      </c>
      <c r="L356">
        <v>1.2825800466270012</v>
      </c>
      <c r="M356" t="str">
        <f t="shared" si="5"/>
        <v>Rail - Passenger_Train_Diesel</v>
      </c>
      <c r="N356" t="str">
        <f>INDEX(crosswalk!B:B,MATCH($M356,crosswalk!$A:$A,0))</f>
        <v>psgr</v>
      </c>
      <c r="O356" t="str">
        <f>INDEX(crosswalk!C:C,MATCH($M356,crosswalk!$A:$A,0))</f>
        <v>rail</v>
      </c>
      <c r="P356" t="str">
        <f>INDEX(crosswalk!D:D,MATCH($M356,crosswalk!$A:$A,0))</f>
        <v>diesel vehicle</v>
      </c>
    </row>
    <row r="357" spans="1:16">
      <c r="A357" t="s">
        <v>176</v>
      </c>
      <c r="B357">
        <v>127</v>
      </c>
      <c r="C357" t="s">
        <v>167</v>
      </c>
      <c r="D357" t="s">
        <v>168</v>
      </c>
      <c r="E357" t="s">
        <v>202</v>
      </c>
      <c r="F357" t="s">
        <v>186</v>
      </c>
      <c r="G357" t="s">
        <v>203</v>
      </c>
      <c r="H357" t="s">
        <v>202</v>
      </c>
      <c r="I357">
        <v>0</v>
      </c>
      <c r="J357">
        <v>0</v>
      </c>
      <c r="K357">
        <v>33966.9</v>
      </c>
      <c r="L357">
        <v>0</v>
      </c>
      <c r="M357" t="str">
        <f t="shared" si="5"/>
        <v>Rail - Passenger_Train_Diesel</v>
      </c>
      <c r="N357" t="str">
        <f>INDEX(crosswalk!B:B,MATCH($M357,crosswalk!$A:$A,0))</f>
        <v>psgr</v>
      </c>
      <c r="O357" t="str">
        <f>INDEX(crosswalk!C:C,MATCH($M357,crosswalk!$A:$A,0))</f>
        <v>rail</v>
      </c>
      <c r="P357" t="str">
        <f>INDEX(crosswalk!D:D,MATCH($M357,crosswalk!$A:$A,0))</f>
        <v>diesel vehicle</v>
      </c>
    </row>
    <row r="358" spans="1:16">
      <c r="A358" t="s">
        <v>177</v>
      </c>
      <c r="B358">
        <v>127</v>
      </c>
      <c r="C358" t="s">
        <v>167</v>
      </c>
      <c r="D358" t="s">
        <v>168</v>
      </c>
      <c r="E358" t="s">
        <v>202</v>
      </c>
      <c r="F358" t="s">
        <v>186</v>
      </c>
      <c r="G358" t="s">
        <v>203</v>
      </c>
      <c r="H358" t="s">
        <v>202</v>
      </c>
      <c r="I358">
        <v>42690</v>
      </c>
      <c r="J358">
        <v>43398.704774127815</v>
      </c>
      <c r="K358">
        <v>33966.9</v>
      </c>
      <c r="L358">
        <v>1.2776763488610328</v>
      </c>
      <c r="M358" t="str">
        <f t="shared" si="5"/>
        <v>Rail - Passenger_Train_Diesel</v>
      </c>
      <c r="N358" t="str">
        <f>INDEX(crosswalk!B:B,MATCH($M358,crosswalk!$A:$A,0))</f>
        <v>psgr</v>
      </c>
      <c r="O358" t="str">
        <f>INDEX(crosswalk!C:C,MATCH($M358,crosswalk!$A:$A,0))</f>
        <v>rail</v>
      </c>
      <c r="P358" t="str">
        <f>INDEX(crosswalk!D:D,MATCH($M358,crosswalk!$A:$A,0))</f>
        <v>diesel vehicle</v>
      </c>
    </row>
    <row r="359" spans="1:16">
      <c r="A359" t="s">
        <v>178</v>
      </c>
      <c r="B359">
        <v>127</v>
      </c>
      <c r="C359" t="s">
        <v>167</v>
      </c>
      <c r="D359" t="s">
        <v>168</v>
      </c>
      <c r="E359" t="s">
        <v>202</v>
      </c>
      <c r="F359" t="s">
        <v>186</v>
      </c>
      <c r="G359" t="s">
        <v>203</v>
      </c>
      <c r="H359" t="s">
        <v>202</v>
      </c>
      <c r="I359">
        <v>19.695643460978754</v>
      </c>
      <c r="J359">
        <v>19.81403211258397</v>
      </c>
      <c r="K359">
        <v>33966.9</v>
      </c>
      <c r="L359">
        <v>5.8333354273083413E-4</v>
      </c>
      <c r="M359" t="str">
        <f t="shared" si="5"/>
        <v>Rail - Passenger_Train_Diesel</v>
      </c>
      <c r="N359" t="str">
        <f>INDEX(crosswalk!B:B,MATCH($M359,crosswalk!$A:$A,0))</f>
        <v>psgr</v>
      </c>
      <c r="O359" t="str">
        <f>INDEX(crosswalk!C:C,MATCH($M359,crosswalk!$A:$A,0))</f>
        <v>rail</v>
      </c>
      <c r="P359" t="str">
        <f>INDEX(crosswalk!D:D,MATCH($M359,crosswalk!$A:$A,0))</f>
        <v>diesel vehicle</v>
      </c>
    </row>
    <row r="360" spans="1:16">
      <c r="A360" t="s">
        <v>179</v>
      </c>
      <c r="B360">
        <v>127</v>
      </c>
      <c r="C360" t="s">
        <v>167</v>
      </c>
      <c r="D360" t="s">
        <v>168</v>
      </c>
      <c r="E360" t="s">
        <v>202</v>
      </c>
      <c r="F360" t="s">
        <v>186</v>
      </c>
      <c r="G360" t="s">
        <v>203</v>
      </c>
      <c r="H360" t="s">
        <v>202</v>
      </c>
      <c r="I360">
        <v>0.14867511692068255</v>
      </c>
      <c r="J360">
        <v>0.12089555669736396</v>
      </c>
      <c r="K360">
        <v>33966.9</v>
      </c>
      <c r="L360">
        <v>3.5592166696803051E-6</v>
      </c>
      <c r="M360" t="str">
        <f t="shared" si="5"/>
        <v>Rail - Passenger_Train_Diesel</v>
      </c>
      <c r="N360" t="str">
        <f>INDEX(crosswalk!B:B,MATCH($M360,crosswalk!$A:$A,0))</f>
        <v>psgr</v>
      </c>
      <c r="O360" t="str">
        <f>INDEX(crosswalk!C:C,MATCH($M360,crosswalk!$A:$A,0))</f>
        <v>rail</v>
      </c>
      <c r="P360" t="str">
        <f>INDEX(crosswalk!D:D,MATCH($M360,crosswalk!$A:$A,0))</f>
        <v>diesel vehicle</v>
      </c>
    </row>
    <row r="361" spans="1:16">
      <c r="A361" t="s">
        <v>180</v>
      </c>
      <c r="B361">
        <v>127</v>
      </c>
      <c r="C361" t="s">
        <v>167</v>
      </c>
      <c r="D361" t="s">
        <v>168</v>
      </c>
      <c r="E361" t="s">
        <v>202</v>
      </c>
      <c r="F361" t="s">
        <v>186</v>
      </c>
      <c r="G361" t="s">
        <v>203</v>
      </c>
      <c r="H361" t="s">
        <v>202</v>
      </c>
      <c r="I361">
        <v>434216</v>
      </c>
      <c r="J361">
        <v>426995.38620726136</v>
      </c>
      <c r="K361">
        <v>33966.9</v>
      </c>
      <c r="L361">
        <v>12.570925995815378</v>
      </c>
      <c r="M361" t="str">
        <f t="shared" si="5"/>
        <v>Rail - Passenger_Train_Diesel</v>
      </c>
      <c r="N361" t="str">
        <f>INDEX(crosswalk!B:B,MATCH($M361,crosswalk!$A:$A,0))</f>
        <v>psgr</v>
      </c>
      <c r="O361" t="str">
        <f>INDEX(crosswalk!C:C,MATCH($M361,crosswalk!$A:$A,0))</f>
        <v>rail</v>
      </c>
      <c r="P361" t="str">
        <f>INDEX(crosswalk!D:D,MATCH($M361,crosswalk!$A:$A,0))</f>
        <v>diesel vehicle</v>
      </c>
    </row>
    <row r="362" spans="1:16">
      <c r="A362" t="s">
        <v>181</v>
      </c>
      <c r="B362">
        <v>127</v>
      </c>
      <c r="C362" t="s">
        <v>167</v>
      </c>
      <c r="D362" t="s">
        <v>168</v>
      </c>
      <c r="E362" t="s">
        <v>202</v>
      </c>
      <c r="F362" t="s">
        <v>186</v>
      </c>
      <c r="G362" t="s">
        <v>203</v>
      </c>
      <c r="H362" t="s">
        <v>202</v>
      </c>
      <c r="I362">
        <v>0</v>
      </c>
      <c r="J362">
        <v>0</v>
      </c>
      <c r="K362">
        <v>33966.9</v>
      </c>
      <c r="L362">
        <v>0</v>
      </c>
      <c r="M362" t="str">
        <f t="shared" si="5"/>
        <v>Rail - Passenger_Train_Diesel</v>
      </c>
      <c r="N362" t="str">
        <f>INDEX(crosswalk!B:B,MATCH($M362,crosswalk!$A:$A,0))</f>
        <v>psgr</v>
      </c>
      <c r="O362" t="str">
        <f>INDEX(crosswalk!C:C,MATCH($M362,crosswalk!$A:$A,0))</f>
        <v>rail</v>
      </c>
      <c r="P362" t="str">
        <f>INDEX(crosswalk!D:D,MATCH($M362,crosswalk!$A:$A,0))</f>
        <v>diesel vehicle</v>
      </c>
    </row>
    <row r="363" spans="1:16">
      <c r="A363" t="s">
        <v>182</v>
      </c>
      <c r="B363">
        <v>127</v>
      </c>
      <c r="C363" t="s">
        <v>167</v>
      </c>
      <c r="D363" t="s">
        <v>168</v>
      </c>
      <c r="E363" t="s">
        <v>202</v>
      </c>
      <c r="F363" t="s">
        <v>186</v>
      </c>
      <c r="G363" t="s">
        <v>203</v>
      </c>
      <c r="H363" t="s">
        <v>202</v>
      </c>
      <c r="I363">
        <v>184784</v>
      </c>
      <c r="J363">
        <v>168492.66119238181</v>
      </c>
      <c r="K363">
        <v>33966.9</v>
      </c>
      <c r="L363">
        <v>4.9604956941134404</v>
      </c>
      <c r="M363" t="str">
        <f t="shared" si="5"/>
        <v>Rail - Passenger_Train_Diesel</v>
      </c>
      <c r="N363" t="str">
        <f>INDEX(crosswalk!B:B,MATCH($M363,crosswalk!$A:$A,0))</f>
        <v>psgr</v>
      </c>
      <c r="O363" t="str">
        <f>INDEX(crosswalk!C:C,MATCH($M363,crosswalk!$A:$A,0))</f>
        <v>rail</v>
      </c>
      <c r="P363" t="str">
        <f>INDEX(crosswalk!D:D,MATCH($M363,crosswalk!$A:$A,0))</f>
        <v>diesel vehicle</v>
      </c>
    </row>
    <row r="364" spans="1:16">
      <c r="A364" t="s">
        <v>183</v>
      </c>
      <c r="B364">
        <v>127</v>
      </c>
      <c r="C364" t="s">
        <v>167</v>
      </c>
      <c r="D364" t="s">
        <v>168</v>
      </c>
      <c r="E364" t="s">
        <v>202</v>
      </c>
      <c r="F364" t="s">
        <v>186</v>
      </c>
      <c r="G364" t="s">
        <v>203</v>
      </c>
      <c r="H364" t="s">
        <v>202</v>
      </c>
      <c r="I364">
        <v>242959</v>
      </c>
      <c r="J364">
        <v>235062.17665170738</v>
      </c>
      <c r="K364">
        <v>33966.9</v>
      </c>
      <c r="L364">
        <v>6.9203305762877205</v>
      </c>
      <c r="M364" t="str">
        <f t="shared" si="5"/>
        <v>Rail - Passenger_Train_Diesel</v>
      </c>
      <c r="N364" t="str">
        <f>INDEX(crosswalk!B:B,MATCH($M364,crosswalk!$A:$A,0))</f>
        <v>psgr</v>
      </c>
      <c r="O364" t="str">
        <f>INDEX(crosswalk!C:C,MATCH($M364,crosswalk!$A:$A,0))</f>
        <v>rail</v>
      </c>
      <c r="P364" t="str">
        <f>INDEX(crosswalk!D:D,MATCH($M364,crosswalk!$A:$A,0))</f>
        <v>diesel vehicle</v>
      </c>
    </row>
    <row r="365" spans="1:16">
      <c r="A365" t="s">
        <v>184</v>
      </c>
      <c r="B365">
        <v>127</v>
      </c>
      <c r="C365" t="s">
        <v>167</v>
      </c>
      <c r="D365" t="s">
        <v>168</v>
      </c>
      <c r="E365" t="s">
        <v>202</v>
      </c>
      <c r="F365" t="s">
        <v>186</v>
      </c>
      <c r="G365" t="s">
        <v>203</v>
      </c>
      <c r="H365" t="s">
        <v>202</v>
      </c>
      <c r="I365">
        <v>2244.3865875355532</v>
      </c>
      <c r="J365">
        <v>2238.3165764806904</v>
      </c>
      <c r="K365">
        <v>33966.9</v>
      </c>
      <c r="L365">
        <v>6.5896993145700383E-2</v>
      </c>
      <c r="M365" t="str">
        <f t="shared" si="5"/>
        <v>Rail - Passenger_Train_Diesel</v>
      </c>
      <c r="N365" t="str">
        <f>INDEX(crosswalk!B:B,MATCH($M365,crosswalk!$A:$A,0))</f>
        <v>psgr</v>
      </c>
      <c r="O365" t="str">
        <f>INDEX(crosswalk!C:C,MATCH($M365,crosswalk!$A:$A,0))</f>
        <v>rail</v>
      </c>
      <c r="P365" t="str">
        <f>INDEX(crosswalk!D:D,MATCH($M365,crosswalk!$A:$A,0))</f>
        <v>diesel vehicle</v>
      </c>
    </row>
    <row r="366" spans="1:16">
      <c r="A366" t="s">
        <v>166</v>
      </c>
      <c r="B366">
        <v>128</v>
      </c>
      <c r="C366" t="s">
        <v>167</v>
      </c>
      <c r="D366" t="s">
        <v>168</v>
      </c>
      <c r="E366" t="s">
        <v>202</v>
      </c>
      <c r="F366" t="s">
        <v>186</v>
      </c>
      <c r="G366" t="s">
        <v>204</v>
      </c>
      <c r="H366" t="s">
        <v>202</v>
      </c>
      <c r="I366">
        <v>21029543</v>
      </c>
      <c r="J366">
        <v>20435392.305584822</v>
      </c>
      <c r="K366">
        <v>33966.9</v>
      </c>
      <c r="L366">
        <v>601.62665140430306</v>
      </c>
      <c r="M366" t="str">
        <f t="shared" si="5"/>
        <v>Rail - Freight_Train_Diesel</v>
      </c>
      <c r="N366" t="str">
        <f>INDEX(crosswalk!B:B,MATCH($M366,crosswalk!$A:$A,0))</f>
        <v>frgt</v>
      </c>
      <c r="O366" t="str">
        <f>INDEX(crosswalk!C:C,MATCH($M366,crosswalk!$A:$A,0))</f>
        <v>rail</v>
      </c>
      <c r="P366" t="str">
        <f>INDEX(crosswalk!D:D,MATCH($M366,crosswalk!$A:$A,0))</f>
        <v>diesel vehicle</v>
      </c>
    </row>
    <row r="367" spans="1:16">
      <c r="A367" t="s">
        <v>172</v>
      </c>
      <c r="B367">
        <v>128</v>
      </c>
      <c r="C367" t="s">
        <v>167</v>
      </c>
      <c r="D367" t="s">
        <v>168</v>
      </c>
      <c r="E367" t="s">
        <v>202</v>
      </c>
      <c r="F367" t="s">
        <v>186</v>
      </c>
      <c r="G367" t="s">
        <v>204</v>
      </c>
      <c r="H367" t="s">
        <v>202</v>
      </c>
      <c r="I367">
        <v>12130335.161510935</v>
      </c>
      <c r="J367">
        <v>11738086.730730623</v>
      </c>
      <c r="K367">
        <v>33966.9</v>
      </c>
      <c r="L367">
        <v>345.57427173897594</v>
      </c>
      <c r="M367" t="str">
        <f t="shared" si="5"/>
        <v>Rail - Freight_Train_Diesel</v>
      </c>
      <c r="N367" t="str">
        <f>INDEX(crosswalk!B:B,MATCH($M367,crosswalk!$A:$A,0))</f>
        <v>frgt</v>
      </c>
      <c r="O367" t="str">
        <f>INDEX(crosswalk!C:C,MATCH($M367,crosswalk!$A:$A,0))</f>
        <v>rail</v>
      </c>
      <c r="P367" t="str">
        <f>INDEX(crosswalk!D:D,MATCH($M367,crosswalk!$A:$A,0))</f>
        <v>diesel vehicle</v>
      </c>
    </row>
    <row r="368" spans="1:16">
      <c r="A368" t="s">
        <v>173</v>
      </c>
      <c r="B368">
        <v>128</v>
      </c>
      <c r="C368" t="s">
        <v>167</v>
      </c>
      <c r="D368" t="s">
        <v>168</v>
      </c>
      <c r="E368" t="s">
        <v>202</v>
      </c>
      <c r="F368" t="s">
        <v>186</v>
      </c>
      <c r="G368" t="s">
        <v>204</v>
      </c>
      <c r="H368" t="s">
        <v>202</v>
      </c>
      <c r="I368">
        <v>218335.74378280269</v>
      </c>
      <c r="J368">
        <v>177540.27599411269</v>
      </c>
      <c r="K368">
        <v>33966.9</v>
      </c>
      <c r="L368">
        <v>5.2268613265889048</v>
      </c>
      <c r="M368" t="str">
        <f t="shared" si="5"/>
        <v>Rail - Freight_Train_Diesel</v>
      </c>
      <c r="N368" t="str">
        <f>INDEX(crosswalk!B:B,MATCH($M368,crosswalk!$A:$A,0))</f>
        <v>frgt</v>
      </c>
      <c r="O368" t="str">
        <f>INDEX(crosswalk!C:C,MATCH($M368,crosswalk!$A:$A,0))</f>
        <v>rail</v>
      </c>
      <c r="P368" t="str">
        <f>INDEX(crosswalk!D:D,MATCH($M368,crosswalk!$A:$A,0))</f>
        <v>diesel vehicle</v>
      </c>
    </row>
    <row r="369" spans="1:16">
      <c r="A369" t="s">
        <v>174</v>
      </c>
      <c r="B369">
        <v>128</v>
      </c>
      <c r="C369" t="s">
        <v>167</v>
      </c>
      <c r="D369" t="s">
        <v>168</v>
      </c>
      <c r="E369" t="s">
        <v>202</v>
      </c>
      <c r="F369" t="s">
        <v>186</v>
      </c>
      <c r="G369" t="s">
        <v>204</v>
      </c>
      <c r="H369" t="s">
        <v>202</v>
      </c>
      <c r="I369">
        <v>9507509</v>
      </c>
      <c r="J369">
        <v>8705309.4099526349</v>
      </c>
      <c r="K369">
        <v>33966.9</v>
      </c>
      <c r="L369">
        <v>256.28801597886866</v>
      </c>
      <c r="M369" t="str">
        <f t="shared" si="5"/>
        <v>Rail - Freight_Train_Diesel</v>
      </c>
      <c r="N369" t="str">
        <f>INDEX(crosswalk!B:B,MATCH($M369,crosswalk!$A:$A,0))</f>
        <v>frgt</v>
      </c>
      <c r="O369" t="str">
        <f>INDEX(crosswalk!C:C,MATCH($M369,crosswalk!$A:$A,0))</f>
        <v>rail</v>
      </c>
      <c r="P369" t="str">
        <f>INDEX(crosswalk!D:D,MATCH($M369,crosswalk!$A:$A,0))</f>
        <v>diesel vehicle</v>
      </c>
    </row>
    <row r="370" spans="1:16">
      <c r="A370" t="s">
        <v>175</v>
      </c>
      <c r="B370">
        <v>128</v>
      </c>
      <c r="C370" t="s">
        <v>167</v>
      </c>
      <c r="D370" t="s">
        <v>168</v>
      </c>
      <c r="E370" t="s">
        <v>202</v>
      </c>
      <c r="F370" t="s">
        <v>186</v>
      </c>
      <c r="G370" t="s">
        <v>204</v>
      </c>
      <c r="H370" t="s">
        <v>202</v>
      </c>
      <c r="I370">
        <v>1972557</v>
      </c>
      <c r="J370">
        <v>1773939.9854824671</v>
      </c>
      <c r="K370">
        <v>33966.9</v>
      </c>
      <c r="L370">
        <v>52.225548562938243</v>
      </c>
      <c r="M370" t="str">
        <f t="shared" si="5"/>
        <v>Rail - Freight_Train_Diesel</v>
      </c>
      <c r="N370" t="str">
        <f>INDEX(crosswalk!B:B,MATCH($M370,crosswalk!$A:$A,0))</f>
        <v>frgt</v>
      </c>
      <c r="O370" t="str">
        <f>INDEX(crosswalk!C:C,MATCH($M370,crosswalk!$A:$A,0))</f>
        <v>rail</v>
      </c>
      <c r="P370" t="str">
        <f>INDEX(crosswalk!D:D,MATCH($M370,crosswalk!$A:$A,0))</f>
        <v>diesel vehicle</v>
      </c>
    </row>
    <row r="371" spans="1:16">
      <c r="A371" t="s">
        <v>176</v>
      </c>
      <c r="B371">
        <v>128</v>
      </c>
      <c r="C371" t="s">
        <v>167</v>
      </c>
      <c r="D371" t="s">
        <v>168</v>
      </c>
      <c r="E371" t="s">
        <v>202</v>
      </c>
      <c r="F371" t="s">
        <v>186</v>
      </c>
      <c r="G371" t="s">
        <v>204</v>
      </c>
      <c r="H371" t="s">
        <v>202</v>
      </c>
      <c r="I371">
        <v>0</v>
      </c>
      <c r="J371">
        <v>0</v>
      </c>
      <c r="K371">
        <v>33966.9</v>
      </c>
      <c r="L371">
        <v>0</v>
      </c>
      <c r="M371" t="str">
        <f t="shared" si="5"/>
        <v>Rail - Freight_Train_Diesel</v>
      </c>
      <c r="N371" t="str">
        <f>INDEX(crosswalk!B:B,MATCH($M371,crosswalk!$A:$A,0))</f>
        <v>frgt</v>
      </c>
      <c r="O371" t="str">
        <f>INDEX(crosswalk!C:C,MATCH($M371,crosswalk!$A:$A,0))</f>
        <v>rail</v>
      </c>
      <c r="P371" t="str">
        <f>INDEX(crosswalk!D:D,MATCH($M371,crosswalk!$A:$A,0))</f>
        <v>diesel vehicle</v>
      </c>
    </row>
    <row r="372" spans="1:16">
      <c r="A372" t="s">
        <v>177</v>
      </c>
      <c r="B372">
        <v>128</v>
      </c>
      <c r="C372" t="s">
        <v>167</v>
      </c>
      <c r="D372" t="s">
        <v>168</v>
      </c>
      <c r="E372" t="s">
        <v>202</v>
      </c>
      <c r="F372" t="s">
        <v>186</v>
      </c>
      <c r="G372" t="s">
        <v>204</v>
      </c>
      <c r="H372" t="s">
        <v>202</v>
      </c>
      <c r="I372">
        <v>1738310</v>
      </c>
      <c r="J372">
        <v>1767168.0134906096</v>
      </c>
      <c r="K372">
        <v>33966.9</v>
      </c>
      <c r="L372">
        <v>52.02617882381405</v>
      </c>
      <c r="M372" t="str">
        <f t="shared" si="5"/>
        <v>Rail - Freight_Train_Diesel</v>
      </c>
      <c r="N372" t="str">
        <f>INDEX(crosswalk!B:B,MATCH($M372,crosswalk!$A:$A,0))</f>
        <v>frgt</v>
      </c>
      <c r="O372" t="str">
        <f>INDEX(crosswalk!C:C,MATCH($M372,crosswalk!$A:$A,0))</f>
        <v>rail</v>
      </c>
      <c r="P372" t="str">
        <f>INDEX(crosswalk!D:D,MATCH($M372,crosswalk!$A:$A,0))</f>
        <v>diesel vehicle</v>
      </c>
    </row>
    <row r="373" spans="1:16">
      <c r="A373" t="s">
        <v>178</v>
      </c>
      <c r="B373">
        <v>128</v>
      </c>
      <c r="C373" t="s">
        <v>167</v>
      </c>
      <c r="D373" t="s">
        <v>168</v>
      </c>
      <c r="E373" t="s">
        <v>202</v>
      </c>
      <c r="F373" t="s">
        <v>186</v>
      </c>
      <c r="G373" t="s">
        <v>204</v>
      </c>
      <c r="H373" t="s">
        <v>202</v>
      </c>
      <c r="I373">
        <v>801.98606614198832</v>
      </c>
      <c r="J373">
        <v>806.80672859786739</v>
      </c>
      <c r="K373">
        <v>33966.9</v>
      </c>
      <c r="L373">
        <v>2.3752733649460719E-2</v>
      </c>
      <c r="M373" t="str">
        <f t="shared" si="5"/>
        <v>Rail - Freight_Train_Diesel</v>
      </c>
      <c r="N373" t="str">
        <f>INDEX(crosswalk!B:B,MATCH($M373,crosswalk!$A:$A,0))</f>
        <v>frgt</v>
      </c>
      <c r="O373" t="str">
        <f>INDEX(crosswalk!C:C,MATCH($M373,crosswalk!$A:$A,0))</f>
        <v>rail</v>
      </c>
      <c r="P373" t="str">
        <f>INDEX(crosswalk!D:D,MATCH($M373,crosswalk!$A:$A,0))</f>
        <v>diesel vehicle</v>
      </c>
    </row>
    <row r="374" spans="1:16">
      <c r="A374" t="s">
        <v>179</v>
      </c>
      <c r="B374">
        <v>128</v>
      </c>
      <c r="C374" t="s">
        <v>167</v>
      </c>
      <c r="D374" t="s">
        <v>168</v>
      </c>
      <c r="E374" t="s">
        <v>202</v>
      </c>
      <c r="F374" t="s">
        <v>186</v>
      </c>
      <c r="G374" t="s">
        <v>204</v>
      </c>
      <c r="H374" t="s">
        <v>202</v>
      </c>
      <c r="I374">
        <v>6.0538957454550255</v>
      </c>
      <c r="J374">
        <v>4.9227410174161674</v>
      </c>
      <c r="K374">
        <v>33966.9</v>
      </c>
      <c r="L374">
        <v>1.4492759178541954E-4</v>
      </c>
      <c r="M374" t="str">
        <f t="shared" si="5"/>
        <v>Rail - Freight_Train_Diesel</v>
      </c>
      <c r="N374" t="str">
        <f>INDEX(crosswalk!B:B,MATCH($M374,crosswalk!$A:$A,0))</f>
        <v>frgt</v>
      </c>
      <c r="O374" t="str">
        <f>INDEX(crosswalk!C:C,MATCH($M374,crosswalk!$A:$A,0))</f>
        <v>rail</v>
      </c>
      <c r="P374" t="str">
        <f>INDEX(crosswalk!D:D,MATCH($M374,crosswalk!$A:$A,0))</f>
        <v>diesel vehicle</v>
      </c>
    </row>
    <row r="375" spans="1:16">
      <c r="A375" t="s">
        <v>180</v>
      </c>
      <c r="B375">
        <v>128</v>
      </c>
      <c r="C375" t="s">
        <v>167</v>
      </c>
      <c r="D375" t="s">
        <v>168</v>
      </c>
      <c r="E375" t="s">
        <v>202</v>
      </c>
      <c r="F375" t="s">
        <v>186</v>
      </c>
      <c r="G375" t="s">
        <v>204</v>
      </c>
      <c r="H375" t="s">
        <v>202</v>
      </c>
      <c r="I375">
        <v>17680784</v>
      </c>
      <c r="J375">
        <v>17386768.779886432</v>
      </c>
      <c r="K375">
        <v>33966.9</v>
      </c>
      <c r="L375">
        <v>511.873876623608</v>
      </c>
      <c r="M375" t="str">
        <f t="shared" si="5"/>
        <v>Rail - Freight_Train_Diesel</v>
      </c>
      <c r="N375" t="str">
        <f>INDEX(crosswalk!B:B,MATCH($M375,crosswalk!$A:$A,0))</f>
        <v>frgt</v>
      </c>
      <c r="O375" t="str">
        <f>INDEX(crosswalk!C:C,MATCH($M375,crosswalk!$A:$A,0))</f>
        <v>rail</v>
      </c>
      <c r="P375" t="str">
        <f>INDEX(crosswalk!D:D,MATCH($M375,crosswalk!$A:$A,0))</f>
        <v>diesel vehicle</v>
      </c>
    </row>
    <row r="376" spans="1:16">
      <c r="A376" t="s">
        <v>181</v>
      </c>
      <c r="B376">
        <v>128</v>
      </c>
      <c r="C376" t="s">
        <v>167</v>
      </c>
      <c r="D376" t="s">
        <v>168</v>
      </c>
      <c r="E376" t="s">
        <v>202</v>
      </c>
      <c r="F376" t="s">
        <v>186</v>
      </c>
      <c r="G376" t="s">
        <v>204</v>
      </c>
      <c r="H376" t="s">
        <v>202</v>
      </c>
      <c r="I376">
        <v>0</v>
      </c>
      <c r="J376">
        <v>0</v>
      </c>
      <c r="K376">
        <v>33966.9</v>
      </c>
      <c r="L376">
        <v>0</v>
      </c>
      <c r="M376" t="str">
        <f t="shared" si="5"/>
        <v>Rail - Freight_Train_Diesel</v>
      </c>
      <c r="N376" t="str">
        <f>INDEX(crosswalk!B:B,MATCH($M376,crosswalk!$A:$A,0))</f>
        <v>frgt</v>
      </c>
      <c r="O376" t="str">
        <f>INDEX(crosswalk!C:C,MATCH($M376,crosswalk!$A:$A,0))</f>
        <v>rail</v>
      </c>
      <c r="P376" t="str">
        <f>INDEX(crosswalk!D:D,MATCH($M376,crosswalk!$A:$A,0))</f>
        <v>diesel vehicle</v>
      </c>
    </row>
    <row r="377" spans="1:16">
      <c r="A377" t="s">
        <v>182</v>
      </c>
      <c r="B377">
        <v>128</v>
      </c>
      <c r="C377" t="s">
        <v>167</v>
      </c>
      <c r="D377" t="s">
        <v>168</v>
      </c>
      <c r="E377" t="s">
        <v>202</v>
      </c>
      <c r="F377" t="s">
        <v>186</v>
      </c>
      <c r="G377" t="s">
        <v>204</v>
      </c>
      <c r="H377" t="s">
        <v>202</v>
      </c>
      <c r="I377">
        <v>7524216</v>
      </c>
      <c r="J377">
        <v>6860849.3009475833</v>
      </c>
      <c r="K377">
        <v>33966.9</v>
      </c>
      <c r="L377">
        <v>201.98632495010091</v>
      </c>
      <c r="M377" t="str">
        <f t="shared" si="5"/>
        <v>Rail - Freight_Train_Diesel</v>
      </c>
      <c r="N377" t="str">
        <f>INDEX(crosswalk!B:B,MATCH($M377,crosswalk!$A:$A,0))</f>
        <v>frgt</v>
      </c>
      <c r="O377" t="str">
        <f>INDEX(crosswalk!C:C,MATCH($M377,crosswalk!$A:$A,0))</f>
        <v>rail</v>
      </c>
      <c r="P377" t="str">
        <f>INDEX(crosswalk!D:D,MATCH($M377,crosswalk!$A:$A,0))</f>
        <v>diesel vehicle</v>
      </c>
    </row>
    <row r="378" spans="1:16">
      <c r="A378" t="s">
        <v>183</v>
      </c>
      <c r="B378">
        <v>128</v>
      </c>
      <c r="C378" t="s">
        <v>167</v>
      </c>
      <c r="D378" t="s">
        <v>168</v>
      </c>
      <c r="E378" t="s">
        <v>202</v>
      </c>
      <c r="F378" t="s">
        <v>186</v>
      </c>
      <c r="G378" t="s">
        <v>204</v>
      </c>
      <c r="H378" t="s">
        <v>202</v>
      </c>
      <c r="I378">
        <v>9893041</v>
      </c>
      <c r="J378">
        <v>9571490.4620309751</v>
      </c>
      <c r="K378">
        <v>33966.9</v>
      </c>
      <c r="L378">
        <v>281.78875499474412</v>
      </c>
      <c r="M378" t="str">
        <f t="shared" si="5"/>
        <v>Rail - Freight_Train_Diesel</v>
      </c>
      <c r="N378" t="str">
        <f>INDEX(crosswalk!B:B,MATCH($M378,crosswalk!$A:$A,0))</f>
        <v>frgt</v>
      </c>
      <c r="O378" t="str">
        <f>INDEX(crosswalk!C:C,MATCH($M378,crosswalk!$A:$A,0))</f>
        <v>rail</v>
      </c>
      <c r="P378" t="str">
        <f>INDEX(crosswalk!D:D,MATCH($M378,crosswalk!$A:$A,0))</f>
        <v>diesel vehicle</v>
      </c>
    </row>
    <row r="379" spans="1:16">
      <c r="A379" t="s">
        <v>184</v>
      </c>
      <c r="B379">
        <v>128</v>
      </c>
      <c r="C379" t="s">
        <v>167</v>
      </c>
      <c r="D379" t="s">
        <v>168</v>
      </c>
      <c r="E379" t="s">
        <v>202</v>
      </c>
      <c r="F379" t="s">
        <v>186</v>
      </c>
      <c r="G379" t="s">
        <v>204</v>
      </c>
      <c r="H379" t="s">
        <v>202</v>
      </c>
      <c r="I379">
        <v>91389.081743157847</v>
      </c>
      <c r="J379">
        <v>91141.917221878175</v>
      </c>
      <c r="K379">
        <v>33966.9</v>
      </c>
      <c r="L379">
        <v>2.6832568536392243</v>
      </c>
      <c r="M379" t="str">
        <f t="shared" si="5"/>
        <v>Rail - Freight_Train_Diesel</v>
      </c>
      <c r="N379" t="str">
        <f>INDEX(crosswalk!B:B,MATCH($M379,crosswalk!$A:$A,0))</f>
        <v>frgt</v>
      </c>
      <c r="O379" t="str">
        <f>INDEX(crosswalk!C:C,MATCH($M379,crosswalk!$A:$A,0))</f>
        <v>rail</v>
      </c>
      <c r="P379" t="str">
        <f>INDEX(crosswalk!D:D,MATCH($M379,crosswalk!$A:$A,0))</f>
        <v>diesel vehicle</v>
      </c>
    </row>
    <row r="380" spans="1:16">
      <c r="A380" t="s">
        <v>166</v>
      </c>
      <c r="B380">
        <v>129</v>
      </c>
      <c r="C380" t="s">
        <v>167</v>
      </c>
      <c r="D380" t="s">
        <v>168</v>
      </c>
      <c r="E380" t="s">
        <v>205</v>
      </c>
      <c r="F380" t="s">
        <v>186</v>
      </c>
      <c r="G380" t="s">
        <v>206</v>
      </c>
      <c r="H380" t="s">
        <v>205</v>
      </c>
      <c r="I380">
        <v>10000</v>
      </c>
      <c r="J380">
        <v>9717.4685658099279</v>
      </c>
      <c r="K380">
        <v>12.959999999999999</v>
      </c>
      <c r="L380">
        <v>749.8046732878031</v>
      </c>
      <c r="M380" t="str">
        <f t="shared" si="5"/>
        <v>Marine - Freight_Boat_Diesel</v>
      </c>
      <c r="N380" t="str">
        <f>INDEX(crosswalk!B:B,MATCH($M380,crosswalk!$A:$A,0))</f>
        <v>frgt</v>
      </c>
      <c r="O380" t="str">
        <f>INDEX(crosswalk!C:C,MATCH($M380,crosswalk!$A:$A,0))</f>
        <v>ships</v>
      </c>
      <c r="P380" t="str">
        <f>INDEX(crosswalk!D:D,MATCH($M380,crosswalk!$A:$A,0))</f>
        <v>diesel vehicle</v>
      </c>
    </row>
    <row r="381" spans="1:16">
      <c r="A381" t="s">
        <v>172</v>
      </c>
      <c r="B381">
        <v>129</v>
      </c>
      <c r="C381" t="s">
        <v>167</v>
      </c>
      <c r="D381" t="s">
        <v>168</v>
      </c>
      <c r="E381" t="s">
        <v>205</v>
      </c>
      <c r="F381" t="s">
        <v>186</v>
      </c>
      <c r="G381" t="s">
        <v>206</v>
      </c>
      <c r="H381" t="s">
        <v>205</v>
      </c>
      <c r="I381">
        <v>15045275.54682097</v>
      </c>
      <c r="J381">
        <v>14558769.14404464</v>
      </c>
      <c r="K381">
        <v>12.959999999999999</v>
      </c>
      <c r="L381">
        <v>1123361.8166701111</v>
      </c>
      <c r="M381" t="str">
        <f t="shared" si="5"/>
        <v>Marine - Freight_Boat_Diesel</v>
      </c>
      <c r="N381" t="str">
        <f>INDEX(crosswalk!B:B,MATCH($M381,crosswalk!$A:$A,0))</f>
        <v>frgt</v>
      </c>
      <c r="O381" t="str">
        <f>INDEX(crosswalk!C:C,MATCH($M381,crosswalk!$A:$A,0))</f>
        <v>ships</v>
      </c>
      <c r="P381" t="str">
        <f>INDEX(crosswalk!D:D,MATCH($M381,crosswalk!$A:$A,0))</f>
        <v>diesel vehicle</v>
      </c>
    </row>
    <row r="382" spans="1:16">
      <c r="A382" t="s">
        <v>173</v>
      </c>
      <c r="B382">
        <v>129</v>
      </c>
      <c r="C382" t="s">
        <v>167</v>
      </c>
      <c r="D382" t="s">
        <v>168</v>
      </c>
      <c r="E382" t="s">
        <v>205</v>
      </c>
      <c r="F382" t="s">
        <v>186</v>
      </c>
      <c r="G382" t="s">
        <v>206</v>
      </c>
      <c r="H382" t="s">
        <v>205</v>
      </c>
      <c r="I382">
        <v>299966.18183988449</v>
      </c>
      <c r="J382">
        <v>243918.27829039149</v>
      </c>
      <c r="K382">
        <v>12.959999999999999</v>
      </c>
      <c r="L382">
        <v>18820.854806357369</v>
      </c>
      <c r="M382" t="str">
        <f t="shared" si="5"/>
        <v>Marine - Freight_Boat_Diesel</v>
      </c>
      <c r="N382" t="str">
        <f>INDEX(crosswalk!B:B,MATCH($M382,crosswalk!$A:$A,0))</f>
        <v>frgt</v>
      </c>
      <c r="O382" t="str">
        <f>INDEX(crosswalk!C:C,MATCH($M382,crosswalk!$A:$A,0))</f>
        <v>ships</v>
      </c>
      <c r="P382" t="str">
        <f>INDEX(crosswalk!D:D,MATCH($M382,crosswalk!$A:$A,0))</f>
        <v>diesel vehicle</v>
      </c>
    </row>
    <row r="383" spans="1:16">
      <c r="A383" t="s">
        <v>174</v>
      </c>
      <c r="B383">
        <v>129</v>
      </c>
      <c r="C383" t="s">
        <v>167</v>
      </c>
      <c r="D383" t="s">
        <v>168</v>
      </c>
      <c r="E383" t="s">
        <v>205</v>
      </c>
      <c r="F383" t="s">
        <v>186</v>
      </c>
      <c r="G383" t="s">
        <v>206</v>
      </c>
      <c r="H383" t="s">
        <v>205</v>
      </c>
      <c r="I383">
        <v>0</v>
      </c>
      <c r="J383">
        <v>0</v>
      </c>
      <c r="K383">
        <v>12.959999999999999</v>
      </c>
      <c r="L383">
        <v>0</v>
      </c>
      <c r="M383" t="str">
        <f t="shared" si="5"/>
        <v>Marine - Freight_Boat_Diesel</v>
      </c>
      <c r="N383" t="str">
        <f>INDEX(crosswalk!B:B,MATCH($M383,crosswalk!$A:$A,0))</f>
        <v>frgt</v>
      </c>
      <c r="O383" t="str">
        <f>INDEX(crosswalk!C:C,MATCH($M383,crosswalk!$A:$A,0))</f>
        <v>ships</v>
      </c>
      <c r="P383" t="str">
        <f>INDEX(crosswalk!D:D,MATCH($M383,crosswalk!$A:$A,0))</f>
        <v>diesel vehicle</v>
      </c>
    </row>
    <row r="384" spans="1:16">
      <c r="A384" t="s">
        <v>175</v>
      </c>
      <c r="B384">
        <v>129</v>
      </c>
      <c r="C384" t="s">
        <v>167</v>
      </c>
      <c r="D384" t="s">
        <v>168</v>
      </c>
      <c r="E384" t="s">
        <v>205</v>
      </c>
      <c r="F384" t="s">
        <v>186</v>
      </c>
      <c r="G384" t="s">
        <v>206</v>
      </c>
      <c r="H384" t="s">
        <v>205</v>
      </c>
      <c r="I384">
        <v>2722000</v>
      </c>
      <c r="J384">
        <v>2447921.4747575233</v>
      </c>
      <c r="K384">
        <v>12.959999999999999</v>
      </c>
      <c r="L384">
        <v>188882.82984240149</v>
      </c>
      <c r="M384" t="str">
        <f t="shared" si="5"/>
        <v>Marine - Freight_Boat_Diesel</v>
      </c>
      <c r="N384" t="str">
        <f>INDEX(crosswalk!B:B,MATCH($M384,crosswalk!$A:$A,0))</f>
        <v>frgt</v>
      </c>
      <c r="O384" t="str">
        <f>INDEX(crosswalk!C:C,MATCH($M384,crosswalk!$A:$A,0))</f>
        <v>ships</v>
      </c>
      <c r="P384" t="str">
        <f>INDEX(crosswalk!D:D,MATCH($M384,crosswalk!$A:$A,0))</f>
        <v>diesel vehicle</v>
      </c>
    </row>
    <row r="385" spans="1:16">
      <c r="A385" t="s">
        <v>176</v>
      </c>
      <c r="B385">
        <v>129</v>
      </c>
      <c r="C385" t="s">
        <v>167</v>
      </c>
      <c r="D385" t="s">
        <v>168</v>
      </c>
      <c r="E385" t="s">
        <v>205</v>
      </c>
      <c r="F385" t="s">
        <v>186</v>
      </c>
      <c r="G385" t="s">
        <v>206</v>
      </c>
      <c r="H385" t="s">
        <v>205</v>
      </c>
      <c r="I385">
        <v>2525000</v>
      </c>
      <c r="J385">
        <v>2427374.7871736665</v>
      </c>
      <c r="K385">
        <v>12.959999999999999</v>
      </c>
      <c r="L385">
        <v>187297.43728191874</v>
      </c>
      <c r="M385" t="str">
        <f t="shared" si="5"/>
        <v>Marine - Freight_Boat_Diesel</v>
      </c>
      <c r="N385" t="str">
        <f>INDEX(crosswalk!B:B,MATCH($M385,crosswalk!$A:$A,0))</f>
        <v>frgt</v>
      </c>
      <c r="O385" t="str">
        <f>INDEX(crosswalk!C:C,MATCH($M385,crosswalk!$A:$A,0))</f>
        <v>ships</v>
      </c>
      <c r="P385" t="str">
        <f>INDEX(crosswalk!D:D,MATCH($M385,crosswalk!$A:$A,0))</f>
        <v>diesel vehicle</v>
      </c>
    </row>
    <row r="386" spans="1:16">
      <c r="A386" t="s">
        <v>177</v>
      </c>
      <c r="B386">
        <v>129</v>
      </c>
      <c r="C386" t="s">
        <v>167</v>
      </c>
      <c r="D386" t="s">
        <v>168</v>
      </c>
      <c r="E386" t="s">
        <v>205</v>
      </c>
      <c r="F386" t="s">
        <v>186</v>
      </c>
      <c r="G386" t="s">
        <v>206</v>
      </c>
      <c r="H386" t="s">
        <v>205</v>
      </c>
      <c r="I386">
        <v>2509000</v>
      </c>
      <c r="J386">
        <v>2550652.3841247763</v>
      </c>
      <c r="K386">
        <v>12.959999999999999</v>
      </c>
      <c r="L386">
        <v>196809.59754049202</v>
      </c>
      <c r="M386" t="str">
        <f t="shared" si="5"/>
        <v>Marine - Freight_Boat_Diesel</v>
      </c>
      <c r="N386" t="str">
        <f>INDEX(crosswalk!B:B,MATCH($M386,crosswalk!$A:$A,0))</f>
        <v>frgt</v>
      </c>
      <c r="O386" t="str">
        <f>INDEX(crosswalk!C:C,MATCH($M386,crosswalk!$A:$A,0))</f>
        <v>ships</v>
      </c>
      <c r="P386" t="str">
        <f>INDEX(crosswalk!D:D,MATCH($M386,crosswalk!$A:$A,0))</f>
        <v>diesel vehicle</v>
      </c>
    </row>
    <row r="387" spans="1:16">
      <c r="A387" t="s">
        <v>178</v>
      </c>
      <c r="B387">
        <v>129</v>
      </c>
      <c r="C387" t="s">
        <v>167</v>
      </c>
      <c r="D387" t="s">
        <v>168</v>
      </c>
      <c r="E387" t="s">
        <v>205</v>
      </c>
      <c r="F387" t="s">
        <v>186</v>
      </c>
      <c r="G387" t="s">
        <v>206</v>
      </c>
      <c r="H387" t="s">
        <v>205</v>
      </c>
      <c r="I387">
        <v>994.70469605015171</v>
      </c>
      <c r="J387">
        <v>1000.6837719784942</v>
      </c>
      <c r="K387">
        <v>12.959999999999999</v>
      </c>
      <c r="L387">
        <v>77.213254010686285</v>
      </c>
      <c r="M387" t="str">
        <f t="shared" ref="M387:M450" si="6">G387&amp;"_"&amp;H387&amp;"_"&amp;F387</f>
        <v>Marine - Freight_Boat_Diesel</v>
      </c>
      <c r="N387" t="str">
        <f>INDEX(crosswalk!B:B,MATCH($M387,crosswalk!$A:$A,0))</f>
        <v>frgt</v>
      </c>
      <c r="O387" t="str">
        <f>INDEX(crosswalk!C:C,MATCH($M387,crosswalk!$A:$A,0))</f>
        <v>ships</v>
      </c>
      <c r="P387" t="str">
        <f>INDEX(crosswalk!D:D,MATCH($M387,crosswalk!$A:$A,0))</f>
        <v>diesel vehicle</v>
      </c>
    </row>
    <row r="388" spans="1:16">
      <c r="A388" t="s">
        <v>179</v>
      </c>
      <c r="B388">
        <v>129</v>
      </c>
      <c r="C388" t="s">
        <v>167</v>
      </c>
      <c r="D388" t="s">
        <v>168</v>
      </c>
      <c r="E388" t="s">
        <v>205</v>
      </c>
      <c r="F388" t="s">
        <v>186</v>
      </c>
      <c r="G388" t="s">
        <v>206</v>
      </c>
      <c r="H388" t="s">
        <v>205</v>
      </c>
      <c r="I388">
        <v>7.50865729671668</v>
      </c>
      <c r="J388">
        <v>6.1056841436390075</v>
      </c>
      <c r="K388">
        <v>12.959999999999999</v>
      </c>
      <c r="L388">
        <v>0.47111760367584937</v>
      </c>
      <c r="M388" t="str">
        <f t="shared" si="6"/>
        <v>Marine - Freight_Boat_Diesel</v>
      </c>
      <c r="N388" t="str">
        <f>INDEX(crosswalk!B:B,MATCH($M388,crosswalk!$A:$A,0))</f>
        <v>frgt</v>
      </c>
      <c r="O388" t="str">
        <f>INDEX(crosswalk!C:C,MATCH($M388,crosswalk!$A:$A,0))</f>
        <v>ships</v>
      </c>
      <c r="P388" t="str">
        <f>INDEX(crosswalk!D:D,MATCH($M388,crosswalk!$A:$A,0))</f>
        <v>diesel vehicle</v>
      </c>
    </row>
    <row r="389" spans="1:16">
      <c r="A389" t="s">
        <v>180</v>
      </c>
      <c r="B389">
        <v>129</v>
      </c>
      <c r="C389" t="s">
        <v>167</v>
      </c>
      <c r="D389" t="s">
        <v>168</v>
      </c>
      <c r="E389" t="s">
        <v>205</v>
      </c>
      <c r="F389" t="s">
        <v>186</v>
      </c>
      <c r="G389" t="s">
        <v>206</v>
      </c>
      <c r="H389" t="s">
        <v>205</v>
      </c>
      <c r="I389">
        <v>461000</v>
      </c>
      <c r="J389">
        <v>453333.99285504787</v>
      </c>
      <c r="K389">
        <v>12.959999999999999</v>
      </c>
      <c r="L389">
        <v>34979.474757333941</v>
      </c>
      <c r="M389" t="str">
        <f t="shared" si="6"/>
        <v>Marine - Freight_Boat_Diesel</v>
      </c>
      <c r="N389" t="str">
        <f>INDEX(crosswalk!B:B,MATCH($M389,crosswalk!$A:$A,0))</f>
        <v>frgt</v>
      </c>
      <c r="O389" t="str">
        <f>INDEX(crosswalk!C:C,MATCH($M389,crosswalk!$A:$A,0))</f>
        <v>ships</v>
      </c>
      <c r="P389" t="str">
        <f>INDEX(crosswalk!D:D,MATCH($M389,crosswalk!$A:$A,0))</f>
        <v>diesel vehicle</v>
      </c>
    </row>
    <row r="390" spans="1:16">
      <c r="A390" t="s">
        <v>181</v>
      </c>
      <c r="B390">
        <v>129</v>
      </c>
      <c r="C390" t="s">
        <v>167</v>
      </c>
      <c r="D390" t="s">
        <v>168</v>
      </c>
      <c r="E390" t="s">
        <v>205</v>
      </c>
      <c r="F390" t="s">
        <v>186</v>
      </c>
      <c r="G390" t="s">
        <v>206</v>
      </c>
      <c r="H390" t="s">
        <v>205</v>
      </c>
      <c r="I390">
        <v>1825000</v>
      </c>
      <c r="J390">
        <v>1924590.7230559343</v>
      </c>
      <c r="K390">
        <v>12.959999999999999</v>
      </c>
      <c r="L390">
        <v>148502.37060616779</v>
      </c>
      <c r="M390" t="str">
        <f t="shared" si="6"/>
        <v>Marine - Freight_Boat_Diesel</v>
      </c>
      <c r="N390" t="str">
        <f>INDEX(crosswalk!B:B,MATCH($M390,crosswalk!$A:$A,0))</f>
        <v>frgt</v>
      </c>
      <c r="O390" t="str">
        <f>INDEX(crosswalk!C:C,MATCH($M390,crosswalk!$A:$A,0))</f>
        <v>ships</v>
      </c>
      <c r="P390" t="str">
        <f>INDEX(crosswalk!D:D,MATCH($M390,crosswalk!$A:$A,0))</f>
        <v>diesel vehicle</v>
      </c>
    </row>
    <row r="391" spans="1:16">
      <c r="A391" t="s">
        <v>182</v>
      </c>
      <c r="B391">
        <v>129</v>
      </c>
      <c r="C391" t="s">
        <v>167</v>
      </c>
      <c r="D391" t="s">
        <v>168</v>
      </c>
      <c r="E391" t="s">
        <v>205</v>
      </c>
      <c r="F391" t="s">
        <v>186</v>
      </c>
      <c r="G391" t="s">
        <v>206</v>
      </c>
      <c r="H391" t="s">
        <v>205</v>
      </c>
      <c r="I391">
        <v>6909000</v>
      </c>
      <c r="J391">
        <v>6299873.3449766533</v>
      </c>
      <c r="K391">
        <v>12.959999999999999</v>
      </c>
      <c r="L391">
        <v>486101.33834696404</v>
      </c>
      <c r="M391" t="str">
        <f t="shared" si="6"/>
        <v>Marine - Freight_Boat_Diesel</v>
      </c>
      <c r="N391" t="str">
        <f>INDEX(crosswalk!B:B,MATCH($M391,crosswalk!$A:$A,0))</f>
        <v>frgt</v>
      </c>
      <c r="O391" t="str">
        <f>INDEX(crosswalk!C:C,MATCH($M391,crosswalk!$A:$A,0))</f>
        <v>ships</v>
      </c>
      <c r="P391" t="str">
        <f>INDEX(crosswalk!D:D,MATCH($M391,crosswalk!$A:$A,0))</f>
        <v>diesel vehicle</v>
      </c>
    </row>
    <row r="392" spans="1:16">
      <c r="A392" t="s">
        <v>183</v>
      </c>
      <c r="B392">
        <v>129</v>
      </c>
      <c r="C392" t="s">
        <v>167</v>
      </c>
      <c r="D392" t="s">
        <v>168</v>
      </c>
      <c r="E392" t="s">
        <v>205</v>
      </c>
      <c r="F392" t="s">
        <v>186</v>
      </c>
      <c r="G392" t="s">
        <v>206</v>
      </c>
      <c r="H392" t="s">
        <v>205</v>
      </c>
      <c r="I392">
        <v>0</v>
      </c>
      <c r="J392">
        <v>0</v>
      </c>
      <c r="K392">
        <v>12.959999999999999</v>
      </c>
      <c r="L392">
        <v>0</v>
      </c>
      <c r="M392" t="str">
        <f t="shared" si="6"/>
        <v>Marine - Freight_Boat_Diesel</v>
      </c>
      <c r="N392" t="str">
        <f>INDEX(crosswalk!B:B,MATCH($M392,crosswalk!$A:$A,0))</f>
        <v>frgt</v>
      </c>
      <c r="O392" t="str">
        <f>INDEX(crosswalk!C:C,MATCH($M392,crosswalk!$A:$A,0))</f>
        <v>ships</v>
      </c>
      <c r="P392" t="str">
        <f>INDEX(crosswalk!D:D,MATCH($M392,crosswalk!$A:$A,0))</f>
        <v>diesel vehicle</v>
      </c>
    </row>
    <row r="393" spans="1:16">
      <c r="A393" t="s">
        <v>184</v>
      </c>
      <c r="B393">
        <v>129</v>
      </c>
      <c r="C393" t="s">
        <v>167</v>
      </c>
      <c r="D393" t="s">
        <v>168</v>
      </c>
      <c r="E393" t="s">
        <v>205</v>
      </c>
      <c r="F393" t="s">
        <v>186</v>
      </c>
      <c r="G393" t="s">
        <v>206</v>
      </c>
      <c r="H393" t="s">
        <v>205</v>
      </c>
      <c r="I393">
        <v>113350.03513831114</v>
      </c>
      <c r="J393">
        <v>113043.47655781536</v>
      </c>
      <c r="K393">
        <v>12.959999999999999</v>
      </c>
      <c r="L393">
        <v>8722.4904751400754</v>
      </c>
      <c r="M393" t="str">
        <f t="shared" si="6"/>
        <v>Marine - Freight_Boat_Diesel</v>
      </c>
      <c r="N393" t="str">
        <f>INDEX(crosswalk!B:B,MATCH($M393,crosswalk!$A:$A,0))</f>
        <v>frgt</v>
      </c>
      <c r="O393" t="str">
        <f>INDEX(crosswalk!C:C,MATCH($M393,crosswalk!$A:$A,0))</f>
        <v>ships</v>
      </c>
      <c r="P393" t="str">
        <f>INDEX(crosswalk!D:D,MATCH($M393,crosswalk!$A:$A,0))</f>
        <v>diesel vehicle</v>
      </c>
    </row>
    <row r="394" spans="1:16">
      <c r="A394" t="s">
        <v>166</v>
      </c>
      <c r="B394">
        <v>130</v>
      </c>
      <c r="C394" t="s">
        <v>167</v>
      </c>
      <c r="D394" t="s">
        <v>168</v>
      </c>
      <c r="E394" t="s">
        <v>205</v>
      </c>
      <c r="F394" t="s">
        <v>122</v>
      </c>
      <c r="G394" t="s">
        <v>206</v>
      </c>
      <c r="H394" t="s">
        <v>205</v>
      </c>
      <c r="I394">
        <v>0</v>
      </c>
      <c r="J394">
        <v>0</v>
      </c>
      <c r="K394">
        <v>51701.760000000002</v>
      </c>
      <c r="L394">
        <v>0</v>
      </c>
      <c r="M394" t="str">
        <f t="shared" si="6"/>
        <v>Marine - Freight_Boat_Heavy Fuel Oil</v>
      </c>
      <c r="N394" t="str">
        <f>INDEX(crosswalk!B:B,MATCH($M394,crosswalk!$A:$A,0))</f>
        <v>frgt</v>
      </c>
      <c r="O394" t="str">
        <f>INDEX(crosswalk!C:C,MATCH($M394,crosswalk!$A:$A,0))</f>
        <v>ships</v>
      </c>
      <c r="P394" t="str">
        <f>INDEX(crosswalk!D:D,MATCH($M394,crosswalk!$A:$A,0))</f>
        <v>diesel vehicle</v>
      </c>
    </row>
    <row r="395" spans="1:16">
      <c r="A395" t="s">
        <v>172</v>
      </c>
      <c r="B395">
        <v>130</v>
      </c>
      <c r="C395" t="s">
        <v>167</v>
      </c>
      <c r="D395" t="s">
        <v>168</v>
      </c>
      <c r="E395" t="s">
        <v>205</v>
      </c>
      <c r="F395" t="s">
        <v>122</v>
      </c>
      <c r="G395" t="s">
        <v>206</v>
      </c>
      <c r="H395" t="s">
        <v>205</v>
      </c>
      <c r="I395">
        <v>11527260.035840448</v>
      </c>
      <c r="J395">
        <v>11378699.249886211</v>
      </c>
      <c r="K395">
        <v>51701.760000000002</v>
      </c>
      <c r="L395">
        <v>220.08340238100618</v>
      </c>
      <c r="M395" t="str">
        <f t="shared" si="6"/>
        <v>Marine - Freight_Boat_Heavy Fuel Oil</v>
      </c>
      <c r="N395" t="str">
        <f>INDEX(crosswalk!B:B,MATCH($M395,crosswalk!$A:$A,0))</f>
        <v>frgt</v>
      </c>
      <c r="O395" t="str">
        <f>INDEX(crosswalk!C:C,MATCH($M395,crosswalk!$A:$A,0))</f>
        <v>ships</v>
      </c>
      <c r="P395" t="str">
        <f>INDEX(crosswalk!D:D,MATCH($M395,crosswalk!$A:$A,0))</f>
        <v>diesel vehicle</v>
      </c>
    </row>
    <row r="396" spans="1:16">
      <c r="A396" t="s">
        <v>173</v>
      </c>
      <c r="B396">
        <v>130</v>
      </c>
      <c r="C396" t="s">
        <v>167</v>
      </c>
      <c r="D396" t="s">
        <v>168</v>
      </c>
      <c r="E396" t="s">
        <v>205</v>
      </c>
      <c r="F396" t="s">
        <v>122</v>
      </c>
      <c r="G396" t="s">
        <v>206</v>
      </c>
      <c r="H396" t="s">
        <v>205</v>
      </c>
      <c r="I396">
        <v>0</v>
      </c>
      <c r="J396">
        <v>0</v>
      </c>
      <c r="K396">
        <v>51701.760000000002</v>
      </c>
      <c r="L396">
        <v>0</v>
      </c>
      <c r="M396" t="str">
        <f t="shared" si="6"/>
        <v>Marine - Freight_Boat_Heavy Fuel Oil</v>
      </c>
      <c r="N396" t="str">
        <f>INDEX(crosswalk!B:B,MATCH($M396,crosswalk!$A:$A,0))</f>
        <v>frgt</v>
      </c>
      <c r="O396" t="str">
        <f>INDEX(crosswalk!C:C,MATCH($M396,crosswalk!$A:$A,0))</f>
        <v>ships</v>
      </c>
      <c r="P396" t="str">
        <f>INDEX(crosswalk!D:D,MATCH($M396,crosswalk!$A:$A,0))</f>
        <v>diesel vehicle</v>
      </c>
    </row>
    <row r="397" spans="1:16">
      <c r="A397" t="s">
        <v>174</v>
      </c>
      <c r="B397">
        <v>130</v>
      </c>
      <c r="C397" t="s">
        <v>167</v>
      </c>
      <c r="D397" t="s">
        <v>168</v>
      </c>
      <c r="E397" t="s">
        <v>205</v>
      </c>
      <c r="F397" t="s">
        <v>122</v>
      </c>
      <c r="G397" t="s">
        <v>206</v>
      </c>
      <c r="H397" t="s">
        <v>205</v>
      </c>
      <c r="I397">
        <v>0</v>
      </c>
      <c r="J397">
        <v>0</v>
      </c>
      <c r="K397">
        <v>51701.760000000002</v>
      </c>
      <c r="L397">
        <v>0</v>
      </c>
      <c r="M397" t="str">
        <f t="shared" si="6"/>
        <v>Marine - Freight_Boat_Heavy Fuel Oil</v>
      </c>
      <c r="N397" t="str">
        <f>INDEX(crosswalk!B:B,MATCH($M397,crosswalk!$A:$A,0))</f>
        <v>frgt</v>
      </c>
      <c r="O397" t="str">
        <f>INDEX(crosswalk!C:C,MATCH($M397,crosswalk!$A:$A,0))</f>
        <v>ships</v>
      </c>
      <c r="P397" t="str">
        <f>INDEX(crosswalk!D:D,MATCH($M397,crosswalk!$A:$A,0))</f>
        <v>diesel vehicle</v>
      </c>
    </row>
    <row r="398" spans="1:16">
      <c r="A398" t="s">
        <v>175</v>
      </c>
      <c r="B398">
        <v>130</v>
      </c>
      <c r="C398" t="s">
        <v>167</v>
      </c>
      <c r="D398" t="s">
        <v>168</v>
      </c>
      <c r="E398" t="s">
        <v>205</v>
      </c>
      <c r="F398" t="s">
        <v>122</v>
      </c>
      <c r="G398" t="s">
        <v>206</v>
      </c>
      <c r="H398" t="s">
        <v>205</v>
      </c>
      <c r="I398">
        <v>0</v>
      </c>
      <c r="J398">
        <v>0</v>
      </c>
      <c r="K398">
        <v>51701.760000000002</v>
      </c>
      <c r="L398">
        <v>0</v>
      </c>
      <c r="M398" t="str">
        <f t="shared" si="6"/>
        <v>Marine - Freight_Boat_Heavy Fuel Oil</v>
      </c>
      <c r="N398" t="str">
        <f>INDEX(crosswalk!B:B,MATCH($M398,crosswalk!$A:$A,0))</f>
        <v>frgt</v>
      </c>
      <c r="O398" t="str">
        <f>INDEX(crosswalk!C:C,MATCH($M398,crosswalk!$A:$A,0))</f>
        <v>ships</v>
      </c>
      <c r="P398" t="str">
        <f>INDEX(crosswalk!D:D,MATCH($M398,crosswalk!$A:$A,0))</f>
        <v>diesel vehicle</v>
      </c>
    </row>
    <row r="399" spans="1:16">
      <c r="A399" t="s">
        <v>176</v>
      </c>
      <c r="B399">
        <v>130</v>
      </c>
      <c r="C399" t="s">
        <v>167</v>
      </c>
      <c r="D399" t="s">
        <v>168</v>
      </c>
      <c r="E399" t="s">
        <v>205</v>
      </c>
      <c r="F399" t="s">
        <v>122</v>
      </c>
      <c r="G399" t="s">
        <v>206</v>
      </c>
      <c r="H399" t="s">
        <v>205</v>
      </c>
      <c r="I399">
        <v>0</v>
      </c>
      <c r="J399">
        <v>0</v>
      </c>
      <c r="K399">
        <v>51701.760000000002</v>
      </c>
      <c r="L399">
        <v>0</v>
      </c>
      <c r="M399" t="str">
        <f t="shared" si="6"/>
        <v>Marine - Freight_Boat_Heavy Fuel Oil</v>
      </c>
      <c r="N399" t="str">
        <f>INDEX(crosswalk!B:B,MATCH($M399,crosswalk!$A:$A,0))</f>
        <v>frgt</v>
      </c>
      <c r="O399" t="str">
        <f>INDEX(crosswalk!C:C,MATCH($M399,crosswalk!$A:$A,0))</f>
        <v>ships</v>
      </c>
      <c r="P399" t="str">
        <f>INDEX(crosswalk!D:D,MATCH($M399,crosswalk!$A:$A,0))</f>
        <v>diesel vehicle</v>
      </c>
    </row>
    <row r="400" spans="1:16">
      <c r="A400" t="s">
        <v>177</v>
      </c>
      <c r="B400">
        <v>130</v>
      </c>
      <c r="C400" t="s">
        <v>167</v>
      </c>
      <c r="D400" t="s">
        <v>168</v>
      </c>
      <c r="E400" t="s">
        <v>205</v>
      </c>
      <c r="F400" t="s">
        <v>122</v>
      </c>
      <c r="G400" t="s">
        <v>206</v>
      </c>
      <c r="H400" t="s">
        <v>205</v>
      </c>
      <c r="I400">
        <v>8000</v>
      </c>
      <c r="J400">
        <v>4300</v>
      </c>
      <c r="K400">
        <v>51701.760000000002</v>
      </c>
      <c r="L400">
        <v>8.316931570608041E-2</v>
      </c>
      <c r="M400" t="str">
        <f t="shared" si="6"/>
        <v>Marine - Freight_Boat_Heavy Fuel Oil</v>
      </c>
      <c r="N400" t="str">
        <f>INDEX(crosswalk!B:B,MATCH($M400,crosswalk!$A:$A,0))</f>
        <v>frgt</v>
      </c>
      <c r="O400" t="str">
        <f>INDEX(crosswalk!C:C,MATCH($M400,crosswalk!$A:$A,0))</f>
        <v>ships</v>
      </c>
      <c r="P400" t="str">
        <f>INDEX(crosswalk!D:D,MATCH($M400,crosswalk!$A:$A,0))</f>
        <v>diesel vehicle</v>
      </c>
    </row>
    <row r="401" spans="1:16">
      <c r="A401" t="s">
        <v>178</v>
      </c>
      <c r="B401">
        <v>130</v>
      </c>
      <c r="C401" t="s">
        <v>167</v>
      </c>
      <c r="D401" t="s">
        <v>168</v>
      </c>
      <c r="E401" t="s">
        <v>205</v>
      </c>
      <c r="F401" t="s">
        <v>122</v>
      </c>
      <c r="G401" t="s">
        <v>206</v>
      </c>
      <c r="H401" t="s">
        <v>205</v>
      </c>
      <c r="I401">
        <v>762.11430322819967</v>
      </c>
      <c r="J401">
        <v>762.11430322819967</v>
      </c>
      <c r="K401">
        <v>51701.760000000002</v>
      </c>
      <c r="L401">
        <v>1.4740587230071078E-2</v>
      </c>
      <c r="M401" t="str">
        <f t="shared" si="6"/>
        <v>Marine - Freight_Boat_Heavy Fuel Oil</v>
      </c>
      <c r="N401" t="str">
        <f>INDEX(crosswalk!B:B,MATCH($M401,crosswalk!$A:$A,0))</f>
        <v>frgt</v>
      </c>
      <c r="O401" t="str">
        <f>INDEX(crosswalk!C:C,MATCH($M401,crosswalk!$A:$A,0))</f>
        <v>ships</v>
      </c>
      <c r="P401" t="str">
        <f>INDEX(crosswalk!D:D,MATCH($M401,crosswalk!$A:$A,0))</f>
        <v>diesel vehicle</v>
      </c>
    </row>
    <row r="402" spans="1:16">
      <c r="A402" t="s">
        <v>179</v>
      </c>
      <c r="B402">
        <v>130</v>
      </c>
      <c r="C402" t="s">
        <v>167</v>
      </c>
      <c r="D402" t="s">
        <v>168</v>
      </c>
      <c r="E402" t="s">
        <v>205</v>
      </c>
      <c r="F402" t="s">
        <v>122</v>
      </c>
      <c r="G402" t="s">
        <v>206</v>
      </c>
      <c r="H402" t="s">
        <v>205</v>
      </c>
      <c r="I402">
        <v>5.7529185763269499</v>
      </c>
      <c r="J402">
        <v>5.7529185763269499</v>
      </c>
      <c r="K402">
        <v>51701.760000000002</v>
      </c>
      <c r="L402">
        <v>1.1127123286183971E-4</v>
      </c>
      <c r="M402" t="str">
        <f t="shared" si="6"/>
        <v>Marine - Freight_Boat_Heavy Fuel Oil</v>
      </c>
      <c r="N402" t="str">
        <f>INDEX(crosswalk!B:B,MATCH($M402,crosswalk!$A:$A,0))</f>
        <v>frgt</v>
      </c>
      <c r="O402" t="str">
        <f>INDEX(crosswalk!C:C,MATCH($M402,crosswalk!$A:$A,0))</f>
        <v>ships</v>
      </c>
      <c r="P402" t="str">
        <f>INDEX(crosswalk!D:D,MATCH($M402,crosswalk!$A:$A,0))</f>
        <v>diesel vehicle</v>
      </c>
    </row>
    <row r="403" spans="1:16">
      <c r="A403" t="s">
        <v>180</v>
      </c>
      <c r="B403">
        <v>130</v>
      </c>
      <c r="C403" t="s">
        <v>167</v>
      </c>
      <c r="D403" t="s">
        <v>168</v>
      </c>
      <c r="E403" t="s">
        <v>205</v>
      </c>
      <c r="F403" t="s">
        <v>122</v>
      </c>
      <c r="G403" t="s">
        <v>206</v>
      </c>
      <c r="H403" t="s">
        <v>205</v>
      </c>
      <c r="I403">
        <v>14340000</v>
      </c>
      <c r="J403">
        <v>13105874.204665959</v>
      </c>
      <c r="K403">
        <v>51701.760000000002</v>
      </c>
      <c r="L403">
        <v>253.48990449582294</v>
      </c>
      <c r="M403" t="str">
        <f t="shared" si="6"/>
        <v>Marine - Freight_Boat_Heavy Fuel Oil</v>
      </c>
      <c r="N403" t="str">
        <f>INDEX(crosswalk!B:B,MATCH($M403,crosswalk!$A:$A,0))</f>
        <v>frgt</v>
      </c>
      <c r="O403" t="str">
        <f>INDEX(crosswalk!C:C,MATCH($M403,crosswalk!$A:$A,0))</f>
        <v>ships</v>
      </c>
      <c r="P403" t="str">
        <f>INDEX(crosswalk!D:D,MATCH($M403,crosswalk!$A:$A,0))</f>
        <v>diesel vehicle</v>
      </c>
    </row>
    <row r="404" spans="1:16">
      <c r="A404" t="s">
        <v>181</v>
      </c>
      <c r="B404">
        <v>130</v>
      </c>
      <c r="C404" t="s">
        <v>167</v>
      </c>
      <c r="D404" t="s">
        <v>168</v>
      </c>
      <c r="E404" t="s">
        <v>205</v>
      </c>
      <c r="F404" t="s">
        <v>122</v>
      </c>
      <c r="G404" t="s">
        <v>206</v>
      </c>
      <c r="H404" t="s">
        <v>205</v>
      </c>
      <c r="I404">
        <v>0</v>
      </c>
      <c r="J404">
        <v>0</v>
      </c>
      <c r="K404">
        <v>51701.760000000002</v>
      </c>
      <c r="L404">
        <v>0</v>
      </c>
      <c r="M404" t="str">
        <f t="shared" si="6"/>
        <v>Marine - Freight_Boat_Heavy Fuel Oil</v>
      </c>
      <c r="N404" t="str">
        <f>INDEX(crosswalk!B:B,MATCH($M404,crosswalk!$A:$A,0))</f>
        <v>frgt</v>
      </c>
      <c r="O404" t="str">
        <f>INDEX(crosswalk!C:C,MATCH($M404,crosswalk!$A:$A,0))</f>
        <v>ships</v>
      </c>
      <c r="P404" t="str">
        <f>INDEX(crosswalk!D:D,MATCH($M404,crosswalk!$A:$A,0))</f>
        <v>diesel vehicle</v>
      </c>
    </row>
    <row r="405" spans="1:16">
      <c r="A405" t="s">
        <v>182</v>
      </c>
      <c r="B405">
        <v>130</v>
      </c>
      <c r="C405" t="s">
        <v>167</v>
      </c>
      <c r="D405" t="s">
        <v>168</v>
      </c>
      <c r="E405" t="s">
        <v>205</v>
      </c>
      <c r="F405" t="s">
        <v>122</v>
      </c>
      <c r="G405" t="s">
        <v>206</v>
      </c>
      <c r="H405" t="s">
        <v>205</v>
      </c>
      <c r="I405">
        <v>17102000</v>
      </c>
      <c r="J405">
        <v>13192729.605067803</v>
      </c>
      <c r="K405">
        <v>51701.760000000002</v>
      </c>
      <c r="L405">
        <v>255.16983570903199</v>
      </c>
      <c r="M405" t="str">
        <f t="shared" si="6"/>
        <v>Marine - Freight_Boat_Heavy Fuel Oil</v>
      </c>
      <c r="N405" t="str">
        <f>INDEX(crosswalk!B:B,MATCH($M405,crosswalk!$A:$A,0))</f>
        <v>frgt</v>
      </c>
      <c r="O405" t="str">
        <f>INDEX(crosswalk!C:C,MATCH($M405,crosswalk!$A:$A,0))</f>
        <v>ships</v>
      </c>
      <c r="P405" t="str">
        <f>INDEX(crosswalk!D:D,MATCH($M405,crosswalk!$A:$A,0))</f>
        <v>diesel vehicle</v>
      </c>
    </row>
    <row r="406" spans="1:16">
      <c r="A406" t="s">
        <v>183</v>
      </c>
      <c r="B406">
        <v>130</v>
      </c>
      <c r="C406" t="s">
        <v>167</v>
      </c>
      <c r="D406" t="s">
        <v>168</v>
      </c>
      <c r="E406" t="s">
        <v>205</v>
      </c>
      <c r="F406" t="s">
        <v>122</v>
      </c>
      <c r="G406" t="s">
        <v>206</v>
      </c>
      <c r="H406" t="s">
        <v>205</v>
      </c>
      <c r="I406">
        <v>0</v>
      </c>
      <c r="J406">
        <v>0</v>
      </c>
      <c r="K406">
        <v>51701.760000000002</v>
      </c>
      <c r="L406">
        <v>0</v>
      </c>
      <c r="M406" t="str">
        <f t="shared" si="6"/>
        <v>Marine - Freight_Boat_Heavy Fuel Oil</v>
      </c>
      <c r="N406" t="str">
        <f>INDEX(crosswalk!B:B,MATCH($M406,crosswalk!$A:$A,0))</f>
        <v>frgt</v>
      </c>
      <c r="O406" t="str">
        <f>INDEX(crosswalk!C:C,MATCH($M406,crosswalk!$A:$A,0))</f>
        <v>ships</v>
      </c>
      <c r="P406" t="str">
        <f>INDEX(crosswalk!D:D,MATCH($M406,crosswalk!$A:$A,0))</f>
        <v>diesel vehicle</v>
      </c>
    </row>
    <row r="407" spans="1:16">
      <c r="A407" t="s">
        <v>184</v>
      </c>
      <c r="B407">
        <v>130</v>
      </c>
      <c r="C407" t="s">
        <v>167</v>
      </c>
      <c r="D407" t="s">
        <v>168</v>
      </c>
      <c r="E407" t="s">
        <v>205</v>
      </c>
      <c r="F407" t="s">
        <v>122</v>
      </c>
      <c r="G407" t="s">
        <v>206</v>
      </c>
      <c r="H407" t="s">
        <v>205</v>
      </c>
      <c r="I407">
        <v>86845.556669585174</v>
      </c>
      <c r="J407">
        <v>86845.556669585174</v>
      </c>
      <c r="K407">
        <v>51701.760000000002</v>
      </c>
      <c r="L407">
        <v>1.6797408186797735</v>
      </c>
      <c r="M407" t="str">
        <f t="shared" si="6"/>
        <v>Marine - Freight_Boat_Heavy Fuel Oil</v>
      </c>
      <c r="N407" t="str">
        <f>INDEX(crosswalk!B:B,MATCH($M407,crosswalk!$A:$A,0))</f>
        <v>frgt</v>
      </c>
      <c r="O407" t="str">
        <f>INDEX(crosswalk!C:C,MATCH($M407,crosswalk!$A:$A,0))</f>
        <v>ships</v>
      </c>
      <c r="P407" t="str">
        <f>INDEX(crosswalk!D:D,MATCH($M407,crosswalk!$A:$A,0))</f>
        <v>diesel vehicle</v>
      </c>
    </row>
    <row r="408" spans="1:16">
      <c r="A408" t="s">
        <v>166</v>
      </c>
      <c r="B408">
        <v>131</v>
      </c>
      <c r="C408" t="s">
        <v>167</v>
      </c>
      <c r="D408" t="s">
        <v>168</v>
      </c>
      <c r="E408" t="s">
        <v>207</v>
      </c>
      <c r="F408" t="s">
        <v>170</v>
      </c>
      <c r="G408" t="s">
        <v>208</v>
      </c>
      <c r="H408" t="s">
        <v>207</v>
      </c>
      <c r="I408">
        <v>2640000.0000000009</v>
      </c>
      <c r="J408">
        <v>2444520.3311689501</v>
      </c>
      <c r="K408">
        <v>1.5840000000000001</v>
      </c>
      <c r="L408">
        <v>1543257.7848288824</v>
      </c>
      <c r="M408" t="str">
        <f t="shared" si="6"/>
        <v>Off road vehicles_Bike_Gasoline</v>
      </c>
      <c r="N408" t="str">
        <f>INDEX(crosswalk!B:B,MATCH($M408,crosswalk!$A:$A,0))</f>
        <v>NA</v>
      </c>
      <c r="O408" t="str">
        <f>INDEX(crosswalk!C:C,MATCH($M408,crosswalk!$A:$A,0))</f>
        <v>NA</v>
      </c>
      <c r="P408" t="str">
        <f>INDEX(crosswalk!D:D,MATCH($M408,crosswalk!$A:$A,0))</f>
        <v>NA</v>
      </c>
    </row>
    <row r="409" spans="1:16">
      <c r="A409" t="s">
        <v>172</v>
      </c>
      <c r="B409">
        <v>131</v>
      </c>
      <c r="C409" t="s">
        <v>167</v>
      </c>
      <c r="D409" t="s">
        <v>168</v>
      </c>
      <c r="E409" t="s">
        <v>207</v>
      </c>
      <c r="F409" t="s">
        <v>170</v>
      </c>
      <c r="G409" t="s">
        <v>208</v>
      </c>
      <c r="H409" t="s">
        <v>207</v>
      </c>
      <c r="I409">
        <v>3381355.6409646296</v>
      </c>
      <c r="J409">
        <v>3016069.8451585323</v>
      </c>
      <c r="K409">
        <v>1.5840000000000001</v>
      </c>
      <c r="L409">
        <v>1904084.498206144</v>
      </c>
      <c r="M409" t="str">
        <f t="shared" si="6"/>
        <v>Off road vehicles_Bike_Gasoline</v>
      </c>
      <c r="N409" t="str">
        <f>INDEX(crosswalk!B:B,MATCH($M409,crosswalk!$A:$A,0))</f>
        <v>NA</v>
      </c>
      <c r="O409" t="str">
        <f>INDEX(crosswalk!C:C,MATCH($M409,crosswalk!$A:$A,0))</f>
        <v>NA</v>
      </c>
      <c r="P409" t="str">
        <f>INDEX(crosswalk!D:D,MATCH($M409,crosswalk!$A:$A,0))</f>
        <v>NA</v>
      </c>
    </row>
    <row r="410" spans="1:16">
      <c r="A410" t="s">
        <v>173</v>
      </c>
      <c r="B410">
        <v>131</v>
      </c>
      <c r="C410" t="s">
        <v>167</v>
      </c>
      <c r="D410" t="s">
        <v>168</v>
      </c>
      <c r="E410" t="s">
        <v>207</v>
      </c>
      <c r="F410" t="s">
        <v>170</v>
      </c>
      <c r="G410" t="s">
        <v>208</v>
      </c>
      <c r="H410" t="s">
        <v>207</v>
      </c>
      <c r="I410">
        <v>33054.683077639165</v>
      </c>
      <c r="J410">
        <v>27887.259236179951</v>
      </c>
      <c r="K410">
        <v>1.5840000000000001</v>
      </c>
      <c r="L410">
        <v>17605.592952133808</v>
      </c>
      <c r="M410" t="str">
        <f t="shared" si="6"/>
        <v>Off road vehicles_Bike_Gasoline</v>
      </c>
      <c r="N410" t="str">
        <f>INDEX(crosswalk!B:B,MATCH($M410,crosswalk!$A:$A,0))</f>
        <v>NA</v>
      </c>
      <c r="O410" t="str">
        <f>INDEX(crosswalk!C:C,MATCH($M410,crosswalk!$A:$A,0))</f>
        <v>NA</v>
      </c>
      <c r="P410" t="str">
        <f>INDEX(crosswalk!D:D,MATCH($M410,crosswalk!$A:$A,0))</f>
        <v>NA</v>
      </c>
    </row>
    <row r="411" spans="1:16">
      <c r="A411" t="s">
        <v>174</v>
      </c>
      <c r="B411">
        <v>131</v>
      </c>
      <c r="C411" t="s">
        <v>167</v>
      </c>
      <c r="D411" t="s">
        <v>168</v>
      </c>
      <c r="E411" t="s">
        <v>207</v>
      </c>
      <c r="F411" t="s">
        <v>170</v>
      </c>
      <c r="G411" t="s">
        <v>208</v>
      </c>
      <c r="H411" t="s">
        <v>207</v>
      </c>
      <c r="I411">
        <v>775999.99999999907</v>
      </c>
      <c r="J411">
        <v>759660.45501868241</v>
      </c>
      <c r="K411">
        <v>1.5840000000000001</v>
      </c>
      <c r="L411">
        <v>479583.62059260253</v>
      </c>
      <c r="M411" t="str">
        <f t="shared" si="6"/>
        <v>Off road vehicles_Bike_Gasoline</v>
      </c>
      <c r="N411" t="str">
        <f>INDEX(crosswalk!B:B,MATCH($M411,crosswalk!$A:$A,0))</f>
        <v>NA</v>
      </c>
      <c r="O411" t="str">
        <f>INDEX(crosswalk!C:C,MATCH($M411,crosswalk!$A:$A,0))</f>
        <v>NA</v>
      </c>
      <c r="P411" t="str">
        <f>INDEX(crosswalk!D:D,MATCH($M411,crosswalk!$A:$A,0))</f>
        <v>NA</v>
      </c>
    </row>
    <row r="412" spans="1:16">
      <c r="A412" t="s">
        <v>175</v>
      </c>
      <c r="B412">
        <v>131</v>
      </c>
      <c r="C412" t="s">
        <v>167</v>
      </c>
      <c r="D412" t="s">
        <v>168</v>
      </c>
      <c r="E412" t="s">
        <v>207</v>
      </c>
      <c r="F412" t="s">
        <v>170</v>
      </c>
      <c r="G412" t="s">
        <v>208</v>
      </c>
      <c r="H412" t="s">
        <v>207</v>
      </c>
      <c r="I412">
        <v>764000</v>
      </c>
      <c r="J412">
        <v>680393.26256316004</v>
      </c>
      <c r="K412">
        <v>1.5840000000000001</v>
      </c>
      <c r="L412">
        <v>429541.20111310604</v>
      </c>
      <c r="M412" t="str">
        <f t="shared" si="6"/>
        <v>Off road vehicles_Bike_Gasoline</v>
      </c>
      <c r="N412" t="str">
        <f>INDEX(crosswalk!B:B,MATCH($M412,crosswalk!$A:$A,0))</f>
        <v>NA</v>
      </c>
      <c r="O412" t="str">
        <f>INDEX(crosswalk!C:C,MATCH($M412,crosswalk!$A:$A,0))</f>
        <v>NA</v>
      </c>
      <c r="P412" t="str">
        <f>INDEX(crosswalk!D:D,MATCH($M412,crosswalk!$A:$A,0))</f>
        <v>NA</v>
      </c>
    </row>
    <row r="413" spans="1:16">
      <c r="A413" t="s">
        <v>176</v>
      </c>
      <c r="B413">
        <v>131</v>
      </c>
      <c r="C413" t="s">
        <v>167</v>
      </c>
      <c r="D413" t="s">
        <v>168</v>
      </c>
      <c r="E413" t="s">
        <v>207</v>
      </c>
      <c r="F413" t="s">
        <v>170</v>
      </c>
      <c r="G413" t="s">
        <v>208</v>
      </c>
      <c r="H413" t="s">
        <v>207</v>
      </c>
      <c r="I413">
        <v>770000.00000000012</v>
      </c>
      <c r="J413">
        <v>668298.57949371717</v>
      </c>
      <c r="K413">
        <v>1.5840000000000001</v>
      </c>
      <c r="L413">
        <v>421905.66887229617</v>
      </c>
      <c r="M413" t="str">
        <f t="shared" si="6"/>
        <v>Off road vehicles_Bike_Gasoline</v>
      </c>
      <c r="N413" t="str">
        <f>INDEX(crosswalk!B:B,MATCH($M413,crosswalk!$A:$A,0))</f>
        <v>NA</v>
      </c>
      <c r="O413" t="str">
        <f>INDEX(crosswalk!C:C,MATCH($M413,crosswalk!$A:$A,0))</f>
        <v>NA</v>
      </c>
      <c r="P413" t="str">
        <f>INDEX(crosswalk!D:D,MATCH($M413,crosswalk!$A:$A,0))</f>
        <v>NA</v>
      </c>
    </row>
    <row r="414" spans="1:16">
      <c r="A414" t="s">
        <v>177</v>
      </c>
      <c r="B414">
        <v>131</v>
      </c>
      <c r="C414" t="s">
        <v>167</v>
      </c>
      <c r="D414" t="s">
        <v>168</v>
      </c>
      <c r="E414" t="s">
        <v>207</v>
      </c>
      <c r="F414" t="s">
        <v>170</v>
      </c>
      <c r="G414" t="s">
        <v>208</v>
      </c>
      <c r="H414" t="s">
        <v>207</v>
      </c>
      <c r="I414">
        <v>760000.00000000093</v>
      </c>
      <c r="J414">
        <v>745853.43349910155</v>
      </c>
      <c r="K414">
        <v>1.5840000000000001</v>
      </c>
      <c r="L414">
        <v>470867.06660296815</v>
      </c>
      <c r="M414" t="str">
        <f t="shared" si="6"/>
        <v>Off road vehicles_Bike_Gasoline</v>
      </c>
      <c r="N414" t="str">
        <f>INDEX(crosswalk!B:B,MATCH($M414,crosswalk!$A:$A,0))</f>
        <v>NA</v>
      </c>
      <c r="O414" t="str">
        <f>INDEX(crosswalk!C:C,MATCH($M414,crosswalk!$A:$A,0))</f>
        <v>NA</v>
      </c>
      <c r="P414" t="str">
        <f>INDEX(crosswalk!D:D,MATCH($M414,crosswalk!$A:$A,0))</f>
        <v>NA</v>
      </c>
    </row>
    <row r="415" spans="1:16">
      <c r="A415" t="s">
        <v>178</v>
      </c>
      <c r="B415">
        <v>131</v>
      </c>
      <c r="C415" t="s">
        <v>167</v>
      </c>
      <c r="D415" t="s">
        <v>168</v>
      </c>
      <c r="E415" t="s">
        <v>207</v>
      </c>
      <c r="F415" t="s">
        <v>170</v>
      </c>
      <c r="G415" t="s">
        <v>208</v>
      </c>
      <c r="H415" t="s">
        <v>207</v>
      </c>
      <c r="I415">
        <v>223.55524992653784</v>
      </c>
      <c r="J415">
        <v>210.21575034365716</v>
      </c>
      <c r="K415">
        <v>1.5840000000000001</v>
      </c>
      <c r="L415">
        <v>132.71196360079367</v>
      </c>
      <c r="M415" t="str">
        <f t="shared" si="6"/>
        <v>Off road vehicles_Bike_Gasoline</v>
      </c>
      <c r="N415" t="str">
        <f>INDEX(crosswalk!B:B,MATCH($M415,crosswalk!$A:$A,0))</f>
        <v>NA</v>
      </c>
      <c r="O415" t="str">
        <f>INDEX(crosswalk!C:C,MATCH($M415,crosswalk!$A:$A,0))</f>
        <v>NA</v>
      </c>
      <c r="P415" t="str">
        <f>INDEX(crosswalk!D:D,MATCH($M415,crosswalk!$A:$A,0))</f>
        <v>NA</v>
      </c>
    </row>
    <row r="416" spans="1:16">
      <c r="A416" t="s">
        <v>179</v>
      </c>
      <c r="B416">
        <v>131</v>
      </c>
      <c r="C416" t="s">
        <v>167</v>
      </c>
      <c r="D416" t="s">
        <v>168</v>
      </c>
      <c r="E416" t="s">
        <v>207</v>
      </c>
      <c r="F416" t="s">
        <v>170</v>
      </c>
      <c r="G416" t="s">
        <v>208</v>
      </c>
      <c r="H416" t="s">
        <v>207</v>
      </c>
      <c r="I416">
        <v>1.6875357734267553</v>
      </c>
      <c r="J416">
        <v>1.4237240597147041</v>
      </c>
      <c r="K416">
        <v>1.5840000000000001</v>
      </c>
      <c r="L416">
        <v>0.89881569426433328</v>
      </c>
      <c r="M416" t="str">
        <f t="shared" si="6"/>
        <v>Off road vehicles_Bike_Gasoline</v>
      </c>
      <c r="N416" t="str">
        <f>INDEX(crosswalk!B:B,MATCH($M416,crosswalk!$A:$A,0))</f>
        <v>NA</v>
      </c>
      <c r="O416" t="str">
        <f>INDEX(crosswalk!C:C,MATCH($M416,crosswalk!$A:$A,0))</f>
        <v>NA</v>
      </c>
      <c r="P416" t="str">
        <f>INDEX(crosswalk!D:D,MATCH($M416,crosswalk!$A:$A,0))</f>
        <v>NA</v>
      </c>
    </row>
    <row r="417" spans="1:16">
      <c r="A417" t="s">
        <v>180</v>
      </c>
      <c r="B417">
        <v>131</v>
      </c>
      <c r="C417" t="s">
        <v>167</v>
      </c>
      <c r="D417" t="s">
        <v>168</v>
      </c>
      <c r="E417" t="s">
        <v>207</v>
      </c>
      <c r="F417" t="s">
        <v>170</v>
      </c>
      <c r="G417" t="s">
        <v>208</v>
      </c>
      <c r="H417" t="s">
        <v>207</v>
      </c>
      <c r="I417">
        <v>8938000.0000000056</v>
      </c>
      <c r="J417">
        <v>8180663.5040752543</v>
      </c>
      <c r="K417">
        <v>1.5840000000000001</v>
      </c>
      <c r="L417">
        <v>5164560.2929768013</v>
      </c>
      <c r="M417" t="str">
        <f t="shared" si="6"/>
        <v>Off road vehicles_Bike_Gasoline</v>
      </c>
      <c r="N417" t="str">
        <f>INDEX(crosswalk!B:B,MATCH($M417,crosswalk!$A:$A,0))</f>
        <v>NA</v>
      </c>
      <c r="O417" t="str">
        <f>INDEX(crosswalk!C:C,MATCH($M417,crosswalk!$A:$A,0))</f>
        <v>NA</v>
      </c>
      <c r="P417" t="str">
        <f>INDEX(crosswalk!D:D,MATCH($M417,crosswalk!$A:$A,0))</f>
        <v>NA</v>
      </c>
    </row>
    <row r="418" spans="1:16">
      <c r="A418" t="s">
        <v>181</v>
      </c>
      <c r="B418">
        <v>131</v>
      </c>
      <c r="C418" t="s">
        <v>167</v>
      </c>
      <c r="D418" t="s">
        <v>168</v>
      </c>
      <c r="E418" t="s">
        <v>207</v>
      </c>
      <c r="F418" t="s">
        <v>170</v>
      </c>
      <c r="G418" t="s">
        <v>208</v>
      </c>
      <c r="H418" t="s">
        <v>207</v>
      </c>
      <c r="I418">
        <v>95600.000000000175</v>
      </c>
      <c r="J418">
        <v>81085.667816658592</v>
      </c>
      <c r="K418">
        <v>1.5840000000000001</v>
      </c>
      <c r="L418">
        <v>51190.446853951129</v>
      </c>
      <c r="M418" t="str">
        <f t="shared" si="6"/>
        <v>Off road vehicles_Bike_Gasoline</v>
      </c>
      <c r="N418" t="str">
        <f>INDEX(crosswalk!B:B,MATCH($M418,crosswalk!$A:$A,0))</f>
        <v>NA</v>
      </c>
      <c r="O418" t="str">
        <f>INDEX(crosswalk!C:C,MATCH($M418,crosswalk!$A:$A,0))</f>
        <v>NA</v>
      </c>
      <c r="P418" t="str">
        <f>INDEX(crosswalk!D:D,MATCH($M418,crosswalk!$A:$A,0))</f>
        <v>NA</v>
      </c>
    </row>
    <row r="419" spans="1:16">
      <c r="A419" t="s">
        <v>182</v>
      </c>
      <c r="B419">
        <v>131</v>
      </c>
      <c r="C419" t="s">
        <v>167</v>
      </c>
      <c r="D419" t="s">
        <v>168</v>
      </c>
      <c r="E419" t="s">
        <v>207</v>
      </c>
      <c r="F419" t="s">
        <v>170</v>
      </c>
      <c r="G419" t="s">
        <v>208</v>
      </c>
      <c r="H419" t="s">
        <v>207</v>
      </c>
      <c r="I419">
        <v>4942000</v>
      </c>
      <c r="J419">
        <v>4829284.3339194069</v>
      </c>
      <c r="K419">
        <v>1.5840000000000001</v>
      </c>
      <c r="L419">
        <v>3048790.6148481104</v>
      </c>
      <c r="M419" t="str">
        <f t="shared" si="6"/>
        <v>Off road vehicles_Bike_Gasoline</v>
      </c>
      <c r="N419" t="str">
        <f>INDEX(crosswalk!B:B,MATCH($M419,crosswalk!$A:$A,0))</f>
        <v>NA</v>
      </c>
      <c r="O419" t="str">
        <f>INDEX(crosswalk!C:C,MATCH($M419,crosswalk!$A:$A,0))</f>
        <v>NA</v>
      </c>
      <c r="P419" t="str">
        <f>INDEX(crosswalk!D:D,MATCH($M419,crosswalk!$A:$A,0))</f>
        <v>NA</v>
      </c>
    </row>
    <row r="420" spans="1:16">
      <c r="A420" t="s">
        <v>183</v>
      </c>
      <c r="B420">
        <v>131</v>
      </c>
      <c r="C420" t="s">
        <v>167</v>
      </c>
      <c r="D420" t="s">
        <v>168</v>
      </c>
      <c r="E420" t="s">
        <v>207</v>
      </c>
      <c r="F420" t="s">
        <v>170</v>
      </c>
      <c r="G420" t="s">
        <v>208</v>
      </c>
      <c r="H420" t="s">
        <v>207</v>
      </c>
      <c r="I420">
        <v>799999.9999999986</v>
      </c>
      <c r="J420">
        <v>701707.61861671356</v>
      </c>
      <c r="K420">
        <v>1.5840000000000001</v>
      </c>
      <c r="L420">
        <v>442997.23397519795</v>
      </c>
      <c r="M420" t="str">
        <f t="shared" si="6"/>
        <v>Off road vehicles_Bike_Gasoline</v>
      </c>
      <c r="N420" t="str">
        <f>INDEX(crosswalk!B:B,MATCH($M420,crosswalk!$A:$A,0))</f>
        <v>NA</v>
      </c>
      <c r="O420" t="str">
        <f>INDEX(crosswalk!C:C,MATCH($M420,crosswalk!$A:$A,0))</f>
        <v>NA</v>
      </c>
      <c r="P420" t="str">
        <f>INDEX(crosswalk!D:D,MATCH($M420,crosswalk!$A:$A,0))</f>
        <v>NA</v>
      </c>
    </row>
    <row r="421" spans="1:16">
      <c r="A421" t="s">
        <v>184</v>
      </c>
      <c r="B421">
        <v>131</v>
      </c>
      <c r="C421" t="s">
        <v>167</v>
      </c>
      <c r="D421" t="s">
        <v>168</v>
      </c>
      <c r="E421" t="s">
        <v>207</v>
      </c>
      <c r="F421" t="s">
        <v>170</v>
      </c>
      <c r="G421" t="s">
        <v>208</v>
      </c>
      <c r="H421" t="s">
        <v>207</v>
      </c>
      <c r="I421">
        <v>25474.892734646717</v>
      </c>
      <c r="J421">
        <v>27182.038845196999</v>
      </c>
      <c r="K421">
        <v>1.5840000000000001</v>
      </c>
      <c r="L421">
        <v>17160.37805883649</v>
      </c>
      <c r="M421" t="str">
        <f t="shared" si="6"/>
        <v>Off road vehicles_Bike_Gasoline</v>
      </c>
      <c r="N421" t="str">
        <f>INDEX(crosswalk!B:B,MATCH($M421,crosswalk!$A:$A,0))</f>
        <v>NA</v>
      </c>
      <c r="O421" t="str">
        <f>INDEX(crosswalk!C:C,MATCH($M421,crosswalk!$A:$A,0))</f>
        <v>NA</v>
      </c>
      <c r="P421" t="str">
        <f>INDEX(crosswalk!D:D,MATCH($M421,crosswalk!$A:$A,0))</f>
        <v>NA</v>
      </c>
    </row>
    <row r="422" spans="1:16">
      <c r="A422" t="s">
        <v>166</v>
      </c>
      <c r="B422">
        <v>132</v>
      </c>
      <c r="C422" t="s">
        <v>167</v>
      </c>
      <c r="D422" t="s">
        <v>168</v>
      </c>
      <c r="E422" t="s">
        <v>209</v>
      </c>
      <c r="F422" t="s">
        <v>170</v>
      </c>
      <c r="G422" t="s">
        <v>208</v>
      </c>
      <c r="H422" t="s">
        <v>209</v>
      </c>
      <c r="I422">
        <v>2640000.0000000009</v>
      </c>
      <c r="J422">
        <v>2444520.3311689501</v>
      </c>
      <c r="K422">
        <v>12.672000000000001</v>
      </c>
      <c r="L422">
        <v>192907.2231036103</v>
      </c>
      <c r="M422" t="str">
        <f t="shared" si="6"/>
        <v>Off road vehicles_Quad_Gasoline</v>
      </c>
      <c r="N422" t="str">
        <f>INDEX(crosswalk!B:B,MATCH($M422,crosswalk!$A:$A,0))</f>
        <v>NA</v>
      </c>
      <c r="O422" t="str">
        <f>INDEX(crosswalk!C:C,MATCH($M422,crosswalk!$A:$A,0))</f>
        <v>NA</v>
      </c>
      <c r="P422" t="str">
        <f>INDEX(crosswalk!D:D,MATCH($M422,crosswalk!$A:$A,0))</f>
        <v>NA</v>
      </c>
    </row>
    <row r="423" spans="1:16">
      <c r="A423" t="s">
        <v>172</v>
      </c>
      <c r="B423">
        <v>132</v>
      </c>
      <c r="C423" t="s">
        <v>167</v>
      </c>
      <c r="D423" t="s">
        <v>168</v>
      </c>
      <c r="E423" t="s">
        <v>209</v>
      </c>
      <c r="F423" t="s">
        <v>170</v>
      </c>
      <c r="G423" t="s">
        <v>208</v>
      </c>
      <c r="H423" t="s">
        <v>209</v>
      </c>
      <c r="I423">
        <v>3381355.6409646296</v>
      </c>
      <c r="J423">
        <v>3016069.8451585323</v>
      </c>
      <c r="K423">
        <v>12.672000000000001</v>
      </c>
      <c r="L423">
        <v>238010.562275768</v>
      </c>
      <c r="M423" t="str">
        <f t="shared" si="6"/>
        <v>Off road vehicles_Quad_Gasoline</v>
      </c>
      <c r="N423" t="str">
        <f>INDEX(crosswalk!B:B,MATCH($M423,crosswalk!$A:$A,0))</f>
        <v>NA</v>
      </c>
      <c r="O423" t="str">
        <f>INDEX(crosswalk!C:C,MATCH($M423,crosswalk!$A:$A,0))</f>
        <v>NA</v>
      </c>
      <c r="P423" t="str">
        <f>INDEX(crosswalk!D:D,MATCH($M423,crosswalk!$A:$A,0))</f>
        <v>NA</v>
      </c>
    </row>
    <row r="424" spans="1:16">
      <c r="A424" t="s">
        <v>173</v>
      </c>
      <c r="B424">
        <v>132</v>
      </c>
      <c r="C424" t="s">
        <v>167</v>
      </c>
      <c r="D424" t="s">
        <v>168</v>
      </c>
      <c r="E424" t="s">
        <v>209</v>
      </c>
      <c r="F424" t="s">
        <v>170</v>
      </c>
      <c r="G424" t="s">
        <v>208</v>
      </c>
      <c r="H424" t="s">
        <v>209</v>
      </c>
      <c r="I424">
        <v>33054.683077639165</v>
      </c>
      <c r="J424">
        <v>27887.259236179951</v>
      </c>
      <c r="K424">
        <v>12.672000000000001</v>
      </c>
      <c r="L424">
        <v>2200.6991190167259</v>
      </c>
      <c r="M424" t="str">
        <f t="shared" si="6"/>
        <v>Off road vehicles_Quad_Gasoline</v>
      </c>
      <c r="N424" t="str">
        <f>INDEX(crosswalk!B:B,MATCH($M424,crosswalk!$A:$A,0))</f>
        <v>NA</v>
      </c>
      <c r="O424" t="str">
        <f>INDEX(crosswalk!C:C,MATCH($M424,crosswalk!$A:$A,0))</f>
        <v>NA</v>
      </c>
      <c r="P424" t="str">
        <f>INDEX(crosswalk!D:D,MATCH($M424,crosswalk!$A:$A,0))</f>
        <v>NA</v>
      </c>
    </row>
    <row r="425" spans="1:16">
      <c r="A425" t="s">
        <v>174</v>
      </c>
      <c r="B425">
        <v>132</v>
      </c>
      <c r="C425" t="s">
        <v>167</v>
      </c>
      <c r="D425" t="s">
        <v>168</v>
      </c>
      <c r="E425" t="s">
        <v>209</v>
      </c>
      <c r="F425" t="s">
        <v>170</v>
      </c>
      <c r="G425" t="s">
        <v>208</v>
      </c>
      <c r="H425" t="s">
        <v>209</v>
      </c>
      <c r="I425">
        <v>775999.99999999907</v>
      </c>
      <c r="J425">
        <v>759660.45501868241</v>
      </c>
      <c r="K425">
        <v>12.672000000000001</v>
      </c>
      <c r="L425">
        <v>59947.952574075316</v>
      </c>
      <c r="M425" t="str">
        <f t="shared" si="6"/>
        <v>Off road vehicles_Quad_Gasoline</v>
      </c>
      <c r="N425" t="str">
        <f>INDEX(crosswalk!B:B,MATCH($M425,crosswalk!$A:$A,0))</f>
        <v>NA</v>
      </c>
      <c r="O425" t="str">
        <f>INDEX(crosswalk!C:C,MATCH($M425,crosswalk!$A:$A,0))</f>
        <v>NA</v>
      </c>
      <c r="P425" t="str">
        <f>INDEX(crosswalk!D:D,MATCH($M425,crosswalk!$A:$A,0))</f>
        <v>NA</v>
      </c>
    </row>
    <row r="426" spans="1:16">
      <c r="A426" t="s">
        <v>175</v>
      </c>
      <c r="B426">
        <v>132</v>
      </c>
      <c r="C426" t="s">
        <v>167</v>
      </c>
      <c r="D426" t="s">
        <v>168</v>
      </c>
      <c r="E426" t="s">
        <v>209</v>
      </c>
      <c r="F426" t="s">
        <v>170</v>
      </c>
      <c r="G426" t="s">
        <v>208</v>
      </c>
      <c r="H426" t="s">
        <v>209</v>
      </c>
      <c r="I426">
        <v>764000</v>
      </c>
      <c r="J426">
        <v>680393.26256316004</v>
      </c>
      <c r="K426">
        <v>12.672000000000001</v>
      </c>
      <c r="L426">
        <v>53692.650139138255</v>
      </c>
      <c r="M426" t="str">
        <f t="shared" si="6"/>
        <v>Off road vehicles_Quad_Gasoline</v>
      </c>
      <c r="N426" t="str">
        <f>INDEX(crosswalk!B:B,MATCH($M426,crosswalk!$A:$A,0))</f>
        <v>NA</v>
      </c>
      <c r="O426" t="str">
        <f>INDEX(crosswalk!C:C,MATCH($M426,crosswalk!$A:$A,0))</f>
        <v>NA</v>
      </c>
      <c r="P426" t="str">
        <f>INDEX(crosswalk!D:D,MATCH($M426,crosswalk!$A:$A,0))</f>
        <v>NA</v>
      </c>
    </row>
    <row r="427" spans="1:16">
      <c r="A427" t="s">
        <v>176</v>
      </c>
      <c r="B427">
        <v>132</v>
      </c>
      <c r="C427" t="s">
        <v>167</v>
      </c>
      <c r="D427" t="s">
        <v>168</v>
      </c>
      <c r="E427" t="s">
        <v>209</v>
      </c>
      <c r="F427" t="s">
        <v>170</v>
      </c>
      <c r="G427" t="s">
        <v>208</v>
      </c>
      <c r="H427" t="s">
        <v>209</v>
      </c>
      <c r="I427">
        <v>770000.00000000012</v>
      </c>
      <c r="J427">
        <v>668298.57949371717</v>
      </c>
      <c r="K427">
        <v>12.672000000000001</v>
      </c>
      <c r="L427">
        <v>52738.208609037021</v>
      </c>
      <c r="M427" t="str">
        <f t="shared" si="6"/>
        <v>Off road vehicles_Quad_Gasoline</v>
      </c>
      <c r="N427" t="str">
        <f>INDEX(crosswalk!B:B,MATCH($M427,crosswalk!$A:$A,0))</f>
        <v>NA</v>
      </c>
      <c r="O427" t="str">
        <f>INDEX(crosswalk!C:C,MATCH($M427,crosswalk!$A:$A,0))</f>
        <v>NA</v>
      </c>
      <c r="P427" t="str">
        <f>INDEX(crosswalk!D:D,MATCH($M427,crosswalk!$A:$A,0))</f>
        <v>NA</v>
      </c>
    </row>
    <row r="428" spans="1:16">
      <c r="A428" t="s">
        <v>177</v>
      </c>
      <c r="B428">
        <v>132</v>
      </c>
      <c r="C428" t="s">
        <v>167</v>
      </c>
      <c r="D428" t="s">
        <v>168</v>
      </c>
      <c r="E428" t="s">
        <v>209</v>
      </c>
      <c r="F428" t="s">
        <v>170</v>
      </c>
      <c r="G428" t="s">
        <v>208</v>
      </c>
      <c r="H428" t="s">
        <v>209</v>
      </c>
      <c r="I428">
        <v>760000.00000000093</v>
      </c>
      <c r="J428">
        <v>745853.43349910155</v>
      </c>
      <c r="K428">
        <v>12.672000000000001</v>
      </c>
      <c r="L428">
        <v>58858.383325371018</v>
      </c>
      <c r="M428" t="str">
        <f t="shared" si="6"/>
        <v>Off road vehicles_Quad_Gasoline</v>
      </c>
      <c r="N428" t="str">
        <f>INDEX(crosswalk!B:B,MATCH($M428,crosswalk!$A:$A,0))</f>
        <v>NA</v>
      </c>
      <c r="O428" t="str">
        <f>INDEX(crosswalk!C:C,MATCH($M428,crosswalk!$A:$A,0))</f>
        <v>NA</v>
      </c>
      <c r="P428" t="str">
        <f>INDEX(crosswalk!D:D,MATCH($M428,crosswalk!$A:$A,0))</f>
        <v>NA</v>
      </c>
    </row>
    <row r="429" spans="1:16">
      <c r="A429" t="s">
        <v>178</v>
      </c>
      <c r="B429">
        <v>132</v>
      </c>
      <c r="C429" t="s">
        <v>167</v>
      </c>
      <c r="D429" t="s">
        <v>168</v>
      </c>
      <c r="E429" t="s">
        <v>209</v>
      </c>
      <c r="F429" t="s">
        <v>170</v>
      </c>
      <c r="G429" t="s">
        <v>208</v>
      </c>
      <c r="H429" t="s">
        <v>209</v>
      </c>
      <c r="I429">
        <v>223.55524992653784</v>
      </c>
      <c r="J429">
        <v>210.21575034365716</v>
      </c>
      <c r="K429">
        <v>12.672000000000001</v>
      </c>
      <c r="L429">
        <v>16.588995450099208</v>
      </c>
      <c r="M429" t="str">
        <f t="shared" si="6"/>
        <v>Off road vehicles_Quad_Gasoline</v>
      </c>
      <c r="N429" t="str">
        <f>INDEX(crosswalk!B:B,MATCH($M429,crosswalk!$A:$A,0))</f>
        <v>NA</v>
      </c>
      <c r="O429" t="str">
        <f>INDEX(crosswalk!C:C,MATCH($M429,crosswalk!$A:$A,0))</f>
        <v>NA</v>
      </c>
      <c r="P429" t="str">
        <f>INDEX(crosswalk!D:D,MATCH($M429,crosswalk!$A:$A,0))</f>
        <v>NA</v>
      </c>
    </row>
    <row r="430" spans="1:16">
      <c r="A430" t="s">
        <v>179</v>
      </c>
      <c r="B430">
        <v>132</v>
      </c>
      <c r="C430" t="s">
        <v>167</v>
      </c>
      <c r="D430" t="s">
        <v>168</v>
      </c>
      <c r="E430" t="s">
        <v>209</v>
      </c>
      <c r="F430" t="s">
        <v>170</v>
      </c>
      <c r="G430" t="s">
        <v>208</v>
      </c>
      <c r="H430" t="s">
        <v>209</v>
      </c>
      <c r="I430">
        <v>1.6875357734267553</v>
      </c>
      <c r="J430">
        <v>1.4237240597147041</v>
      </c>
      <c r="K430">
        <v>12.672000000000001</v>
      </c>
      <c r="L430">
        <v>0.11235196178304166</v>
      </c>
      <c r="M430" t="str">
        <f t="shared" si="6"/>
        <v>Off road vehicles_Quad_Gasoline</v>
      </c>
      <c r="N430" t="str">
        <f>INDEX(crosswalk!B:B,MATCH($M430,crosswalk!$A:$A,0))</f>
        <v>NA</v>
      </c>
      <c r="O430" t="str">
        <f>INDEX(crosswalk!C:C,MATCH($M430,crosswalk!$A:$A,0))</f>
        <v>NA</v>
      </c>
      <c r="P430" t="str">
        <f>INDEX(crosswalk!D:D,MATCH($M430,crosswalk!$A:$A,0))</f>
        <v>NA</v>
      </c>
    </row>
    <row r="431" spans="1:16">
      <c r="A431" t="s">
        <v>180</v>
      </c>
      <c r="B431">
        <v>132</v>
      </c>
      <c r="C431" t="s">
        <v>167</v>
      </c>
      <c r="D431" t="s">
        <v>168</v>
      </c>
      <c r="E431" t="s">
        <v>209</v>
      </c>
      <c r="F431" t="s">
        <v>170</v>
      </c>
      <c r="G431" t="s">
        <v>208</v>
      </c>
      <c r="H431" t="s">
        <v>209</v>
      </c>
      <c r="I431">
        <v>8938000.0000000056</v>
      </c>
      <c r="J431">
        <v>8180663.5040752543</v>
      </c>
      <c r="K431">
        <v>12.672000000000001</v>
      </c>
      <c r="L431">
        <v>645570.03662210016</v>
      </c>
      <c r="M431" t="str">
        <f t="shared" si="6"/>
        <v>Off road vehicles_Quad_Gasoline</v>
      </c>
      <c r="N431" t="str">
        <f>INDEX(crosswalk!B:B,MATCH($M431,crosswalk!$A:$A,0))</f>
        <v>NA</v>
      </c>
      <c r="O431" t="str">
        <f>INDEX(crosswalk!C:C,MATCH($M431,crosswalk!$A:$A,0))</f>
        <v>NA</v>
      </c>
      <c r="P431" t="str">
        <f>INDEX(crosswalk!D:D,MATCH($M431,crosswalk!$A:$A,0))</f>
        <v>NA</v>
      </c>
    </row>
    <row r="432" spans="1:16">
      <c r="A432" t="s">
        <v>181</v>
      </c>
      <c r="B432">
        <v>132</v>
      </c>
      <c r="C432" t="s">
        <v>167</v>
      </c>
      <c r="D432" t="s">
        <v>168</v>
      </c>
      <c r="E432" t="s">
        <v>209</v>
      </c>
      <c r="F432" t="s">
        <v>170</v>
      </c>
      <c r="G432" t="s">
        <v>208</v>
      </c>
      <c r="H432" t="s">
        <v>209</v>
      </c>
      <c r="I432">
        <v>95600.000000000175</v>
      </c>
      <c r="J432">
        <v>81085.667816658592</v>
      </c>
      <c r="K432">
        <v>12.672000000000001</v>
      </c>
      <c r="L432">
        <v>6398.8058567438911</v>
      </c>
      <c r="M432" t="str">
        <f t="shared" si="6"/>
        <v>Off road vehicles_Quad_Gasoline</v>
      </c>
      <c r="N432" t="str">
        <f>INDEX(crosswalk!B:B,MATCH($M432,crosswalk!$A:$A,0))</f>
        <v>NA</v>
      </c>
      <c r="O432" t="str">
        <f>INDEX(crosswalk!C:C,MATCH($M432,crosswalk!$A:$A,0))</f>
        <v>NA</v>
      </c>
      <c r="P432" t="str">
        <f>INDEX(crosswalk!D:D,MATCH($M432,crosswalk!$A:$A,0))</f>
        <v>NA</v>
      </c>
    </row>
    <row r="433" spans="1:16">
      <c r="A433" t="s">
        <v>182</v>
      </c>
      <c r="B433">
        <v>132</v>
      </c>
      <c r="C433" t="s">
        <v>167</v>
      </c>
      <c r="D433" t="s">
        <v>168</v>
      </c>
      <c r="E433" t="s">
        <v>209</v>
      </c>
      <c r="F433" t="s">
        <v>170</v>
      </c>
      <c r="G433" t="s">
        <v>208</v>
      </c>
      <c r="H433" t="s">
        <v>209</v>
      </c>
      <c r="I433">
        <v>4942000</v>
      </c>
      <c r="J433">
        <v>4829284.3339194069</v>
      </c>
      <c r="K433">
        <v>12.672000000000001</v>
      </c>
      <c r="L433">
        <v>381098.82685601379</v>
      </c>
      <c r="M433" t="str">
        <f t="shared" si="6"/>
        <v>Off road vehicles_Quad_Gasoline</v>
      </c>
      <c r="N433" t="str">
        <f>INDEX(crosswalk!B:B,MATCH($M433,crosswalk!$A:$A,0))</f>
        <v>NA</v>
      </c>
      <c r="O433" t="str">
        <f>INDEX(crosswalk!C:C,MATCH($M433,crosswalk!$A:$A,0))</f>
        <v>NA</v>
      </c>
      <c r="P433" t="str">
        <f>INDEX(crosswalk!D:D,MATCH($M433,crosswalk!$A:$A,0))</f>
        <v>NA</v>
      </c>
    </row>
    <row r="434" spans="1:16">
      <c r="A434" t="s">
        <v>183</v>
      </c>
      <c r="B434">
        <v>132</v>
      </c>
      <c r="C434" t="s">
        <v>167</v>
      </c>
      <c r="D434" t="s">
        <v>168</v>
      </c>
      <c r="E434" t="s">
        <v>209</v>
      </c>
      <c r="F434" t="s">
        <v>170</v>
      </c>
      <c r="G434" t="s">
        <v>208</v>
      </c>
      <c r="H434" t="s">
        <v>209</v>
      </c>
      <c r="I434">
        <v>799999.9999999986</v>
      </c>
      <c r="J434">
        <v>701707.61861671356</v>
      </c>
      <c r="K434">
        <v>12.672000000000001</v>
      </c>
      <c r="L434">
        <v>55374.654246899743</v>
      </c>
      <c r="M434" t="str">
        <f t="shared" si="6"/>
        <v>Off road vehicles_Quad_Gasoline</v>
      </c>
      <c r="N434" t="str">
        <f>INDEX(crosswalk!B:B,MATCH($M434,crosswalk!$A:$A,0))</f>
        <v>NA</v>
      </c>
      <c r="O434" t="str">
        <f>INDEX(crosswalk!C:C,MATCH($M434,crosswalk!$A:$A,0))</f>
        <v>NA</v>
      </c>
      <c r="P434" t="str">
        <f>INDEX(crosswalk!D:D,MATCH($M434,crosswalk!$A:$A,0))</f>
        <v>NA</v>
      </c>
    </row>
    <row r="435" spans="1:16">
      <c r="A435" t="s">
        <v>184</v>
      </c>
      <c r="B435">
        <v>132</v>
      </c>
      <c r="C435" t="s">
        <v>167</v>
      </c>
      <c r="D435" t="s">
        <v>168</v>
      </c>
      <c r="E435" t="s">
        <v>209</v>
      </c>
      <c r="F435" t="s">
        <v>170</v>
      </c>
      <c r="G435" t="s">
        <v>208</v>
      </c>
      <c r="H435" t="s">
        <v>209</v>
      </c>
      <c r="I435">
        <v>25474.892734646717</v>
      </c>
      <c r="J435">
        <v>27182.038845196999</v>
      </c>
      <c r="K435">
        <v>12.672000000000001</v>
      </c>
      <c r="L435">
        <v>2145.0472573545612</v>
      </c>
      <c r="M435" t="str">
        <f t="shared" si="6"/>
        <v>Off road vehicles_Quad_Gasoline</v>
      </c>
      <c r="N435" t="str">
        <f>INDEX(crosswalk!B:B,MATCH($M435,crosswalk!$A:$A,0))</f>
        <v>NA</v>
      </c>
      <c r="O435" t="str">
        <f>INDEX(crosswalk!C:C,MATCH($M435,crosswalk!$A:$A,0))</f>
        <v>NA</v>
      </c>
      <c r="P435" t="str">
        <f>INDEX(crosswalk!D:D,MATCH($M435,crosswalk!$A:$A,0))</f>
        <v>NA</v>
      </c>
    </row>
    <row r="436" spans="1:16">
      <c r="A436" t="s">
        <v>166</v>
      </c>
      <c r="B436">
        <v>133</v>
      </c>
      <c r="C436" t="s">
        <v>167</v>
      </c>
      <c r="D436" t="s">
        <v>168</v>
      </c>
      <c r="E436" t="s">
        <v>210</v>
      </c>
      <c r="F436" t="s">
        <v>170</v>
      </c>
      <c r="G436" t="s">
        <v>208</v>
      </c>
      <c r="H436" t="s">
        <v>210</v>
      </c>
      <c r="I436">
        <v>2640000.0000000009</v>
      </c>
      <c r="J436">
        <v>2444520.3311689501</v>
      </c>
      <c r="K436">
        <v>41.184000000000005</v>
      </c>
      <c r="L436">
        <v>59356.068647264707</v>
      </c>
      <c r="M436" t="str">
        <f t="shared" si="6"/>
        <v>Off road vehicles_Snowmobile_Gasoline</v>
      </c>
      <c r="N436" t="str">
        <f>INDEX(crosswalk!B:B,MATCH($M436,crosswalk!$A:$A,0))</f>
        <v>NA</v>
      </c>
      <c r="O436" t="str">
        <f>INDEX(crosswalk!C:C,MATCH($M436,crosswalk!$A:$A,0))</f>
        <v>NA</v>
      </c>
      <c r="P436" t="str">
        <f>INDEX(crosswalk!D:D,MATCH($M436,crosswalk!$A:$A,0))</f>
        <v>NA</v>
      </c>
    </row>
    <row r="437" spans="1:16">
      <c r="A437" t="s">
        <v>172</v>
      </c>
      <c r="B437">
        <v>133</v>
      </c>
      <c r="C437" t="s">
        <v>167</v>
      </c>
      <c r="D437" t="s">
        <v>168</v>
      </c>
      <c r="E437" t="s">
        <v>210</v>
      </c>
      <c r="F437" t="s">
        <v>170</v>
      </c>
      <c r="G437" t="s">
        <v>208</v>
      </c>
      <c r="H437" t="s">
        <v>210</v>
      </c>
      <c r="I437">
        <v>3381355.6409646296</v>
      </c>
      <c r="J437">
        <v>3016069.8451585323</v>
      </c>
      <c r="K437">
        <v>41.184000000000005</v>
      </c>
      <c r="L437">
        <v>73234.019161774762</v>
      </c>
      <c r="M437" t="str">
        <f t="shared" si="6"/>
        <v>Off road vehicles_Snowmobile_Gasoline</v>
      </c>
      <c r="N437" t="str">
        <f>INDEX(crosswalk!B:B,MATCH($M437,crosswalk!$A:$A,0))</f>
        <v>NA</v>
      </c>
      <c r="O437" t="str">
        <f>INDEX(crosswalk!C:C,MATCH($M437,crosswalk!$A:$A,0))</f>
        <v>NA</v>
      </c>
      <c r="P437" t="str">
        <f>INDEX(crosswalk!D:D,MATCH($M437,crosswalk!$A:$A,0))</f>
        <v>NA</v>
      </c>
    </row>
    <row r="438" spans="1:16">
      <c r="A438" t="s">
        <v>173</v>
      </c>
      <c r="B438">
        <v>133</v>
      </c>
      <c r="C438" t="s">
        <v>167</v>
      </c>
      <c r="D438" t="s">
        <v>168</v>
      </c>
      <c r="E438" t="s">
        <v>210</v>
      </c>
      <c r="F438" t="s">
        <v>170</v>
      </c>
      <c r="G438" t="s">
        <v>208</v>
      </c>
      <c r="H438" t="s">
        <v>210</v>
      </c>
      <c r="I438">
        <v>33054.683077639165</v>
      </c>
      <c r="J438">
        <v>27887.259236179951</v>
      </c>
      <c r="K438">
        <v>41.184000000000005</v>
      </c>
      <c r="L438">
        <v>677.13819046668482</v>
      </c>
      <c r="M438" t="str">
        <f t="shared" si="6"/>
        <v>Off road vehicles_Snowmobile_Gasoline</v>
      </c>
      <c r="N438" t="str">
        <f>INDEX(crosswalk!B:B,MATCH($M438,crosswalk!$A:$A,0))</f>
        <v>NA</v>
      </c>
      <c r="O438" t="str">
        <f>INDEX(crosswalk!C:C,MATCH($M438,crosswalk!$A:$A,0))</f>
        <v>NA</v>
      </c>
      <c r="P438" t="str">
        <f>INDEX(crosswalk!D:D,MATCH($M438,crosswalk!$A:$A,0))</f>
        <v>NA</v>
      </c>
    </row>
    <row r="439" spans="1:16">
      <c r="A439" t="s">
        <v>174</v>
      </c>
      <c r="B439">
        <v>133</v>
      </c>
      <c r="C439" t="s">
        <v>167</v>
      </c>
      <c r="D439" t="s">
        <v>168</v>
      </c>
      <c r="E439" t="s">
        <v>210</v>
      </c>
      <c r="F439" t="s">
        <v>170</v>
      </c>
      <c r="G439" t="s">
        <v>208</v>
      </c>
      <c r="H439" t="s">
        <v>210</v>
      </c>
      <c r="I439">
        <v>775999.99999999907</v>
      </c>
      <c r="J439">
        <v>759660.45501868241</v>
      </c>
      <c r="K439">
        <v>41.184000000000005</v>
      </c>
      <c r="L439">
        <v>18445.523868946249</v>
      </c>
      <c r="M439" t="str">
        <f t="shared" si="6"/>
        <v>Off road vehicles_Snowmobile_Gasoline</v>
      </c>
      <c r="N439" t="str">
        <f>INDEX(crosswalk!B:B,MATCH($M439,crosswalk!$A:$A,0))</f>
        <v>NA</v>
      </c>
      <c r="O439" t="str">
        <f>INDEX(crosswalk!C:C,MATCH($M439,crosswalk!$A:$A,0))</f>
        <v>NA</v>
      </c>
      <c r="P439" t="str">
        <f>INDEX(crosswalk!D:D,MATCH($M439,crosswalk!$A:$A,0))</f>
        <v>NA</v>
      </c>
    </row>
    <row r="440" spans="1:16">
      <c r="A440" t="s">
        <v>175</v>
      </c>
      <c r="B440">
        <v>133</v>
      </c>
      <c r="C440" t="s">
        <v>167</v>
      </c>
      <c r="D440" t="s">
        <v>168</v>
      </c>
      <c r="E440" t="s">
        <v>210</v>
      </c>
      <c r="F440" t="s">
        <v>170</v>
      </c>
      <c r="G440" t="s">
        <v>208</v>
      </c>
      <c r="H440" t="s">
        <v>210</v>
      </c>
      <c r="I440">
        <v>764000</v>
      </c>
      <c r="J440">
        <v>680393.26256316004</v>
      </c>
      <c r="K440">
        <v>41.184000000000005</v>
      </c>
      <c r="L440">
        <v>16520.815427427155</v>
      </c>
      <c r="M440" t="str">
        <f t="shared" si="6"/>
        <v>Off road vehicles_Snowmobile_Gasoline</v>
      </c>
      <c r="N440" t="str">
        <f>INDEX(crosswalk!B:B,MATCH($M440,crosswalk!$A:$A,0))</f>
        <v>NA</v>
      </c>
      <c r="O440" t="str">
        <f>INDEX(crosswalk!C:C,MATCH($M440,crosswalk!$A:$A,0))</f>
        <v>NA</v>
      </c>
      <c r="P440" t="str">
        <f>INDEX(crosswalk!D:D,MATCH($M440,crosswalk!$A:$A,0))</f>
        <v>NA</v>
      </c>
    </row>
    <row r="441" spans="1:16">
      <c r="A441" t="s">
        <v>176</v>
      </c>
      <c r="B441">
        <v>133</v>
      </c>
      <c r="C441" t="s">
        <v>167</v>
      </c>
      <c r="D441" t="s">
        <v>168</v>
      </c>
      <c r="E441" t="s">
        <v>210</v>
      </c>
      <c r="F441" t="s">
        <v>170</v>
      </c>
      <c r="G441" t="s">
        <v>208</v>
      </c>
      <c r="H441" t="s">
        <v>210</v>
      </c>
      <c r="I441">
        <v>770000.00000000012</v>
      </c>
      <c r="J441">
        <v>668298.57949371717</v>
      </c>
      <c r="K441">
        <v>41.184000000000005</v>
      </c>
      <c r="L441">
        <v>16227.141110472929</v>
      </c>
      <c r="M441" t="str">
        <f t="shared" si="6"/>
        <v>Off road vehicles_Snowmobile_Gasoline</v>
      </c>
      <c r="N441" t="str">
        <f>INDEX(crosswalk!B:B,MATCH($M441,crosswalk!$A:$A,0))</f>
        <v>NA</v>
      </c>
      <c r="O441" t="str">
        <f>INDEX(crosswalk!C:C,MATCH($M441,crosswalk!$A:$A,0))</f>
        <v>NA</v>
      </c>
      <c r="P441" t="str">
        <f>INDEX(crosswalk!D:D,MATCH($M441,crosswalk!$A:$A,0))</f>
        <v>NA</v>
      </c>
    </row>
    <row r="442" spans="1:16">
      <c r="A442" t="s">
        <v>177</v>
      </c>
      <c r="B442">
        <v>133</v>
      </c>
      <c r="C442" t="s">
        <v>167</v>
      </c>
      <c r="D442" t="s">
        <v>168</v>
      </c>
      <c r="E442" t="s">
        <v>210</v>
      </c>
      <c r="F442" t="s">
        <v>170</v>
      </c>
      <c r="G442" t="s">
        <v>208</v>
      </c>
      <c r="H442" t="s">
        <v>210</v>
      </c>
      <c r="I442">
        <v>760000.00000000093</v>
      </c>
      <c r="J442">
        <v>745853.43349910155</v>
      </c>
      <c r="K442">
        <v>41.184000000000005</v>
      </c>
      <c r="L442">
        <v>18110.271792421849</v>
      </c>
      <c r="M442" t="str">
        <f t="shared" si="6"/>
        <v>Off road vehicles_Snowmobile_Gasoline</v>
      </c>
      <c r="N442" t="str">
        <f>INDEX(crosswalk!B:B,MATCH($M442,crosswalk!$A:$A,0))</f>
        <v>NA</v>
      </c>
      <c r="O442" t="str">
        <f>INDEX(crosswalk!C:C,MATCH($M442,crosswalk!$A:$A,0))</f>
        <v>NA</v>
      </c>
      <c r="P442" t="str">
        <f>INDEX(crosswalk!D:D,MATCH($M442,crosswalk!$A:$A,0))</f>
        <v>NA</v>
      </c>
    </row>
    <row r="443" spans="1:16">
      <c r="A443" t="s">
        <v>178</v>
      </c>
      <c r="B443">
        <v>133</v>
      </c>
      <c r="C443" t="s">
        <v>167</v>
      </c>
      <c r="D443" t="s">
        <v>168</v>
      </c>
      <c r="E443" t="s">
        <v>210</v>
      </c>
      <c r="F443" t="s">
        <v>170</v>
      </c>
      <c r="G443" t="s">
        <v>208</v>
      </c>
      <c r="H443" t="s">
        <v>210</v>
      </c>
      <c r="I443">
        <v>223.55524992653784</v>
      </c>
      <c r="J443">
        <v>210.21575034365716</v>
      </c>
      <c r="K443">
        <v>41.184000000000005</v>
      </c>
      <c r="L443">
        <v>5.104306292338217</v>
      </c>
      <c r="M443" t="str">
        <f t="shared" si="6"/>
        <v>Off road vehicles_Snowmobile_Gasoline</v>
      </c>
      <c r="N443" t="str">
        <f>INDEX(crosswalk!B:B,MATCH($M443,crosswalk!$A:$A,0))</f>
        <v>NA</v>
      </c>
      <c r="O443" t="str">
        <f>INDEX(crosswalk!C:C,MATCH($M443,crosswalk!$A:$A,0))</f>
        <v>NA</v>
      </c>
      <c r="P443" t="str">
        <f>INDEX(crosswalk!D:D,MATCH($M443,crosswalk!$A:$A,0))</f>
        <v>NA</v>
      </c>
    </row>
    <row r="444" spans="1:16">
      <c r="A444" t="s">
        <v>179</v>
      </c>
      <c r="B444">
        <v>133</v>
      </c>
      <c r="C444" t="s">
        <v>167</v>
      </c>
      <c r="D444" t="s">
        <v>168</v>
      </c>
      <c r="E444" t="s">
        <v>210</v>
      </c>
      <c r="F444" t="s">
        <v>170</v>
      </c>
      <c r="G444" t="s">
        <v>208</v>
      </c>
      <c r="H444" t="s">
        <v>210</v>
      </c>
      <c r="I444">
        <v>1.6875357734267553</v>
      </c>
      <c r="J444">
        <v>1.4237240597147041</v>
      </c>
      <c r="K444">
        <v>41.184000000000005</v>
      </c>
      <c r="L444">
        <v>3.4569834394782048E-2</v>
      </c>
      <c r="M444" t="str">
        <f t="shared" si="6"/>
        <v>Off road vehicles_Snowmobile_Gasoline</v>
      </c>
      <c r="N444" t="str">
        <f>INDEX(crosswalk!B:B,MATCH($M444,crosswalk!$A:$A,0))</f>
        <v>NA</v>
      </c>
      <c r="O444" t="str">
        <f>INDEX(crosswalk!C:C,MATCH($M444,crosswalk!$A:$A,0))</f>
        <v>NA</v>
      </c>
      <c r="P444" t="str">
        <f>INDEX(crosswalk!D:D,MATCH($M444,crosswalk!$A:$A,0))</f>
        <v>NA</v>
      </c>
    </row>
    <row r="445" spans="1:16">
      <c r="A445" t="s">
        <v>180</v>
      </c>
      <c r="B445">
        <v>133</v>
      </c>
      <c r="C445" t="s">
        <v>167</v>
      </c>
      <c r="D445" t="s">
        <v>168</v>
      </c>
      <c r="E445" t="s">
        <v>210</v>
      </c>
      <c r="F445" t="s">
        <v>170</v>
      </c>
      <c r="G445" t="s">
        <v>208</v>
      </c>
      <c r="H445" t="s">
        <v>210</v>
      </c>
      <c r="I445">
        <v>8938000.0000000056</v>
      </c>
      <c r="J445">
        <v>8180663.5040752543</v>
      </c>
      <c r="K445">
        <v>41.184000000000005</v>
      </c>
      <c r="L445">
        <v>198636.9343452616</v>
      </c>
      <c r="M445" t="str">
        <f t="shared" si="6"/>
        <v>Off road vehicles_Snowmobile_Gasoline</v>
      </c>
      <c r="N445" t="str">
        <f>INDEX(crosswalk!B:B,MATCH($M445,crosswalk!$A:$A,0))</f>
        <v>NA</v>
      </c>
      <c r="O445" t="str">
        <f>INDEX(crosswalk!C:C,MATCH($M445,crosswalk!$A:$A,0))</f>
        <v>NA</v>
      </c>
      <c r="P445" t="str">
        <f>INDEX(crosswalk!D:D,MATCH($M445,crosswalk!$A:$A,0))</f>
        <v>NA</v>
      </c>
    </row>
    <row r="446" spans="1:16">
      <c r="A446" t="s">
        <v>181</v>
      </c>
      <c r="B446">
        <v>133</v>
      </c>
      <c r="C446" t="s">
        <v>167</v>
      </c>
      <c r="D446" t="s">
        <v>168</v>
      </c>
      <c r="E446" t="s">
        <v>210</v>
      </c>
      <c r="F446" t="s">
        <v>170</v>
      </c>
      <c r="G446" t="s">
        <v>208</v>
      </c>
      <c r="H446" t="s">
        <v>210</v>
      </c>
      <c r="I446">
        <v>95600.000000000175</v>
      </c>
      <c r="J446">
        <v>81085.667816658592</v>
      </c>
      <c r="K446">
        <v>41.184000000000005</v>
      </c>
      <c r="L446">
        <v>1968.8633405365817</v>
      </c>
      <c r="M446" t="str">
        <f t="shared" si="6"/>
        <v>Off road vehicles_Snowmobile_Gasoline</v>
      </c>
      <c r="N446" t="str">
        <f>INDEX(crosswalk!B:B,MATCH($M446,crosswalk!$A:$A,0))</f>
        <v>NA</v>
      </c>
      <c r="O446" t="str">
        <f>INDEX(crosswalk!C:C,MATCH($M446,crosswalk!$A:$A,0))</f>
        <v>NA</v>
      </c>
      <c r="P446" t="str">
        <f>INDEX(crosswalk!D:D,MATCH($M446,crosswalk!$A:$A,0))</f>
        <v>NA</v>
      </c>
    </row>
    <row r="447" spans="1:16">
      <c r="A447" t="s">
        <v>182</v>
      </c>
      <c r="B447">
        <v>133</v>
      </c>
      <c r="C447" t="s">
        <v>167</v>
      </c>
      <c r="D447" t="s">
        <v>168</v>
      </c>
      <c r="E447" t="s">
        <v>210</v>
      </c>
      <c r="F447" t="s">
        <v>170</v>
      </c>
      <c r="G447" t="s">
        <v>208</v>
      </c>
      <c r="H447" t="s">
        <v>210</v>
      </c>
      <c r="I447">
        <v>4942000</v>
      </c>
      <c r="J447">
        <v>4829284.3339194069</v>
      </c>
      <c r="K447">
        <v>41.184000000000005</v>
      </c>
      <c r="L447">
        <v>117261.17749415808</v>
      </c>
      <c r="M447" t="str">
        <f t="shared" si="6"/>
        <v>Off road vehicles_Snowmobile_Gasoline</v>
      </c>
      <c r="N447" t="str">
        <f>INDEX(crosswalk!B:B,MATCH($M447,crosswalk!$A:$A,0))</f>
        <v>NA</v>
      </c>
      <c r="O447" t="str">
        <f>INDEX(crosswalk!C:C,MATCH($M447,crosswalk!$A:$A,0))</f>
        <v>NA</v>
      </c>
      <c r="P447" t="str">
        <f>INDEX(crosswalk!D:D,MATCH($M447,crosswalk!$A:$A,0))</f>
        <v>NA</v>
      </c>
    </row>
    <row r="448" spans="1:16">
      <c r="A448" t="s">
        <v>183</v>
      </c>
      <c r="B448">
        <v>133</v>
      </c>
      <c r="C448" t="s">
        <v>167</v>
      </c>
      <c r="D448" t="s">
        <v>168</v>
      </c>
      <c r="E448" t="s">
        <v>210</v>
      </c>
      <c r="F448" t="s">
        <v>170</v>
      </c>
      <c r="G448" t="s">
        <v>208</v>
      </c>
      <c r="H448" t="s">
        <v>210</v>
      </c>
      <c r="I448">
        <v>799999.9999999986</v>
      </c>
      <c r="J448">
        <v>701707.61861671356</v>
      </c>
      <c r="K448">
        <v>41.184000000000005</v>
      </c>
      <c r="L448">
        <v>17038.355152892225</v>
      </c>
      <c r="M448" t="str">
        <f t="shared" si="6"/>
        <v>Off road vehicles_Snowmobile_Gasoline</v>
      </c>
      <c r="N448" t="str">
        <f>INDEX(crosswalk!B:B,MATCH($M448,crosswalk!$A:$A,0))</f>
        <v>NA</v>
      </c>
      <c r="O448" t="str">
        <f>INDEX(crosswalk!C:C,MATCH($M448,crosswalk!$A:$A,0))</f>
        <v>NA</v>
      </c>
      <c r="P448" t="str">
        <f>INDEX(crosswalk!D:D,MATCH($M448,crosswalk!$A:$A,0))</f>
        <v>NA</v>
      </c>
    </row>
    <row r="449" spans="1:16">
      <c r="A449" t="s">
        <v>184</v>
      </c>
      <c r="B449">
        <v>133</v>
      </c>
      <c r="C449" t="s">
        <v>167</v>
      </c>
      <c r="D449" t="s">
        <v>168</v>
      </c>
      <c r="E449" t="s">
        <v>210</v>
      </c>
      <c r="F449" t="s">
        <v>170</v>
      </c>
      <c r="G449" t="s">
        <v>208</v>
      </c>
      <c r="H449" t="s">
        <v>210</v>
      </c>
      <c r="I449">
        <v>25474.892734646717</v>
      </c>
      <c r="J449">
        <v>27182.038845196999</v>
      </c>
      <c r="K449">
        <v>41.184000000000005</v>
      </c>
      <c r="L449">
        <v>660.0145407244803</v>
      </c>
      <c r="M449" t="str">
        <f t="shared" si="6"/>
        <v>Off road vehicles_Snowmobile_Gasoline</v>
      </c>
      <c r="N449" t="str">
        <f>INDEX(crosswalk!B:B,MATCH($M449,crosswalk!$A:$A,0))</f>
        <v>NA</v>
      </c>
      <c r="O449" t="str">
        <f>INDEX(crosswalk!C:C,MATCH($M449,crosswalk!$A:$A,0))</f>
        <v>NA</v>
      </c>
      <c r="P449" t="str">
        <f>INDEX(crosswalk!D:D,MATCH($M449,crosswalk!$A:$A,0))</f>
        <v>NA</v>
      </c>
    </row>
    <row r="450" spans="1:16">
      <c r="A450" t="s">
        <v>166</v>
      </c>
      <c r="B450">
        <v>134</v>
      </c>
      <c r="C450" t="s">
        <v>167</v>
      </c>
      <c r="D450" t="s">
        <v>168</v>
      </c>
      <c r="E450" t="s">
        <v>211</v>
      </c>
      <c r="F450" t="s">
        <v>170</v>
      </c>
      <c r="G450" t="s">
        <v>208</v>
      </c>
      <c r="H450" t="s">
        <v>211</v>
      </c>
      <c r="I450">
        <v>2640000.0000000009</v>
      </c>
      <c r="J450">
        <v>2444520.3311689501</v>
      </c>
      <c r="K450">
        <v>12.959999999999999</v>
      </c>
      <c r="L450">
        <v>188620.3959235301</v>
      </c>
      <c r="M450" t="str">
        <f t="shared" si="6"/>
        <v>Off road vehicles_Boat motor_Gasoline</v>
      </c>
      <c r="N450" t="str">
        <f>INDEX(crosswalk!B:B,MATCH($M450,crosswalk!$A:$A,0))</f>
        <v>NA</v>
      </c>
      <c r="O450" t="str">
        <f>INDEX(crosswalk!C:C,MATCH($M450,crosswalk!$A:$A,0))</f>
        <v>NA</v>
      </c>
      <c r="P450" t="str">
        <f>INDEX(crosswalk!D:D,MATCH($M450,crosswalk!$A:$A,0))</f>
        <v>NA</v>
      </c>
    </row>
    <row r="451" spans="1:16">
      <c r="A451" t="s">
        <v>172</v>
      </c>
      <c r="B451">
        <v>134</v>
      </c>
      <c r="C451" t="s">
        <v>167</v>
      </c>
      <c r="D451" t="s">
        <v>168</v>
      </c>
      <c r="E451" t="s">
        <v>211</v>
      </c>
      <c r="F451" t="s">
        <v>170</v>
      </c>
      <c r="G451" t="s">
        <v>208</v>
      </c>
      <c r="H451" t="s">
        <v>211</v>
      </c>
      <c r="I451">
        <v>3381355.6409646296</v>
      </c>
      <c r="J451">
        <v>3016069.8451585323</v>
      </c>
      <c r="K451">
        <v>12.959999999999999</v>
      </c>
      <c r="L451">
        <v>232721.43866963984</v>
      </c>
      <c r="M451" t="str">
        <f t="shared" ref="M451:M514" si="7">G451&amp;"_"&amp;H451&amp;"_"&amp;F451</f>
        <v>Off road vehicles_Boat motor_Gasoline</v>
      </c>
      <c r="N451" t="str">
        <f>INDEX(crosswalk!B:B,MATCH($M451,crosswalk!$A:$A,0))</f>
        <v>NA</v>
      </c>
      <c r="O451" t="str">
        <f>INDEX(crosswalk!C:C,MATCH($M451,crosswalk!$A:$A,0))</f>
        <v>NA</v>
      </c>
      <c r="P451" t="str">
        <f>INDEX(crosswalk!D:D,MATCH($M451,crosswalk!$A:$A,0))</f>
        <v>NA</v>
      </c>
    </row>
    <row r="452" spans="1:16">
      <c r="A452" t="s">
        <v>173</v>
      </c>
      <c r="B452">
        <v>134</v>
      </c>
      <c r="C452" t="s">
        <v>167</v>
      </c>
      <c r="D452" t="s">
        <v>168</v>
      </c>
      <c r="E452" t="s">
        <v>211</v>
      </c>
      <c r="F452" t="s">
        <v>170</v>
      </c>
      <c r="G452" t="s">
        <v>208</v>
      </c>
      <c r="H452" t="s">
        <v>211</v>
      </c>
      <c r="I452">
        <v>33054.683077639165</v>
      </c>
      <c r="J452">
        <v>27887.259236179951</v>
      </c>
      <c r="K452">
        <v>12.959999999999999</v>
      </c>
      <c r="L452">
        <v>2151.7946941496875</v>
      </c>
      <c r="M452" t="str">
        <f t="shared" si="7"/>
        <v>Off road vehicles_Boat motor_Gasoline</v>
      </c>
      <c r="N452" t="str">
        <f>INDEX(crosswalk!B:B,MATCH($M452,crosswalk!$A:$A,0))</f>
        <v>NA</v>
      </c>
      <c r="O452" t="str">
        <f>INDEX(crosswalk!C:C,MATCH($M452,crosswalk!$A:$A,0))</f>
        <v>NA</v>
      </c>
      <c r="P452" t="str">
        <f>INDEX(crosswalk!D:D,MATCH($M452,crosswalk!$A:$A,0))</f>
        <v>NA</v>
      </c>
    </row>
    <row r="453" spans="1:16">
      <c r="A453" t="s">
        <v>174</v>
      </c>
      <c r="B453">
        <v>134</v>
      </c>
      <c r="C453" t="s">
        <v>167</v>
      </c>
      <c r="D453" t="s">
        <v>168</v>
      </c>
      <c r="E453" t="s">
        <v>211</v>
      </c>
      <c r="F453" t="s">
        <v>170</v>
      </c>
      <c r="G453" t="s">
        <v>208</v>
      </c>
      <c r="H453" t="s">
        <v>211</v>
      </c>
      <c r="I453">
        <v>775999.99999999907</v>
      </c>
      <c r="J453">
        <v>759660.45501868241</v>
      </c>
      <c r="K453">
        <v>12.959999999999999</v>
      </c>
      <c r="L453">
        <v>58615.775850206977</v>
      </c>
      <c r="M453" t="str">
        <f t="shared" si="7"/>
        <v>Off road vehicles_Boat motor_Gasoline</v>
      </c>
      <c r="N453" t="str">
        <f>INDEX(crosswalk!B:B,MATCH($M453,crosswalk!$A:$A,0))</f>
        <v>NA</v>
      </c>
      <c r="O453" t="str">
        <f>INDEX(crosswalk!C:C,MATCH($M453,crosswalk!$A:$A,0))</f>
        <v>NA</v>
      </c>
      <c r="P453" t="str">
        <f>INDEX(crosswalk!D:D,MATCH($M453,crosswalk!$A:$A,0))</f>
        <v>NA</v>
      </c>
    </row>
    <row r="454" spans="1:16">
      <c r="A454" t="s">
        <v>175</v>
      </c>
      <c r="B454">
        <v>134</v>
      </c>
      <c r="C454" t="s">
        <v>167</v>
      </c>
      <c r="D454" t="s">
        <v>168</v>
      </c>
      <c r="E454" t="s">
        <v>211</v>
      </c>
      <c r="F454" t="s">
        <v>170</v>
      </c>
      <c r="G454" t="s">
        <v>208</v>
      </c>
      <c r="H454" t="s">
        <v>211</v>
      </c>
      <c r="I454">
        <v>764000</v>
      </c>
      <c r="J454">
        <v>680393.26256316004</v>
      </c>
      <c r="K454">
        <v>12.959999999999999</v>
      </c>
      <c r="L454">
        <v>52499.480136046303</v>
      </c>
      <c r="M454" t="str">
        <f t="shared" si="7"/>
        <v>Off road vehicles_Boat motor_Gasoline</v>
      </c>
      <c r="N454" t="str">
        <f>INDEX(crosswalk!B:B,MATCH($M454,crosswalk!$A:$A,0))</f>
        <v>NA</v>
      </c>
      <c r="O454" t="str">
        <f>INDEX(crosswalk!C:C,MATCH($M454,crosswalk!$A:$A,0))</f>
        <v>NA</v>
      </c>
      <c r="P454" t="str">
        <f>INDEX(crosswalk!D:D,MATCH($M454,crosswalk!$A:$A,0))</f>
        <v>NA</v>
      </c>
    </row>
    <row r="455" spans="1:16">
      <c r="A455" t="s">
        <v>176</v>
      </c>
      <c r="B455">
        <v>134</v>
      </c>
      <c r="C455" t="s">
        <v>167</v>
      </c>
      <c r="D455" t="s">
        <v>168</v>
      </c>
      <c r="E455" t="s">
        <v>211</v>
      </c>
      <c r="F455" t="s">
        <v>170</v>
      </c>
      <c r="G455" t="s">
        <v>208</v>
      </c>
      <c r="H455" t="s">
        <v>211</v>
      </c>
      <c r="I455">
        <v>770000.00000000012</v>
      </c>
      <c r="J455">
        <v>668298.57949371717</v>
      </c>
      <c r="K455">
        <v>12.959999999999999</v>
      </c>
      <c r="L455">
        <v>51566.248417725095</v>
      </c>
      <c r="M455" t="str">
        <f t="shared" si="7"/>
        <v>Off road vehicles_Boat motor_Gasoline</v>
      </c>
      <c r="N455" t="str">
        <f>INDEX(crosswalk!B:B,MATCH($M455,crosswalk!$A:$A,0))</f>
        <v>NA</v>
      </c>
      <c r="O455" t="str">
        <f>INDEX(crosswalk!C:C,MATCH($M455,crosswalk!$A:$A,0))</f>
        <v>NA</v>
      </c>
      <c r="P455" t="str">
        <f>INDEX(crosswalk!D:D,MATCH($M455,crosswalk!$A:$A,0))</f>
        <v>NA</v>
      </c>
    </row>
    <row r="456" spans="1:16">
      <c r="A456" t="s">
        <v>177</v>
      </c>
      <c r="B456">
        <v>134</v>
      </c>
      <c r="C456" t="s">
        <v>167</v>
      </c>
      <c r="D456" t="s">
        <v>168</v>
      </c>
      <c r="E456" t="s">
        <v>211</v>
      </c>
      <c r="F456" t="s">
        <v>170</v>
      </c>
      <c r="G456" t="s">
        <v>208</v>
      </c>
      <c r="H456" t="s">
        <v>211</v>
      </c>
      <c r="I456">
        <v>760000.00000000093</v>
      </c>
      <c r="J456">
        <v>745853.43349910155</v>
      </c>
      <c r="K456">
        <v>12.959999999999999</v>
      </c>
      <c r="L456">
        <v>57550.41925147389</v>
      </c>
      <c r="M456" t="str">
        <f t="shared" si="7"/>
        <v>Off road vehicles_Boat motor_Gasoline</v>
      </c>
      <c r="N456" t="str">
        <f>INDEX(crosswalk!B:B,MATCH($M456,crosswalk!$A:$A,0))</f>
        <v>NA</v>
      </c>
      <c r="O456" t="str">
        <f>INDEX(crosswalk!C:C,MATCH($M456,crosswalk!$A:$A,0))</f>
        <v>NA</v>
      </c>
      <c r="P456" t="str">
        <f>INDEX(crosswalk!D:D,MATCH($M456,crosswalk!$A:$A,0))</f>
        <v>NA</v>
      </c>
    </row>
    <row r="457" spans="1:16">
      <c r="A457" t="s">
        <v>178</v>
      </c>
      <c r="B457">
        <v>134</v>
      </c>
      <c r="C457" t="s">
        <v>167</v>
      </c>
      <c r="D457" t="s">
        <v>168</v>
      </c>
      <c r="E457" t="s">
        <v>211</v>
      </c>
      <c r="F457" t="s">
        <v>170</v>
      </c>
      <c r="G457" t="s">
        <v>208</v>
      </c>
      <c r="H457" t="s">
        <v>211</v>
      </c>
      <c r="I457">
        <v>223.55524992653784</v>
      </c>
      <c r="J457">
        <v>210.21575034365716</v>
      </c>
      <c r="K457">
        <v>12.959999999999999</v>
      </c>
      <c r="L457">
        <v>16.220351106763673</v>
      </c>
      <c r="M457" t="str">
        <f t="shared" si="7"/>
        <v>Off road vehicles_Boat motor_Gasoline</v>
      </c>
      <c r="N457" t="str">
        <f>INDEX(crosswalk!B:B,MATCH($M457,crosswalk!$A:$A,0))</f>
        <v>NA</v>
      </c>
      <c r="O457" t="str">
        <f>INDEX(crosswalk!C:C,MATCH($M457,crosswalk!$A:$A,0))</f>
        <v>NA</v>
      </c>
      <c r="P457" t="str">
        <f>INDEX(crosswalk!D:D,MATCH($M457,crosswalk!$A:$A,0))</f>
        <v>NA</v>
      </c>
    </row>
    <row r="458" spans="1:16">
      <c r="A458" t="s">
        <v>179</v>
      </c>
      <c r="B458">
        <v>134</v>
      </c>
      <c r="C458" t="s">
        <v>167</v>
      </c>
      <c r="D458" t="s">
        <v>168</v>
      </c>
      <c r="E458" t="s">
        <v>211</v>
      </c>
      <c r="F458" t="s">
        <v>170</v>
      </c>
      <c r="G458" t="s">
        <v>208</v>
      </c>
      <c r="H458" t="s">
        <v>211</v>
      </c>
      <c r="I458">
        <v>1.6875357734267553</v>
      </c>
      <c r="J458">
        <v>1.4237240597147041</v>
      </c>
      <c r="K458">
        <v>12.959999999999999</v>
      </c>
      <c r="L458">
        <v>0.10985525152119631</v>
      </c>
      <c r="M458" t="str">
        <f t="shared" si="7"/>
        <v>Off road vehicles_Boat motor_Gasoline</v>
      </c>
      <c r="N458" t="str">
        <f>INDEX(crosswalk!B:B,MATCH($M458,crosswalk!$A:$A,0))</f>
        <v>NA</v>
      </c>
      <c r="O458" t="str">
        <f>INDEX(crosswalk!C:C,MATCH($M458,crosswalk!$A:$A,0))</f>
        <v>NA</v>
      </c>
      <c r="P458" t="str">
        <f>INDEX(crosswalk!D:D,MATCH($M458,crosswalk!$A:$A,0))</f>
        <v>NA</v>
      </c>
    </row>
    <row r="459" spans="1:16">
      <c r="A459" t="s">
        <v>180</v>
      </c>
      <c r="B459">
        <v>134</v>
      </c>
      <c r="C459" t="s">
        <v>167</v>
      </c>
      <c r="D459" t="s">
        <v>168</v>
      </c>
      <c r="E459" t="s">
        <v>211</v>
      </c>
      <c r="F459" t="s">
        <v>170</v>
      </c>
      <c r="G459" t="s">
        <v>208</v>
      </c>
      <c r="H459" t="s">
        <v>211</v>
      </c>
      <c r="I459">
        <v>8938000.0000000056</v>
      </c>
      <c r="J459">
        <v>8180663.5040752543</v>
      </c>
      <c r="K459">
        <v>12.959999999999999</v>
      </c>
      <c r="L459">
        <v>631224.0358082758</v>
      </c>
      <c r="M459" t="str">
        <f t="shared" si="7"/>
        <v>Off road vehicles_Boat motor_Gasoline</v>
      </c>
      <c r="N459" t="str">
        <f>INDEX(crosswalk!B:B,MATCH($M459,crosswalk!$A:$A,0))</f>
        <v>NA</v>
      </c>
      <c r="O459" t="str">
        <f>INDEX(crosswalk!C:C,MATCH($M459,crosswalk!$A:$A,0))</f>
        <v>NA</v>
      </c>
      <c r="P459" t="str">
        <f>INDEX(crosswalk!D:D,MATCH($M459,crosswalk!$A:$A,0))</f>
        <v>NA</v>
      </c>
    </row>
    <row r="460" spans="1:16">
      <c r="A460" t="s">
        <v>181</v>
      </c>
      <c r="B460">
        <v>134</v>
      </c>
      <c r="C460" t="s">
        <v>167</v>
      </c>
      <c r="D460" t="s">
        <v>168</v>
      </c>
      <c r="E460" t="s">
        <v>211</v>
      </c>
      <c r="F460" t="s">
        <v>170</v>
      </c>
      <c r="G460" t="s">
        <v>208</v>
      </c>
      <c r="H460" t="s">
        <v>211</v>
      </c>
      <c r="I460">
        <v>95600.000000000175</v>
      </c>
      <c r="J460">
        <v>81085.667816658592</v>
      </c>
      <c r="K460">
        <v>12.959999999999999</v>
      </c>
      <c r="L460">
        <v>6256.6101710384719</v>
      </c>
      <c r="M460" t="str">
        <f t="shared" si="7"/>
        <v>Off road vehicles_Boat motor_Gasoline</v>
      </c>
      <c r="N460" t="str">
        <f>INDEX(crosswalk!B:B,MATCH($M460,crosswalk!$A:$A,0))</f>
        <v>NA</v>
      </c>
      <c r="O460" t="str">
        <f>INDEX(crosswalk!C:C,MATCH($M460,crosswalk!$A:$A,0))</f>
        <v>NA</v>
      </c>
      <c r="P460" t="str">
        <f>INDEX(crosswalk!D:D,MATCH($M460,crosswalk!$A:$A,0))</f>
        <v>NA</v>
      </c>
    </row>
    <row r="461" spans="1:16">
      <c r="A461" t="s">
        <v>182</v>
      </c>
      <c r="B461">
        <v>134</v>
      </c>
      <c r="C461" t="s">
        <v>167</v>
      </c>
      <c r="D461" t="s">
        <v>168</v>
      </c>
      <c r="E461" t="s">
        <v>211</v>
      </c>
      <c r="F461" t="s">
        <v>170</v>
      </c>
      <c r="G461" t="s">
        <v>208</v>
      </c>
      <c r="H461" t="s">
        <v>211</v>
      </c>
      <c r="I461">
        <v>4942000</v>
      </c>
      <c r="J461">
        <v>4829284.3339194069</v>
      </c>
      <c r="K461">
        <v>12.959999999999999</v>
      </c>
      <c r="L461">
        <v>372629.9640369913</v>
      </c>
      <c r="M461" t="str">
        <f t="shared" si="7"/>
        <v>Off road vehicles_Boat motor_Gasoline</v>
      </c>
      <c r="N461" t="str">
        <f>INDEX(crosswalk!B:B,MATCH($M461,crosswalk!$A:$A,0))</f>
        <v>NA</v>
      </c>
      <c r="O461" t="str">
        <f>INDEX(crosswalk!C:C,MATCH($M461,crosswalk!$A:$A,0))</f>
        <v>NA</v>
      </c>
      <c r="P461" t="str">
        <f>INDEX(crosswalk!D:D,MATCH($M461,crosswalk!$A:$A,0))</f>
        <v>NA</v>
      </c>
    </row>
    <row r="462" spans="1:16">
      <c r="A462" t="s">
        <v>183</v>
      </c>
      <c r="B462">
        <v>134</v>
      </c>
      <c r="C462" t="s">
        <v>167</v>
      </c>
      <c r="D462" t="s">
        <v>168</v>
      </c>
      <c r="E462" t="s">
        <v>211</v>
      </c>
      <c r="F462" t="s">
        <v>170</v>
      </c>
      <c r="G462" t="s">
        <v>208</v>
      </c>
      <c r="H462" t="s">
        <v>211</v>
      </c>
      <c r="I462">
        <v>799999.9999999986</v>
      </c>
      <c r="J462">
        <v>701707.61861671356</v>
      </c>
      <c r="K462">
        <v>12.959999999999999</v>
      </c>
      <c r="L462">
        <v>54144.106374746421</v>
      </c>
      <c r="M462" t="str">
        <f t="shared" si="7"/>
        <v>Off road vehicles_Boat motor_Gasoline</v>
      </c>
      <c r="N462" t="str">
        <f>INDEX(crosswalk!B:B,MATCH($M462,crosswalk!$A:$A,0))</f>
        <v>NA</v>
      </c>
      <c r="O462" t="str">
        <f>INDEX(crosswalk!C:C,MATCH($M462,crosswalk!$A:$A,0))</f>
        <v>NA</v>
      </c>
      <c r="P462" t="str">
        <f>INDEX(crosswalk!D:D,MATCH($M462,crosswalk!$A:$A,0))</f>
        <v>NA</v>
      </c>
    </row>
    <row r="463" spans="1:16">
      <c r="A463" t="s">
        <v>184</v>
      </c>
      <c r="B463">
        <v>134</v>
      </c>
      <c r="C463" t="s">
        <v>167</v>
      </c>
      <c r="D463" t="s">
        <v>168</v>
      </c>
      <c r="E463" t="s">
        <v>211</v>
      </c>
      <c r="F463" t="s">
        <v>170</v>
      </c>
      <c r="G463" t="s">
        <v>208</v>
      </c>
      <c r="H463" t="s">
        <v>211</v>
      </c>
      <c r="I463">
        <v>25474.892734646717</v>
      </c>
      <c r="J463">
        <v>27182.038845196999</v>
      </c>
      <c r="K463">
        <v>12.959999999999999</v>
      </c>
      <c r="L463">
        <v>2097.37954052446</v>
      </c>
      <c r="M463" t="str">
        <f t="shared" si="7"/>
        <v>Off road vehicles_Boat motor_Gasoline</v>
      </c>
      <c r="N463" t="str">
        <f>INDEX(crosswalk!B:B,MATCH($M463,crosswalk!$A:$A,0))</f>
        <v>NA</v>
      </c>
      <c r="O463" t="str">
        <f>INDEX(crosswalk!C:C,MATCH($M463,crosswalk!$A:$A,0))</f>
        <v>NA</v>
      </c>
      <c r="P463" t="str">
        <f>INDEX(crosswalk!D:D,MATCH($M463,crosswalk!$A:$A,0))</f>
        <v>NA</v>
      </c>
    </row>
    <row r="464" spans="1:16">
      <c r="A464" t="s">
        <v>166</v>
      </c>
      <c r="B464">
        <v>135</v>
      </c>
      <c r="C464" t="s">
        <v>167</v>
      </c>
      <c r="D464" t="s">
        <v>168</v>
      </c>
      <c r="E464" t="s">
        <v>212</v>
      </c>
      <c r="F464" t="s">
        <v>186</v>
      </c>
      <c r="G464" t="s">
        <v>208</v>
      </c>
      <c r="H464" t="s">
        <v>212</v>
      </c>
      <c r="I464">
        <v>0</v>
      </c>
      <c r="J464">
        <v>0</v>
      </c>
      <c r="K464">
        <v>197.64</v>
      </c>
      <c r="L464">
        <v>0</v>
      </c>
      <c r="M464" t="str">
        <f t="shared" si="7"/>
        <v>Off road vehicles_Golf Cart_Diesel</v>
      </c>
      <c r="N464" t="str">
        <f>INDEX(crosswalk!B:B,MATCH($M464,crosswalk!$A:$A,0))</f>
        <v>NA</v>
      </c>
      <c r="O464" t="str">
        <f>INDEX(crosswalk!C:C,MATCH($M464,crosswalk!$A:$A,0))</f>
        <v>NA</v>
      </c>
      <c r="P464" t="str">
        <f>INDEX(crosswalk!D:D,MATCH($M464,crosswalk!$A:$A,0))</f>
        <v>NA</v>
      </c>
    </row>
    <row r="465" spans="1:16">
      <c r="A465" t="s">
        <v>172</v>
      </c>
      <c r="B465">
        <v>135</v>
      </c>
      <c r="C465" t="s">
        <v>167</v>
      </c>
      <c r="D465" t="s">
        <v>168</v>
      </c>
      <c r="E465" t="s">
        <v>212</v>
      </c>
      <c r="F465" t="s">
        <v>186</v>
      </c>
      <c r="G465" t="s">
        <v>208</v>
      </c>
      <c r="H465" t="s">
        <v>212</v>
      </c>
      <c r="I465">
        <v>0</v>
      </c>
      <c r="J465">
        <v>0</v>
      </c>
      <c r="K465">
        <v>197.64</v>
      </c>
      <c r="L465">
        <v>0</v>
      </c>
      <c r="M465" t="str">
        <f t="shared" si="7"/>
        <v>Off road vehicles_Golf Cart_Diesel</v>
      </c>
      <c r="N465" t="str">
        <f>INDEX(crosswalk!B:B,MATCH($M465,crosswalk!$A:$A,0))</f>
        <v>NA</v>
      </c>
      <c r="O465" t="str">
        <f>INDEX(crosswalk!C:C,MATCH($M465,crosswalk!$A:$A,0))</f>
        <v>NA</v>
      </c>
      <c r="P465" t="str">
        <f>INDEX(crosswalk!D:D,MATCH($M465,crosswalk!$A:$A,0))</f>
        <v>NA</v>
      </c>
    </row>
    <row r="466" spans="1:16">
      <c r="A466" t="s">
        <v>173</v>
      </c>
      <c r="B466">
        <v>135</v>
      </c>
      <c r="C466" t="s">
        <v>167</v>
      </c>
      <c r="D466" t="s">
        <v>168</v>
      </c>
      <c r="E466" t="s">
        <v>212</v>
      </c>
      <c r="F466" t="s">
        <v>186</v>
      </c>
      <c r="G466" t="s">
        <v>208</v>
      </c>
      <c r="H466" t="s">
        <v>212</v>
      </c>
      <c r="I466">
        <v>160339.22435009162</v>
      </c>
      <c r="J466">
        <v>130380.25588753558</v>
      </c>
      <c r="K466">
        <v>197.64</v>
      </c>
      <c r="L466">
        <v>659.68556915369152</v>
      </c>
      <c r="M466" t="str">
        <f t="shared" si="7"/>
        <v>Off road vehicles_Golf Cart_Diesel</v>
      </c>
      <c r="N466" t="str">
        <f>INDEX(crosswalk!B:B,MATCH($M466,crosswalk!$A:$A,0))</f>
        <v>NA</v>
      </c>
      <c r="O466" t="str">
        <f>INDEX(crosswalk!C:C,MATCH($M466,crosswalk!$A:$A,0))</f>
        <v>NA</v>
      </c>
      <c r="P466" t="str">
        <f>INDEX(crosswalk!D:D,MATCH($M466,crosswalk!$A:$A,0))</f>
        <v>NA</v>
      </c>
    </row>
    <row r="467" spans="1:16">
      <c r="A467" t="s">
        <v>174</v>
      </c>
      <c r="B467">
        <v>135</v>
      </c>
      <c r="C467" t="s">
        <v>167</v>
      </c>
      <c r="D467" t="s">
        <v>168</v>
      </c>
      <c r="E467" t="s">
        <v>212</v>
      </c>
      <c r="F467" t="s">
        <v>186</v>
      </c>
      <c r="G467" t="s">
        <v>208</v>
      </c>
      <c r="H467" t="s">
        <v>212</v>
      </c>
      <c r="I467">
        <v>0</v>
      </c>
      <c r="J467">
        <v>0</v>
      </c>
      <c r="K467">
        <v>197.64</v>
      </c>
      <c r="L467">
        <v>0</v>
      </c>
      <c r="M467" t="str">
        <f t="shared" si="7"/>
        <v>Off road vehicles_Golf Cart_Diesel</v>
      </c>
      <c r="N467" t="str">
        <f>INDEX(crosswalk!B:B,MATCH($M467,crosswalk!$A:$A,0))</f>
        <v>NA</v>
      </c>
      <c r="O467" t="str">
        <f>INDEX(crosswalk!C:C,MATCH($M467,crosswalk!$A:$A,0))</f>
        <v>NA</v>
      </c>
      <c r="P467" t="str">
        <f>INDEX(crosswalk!D:D,MATCH($M467,crosswalk!$A:$A,0))</f>
        <v>NA</v>
      </c>
    </row>
    <row r="468" spans="1:16">
      <c r="A468" t="s">
        <v>175</v>
      </c>
      <c r="B468">
        <v>135</v>
      </c>
      <c r="C468" t="s">
        <v>167</v>
      </c>
      <c r="D468" t="s">
        <v>168</v>
      </c>
      <c r="E468" t="s">
        <v>212</v>
      </c>
      <c r="F468" t="s">
        <v>186</v>
      </c>
      <c r="G468" t="s">
        <v>208</v>
      </c>
      <c r="H468" t="s">
        <v>212</v>
      </c>
      <c r="I468">
        <v>0</v>
      </c>
      <c r="J468">
        <v>0</v>
      </c>
      <c r="K468">
        <v>197.64</v>
      </c>
      <c r="L468">
        <v>0</v>
      </c>
      <c r="M468" t="str">
        <f t="shared" si="7"/>
        <v>Off road vehicles_Golf Cart_Diesel</v>
      </c>
      <c r="N468" t="str">
        <f>INDEX(crosswalk!B:B,MATCH($M468,crosswalk!$A:$A,0))</f>
        <v>NA</v>
      </c>
      <c r="O468" t="str">
        <f>INDEX(crosswalk!C:C,MATCH($M468,crosswalk!$A:$A,0))</f>
        <v>NA</v>
      </c>
      <c r="P468" t="str">
        <f>INDEX(crosswalk!D:D,MATCH($M468,crosswalk!$A:$A,0))</f>
        <v>NA</v>
      </c>
    </row>
    <row r="469" spans="1:16">
      <c r="A469" t="s">
        <v>176</v>
      </c>
      <c r="B469">
        <v>135</v>
      </c>
      <c r="C469" t="s">
        <v>167</v>
      </c>
      <c r="D469" t="s">
        <v>168</v>
      </c>
      <c r="E469" t="s">
        <v>212</v>
      </c>
      <c r="F469" t="s">
        <v>186</v>
      </c>
      <c r="G469" t="s">
        <v>208</v>
      </c>
      <c r="H469" t="s">
        <v>212</v>
      </c>
      <c r="I469">
        <v>0</v>
      </c>
      <c r="J469">
        <v>0</v>
      </c>
      <c r="K469">
        <v>197.64</v>
      </c>
      <c r="L469">
        <v>0</v>
      </c>
      <c r="M469" t="str">
        <f t="shared" si="7"/>
        <v>Off road vehicles_Golf Cart_Diesel</v>
      </c>
      <c r="N469" t="str">
        <f>INDEX(crosswalk!B:B,MATCH($M469,crosswalk!$A:$A,0))</f>
        <v>NA</v>
      </c>
      <c r="O469" t="str">
        <f>INDEX(crosswalk!C:C,MATCH($M469,crosswalk!$A:$A,0))</f>
        <v>NA</v>
      </c>
      <c r="P469" t="str">
        <f>INDEX(crosswalk!D:D,MATCH($M469,crosswalk!$A:$A,0))</f>
        <v>NA</v>
      </c>
    </row>
    <row r="470" spans="1:16">
      <c r="A470" t="s">
        <v>177</v>
      </c>
      <c r="B470">
        <v>135</v>
      </c>
      <c r="C470" t="s">
        <v>167</v>
      </c>
      <c r="D470" t="s">
        <v>168</v>
      </c>
      <c r="E470" t="s">
        <v>212</v>
      </c>
      <c r="F470" t="s">
        <v>186</v>
      </c>
      <c r="G470" t="s">
        <v>208</v>
      </c>
      <c r="H470" t="s">
        <v>212</v>
      </c>
      <c r="I470">
        <v>0</v>
      </c>
      <c r="J470">
        <v>0</v>
      </c>
      <c r="K470">
        <v>197.64</v>
      </c>
      <c r="L470">
        <v>0</v>
      </c>
      <c r="M470" t="str">
        <f t="shared" si="7"/>
        <v>Off road vehicles_Golf Cart_Diesel</v>
      </c>
      <c r="N470" t="str">
        <f>INDEX(crosswalk!B:B,MATCH($M470,crosswalk!$A:$A,0))</f>
        <v>NA</v>
      </c>
      <c r="O470" t="str">
        <f>INDEX(crosswalk!C:C,MATCH($M470,crosswalk!$A:$A,0))</f>
        <v>NA</v>
      </c>
      <c r="P470" t="str">
        <f>INDEX(crosswalk!D:D,MATCH($M470,crosswalk!$A:$A,0))</f>
        <v>NA</v>
      </c>
    </row>
    <row r="471" spans="1:16">
      <c r="A471" t="s">
        <v>178</v>
      </c>
      <c r="B471">
        <v>135</v>
      </c>
      <c r="C471" t="s">
        <v>167</v>
      </c>
      <c r="D471" t="s">
        <v>168</v>
      </c>
      <c r="E471" t="s">
        <v>212</v>
      </c>
      <c r="F471" t="s">
        <v>186</v>
      </c>
      <c r="G471" t="s">
        <v>208</v>
      </c>
      <c r="H471" t="s">
        <v>212</v>
      </c>
      <c r="I471">
        <v>0</v>
      </c>
      <c r="J471">
        <v>0</v>
      </c>
      <c r="K471">
        <v>197.64</v>
      </c>
      <c r="L471">
        <v>0</v>
      </c>
      <c r="M471" t="str">
        <f t="shared" si="7"/>
        <v>Off road vehicles_Golf Cart_Diesel</v>
      </c>
      <c r="N471" t="str">
        <f>INDEX(crosswalk!B:B,MATCH($M471,crosswalk!$A:$A,0))</f>
        <v>NA</v>
      </c>
      <c r="O471" t="str">
        <f>INDEX(crosswalk!C:C,MATCH($M471,crosswalk!$A:$A,0))</f>
        <v>NA</v>
      </c>
      <c r="P471" t="str">
        <f>INDEX(crosswalk!D:D,MATCH($M471,crosswalk!$A:$A,0))</f>
        <v>NA</v>
      </c>
    </row>
    <row r="472" spans="1:16">
      <c r="A472" t="s">
        <v>179</v>
      </c>
      <c r="B472">
        <v>135</v>
      </c>
      <c r="C472" t="s">
        <v>167</v>
      </c>
      <c r="D472" t="s">
        <v>168</v>
      </c>
      <c r="E472" t="s">
        <v>212</v>
      </c>
      <c r="F472" t="s">
        <v>186</v>
      </c>
      <c r="G472" t="s">
        <v>208</v>
      </c>
      <c r="H472" t="s">
        <v>212</v>
      </c>
      <c r="I472">
        <v>0</v>
      </c>
      <c r="J472">
        <v>0</v>
      </c>
      <c r="K472">
        <v>197.64</v>
      </c>
      <c r="L472">
        <v>0</v>
      </c>
      <c r="M472" t="str">
        <f t="shared" si="7"/>
        <v>Off road vehicles_Golf Cart_Diesel</v>
      </c>
      <c r="N472" t="str">
        <f>INDEX(crosswalk!B:B,MATCH($M472,crosswalk!$A:$A,0))</f>
        <v>NA</v>
      </c>
      <c r="O472" t="str">
        <f>INDEX(crosswalk!C:C,MATCH($M472,crosswalk!$A:$A,0))</f>
        <v>NA</v>
      </c>
      <c r="P472" t="str">
        <f>INDEX(crosswalk!D:D,MATCH($M472,crosswalk!$A:$A,0))</f>
        <v>NA</v>
      </c>
    </row>
    <row r="473" spans="1:16">
      <c r="A473" t="s">
        <v>180</v>
      </c>
      <c r="B473">
        <v>135</v>
      </c>
      <c r="C473" t="s">
        <v>167</v>
      </c>
      <c r="D473" t="s">
        <v>168</v>
      </c>
      <c r="E473" t="s">
        <v>212</v>
      </c>
      <c r="F473" t="s">
        <v>186</v>
      </c>
      <c r="G473" t="s">
        <v>208</v>
      </c>
      <c r="H473" t="s">
        <v>212</v>
      </c>
      <c r="I473">
        <v>0</v>
      </c>
      <c r="J473">
        <v>0</v>
      </c>
      <c r="K473">
        <v>197.64</v>
      </c>
      <c r="L473">
        <v>0</v>
      </c>
      <c r="M473" t="str">
        <f t="shared" si="7"/>
        <v>Off road vehicles_Golf Cart_Diesel</v>
      </c>
      <c r="N473" t="str">
        <f>INDEX(crosswalk!B:B,MATCH($M473,crosswalk!$A:$A,0))</f>
        <v>NA</v>
      </c>
      <c r="O473" t="str">
        <f>INDEX(crosswalk!C:C,MATCH($M473,crosswalk!$A:$A,0))</f>
        <v>NA</v>
      </c>
      <c r="P473" t="str">
        <f>INDEX(crosswalk!D:D,MATCH($M473,crosswalk!$A:$A,0))</f>
        <v>NA</v>
      </c>
    </row>
    <row r="474" spans="1:16">
      <c r="A474" t="s">
        <v>181</v>
      </c>
      <c r="B474">
        <v>135</v>
      </c>
      <c r="C474" t="s">
        <v>167</v>
      </c>
      <c r="D474" t="s">
        <v>168</v>
      </c>
      <c r="E474" t="s">
        <v>212</v>
      </c>
      <c r="F474" t="s">
        <v>186</v>
      </c>
      <c r="G474" t="s">
        <v>208</v>
      </c>
      <c r="H474" t="s">
        <v>212</v>
      </c>
      <c r="I474">
        <v>0</v>
      </c>
      <c r="J474">
        <v>0</v>
      </c>
      <c r="K474">
        <v>197.64</v>
      </c>
      <c r="L474">
        <v>0</v>
      </c>
      <c r="M474" t="str">
        <f t="shared" si="7"/>
        <v>Off road vehicles_Golf Cart_Diesel</v>
      </c>
      <c r="N474" t="str">
        <f>INDEX(crosswalk!B:B,MATCH($M474,crosswalk!$A:$A,0))</f>
        <v>NA</v>
      </c>
      <c r="O474" t="str">
        <f>INDEX(crosswalk!C:C,MATCH($M474,crosswalk!$A:$A,0))</f>
        <v>NA</v>
      </c>
      <c r="P474" t="str">
        <f>INDEX(crosswalk!D:D,MATCH($M474,crosswalk!$A:$A,0))</f>
        <v>NA</v>
      </c>
    </row>
    <row r="475" spans="1:16">
      <c r="A475" t="s">
        <v>182</v>
      </c>
      <c r="B475">
        <v>135</v>
      </c>
      <c r="C475" t="s">
        <v>167</v>
      </c>
      <c r="D475" t="s">
        <v>168</v>
      </c>
      <c r="E475" t="s">
        <v>212</v>
      </c>
      <c r="F475" t="s">
        <v>186</v>
      </c>
      <c r="G475" t="s">
        <v>208</v>
      </c>
      <c r="H475" t="s">
        <v>212</v>
      </c>
      <c r="I475">
        <v>0</v>
      </c>
      <c r="J475">
        <v>0</v>
      </c>
      <c r="K475">
        <v>197.64</v>
      </c>
      <c r="L475">
        <v>0</v>
      </c>
      <c r="M475" t="str">
        <f t="shared" si="7"/>
        <v>Off road vehicles_Golf Cart_Diesel</v>
      </c>
      <c r="N475" t="str">
        <f>INDEX(crosswalk!B:B,MATCH($M475,crosswalk!$A:$A,0))</f>
        <v>NA</v>
      </c>
      <c r="O475" t="str">
        <f>INDEX(crosswalk!C:C,MATCH($M475,crosswalk!$A:$A,0))</f>
        <v>NA</v>
      </c>
      <c r="P475" t="str">
        <f>INDEX(crosswalk!D:D,MATCH($M475,crosswalk!$A:$A,0))</f>
        <v>NA</v>
      </c>
    </row>
    <row r="476" spans="1:16">
      <c r="A476" t="s">
        <v>183</v>
      </c>
      <c r="B476">
        <v>135</v>
      </c>
      <c r="C476" t="s">
        <v>167</v>
      </c>
      <c r="D476" t="s">
        <v>168</v>
      </c>
      <c r="E476" t="s">
        <v>212</v>
      </c>
      <c r="F476" t="s">
        <v>186</v>
      </c>
      <c r="G476" t="s">
        <v>208</v>
      </c>
      <c r="H476" t="s">
        <v>212</v>
      </c>
      <c r="I476">
        <v>0</v>
      </c>
      <c r="J476">
        <v>0</v>
      </c>
      <c r="K476">
        <v>197.64</v>
      </c>
      <c r="L476">
        <v>0</v>
      </c>
      <c r="M476" t="str">
        <f t="shared" si="7"/>
        <v>Off road vehicles_Golf Cart_Diesel</v>
      </c>
      <c r="N476" t="str">
        <f>INDEX(crosswalk!B:B,MATCH($M476,crosswalk!$A:$A,0))</f>
        <v>NA</v>
      </c>
      <c r="O476" t="str">
        <f>INDEX(crosswalk!C:C,MATCH($M476,crosswalk!$A:$A,0))</f>
        <v>NA</v>
      </c>
      <c r="P476" t="str">
        <f>INDEX(crosswalk!D:D,MATCH($M476,crosswalk!$A:$A,0))</f>
        <v>NA</v>
      </c>
    </row>
    <row r="477" spans="1:16">
      <c r="A477" t="s">
        <v>184</v>
      </c>
      <c r="B477">
        <v>135</v>
      </c>
      <c r="C477" t="s">
        <v>167</v>
      </c>
      <c r="D477" t="s">
        <v>168</v>
      </c>
      <c r="E477" t="s">
        <v>212</v>
      </c>
      <c r="F477" t="s">
        <v>186</v>
      </c>
      <c r="G477" t="s">
        <v>208</v>
      </c>
      <c r="H477" t="s">
        <v>212</v>
      </c>
      <c r="I477">
        <v>0</v>
      </c>
      <c r="J477">
        <v>0</v>
      </c>
      <c r="K477">
        <v>197.64</v>
      </c>
      <c r="L477">
        <v>0</v>
      </c>
      <c r="M477" t="str">
        <f t="shared" si="7"/>
        <v>Off road vehicles_Golf Cart_Diesel</v>
      </c>
      <c r="N477" t="str">
        <f>INDEX(crosswalk!B:B,MATCH($M477,crosswalk!$A:$A,0))</f>
        <v>NA</v>
      </c>
      <c r="O477" t="str">
        <f>INDEX(crosswalk!C:C,MATCH($M477,crosswalk!$A:$A,0))</f>
        <v>NA</v>
      </c>
      <c r="P477" t="str">
        <f>INDEX(crosswalk!D:D,MATCH($M477,crosswalk!$A:$A,0))</f>
        <v>NA</v>
      </c>
    </row>
    <row r="478" spans="1:16">
      <c r="A478" t="s">
        <v>166</v>
      </c>
      <c r="B478">
        <v>136</v>
      </c>
      <c r="C478" t="s">
        <v>167</v>
      </c>
      <c r="D478" t="s">
        <v>168</v>
      </c>
      <c r="E478" t="s">
        <v>212</v>
      </c>
      <c r="F478" t="s">
        <v>170</v>
      </c>
      <c r="G478" t="s">
        <v>208</v>
      </c>
      <c r="H478" t="s">
        <v>212</v>
      </c>
      <c r="I478">
        <v>2640000.0000000009</v>
      </c>
      <c r="J478">
        <v>2444520.3311689501</v>
      </c>
      <c r="K478">
        <v>197.64</v>
      </c>
      <c r="L478">
        <v>12368.550552362631</v>
      </c>
      <c r="M478" t="str">
        <f t="shared" si="7"/>
        <v>Off road vehicles_Golf Cart_Gasoline</v>
      </c>
      <c r="N478" t="str">
        <f>INDEX(crosswalk!B:B,MATCH($M478,crosswalk!$A:$A,0))</f>
        <v>NA</v>
      </c>
      <c r="O478" t="str">
        <f>INDEX(crosswalk!C:C,MATCH($M478,crosswalk!$A:$A,0))</f>
        <v>NA</v>
      </c>
      <c r="P478" t="str">
        <f>INDEX(crosswalk!D:D,MATCH($M478,crosswalk!$A:$A,0))</f>
        <v>NA</v>
      </c>
    </row>
    <row r="479" spans="1:16">
      <c r="A479" t="s">
        <v>172</v>
      </c>
      <c r="B479">
        <v>136</v>
      </c>
      <c r="C479" t="s">
        <v>167</v>
      </c>
      <c r="D479" t="s">
        <v>168</v>
      </c>
      <c r="E479" t="s">
        <v>212</v>
      </c>
      <c r="F479" t="s">
        <v>170</v>
      </c>
      <c r="G479" t="s">
        <v>208</v>
      </c>
      <c r="H479" t="s">
        <v>212</v>
      </c>
      <c r="I479">
        <v>3381355.6409646296</v>
      </c>
      <c r="J479">
        <v>3016069.8451585323</v>
      </c>
      <c r="K479">
        <v>197.64</v>
      </c>
      <c r="L479">
        <v>15260.422207845237</v>
      </c>
      <c r="M479" t="str">
        <f t="shared" si="7"/>
        <v>Off road vehicles_Golf Cart_Gasoline</v>
      </c>
      <c r="N479" t="str">
        <f>INDEX(crosswalk!B:B,MATCH($M479,crosswalk!$A:$A,0))</f>
        <v>NA</v>
      </c>
      <c r="O479" t="str">
        <f>INDEX(crosswalk!C:C,MATCH($M479,crosswalk!$A:$A,0))</f>
        <v>NA</v>
      </c>
      <c r="P479" t="str">
        <f>INDEX(crosswalk!D:D,MATCH($M479,crosswalk!$A:$A,0))</f>
        <v>NA</v>
      </c>
    </row>
    <row r="480" spans="1:16">
      <c r="A480" t="s">
        <v>173</v>
      </c>
      <c r="B480">
        <v>136</v>
      </c>
      <c r="C480" t="s">
        <v>167</v>
      </c>
      <c r="D480" t="s">
        <v>168</v>
      </c>
      <c r="E480" t="s">
        <v>212</v>
      </c>
      <c r="F480" t="s">
        <v>170</v>
      </c>
      <c r="G480" t="s">
        <v>208</v>
      </c>
      <c r="H480" t="s">
        <v>212</v>
      </c>
      <c r="I480">
        <v>33054.683077639165</v>
      </c>
      <c r="J480">
        <v>27887.259236179951</v>
      </c>
      <c r="K480">
        <v>197.64</v>
      </c>
      <c r="L480">
        <v>141.10129141965166</v>
      </c>
      <c r="M480" t="str">
        <f t="shared" si="7"/>
        <v>Off road vehicles_Golf Cart_Gasoline</v>
      </c>
      <c r="N480" t="str">
        <f>INDEX(crosswalk!B:B,MATCH($M480,crosswalk!$A:$A,0))</f>
        <v>NA</v>
      </c>
      <c r="O480" t="str">
        <f>INDEX(crosswalk!C:C,MATCH($M480,crosswalk!$A:$A,0))</f>
        <v>NA</v>
      </c>
      <c r="P480" t="str">
        <f>INDEX(crosswalk!D:D,MATCH($M480,crosswalk!$A:$A,0))</f>
        <v>NA</v>
      </c>
    </row>
    <row r="481" spans="1:16">
      <c r="A481" t="s">
        <v>174</v>
      </c>
      <c r="B481">
        <v>136</v>
      </c>
      <c r="C481" t="s">
        <v>167</v>
      </c>
      <c r="D481" t="s">
        <v>168</v>
      </c>
      <c r="E481" t="s">
        <v>212</v>
      </c>
      <c r="F481" t="s">
        <v>170</v>
      </c>
      <c r="G481" t="s">
        <v>208</v>
      </c>
      <c r="H481" t="s">
        <v>212</v>
      </c>
      <c r="I481">
        <v>775999.99999999907</v>
      </c>
      <c r="J481">
        <v>759660.45501868241</v>
      </c>
      <c r="K481">
        <v>197.64</v>
      </c>
      <c r="L481">
        <v>3843.6574328004576</v>
      </c>
      <c r="M481" t="str">
        <f t="shared" si="7"/>
        <v>Off road vehicles_Golf Cart_Gasoline</v>
      </c>
      <c r="N481" t="str">
        <f>INDEX(crosswalk!B:B,MATCH($M481,crosswalk!$A:$A,0))</f>
        <v>NA</v>
      </c>
      <c r="O481" t="str">
        <f>INDEX(crosswalk!C:C,MATCH($M481,crosswalk!$A:$A,0))</f>
        <v>NA</v>
      </c>
      <c r="P481" t="str">
        <f>INDEX(crosswalk!D:D,MATCH($M481,crosswalk!$A:$A,0))</f>
        <v>NA</v>
      </c>
    </row>
    <row r="482" spans="1:16">
      <c r="A482" t="s">
        <v>175</v>
      </c>
      <c r="B482">
        <v>136</v>
      </c>
      <c r="C482" t="s">
        <v>167</v>
      </c>
      <c r="D482" t="s">
        <v>168</v>
      </c>
      <c r="E482" t="s">
        <v>212</v>
      </c>
      <c r="F482" t="s">
        <v>170</v>
      </c>
      <c r="G482" t="s">
        <v>208</v>
      </c>
      <c r="H482" t="s">
        <v>212</v>
      </c>
      <c r="I482">
        <v>764000</v>
      </c>
      <c r="J482">
        <v>680393.26256316004</v>
      </c>
      <c r="K482">
        <v>197.64</v>
      </c>
      <c r="L482">
        <v>3442.5888613800853</v>
      </c>
      <c r="M482" t="str">
        <f t="shared" si="7"/>
        <v>Off road vehicles_Golf Cart_Gasoline</v>
      </c>
      <c r="N482" t="str">
        <f>INDEX(crosswalk!B:B,MATCH($M482,crosswalk!$A:$A,0))</f>
        <v>NA</v>
      </c>
      <c r="O482" t="str">
        <f>INDEX(crosswalk!C:C,MATCH($M482,crosswalk!$A:$A,0))</f>
        <v>NA</v>
      </c>
      <c r="P482" t="str">
        <f>INDEX(crosswalk!D:D,MATCH($M482,crosswalk!$A:$A,0))</f>
        <v>NA</v>
      </c>
    </row>
    <row r="483" spans="1:16">
      <c r="A483" t="s">
        <v>176</v>
      </c>
      <c r="B483">
        <v>136</v>
      </c>
      <c r="C483" t="s">
        <v>167</v>
      </c>
      <c r="D483" t="s">
        <v>168</v>
      </c>
      <c r="E483" t="s">
        <v>212</v>
      </c>
      <c r="F483" t="s">
        <v>170</v>
      </c>
      <c r="G483" t="s">
        <v>208</v>
      </c>
      <c r="H483" t="s">
        <v>212</v>
      </c>
      <c r="I483">
        <v>770000.00000000012</v>
      </c>
      <c r="J483">
        <v>668298.57949371717</v>
      </c>
      <c r="K483">
        <v>197.64</v>
      </c>
      <c r="L483">
        <v>3381.3933388672194</v>
      </c>
      <c r="M483" t="str">
        <f t="shared" si="7"/>
        <v>Off road vehicles_Golf Cart_Gasoline</v>
      </c>
      <c r="N483" t="str">
        <f>INDEX(crosswalk!B:B,MATCH($M483,crosswalk!$A:$A,0))</f>
        <v>NA</v>
      </c>
      <c r="O483" t="str">
        <f>INDEX(crosswalk!C:C,MATCH($M483,crosswalk!$A:$A,0))</f>
        <v>NA</v>
      </c>
      <c r="P483" t="str">
        <f>INDEX(crosswalk!D:D,MATCH($M483,crosswalk!$A:$A,0))</f>
        <v>NA</v>
      </c>
    </row>
    <row r="484" spans="1:16">
      <c r="A484" t="s">
        <v>177</v>
      </c>
      <c r="B484">
        <v>136</v>
      </c>
      <c r="C484" t="s">
        <v>167</v>
      </c>
      <c r="D484" t="s">
        <v>168</v>
      </c>
      <c r="E484" t="s">
        <v>212</v>
      </c>
      <c r="F484" t="s">
        <v>170</v>
      </c>
      <c r="G484" t="s">
        <v>208</v>
      </c>
      <c r="H484" t="s">
        <v>212</v>
      </c>
      <c r="I484">
        <v>760000.00000000093</v>
      </c>
      <c r="J484">
        <v>745853.43349910155</v>
      </c>
      <c r="K484">
        <v>197.64</v>
      </c>
      <c r="L484">
        <v>3773.7979837032058</v>
      </c>
      <c r="M484" t="str">
        <f t="shared" si="7"/>
        <v>Off road vehicles_Golf Cart_Gasoline</v>
      </c>
      <c r="N484" t="str">
        <f>INDEX(crosswalk!B:B,MATCH($M484,crosswalk!$A:$A,0))</f>
        <v>NA</v>
      </c>
      <c r="O484" t="str">
        <f>INDEX(crosswalk!C:C,MATCH($M484,crosswalk!$A:$A,0))</f>
        <v>NA</v>
      </c>
      <c r="P484" t="str">
        <f>INDEX(crosswalk!D:D,MATCH($M484,crosswalk!$A:$A,0))</f>
        <v>NA</v>
      </c>
    </row>
    <row r="485" spans="1:16">
      <c r="A485" t="s">
        <v>178</v>
      </c>
      <c r="B485">
        <v>136</v>
      </c>
      <c r="C485" t="s">
        <v>167</v>
      </c>
      <c r="D485" t="s">
        <v>168</v>
      </c>
      <c r="E485" t="s">
        <v>212</v>
      </c>
      <c r="F485" t="s">
        <v>170</v>
      </c>
      <c r="G485" t="s">
        <v>208</v>
      </c>
      <c r="H485" t="s">
        <v>212</v>
      </c>
      <c r="I485">
        <v>223.55524992653784</v>
      </c>
      <c r="J485">
        <v>210.21575034365716</v>
      </c>
      <c r="K485">
        <v>197.64</v>
      </c>
      <c r="L485">
        <v>1.0636295807713882</v>
      </c>
      <c r="M485" t="str">
        <f t="shared" si="7"/>
        <v>Off road vehicles_Golf Cart_Gasoline</v>
      </c>
      <c r="N485" t="str">
        <f>INDEX(crosswalk!B:B,MATCH($M485,crosswalk!$A:$A,0))</f>
        <v>NA</v>
      </c>
      <c r="O485" t="str">
        <f>INDEX(crosswalk!C:C,MATCH($M485,crosswalk!$A:$A,0))</f>
        <v>NA</v>
      </c>
      <c r="P485" t="str">
        <f>INDEX(crosswalk!D:D,MATCH($M485,crosswalk!$A:$A,0))</f>
        <v>NA</v>
      </c>
    </row>
    <row r="486" spans="1:16">
      <c r="A486" t="s">
        <v>179</v>
      </c>
      <c r="B486">
        <v>136</v>
      </c>
      <c r="C486" t="s">
        <v>167</v>
      </c>
      <c r="D486" t="s">
        <v>168</v>
      </c>
      <c r="E486" t="s">
        <v>212</v>
      </c>
      <c r="F486" t="s">
        <v>170</v>
      </c>
      <c r="G486" t="s">
        <v>208</v>
      </c>
      <c r="H486" t="s">
        <v>212</v>
      </c>
      <c r="I486">
        <v>1.6875357734267553</v>
      </c>
      <c r="J486">
        <v>1.4237240597147041</v>
      </c>
      <c r="K486">
        <v>197.64</v>
      </c>
      <c r="L486">
        <v>7.2036230505702495E-3</v>
      </c>
      <c r="M486" t="str">
        <f t="shared" si="7"/>
        <v>Off road vehicles_Golf Cart_Gasoline</v>
      </c>
      <c r="N486" t="str">
        <f>INDEX(crosswalk!B:B,MATCH($M486,crosswalk!$A:$A,0))</f>
        <v>NA</v>
      </c>
      <c r="O486" t="str">
        <f>INDEX(crosswalk!C:C,MATCH($M486,crosswalk!$A:$A,0))</f>
        <v>NA</v>
      </c>
      <c r="P486" t="str">
        <f>INDEX(crosswalk!D:D,MATCH($M486,crosswalk!$A:$A,0))</f>
        <v>NA</v>
      </c>
    </row>
    <row r="487" spans="1:16">
      <c r="A487" t="s">
        <v>180</v>
      </c>
      <c r="B487">
        <v>136</v>
      </c>
      <c r="C487" t="s">
        <v>167</v>
      </c>
      <c r="D487" t="s">
        <v>168</v>
      </c>
      <c r="E487" t="s">
        <v>212</v>
      </c>
      <c r="F487" t="s">
        <v>170</v>
      </c>
      <c r="G487" t="s">
        <v>208</v>
      </c>
      <c r="H487" t="s">
        <v>212</v>
      </c>
      <c r="I487">
        <v>8938000.0000000056</v>
      </c>
      <c r="J487">
        <v>8180663.5040752543</v>
      </c>
      <c r="K487">
        <v>197.64</v>
      </c>
      <c r="L487">
        <v>41391.740053001697</v>
      </c>
      <c r="M487" t="str">
        <f t="shared" si="7"/>
        <v>Off road vehicles_Golf Cart_Gasoline</v>
      </c>
      <c r="N487" t="str">
        <f>INDEX(crosswalk!B:B,MATCH($M487,crosswalk!$A:$A,0))</f>
        <v>NA</v>
      </c>
      <c r="O487" t="str">
        <f>INDEX(crosswalk!C:C,MATCH($M487,crosswalk!$A:$A,0))</f>
        <v>NA</v>
      </c>
      <c r="P487" t="str">
        <f>INDEX(crosswalk!D:D,MATCH($M487,crosswalk!$A:$A,0))</f>
        <v>NA</v>
      </c>
    </row>
    <row r="488" spans="1:16">
      <c r="A488" t="s">
        <v>181</v>
      </c>
      <c r="B488">
        <v>136</v>
      </c>
      <c r="C488" t="s">
        <v>167</v>
      </c>
      <c r="D488" t="s">
        <v>168</v>
      </c>
      <c r="E488" t="s">
        <v>212</v>
      </c>
      <c r="F488" t="s">
        <v>170</v>
      </c>
      <c r="G488" t="s">
        <v>208</v>
      </c>
      <c r="H488" t="s">
        <v>212</v>
      </c>
      <c r="I488">
        <v>95600.000000000175</v>
      </c>
      <c r="J488">
        <v>81085.667816658592</v>
      </c>
      <c r="K488">
        <v>197.64</v>
      </c>
      <c r="L488">
        <v>410.26951941235882</v>
      </c>
      <c r="M488" t="str">
        <f t="shared" si="7"/>
        <v>Off road vehicles_Golf Cart_Gasoline</v>
      </c>
      <c r="N488" t="str">
        <f>INDEX(crosswalk!B:B,MATCH($M488,crosswalk!$A:$A,0))</f>
        <v>NA</v>
      </c>
      <c r="O488" t="str">
        <f>INDEX(crosswalk!C:C,MATCH($M488,crosswalk!$A:$A,0))</f>
        <v>NA</v>
      </c>
      <c r="P488" t="str">
        <f>INDEX(crosswalk!D:D,MATCH($M488,crosswalk!$A:$A,0))</f>
        <v>NA</v>
      </c>
    </row>
    <row r="489" spans="1:16">
      <c r="A489" t="s">
        <v>182</v>
      </c>
      <c r="B489">
        <v>136</v>
      </c>
      <c r="C489" t="s">
        <v>167</v>
      </c>
      <c r="D489" t="s">
        <v>168</v>
      </c>
      <c r="E489" t="s">
        <v>212</v>
      </c>
      <c r="F489" t="s">
        <v>170</v>
      </c>
      <c r="G489" t="s">
        <v>208</v>
      </c>
      <c r="H489" t="s">
        <v>212</v>
      </c>
      <c r="I489">
        <v>4942000</v>
      </c>
      <c r="J489">
        <v>4829284.3339194069</v>
      </c>
      <c r="K489">
        <v>197.64</v>
      </c>
      <c r="L489">
        <v>24434.751740130578</v>
      </c>
      <c r="M489" t="str">
        <f t="shared" si="7"/>
        <v>Off road vehicles_Golf Cart_Gasoline</v>
      </c>
      <c r="N489" t="str">
        <f>INDEX(crosswalk!B:B,MATCH($M489,crosswalk!$A:$A,0))</f>
        <v>NA</v>
      </c>
      <c r="O489" t="str">
        <f>INDEX(crosswalk!C:C,MATCH($M489,crosswalk!$A:$A,0))</f>
        <v>NA</v>
      </c>
      <c r="P489" t="str">
        <f>INDEX(crosswalk!D:D,MATCH($M489,crosswalk!$A:$A,0))</f>
        <v>NA</v>
      </c>
    </row>
    <row r="490" spans="1:16">
      <c r="A490" t="s">
        <v>183</v>
      </c>
      <c r="B490">
        <v>136</v>
      </c>
      <c r="C490" t="s">
        <v>167</v>
      </c>
      <c r="D490" t="s">
        <v>168</v>
      </c>
      <c r="E490" t="s">
        <v>212</v>
      </c>
      <c r="F490" t="s">
        <v>170</v>
      </c>
      <c r="G490" t="s">
        <v>208</v>
      </c>
      <c r="H490" t="s">
        <v>212</v>
      </c>
      <c r="I490">
        <v>799999.9999999986</v>
      </c>
      <c r="J490">
        <v>701707.61861671356</v>
      </c>
      <c r="K490">
        <v>197.64</v>
      </c>
      <c r="L490">
        <v>3550.4332049014047</v>
      </c>
      <c r="M490" t="str">
        <f t="shared" si="7"/>
        <v>Off road vehicles_Golf Cart_Gasoline</v>
      </c>
      <c r="N490" t="str">
        <f>INDEX(crosswalk!B:B,MATCH($M490,crosswalk!$A:$A,0))</f>
        <v>NA</v>
      </c>
      <c r="O490" t="str">
        <f>INDEX(crosswalk!C:C,MATCH($M490,crosswalk!$A:$A,0))</f>
        <v>NA</v>
      </c>
      <c r="P490" t="str">
        <f>INDEX(crosswalk!D:D,MATCH($M490,crosswalk!$A:$A,0))</f>
        <v>NA</v>
      </c>
    </row>
    <row r="491" spans="1:16">
      <c r="A491" t="s">
        <v>184</v>
      </c>
      <c r="B491">
        <v>136</v>
      </c>
      <c r="C491" t="s">
        <v>167</v>
      </c>
      <c r="D491" t="s">
        <v>168</v>
      </c>
      <c r="E491" t="s">
        <v>212</v>
      </c>
      <c r="F491" t="s">
        <v>170</v>
      </c>
      <c r="G491" t="s">
        <v>208</v>
      </c>
      <c r="H491" t="s">
        <v>212</v>
      </c>
      <c r="I491">
        <v>25474.892734646717</v>
      </c>
      <c r="J491">
        <v>27182.038845196999</v>
      </c>
      <c r="K491">
        <v>197.64</v>
      </c>
      <c r="L491">
        <v>137.53308462455476</v>
      </c>
      <c r="M491" t="str">
        <f t="shared" si="7"/>
        <v>Off road vehicles_Golf Cart_Gasoline</v>
      </c>
      <c r="N491" t="str">
        <f>INDEX(crosswalk!B:B,MATCH($M491,crosswalk!$A:$A,0))</f>
        <v>NA</v>
      </c>
      <c r="O491" t="str">
        <f>INDEX(crosswalk!C:C,MATCH($M491,crosswalk!$A:$A,0))</f>
        <v>NA</v>
      </c>
      <c r="P491" t="str">
        <f>INDEX(crosswalk!D:D,MATCH($M491,crosswalk!$A:$A,0))</f>
        <v>NA</v>
      </c>
    </row>
    <row r="492" spans="1:16">
      <c r="A492" t="s">
        <v>166</v>
      </c>
      <c r="B492">
        <v>137</v>
      </c>
      <c r="C492" t="s">
        <v>167</v>
      </c>
      <c r="D492" t="s">
        <v>168</v>
      </c>
      <c r="E492" t="s">
        <v>193</v>
      </c>
      <c r="F492" t="s">
        <v>213</v>
      </c>
      <c r="G492" t="s">
        <v>171</v>
      </c>
      <c r="H492" t="s">
        <v>193</v>
      </c>
      <c r="I492">
        <v>619089</v>
      </c>
      <c r="J492">
        <v>694451.25540113717</v>
      </c>
      <c r="K492">
        <v>366.55534984573205</v>
      </c>
      <c r="L492">
        <v>1894.5331331091004</v>
      </c>
      <c r="M492" t="str">
        <f t="shared" si="7"/>
        <v>Road - Passenger_School Bus_Natural Gas</v>
      </c>
      <c r="N492" t="str">
        <f>INDEX(crosswalk!B:B,MATCH($M492,crosswalk!$A:$A,0))</f>
        <v>psgr</v>
      </c>
      <c r="O492" t="str">
        <f>INDEX(crosswalk!C:C,MATCH($M492,crosswalk!$A:$A,0))</f>
        <v>HDVs</v>
      </c>
      <c r="P492" t="str">
        <f>INDEX(crosswalk!D:D,MATCH($M492,crosswalk!$A:$A,0))</f>
        <v>natural gas vehicle</v>
      </c>
    </row>
    <row r="493" spans="1:16">
      <c r="A493" t="s">
        <v>172</v>
      </c>
      <c r="B493">
        <v>137</v>
      </c>
      <c r="C493" t="s">
        <v>167</v>
      </c>
      <c r="D493" t="s">
        <v>168</v>
      </c>
      <c r="E493" t="s">
        <v>193</v>
      </c>
      <c r="F493" t="s">
        <v>213</v>
      </c>
      <c r="G493" t="s">
        <v>171</v>
      </c>
      <c r="H493" t="s">
        <v>193</v>
      </c>
      <c r="I493">
        <v>212685.70798958934</v>
      </c>
      <c r="J493">
        <v>485045.13194071554</v>
      </c>
      <c r="K493">
        <v>355.44357698301661</v>
      </c>
      <c r="L493">
        <v>1364.6192063948631</v>
      </c>
      <c r="M493" t="str">
        <f t="shared" si="7"/>
        <v>Road - Passenger_School Bus_Natural Gas</v>
      </c>
      <c r="N493" t="str">
        <f>INDEX(crosswalk!B:B,MATCH($M493,crosswalk!$A:$A,0))</f>
        <v>psgr</v>
      </c>
      <c r="O493" t="str">
        <f>INDEX(crosswalk!C:C,MATCH($M493,crosswalk!$A:$A,0))</f>
        <v>HDVs</v>
      </c>
      <c r="P493" t="str">
        <f>INDEX(crosswalk!D:D,MATCH($M493,crosswalk!$A:$A,0))</f>
        <v>natural gas vehicle</v>
      </c>
    </row>
    <row r="494" spans="1:16">
      <c r="A494" t="s">
        <v>173</v>
      </c>
      <c r="B494">
        <v>137</v>
      </c>
      <c r="C494" t="s">
        <v>167</v>
      </c>
      <c r="D494" t="s">
        <v>168</v>
      </c>
      <c r="E494" t="s">
        <v>193</v>
      </c>
      <c r="F494" t="s">
        <v>213</v>
      </c>
      <c r="G494" t="s">
        <v>171</v>
      </c>
      <c r="H494" t="s">
        <v>193</v>
      </c>
      <c r="I494">
        <v>0</v>
      </c>
      <c r="J494">
        <v>0</v>
      </c>
      <c r="K494">
        <v>284.37150467433668</v>
      </c>
      <c r="L494">
        <v>0</v>
      </c>
      <c r="M494" t="str">
        <f t="shared" si="7"/>
        <v>Road - Passenger_School Bus_Natural Gas</v>
      </c>
      <c r="N494" t="str">
        <f>INDEX(crosswalk!B:B,MATCH($M494,crosswalk!$A:$A,0))</f>
        <v>psgr</v>
      </c>
      <c r="O494" t="str">
        <f>INDEX(crosswalk!C:C,MATCH($M494,crosswalk!$A:$A,0))</f>
        <v>HDVs</v>
      </c>
      <c r="P494" t="str">
        <f>INDEX(crosswalk!D:D,MATCH($M494,crosswalk!$A:$A,0))</f>
        <v>natural gas vehicle</v>
      </c>
    </row>
    <row r="495" spans="1:16">
      <c r="A495" t="s">
        <v>174</v>
      </c>
      <c r="B495">
        <v>137</v>
      </c>
      <c r="C495" t="s">
        <v>167</v>
      </c>
      <c r="D495" t="s">
        <v>168</v>
      </c>
      <c r="E495" t="s">
        <v>193</v>
      </c>
      <c r="F495" t="s">
        <v>213</v>
      </c>
      <c r="G495" t="s">
        <v>171</v>
      </c>
      <c r="H495" t="s">
        <v>193</v>
      </c>
      <c r="I495">
        <v>0</v>
      </c>
      <c r="J495">
        <v>0</v>
      </c>
      <c r="K495">
        <v>159.54539316343852</v>
      </c>
      <c r="L495">
        <v>0</v>
      </c>
      <c r="M495" t="str">
        <f t="shared" si="7"/>
        <v>Road - Passenger_School Bus_Natural Gas</v>
      </c>
      <c r="N495" t="str">
        <f>INDEX(crosswalk!B:B,MATCH($M495,crosswalk!$A:$A,0))</f>
        <v>psgr</v>
      </c>
      <c r="O495" t="str">
        <f>INDEX(crosswalk!C:C,MATCH($M495,crosswalk!$A:$A,0))</f>
        <v>HDVs</v>
      </c>
      <c r="P495" t="str">
        <f>INDEX(crosswalk!D:D,MATCH($M495,crosswalk!$A:$A,0))</f>
        <v>natural gas vehicle</v>
      </c>
    </row>
    <row r="496" spans="1:16">
      <c r="A496" t="s">
        <v>175</v>
      </c>
      <c r="B496">
        <v>137</v>
      </c>
      <c r="C496" t="s">
        <v>167</v>
      </c>
      <c r="D496" t="s">
        <v>168</v>
      </c>
      <c r="E496" t="s">
        <v>193</v>
      </c>
      <c r="F496" t="s">
        <v>213</v>
      </c>
      <c r="G496" t="s">
        <v>171</v>
      </c>
      <c r="H496" t="s">
        <v>193</v>
      </c>
      <c r="I496">
        <v>448</v>
      </c>
      <c r="J496">
        <v>716.80000000000007</v>
      </c>
      <c r="K496">
        <v>295.59187684597276</v>
      </c>
      <c r="L496">
        <v>2.424965150086011</v>
      </c>
      <c r="M496" t="str">
        <f t="shared" si="7"/>
        <v>Road - Passenger_School Bus_Natural Gas</v>
      </c>
      <c r="N496" t="str">
        <f>INDEX(crosswalk!B:B,MATCH($M496,crosswalk!$A:$A,0))</f>
        <v>psgr</v>
      </c>
      <c r="O496" t="str">
        <f>INDEX(crosswalk!C:C,MATCH($M496,crosswalk!$A:$A,0))</f>
        <v>HDVs</v>
      </c>
      <c r="P496" t="str">
        <f>INDEX(crosswalk!D:D,MATCH($M496,crosswalk!$A:$A,0))</f>
        <v>natural gas vehicle</v>
      </c>
    </row>
    <row r="497" spans="1:16">
      <c r="A497" t="s">
        <v>176</v>
      </c>
      <c r="B497">
        <v>137</v>
      </c>
      <c r="C497" t="s">
        <v>167</v>
      </c>
      <c r="D497" t="s">
        <v>168</v>
      </c>
      <c r="E497" t="s">
        <v>193</v>
      </c>
      <c r="F497" t="s">
        <v>213</v>
      </c>
      <c r="G497" t="s">
        <v>171</v>
      </c>
      <c r="H497" t="s">
        <v>193</v>
      </c>
      <c r="I497">
        <v>0</v>
      </c>
      <c r="J497">
        <v>0</v>
      </c>
      <c r="K497">
        <v>243.25408667847304</v>
      </c>
      <c r="L497">
        <v>0</v>
      </c>
      <c r="M497" t="str">
        <f t="shared" si="7"/>
        <v>Road - Passenger_School Bus_Natural Gas</v>
      </c>
      <c r="N497" t="str">
        <f>INDEX(crosswalk!B:B,MATCH($M497,crosswalk!$A:$A,0))</f>
        <v>psgr</v>
      </c>
      <c r="O497" t="str">
        <f>INDEX(crosswalk!C:C,MATCH($M497,crosswalk!$A:$A,0))</f>
        <v>HDVs</v>
      </c>
      <c r="P497" t="str">
        <f>INDEX(crosswalk!D:D,MATCH($M497,crosswalk!$A:$A,0))</f>
        <v>natural gas vehicle</v>
      </c>
    </row>
    <row r="498" spans="1:16">
      <c r="A498" t="s">
        <v>177</v>
      </c>
      <c r="B498">
        <v>137</v>
      </c>
      <c r="C498" t="s">
        <v>167</v>
      </c>
      <c r="D498" t="s">
        <v>168</v>
      </c>
      <c r="E498" t="s">
        <v>193</v>
      </c>
      <c r="F498" t="s">
        <v>213</v>
      </c>
      <c r="G498" t="s">
        <v>171</v>
      </c>
      <c r="H498" t="s">
        <v>193</v>
      </c>
      <c r="I498">
        <v>130606</v>
      </c>
      <c r="J498">
        <v>116060.24816053512</v>
      </c>
      <c r="K498">
        <v>496.3058922567854</v>
      </c>
      <c r="L498">
        <v>233.84821734190959</v>
      </c>
      <c r="M498" t="str">
        <f t="shared" si="7"/>
        <v>Road - Passenger_School Bus_Natural Gas</v>
      </c>
      <c r="N498" t="str">
        <f>INDEX(crosswalk!B:B,MATCH($M498,crosswalk!$A:$A,0))</f>
        <v>psgr</v>
      </c>
      <c r="O498" t="str">
        <f>INDEX(crosswalk!C:C,MATCH($M498,crosswalk!$A:$A,0))</f>
        <v>HDVs</v>
      </c>
      <c r="P498" t="str">
        <f>INDEX(crosswalk!D:D,MATCH($M498,crosswalk!$A:$A,0))</f>
        <v>natural gas vehicle</v>
      </c>
    </row>
    <row r="499" spans="1:16">
      <c r="A499" t="s">
        <v>178</v>
      </c>
      <c r="B499">
        <v>137</v>
      </c>
      <c r="C499" t="s">
        <v>167</v>
      </c>
      <c r="D499" t="s">
        <v>168</v>
      </c>
      <c r="E499" t="s">
        <v>193</v>
      </c>
      <c r="F499" t="s">
        <v>213</v>
      </c>
      <c r="G499" t="s">
        <v>171</v>
      </c>
      <c r="H499" t="s">
        <v>193</v>
      </c>
      <c r="I499">
        <v>14.061521961603273</v>
      </c>
      <c r="J499">
        <v>14.061521961603273</v>
      </c>
      <c r="K499">
        <v>245.05706934797959</v>
      </c>
      <c r="L499">
        <v>5.7380601175948912E-2</v>
      </c>
      <c r="M499" t="str">
        <f t="shared" si="7"/>
        <v>Road - Passenger_School Bus_Natural Gas</v>
      </c>
      <c r="N499" t="str">
        <f>INDEX(crosswalk!B:B,MATCH($M499,crosswalk!$A:$A,0))</f>
        <v>psgr</v>
      </c>
      <c r="O499" t="str">
        <f>INDEX(crosswalk!C:C,MATCH($M499,crosswalk!$A:$A,0))</f>
        <v>HDVs</v>
      </c>
      <c r="P499" t="str">
        <f>INDEX(crosswalk!D:D,MATCH($M499,crosswalk!$A:$A,0))</f>
        <v>natural gas vehicle</v>
      </c>
    </row>
    <row r="500" spans="1:16">
      <c r="A500" t="s">
        <v>179</v>
      </c>
      <c r="B500">
        <v>137</v>
      </c>
      <c r="C500" t="s">
        <v>167</v>
      </c>
      <c r="D500" t="s">
        <v>168</v>
      </c>
      <c r="E500" t="s">
        <v>193</v>
      </c>
      <c r="F500" t="s">
        <v>213</v>
      </c>
      <c r="G500" t="s">
        <v>171</v>
      </c>
      <c r="H500" t="s">
        <v>193</v>
      </c>
      <c r="I500">
        <v>0.10614522068629191</v>
      </c>
      <c r="J500">
        <v>0.10614522068629191</v>
      </c>
      <c r="K500">
        <v>296.04446283661503</v>
      </c>
      <c r="L500">
        <v>3.5854486069166158E-4</v>
      </c>
      <c r="M500" t="str">
        <f t="shared" si="7"/>
        <v>Road - Passenger_School Bus_Natural Gas</v>
      </c>
      <c r="N500" t="str">
        <f>INDEX(crosswalk!B:B,MATCH($M500,crosswalk!$A:$A,0))</f>
        <v>psgr</v>
      </c>
      <c r="O500" t="str">
        <f>INDEX(crosswalk!C:C,MATCH($M500,crosswalk!$A:$A,0))</f>
        <v>HDVs</v>
      </c>
      <c r="P500" t="str">
        <f>INDEX(crosswalk!D:D,MATCH($M500,crosswalk!$A:$A,0))</f>
        <v>natural gas vehicle</v>
      </c>
    </row>
    <row r="501" spans="1:16">
      <c r="A501" t="s">
        <v>180</v>
      </c>
      <c r="B501">
        <v>137</v>
      </c>
      <c r="C501" t="s">
        <v>167</v>
      </c>
      <c r="D501" t="s">
        <v>168</v>
      </c>
      <c r="E501" t="s">
        <v>193</v>
      </c>
      <c r="F501" t="s">
        <v>213</v>
      </c>
      <c r="G501" t="s">
        <v>171</v>
      </c>
      <c r="H501" t="s">
        <v>193</v>
      </c>
      <c r="I501">
        <v>241594</v>
      </c>
      <c r="J501">
        <v>377552.84215530904</v>
      </c>
      <c r="K501">
        <v>262.81793380663424</v>
      </c>
      <c r="L501">
        <v>1436.5566180620303</v>
      </c>
      <c r="M501" t="str">
        <f t="shared" si="7"/>
        <v>Road - Passenger_School Bus_Natural Gas</v>
      </c>
      <c r="N501" t="str">
        <f>INDEX(crosswalk!B:B,MATCH($M501,crosswalk!$A:$A,0))</f>
        <v>psgr</v>
      </c>
      <c r="O501" t="str">
        <f>INDEX(crosswalk!C:C,MATCH($M501,crosswalk!$A:$A,0))</f>
        <v>HDVs</v>
      </c>
      <c r="P501" t="str">
        <f>INDEX(crosswalk!D:D,MATCH($M501,crosswalk!$A:$A,0))</f>
        <v>natural gas vehicle</v>
      </c>
    </row>
    <row r="502" spans="1:16">
      <c r="A502" t="s">
        <v>181</v>
      </c>
      <c r="B502">
        <v>137</v>
      </c>
      <c r="C502" t="s">
        <v>167</v>
      </c>
      <c r="D502" t="s">
        <v>168</v>
      </c>
      <c r="E502" t="s">
        <v>193</v>
      </c>
      <c r="F502" t="s">
        <v>213</v>
      </c>
      <c r="G502" t="s">
        <v>171</v>
      </c>
      <c r="H502" t="s">
        <v>193</v>
      </c>
      <c r="I502">
        <v>0</v>
      </c>
      <c r="J502">
        <v>0</v>
      </c>
      <c r="K502">
        <v>316.66899340568608</v>
      </c>
      <c r="L502">
        <v>0</v>
      </c>
      <c r="M502" t="str">
        <f t="shared" si="7"/>
        <v>Road - Passenger_School Bus_Natural Gas</v>
      </c>
      <c r="N502" t="str">
        <f>INDEX(crosswalk!B:B,MATCH($M502,crosswalk!$A:$A,0))</f>
        <v>psgr</v>
      </c>
      <c r="O502" t="str">
        <f>INDEX(crosswalk!C:C,MATCH($M502,crosswalk!$A:$A,0))</f>
        <v>HDVs</v>
      </c>
      <c r="P502" t="str">
        <f>INDEX(crosswalk!D:D,MATCH($M502,crosswalk!$A:$A,0))</f>
        <v>natural gas vehicle</v>
      </c>
    </row>
    <row r="503" spans="1:16">
      <c r="A503" t="s">
        <v>182</v>
      </c>
      <c r="B503">
        <v>137</v>
      </c>
      <c r="C503" t="s">
        <v>167</v>
      </c>
      <c r="D503" t="s">
        <v>168</v>
      </c>
      <c r="E503" t="s">
        <v>193</v>
      </c>
      <c r="F503" t="s">
        <v>213</v>
      </c>
      <c r="G503" t="s">
        <v>171</v>
      </c>
      <c r="H503" t="s">
        <v>193</v>
      </c>
      <c r="I503">
        <v>604301</v>
      </c>
      <c r="J503">
        <v>618376.07210599713</v>
      </c>
      <c r="K503">
        <v>311.89424154447761</v>
      </c>
      <c r="L503">
        <v>1982.6466466448492</v>
      </c>
      <c r="M503" t="str">
        <f t="shared" si="7"/>
        <v>Road - Passenger_School Bus_Natural Gas</v>
      </c>
      <c r="N503" t="str">
        <f>INDEX(crosswalk!B:B,MATCH($M503,crosswalk!$A:$A,0))</f>
        <v>psgr</v>
      </c>
      <c r="O503" t="str">
        <f>INDEX(crosswalk!C:C,MATCH($M503,crosswalk!$A:$A,0))</f>
        <v>HDVs</v>
      </c>
      <c r="P503" t="str">
        <f>INDEX(crosswalk!D:D,MATCH($M503,crosswalk!$A:$A,0))</f>
        <v>natural gas vehicle</v>
      </c>
    </row>
    <row r="504" spans="1:16">
      <c r="A504" t="s">
        <v>183</v>
      </c>
      <c r="B504">
        <v>137</v>
      </c>
      <c r="C504" t="s">
        <v>167</v>
      </c>
      <c r="D504" t="s">
        <v>168</v>
      </c>
      <c r="E504" t="s">
        <v>193</v>
      </c>
      <c r="F504" t="s">
        <v>213</v>
      </c>
      <c r="G504" t="s">
        <v>171</v>
      </c>
      <c r="H504" t="s">
        <v>193</v>
      </c>
      <c r="I504">
        <v>10071</v>
      </c>
      <c r="J504">
        <v>27263.635714285716</v>
      </c>
      <c r="K504">
        <v>283.06433394963682</v>
      </c>
      <c r="L504">
        <v>96.316040010665901</v>
      </c>
      <c r="M504" t="str">
        <f t="shared" si="7"/>
        <v>Road - Passenger_School Bus_Natural Gas</v>
      </c>
      <c r="N504" t="str">
        <f>INDEX(crosswalk!B:B,MATCH($M504,crosswalk!$A:$A,0))</f>
        <v>psgr</v>
      </c>
      <c r="O504" t="str">
        <f>INDEX(crosswalk!C:C,MATCH($M504,crosswalk!$A:$A,0))</f>
        <v>HDVs</v>
      </c>
      <c r="P504" t="str">
        <f>INDEX(crosswalk!D:D,MATCH($M504,crosswalk!$A:$A,0))</f>
        <v>natural gas vehicle</v>
      </c>
    </row>
    <row r="505" spans="1:16">
      <c r="A505" t="s">
        <v>184</v>
      </c>
      <c r="B505">
        <v>137</v>
      </c>
      <c r="C505" t="s">
        <v>167</v>
      </c>
      <c r="D505" t="s">
        <v>168</v>
      </c>
      <c r="E505" t="s">
        <v>193</v>
      </c>
      <c r="F505" t="s">
        <v>213</v>
      </c>
      <c r="G505" t="s">
        <v>171</v>
      </c>
      <c r="H505" t="s">
        <v>193</v>
      </c>
      <c r="I505">
        <v>1602.3589863151744</v>
      </c>
      <c r="J505">
        <v>1602.3589863151744</v>
      </c>
      <c r="K505">
        <v>159.54539316343852</v>
      </c>
      <c r="L505">
        <v>10.043279561658768</v>
      </c>
      <c r="M505" t="str">
        <f t="shared" si="7"/>
        <v>Road - Passenger_School Bus_Natural Gas</v>
      </c>
      <c r="N505" t="str">
        <f>INDEX(crosswalk!B:B,MATCH($M505,crosswalk!$A:$A,0))</f>
        <v>psgr</v>
      </c>
      <c r="O505" t="str">
        <f>INDEX(crosswalk!C:C,MATCH($M505,crosswalk!$A:$A,0))</f>
        <v>HDVs</v>
      </c>
      <c r="P505" t="str">
        <f>INDEX(crosswalk!D:D,MATCH($M505,crosswalk!$A:$A,0))</f>
        <v>natural gas vehicle</v>
      </c>
    </row>
    <row r="506" spans="1:16">
      <c r="A506" t="s">
        <v>166</v>
      </c>
      <c r="B506">
        <v>138</v>
      </c>
      <c r="C506" t="s">
        <v>167</v>
      </c>
      <c r="D506" t="s">
        <v>168</v>
      </c>
      <c r="E506" t="s">
        <v>194</v>
      </c>
      <c r="F506" t="s">
        <v>213</v>
      </c>
      <c r="G506" t="s">
        <v>171</v>
      </c>
      <c r="H506" t="s">
        <v>194</v>
      </c>
      <c r="I506">
        <v>696626</v>
      </c>
      <c r="J506">
        <v>781426.90347441577</v>
      </c>
      <c r="K506">
        <v>1187.9690077801736</v>
      </c>
      <c r="L506">
        <v>657.78391385359612</v>
      </c>
      <c r="M506" t="str">
        <f t="shared" si="7"/>
        <v>Road - Passenger_Urban transit_Natural Gas</v>
      </c>
      <c r="N506" t="str">
        <f>INDEX(crosswalk!B:B,MATCH($M506,crosswalk!$A:$A,0))</f>
        <v>psgr</v>
      </c>
      <c r="O506" t="str">
        <f>INDEX(crosswalk!C:C,MATCH($M506,crosswalk!$A:$A,0))</f>
        <v>HDVs</v>
      </c>
      <c r="P506" t="str">
        <f>INDEX(crosswalk!D:D,MATCH($M506,crosswalk!$A:$A,0))</f>
        <v>natural gas vehicle</v>
      </c>
    </row>
    <row r="507" spans="1:16">
      <c r="A507" t="s">
        <v>172</v>
      </c>
      <c r="B507">
        <v>138</v>
      </c>
      <c r="C507" t="s">
        <v>167</v>
      </c>
      <c r="D507" t="s">
        <v>168</v>
      </c>
      <c r="E507" t="s">
        <v>194</v>
      </c>
      <c r="F507" t="s">
        <v>213</v>
      </c>
      <c r="G507" t="s">
        <v>171</v>
      </c>
      <c r="H507" t="s">
        <v>194</v>
      </c>
      <c r="I507">
        <v>239354.88162319057</v>
      </c>
      <c r="J507">
        <v>545866.11030421301</v>
      </c>
      <c r="K507">
        <v>1535.8511457150607</v>
      </c>
      <c r="L507">
        <v>355.41602571782369</v>
      </c>
      <c r="M507" t="str">
        <f t="shared" si="7"/>
        <v>Road - Passenger_Urban transit_Natural Gas</v>
      </c>
      <c r="N507" t="str">
        <f>INDEX(crosswalk!B:B,MATCH($M507,crosswalk!$A:$A,0))</f>
        <v>psgr</v>
      </c>
      <c r="O507" t="str">
        <f>INDEX(crosswalk!C:C,MATCH($M507,crosswalk!$A:$A,0))</f>
        <v>HDVs</v>
      </c>
      <c r="P507" t="str">
        <f>INDEX(crosswalk!D:D,MATCH($M507,crosswalk!$A:$A,0))</f>
        <v>natural gas vehicle</v>
      </c>
    </row>
    <row r="508" spans="1:16">
      <c r="A508" t="s">
        <v>173</v>
      </c>
      <c r="B508">
        <v>138</v>
      </c>
      <c r="C508" t="s">
        <v>167</v>
      </c>
      <c r="D508" t="s">
        <v>168</v>
      </c>
      <c r="E508" t="s">
        <v>194</v>
      </c>
      <c r="F508" t="s">
        <v>213</v>
      </c>
      <c r="G508" t="s">
        <v>171</v>
      </c>
      <c r="H508" t="s">
        <v>194</v>
      </c>
      <c r="I508">
        <v>0</v>
      </c>
      <c r="J508">
        <v>0</v>
      </c>
      <c r="K508">
        <v>1299.6893790244242</v>
      </c>
      <c r="L508">
        <v>0</v>
      </c>
      <c r="M508" t="str">
        <f t="shared" si="7"/>
        <v>Road - Passenger_Urban transit_Natural Gas</v>
      </c>
      <c r="N508" t="str">
        <f>INDEX(crosswalk!B:B,MATCH($M508,crosswalk!$A:$A,0))</f>
        <v>psgr</v>
      </c>
      <c r="O508" t="str">
        <f>INDEX(crosswalk!C:C,MATCH($M508,crosswalk!$A:$A,0))</f>
        <v>HDVs</v>
      </c>
      <c r="P508" t="str">
        <f>INDEX(crosswalk!D:D,MATCH($M508,crosswalk!$A:$A,0))</f>
        <v>natural gas vehicle</v>
      </c>
    </row>
    <row r="509" spans="1:16">
      <c r="A509" t="s">
        <v>174</v>
      </c>
      <c r="B509">
        <v>138</v>
      </c>
      <c r="C509" t="s">
        <v>167</v>
      </c>
      <c r="D509" t="s">
        <v>168</v>
      </c>
      <c r="E509" t="s">
        <v>194</v>
      </c>
      <c r="F509" t="s">
        <v>213</v>
      </c>
      <c r="G509" t="s">
        <v>171</v>
      </c>
      <c r="H509" t="s">
        <v>194</v>
      </c>
      <c r="I509">
        <v>0</v>
      </c>
      <c r="J509">
        <v>0</v>
      </c>
      <c r="K509">
        <v>586.03908665284973</v>
      </c>
      <c r="L509">
        <v>0</v>
      </c>
      <c r="M509" t="str">
        <f t="shared" si="7"/>
        <v>Road - Passenger_Urban transit_Natural Gas</v>
      </c>
      <c r="N509" t="str">
        <f>INDEX(crosswalk!B:B,MATCH($M509,crosswalk!$A:$A,0))</f>
        <v>psgr</v>
      </c>
      <c r="O509" t="str">
        <f>INDEX(crosswalk!C:C,MATCH($M509,crosswalk!$A:$A,0))</f>
        <v>HDVs</v>
      </c>
      <c r="P509" t="str">
        <f>INDEX(crosswalk!D:D,MATCH($M509,crosswalk!$A:$A,0))</f>
        <v>natural gas vehicle</v>
      </c>
    </row>
    <row r="510" spans="1:16">
      <c r="A510" t="s">
        <v>175</v>
      </c>
      <c r="B510">
        <v>138</v>
      </c>
      <c r="C510" t="s">
        <v>167</v>
      </c>
      <c r="D510" t="s">
        <v>168</v>
      </c>
      <c r="E510" t="s">
        <v>194</v>
      </c>
      <c r="F510" t="s">
        <v>213</v>
      </c>
      <c r="G510" t="s">
        <v>171</v>
      </c>
      <c r="H510" t="s">
        <v>194</v>
      </c>
      <c r="I510">
        <v>504</v>
      </c>
      <c r="J510">
        <v>806.40000000000009</v>
      </c>
      <c r="K510">
        <v>1299.6893790244242</v>
      </c>
      <c r="L510">
        <v>0.62045594356191625</v>
      </c>
      <c r="M510" t="str">
        <f t="shared" si="7"/>
        <v>Road - Passenger_Urban transit_Natural Gas</v>
      </c>
      <c r="N510" t="str">
        <f>INDEX(crosswalk!B:B,MATCH($M510,crosswalk!$A:$A,0))</f>
        <v>psgr</v>
      </c>
      <c r="O510" t="str">
        <f>INDEX(crosswalk!C:C,MATCH($M510,crosswalk!$A:$A,0))</f>
        <v>HDVs</v>
      </c>
      <c r="P510" t="str">
        <f>INDEX(crosswalk!D:D,MATCH($M510,crosswalk!$A:$A,0))</f>
        <v>natural gas vehicle</v>
      </c>
    </row>
    <row r="511" spans="1:16">
      <c r="A511" t="s">
        <v>176</v>
      </c>
      <c r="B511">
        <v>138</v>
      </c>
      <c r="C511" t="s">
        <v>167</v>
      </c>
      <c r="D511" t="s">
        <v>168</v>
      </c>
      <c r="E511" t="s">
        <v>194</v>
      </c>
      <c r="F511" t="s">
        <v>213</v>
      </c>
      <c r="G511" t="s">
        <v>171</v>
      </c>
      <c r="H511" t="s">
        <v>194</v>
      </c>
      <c r="I511">
        <v>0</v>
      </c>
      <c r="J511">
        <v>0</v>
      </c>
      <c r="K511">
        <v>1012.2274548155237</v>
      </c>
      <c r="L511">
        <v>0</v>
      </c>
      <c r="M511" t="str">
        <f t="shared" si="7"/>
        <v>Road - Passenger_Urban transit_Natural Gas</v>
      </c>
      <c r="N511" t="str">
        <f>INDEX(crosswalk!B:B,MATCH($M511,crosswalk!$A:$A,0))</f>
        <v>psgr</v>
      </c>
      <c r="O511" t="str">
        <f>INDEX(crosswalk!C:C,MATCH($M511,crosswalk!$A:$A,0))</f>
        <v>HDVs</v>
      </c>
      <c r="P511" t="str">
        <f>INDEX(crosswalk!D:D,MATCH($M511,crosswalk!$A:$A,0))</f>
        <v>natural gas vehicle</v>
      </c>
    </row>
    <row r="512" spans="1:16">
      <c r="A512" t="s">
        <v>177</v>
      </c>
      <c r="B512">
        <v>138</v>
      </c>
      <c r="C512" t="s">
        <v>167</v>
      </c>
      <c r="D512" t="s">
        <v>168</v>
      </c>
      <c r="E512" t="s">
        <v>194</v>
      </c>
      <c r="F512" t="s">
        <v>213</v>
      </c>
      <c r="G512" t="s">
        <v>171</v>
      </c>
      <c r="H512" t="s">
        <v>194</v>
      </c>
      <c r="I512">
        <v>146918</v>
      </c>
      <c r="J512">
        <v>130555.56053511705</v>
      </c>
      <c r="K512">
        <v>1316.2606358712678</v>
      </c>
      <c r="L512">
        <v>99.186708906400483</v>
      </c>
      <c r="M512" t="str">
        <f t="shared" si="7"/>
        <v>Road - Passenger_Urban transit_Natural Gas</v>
      </c>
      <c r="N512" t="str">
        <f>INDEX(crosswalk!B:B,MATCH($M512,crosswalk!$A:$A,0))</f>
        <v>psgr</v>
      </c>
      <c r="O512" t="str">
        <f>INDEX(crosswalk!C:C,MATCH($M512,crosswalk!$A:$A,0))</f>
        <v>HDVs</v>
      </c>
      <c r="P512" t="str">
        <f>INDEX(crosswalk!D:D,MATCH($M512,crosswalk!$A:$A,0))</f>
        <v>natural gas vehicle</v>
      </c>
    </row>
    <row r="513" spans="1:16">
      <c r="A513" t="s">
        <v>178</v>
      </c>
      <c r="B513">
        <v>138</v>
      </c>
      <c r="C513" t="s">
        <v>167</v>
      </c>
      <c r="D513" t="s">
        <v>168</v>
      </c>
      <c r="E513" t="s">
        <v>194</v>
      </c>
      <c r="F513" t="s">
        <v>213</v>
      </c>
      <c r="G513" t="s">
        <v>171</v>
      </c>
      <c r="H513" t="s">
        <v>194</v>
      </c>
      <c r="I513">
        <v>15.824730097643384</v>
      </c>
      <c r="J513">
        <v>15.824730097643384</v>
      </c>
      <c r="K513">
        <v>1162.8026697125981</v>
      </c>
      <c r="L513">
        <v>1.3609127765035724E-2</v>
      </c>
      <c r="M513" t="str">
        <f t="shared" si="7"/>
        <v>Road - Passenger_Urban transit_Natural Gas</v>
      </c>
      <c r="N513" t="str">
        <f>INDEX(crosswalk!B:B,MATCH($M513,crosswalk!$A:$A,0))</f>
        <v>psgr</v>
      </c>
      <c r="O513" t="str">
        <f>INDEX(crosswalk!C:C,MATCH($M513,crosswalk!$A:$A,0))</f>
        <v>HDVs</v>
      </c>
      <c r="P513" t="str">
        <f>INDEX(crosswalk!D:D,MATCH($M513,crosswalk!$A:$A,0))</f>
        <v>natural gas vehicle</v>
      </c>
    </row>
    <row r="514" spans="1:16">
      <c r="A514" t="s">
        <v>179</v>
      </c>
      <c r="B514">
        <v>138</v>
      </c>
      <c r="C514" t="s">
        <v>167</v>
      </c>
      <c r="D514" t="s">
        <v>168</v>
      </c>
      <c r="E514" t="s">
        <v>194</v>
      </c>
      <c r="F514" t="s">
        <v>213</v>
      </c>
      <c r="G514" t="s">
        <v>171</v>
      </c>
      <c r="H514" t="s">
        <v>194</v>
      </c>
      <c r="I514">
        <v>0.1194550257861165</v>
      </c>
      <c r="J514">
        <v>0.1194550257861165</v>
      </c>
      <c r="K514">
        <v>1221.4846961653093</v>
      </c>
      <c r="L514">
        <v>9.7794942630988218E-5</v>
      </c>
      <c r="M514" t="str">
        <f t="shared" si="7"/>
        <v>Road - Passenger_Urban transit_Natural Gas</v>
      </c>
      <c r="N514" t="str">
        <f>INDEX(crosswalk!B:B,MATCH($M514,crosswalk!$A:$A,0))</f>
        <v>psgr</v>
      </c>
      <c r="O514" t="str">
        <f>INDEX(crosswalk!C:C,MATCH($M514,crosswalk!$A:$A,0))</f>
        <v>HDVs</v>
      </c>
      <c r="P514" t="str">
        <f>INDEX(crosswalk!D:D,MATCH($M514,crosswalk!$A:$A,0))</f>
        <v>natural gas vehicle</v>
      </c>
    </row>
    <row r="515" spans="1:16">
      <c r="A515" t="s">
        <v>180</v>
      </c>
      <c r="B515">
        <v>138</v>
      </c>
      <c r="C515" t="s">
        <v>167</v>
      </c>
      <c r="D515" t="s">
        <v>168</v>
      </c>
      <c r="E515" t="s">
        <v>194</v>
      </c>
      <c r="F515" t="s">
        <v>213</v>
      </c>
      <c r="G515" t="s">
        <v>171</v>
      </c>
      <c r="H515" t="s">
        <v>194</v>
      </c>
      <c r="I515">
        <v>271858</v>
      </c>
      <c r="J515">
        <v>424848.13597464346</v>
      </c>
      <c r="K515">
        <v>1162.8026697125981</v>
      </c>
      <c r="L515">
        <v>365.36563515084657</v>
      </c>
      <c r="M515" t="str">
        <f t="shared" ref="M515:M575" si="8">G515&amp;"_"&amp;H515&amp;"_"&amp;F515</f>
        <v>Road - Passenger_Urban transit_Natural Gas</v>
      </c>
      <c r="N515" t="str">
        <f>INDEX(crosswalk!B:B,MATCH($M515,crosswalk!$A:$A,0))</f>
        <v>psgr</v>
      </c>
      <c r="O515" t="str">
        <f>INDEX(crosswalk!C:C,MATCH($M515,crosswalk!$A:$A,0))</f>
        <v>HDVs</v>
      </c>
      <c r="P515" t="str">
        <f>INDEX(crosswalk!D:D,MATCH($M515,crosswalk!$A:$A,0))</f>
        <v>natural gas vehicle</v>
      </c>
    </row>
    <row r="516" spans="1:16">
      <c r="A516" t="s">
        <v>181</v>
      </c>
      <c r="B516">
        <v>138</v>
      </c>
      <c r="C516" t="s">
        <v>167</v>
      </c>
      <c r="D516" t="s">
        <v>168</v>
      </c>
      <c r="E516" t="s">
        <v>194</v>
      </c>
      <c r="F516" t="s">
        <v>213</v>
      </c>
      <c r="G516" t="s">
        <v>171</v>
      </c>
      <c r="H516" t="s">
        <v>194</v>
      </c>
      <c r="I516">
        <v>0</v>
      </c>
      <c r="J516">
        <v>0</v>
      </c>
      <c r="K516">
        <v>1406.168901254297</v>
      </c>
      <c r="L516">
        <v>0</v>
      </c>
      <c r="M516" t="str">
        <f t="shared" si="8"/>
        <v>Road - Passenger_Urban transit_Natural Gas</v>
      </c>
      <c r="N516" t="str">
        <f>INDEX(crosswalk!B:B,MATCH($M516,crosswalk!$A:$A,0))</f>
        <v>psgr</v>
      </c>
      <c r="O516" t="str">
        <f>INDEX(crosswalk!C:C,MATCH($M516,crosswalk!$A:$A,0))</f>
        <v>HDVs</v>
      </c>
      <c r="P516" t="str">
        <f>INDEX(crosswalk!D:D,MATCH($M516,crosswalk!$A:$A,0))</f>
        <v>natural gas vehicle</v>
      </c>
    </row>
    <row r="517" spans="1:16">
      <c r="A517" t="s">
        <v>182</v>
      </c>
      <c r="B517">
        <v>138</v>
      </c>
      <c r="C517" t="s">
        <v>167</v>
      </c>
      <c r="D517" t="s">
        <v>168</v>
      </c>
      <c r="E517" t="s">
        <v>194</v>
      </c>
      <c r="F517" t="s">
        <v>213</v>
      </c>
      <c r="G517" t="s">
        <v>171</v>
      </c>
      <c r="H517" t="s">
        <v>194</v>
      </c>
      <c r="I517">
        <v>680060</v>
      </c>
      <c r="J517">
        <v>695899.61227336118</v>
      </c>
      <c r="K517">
        <v>1221.4846961653093</v>
      </c>
      <c r="L517">
        <v>569.71619411855636</v>
      </c>
      <c r="M517" t="str">
        <f t="shared" si="8"/>
        <v>Road - Passenger_Urban transit_Natural Gas</v>
      </c>
      <c r="N517" t="str">
        <f>INDEX(crosswalk!B:B,MATCH($M517,crosswalk!$A:$A,0))</f>
        <v>psgr</v>
      </c>
      <c r="O517" t="str">
        <f>INDEX(crosswalk!C:C,MATCH($M517,crosswalk!$A:$A,0))</f>
        <v>HDVs</v>
      </c>
      <c r="P517" t="str">
        <f>INDEX(crosswalk!D:D,MATCH($M517,crosswalk!$A:$A,0))</f>
        <v>natural gas vehicle</v>
      </c>
    </row>
    <row r="518" spans="1:16">
      <c r="A518" t="s">
        <v>183</v>
      </c>
      <c r="B518">
        <v>138</v>
      </c>
      <c r="C518" t="s">
        <v>167</v>
      </c>
      <c r="D518" t="s">
        <v>168</v>
      </c>
      <c r="E518" t="s">
        <v>194</v>
      </c>
      <c r="F518" t="s">
        <v>213</v>
      </c>
      <c r="G518" t="s">
        <v>171</v>
      </c>
      <c r="H518" t="s">
        <v>194</v>
      </c>
      <c r="I518">
        <v>11327</v>
      </c>
      <c r="J518">
        <v>30663.807142857146</v>
      </c>
      <c r="K518">
        <v>1140.2177037755</v>
      </c>
      <c r="L518">
        <v>26.892940743967443</v>
      </c>
      <c r="M518" t="str">
        <f t="shared" si="8"/>
        <v>Road - Passenger_Urban transit_Natural Gas</v>
      </c>
      <c r="N518" t="str">
        <f>INDEX(crosswalk!B:B,MATCH($M518,crosswalk!$A:$A,0))</f>
        <v>psgr</v>
      </c>
      <c r="O518" t="str">
        <f>INDEX(crosswalk!C:C,MATCH($M518,crosswalk!$A:$A,0))</f>
        <v>HDVs</v>
      </c>
      <c r="P518" t="str">
        <f>INDEX(crosswalk!D:D,MATCH($M518,crosswalk!$A:$A,0))</f>
        <v>natural gas vehicle</v>
      </c>
    </row>
    <row r="519" spans="1:16">
      <c r="A519" t="s">
        <v>184</v>
      </c>
      <c r="B519">
        <v>138</v>
      </c>
      <c r="C519" t="s">
        <v>167</v>
      </c>
      <c r="D519" t="s">
        <v>168</v>
      </c>
      <c r="E519" t="s">
        <v>194</v>
      </c>
      <c r="F519" t="s">
        <v>213</v>
      </c>
      <c r="G519" t="s">
        <v>171</v>
      </c>
      <c r="H519" t="s">
        <v>194</v>
      </c>
      <c r="I519">
        <v>1803.2826423207412</v>
      </c>
      <c r="J519">
        <v>1803.2826423207412</v>
      </c>
      <c r="K519">
        <v>586.03908665284973</v>
      </c>
      <c r="L519">
        <v>3.0770688907802262</v>
      </c>
      <c r="M519" t="str">
        <f t="shared" si="8"/>
        <v>Road - Passenger_Urban transit_Natural Gas</v>
      </c>
      <c r="N519" t="str">
        <f>INDEX(crosswalk!B:B,MATCH($M519,crosswalk!$A:$A,0))</f>
        <v>psgr</v>
      </c>
      <c r="O519" t="str">
        <f>INDEX(crosswalk!C:C,MATCH($M519,crosswalk!$A:$A,0))</f>
        <v>HDVs</v>
      </c>
      <c r="P519" t="str">
        <f>INDEX(crosswalk!D:D,MATCH($M519,crosswalk!$A:$A,0))</f>
        <v>natural gas vehicle</v>
      </c>
    </row>
    <row r="520" spans="1:16">
      <c r="A520" t="s">
        <v>166</v>
      </c>
      <c r="B520">
        <v>139</v>
      </c>
      <c r="C520" t="s">
        <v>167</v>
      </c>
      <c r="D520" t="s">
        <v>168</v>
      </c>
      <c r="E520" t="s">
        <v>191</v>
      </c>
      <c r="F520" t="s">
        <v>213</v>
      </c>
      <c r="G520" t="s">
        <v>189</v>
      </c>
      <c r="H520" t="s">
        <v>191</v>
      </c>
      <c r="I520">
        <v>0</v>
      </c>
      <c r="J520">
        <v>0</v>
      </c>
      <c r="K520">
        <v>882.81639110358753</v>
      </c>
      <c r="L520">
        <v>0</v>
      </c>
      <c r="M520" t="str">
        <f t="shared" si="8"/>
        <v>Road - Freight_Heavy Truck_Natural Gas</v>
      </c>
      <c r="N520" t="str">
        <f>INDEX(crosswalk!B:B,MATCH($M520,crosswalk!$A:$A,0))</f>
        <v>frgt</v>
      </c>
      <c r="O520" t="str">
        <f>INDEX(crosswalk!C:C,MATCH($M520,crosswalk!$A:$A,0))</f>
        <v>HDVs</v>
      </c>
      <c r="P520" t="str">
        <f>INDEX(crosswalk!D:D,MATCH($M520,crosswalk!$A:$A,0))</f>
        <v>natural gas vehicle</v>
      </c>
    </row>
    <row r="521" spans="1:16">
      <c r="A521" t="s">
        <v>172</v>
      </c>
      <c r="B521">
        <v>139</v>
      </c>
      <c r="C521" t="s">
        <v>167</v>
      </c>
      <c r="D521" t="s">
        <v>168</v>
      </c>
      <c r="E521" t="s">
        <v>191</v>
      </c>
      <c r="F521" t="s">
        <v>213</v>
      </c>
      <c r="G521" t="s">
        <v>189</v>
      </c>
      <c r="H521" t="s">
        <v>191</v>
      </c>
      <c r="I521">
        <v>0</v>
      </c>
      <c r="J521">
        <v>0</v>
      </c>
      <c r="K521">
        <v>642.97520196172104</v>
      </c>
      <c r="L521">
        <v>0</v>
      </c>
      <c r="M521" t="str">
        <f t="shared" si="8"/>
        <v>Road - Freight_Heavy Truck_Natural Gas</v>
      </c>
      <c r="N521" t="str">
        <f>INDEX(crosswalk!B:B,MATCH($M521,crosswalk!$A:$A,0))</f>
        <v>frgt</v>
      </c>
      <c r="O521" t="str">
        <f>INDEX(crosswalk!C:C,MATCH($M521,crosswalk!$A:$A,0))</f>
        <v>HDVs</v>
      </c>
      <c r="P521" t="str">
        <f>INDEX(crosswalk!D:D,MATCH($M521,crosswalk!$A:$A,0))</f>
        <v>natural gas vehicle</v>
      </c>
    </row>
    <row r="522" spans="1:16">
      <c r="A522" t="s">
        <v>173</v>
      </c>
      <c r="B522">
        <v>139</v>
      </c>
      <c r="C522" t="s">
        <v>167</v>
      </c>
      <c r="D522" t="s">
        <v>168</v>
      </c>
      <c r="E522" t="s">
        <v>191</v>
      </c>
      <c r="F522" t="s">
        <v>213</v>
      </c>
      <c r="G522" t="s">
        <v>189</v>
      </c>
      <c r="H522" t="s">
        <v>191</v>
      </c>
      <c r="I522">
        <v>0</v>
      </c>
      <c r="J522">
        <v>0</v>
      </c>
      <c r="K522">
        <v>485.18224657876772</v>
      </c>
      <c r="L522">
        <v>0</v>
      </c>
      <c r="M522" t="str">
        <f t="shared" si="8"/>
        <v>Road - Freight_Heavy Truck_Natural Gas</v>
      </c>
      <c r="N522" t="str">
        <f>INDEX(crosswalk!B:B,MATCH($M522,crosswalk!$A:$A,0))</f>
        <v>frgt</v>
      </c>
      <c r="O522" t="str">
        <f>INDEX(crosswalk!C:C,MATCH($M522,crosswalk!$A:$A,0))</f>
        <v>HDVs</v>
      </c>
      <c r="P522" t="str">
        <f>INDEX(crosswalk!D:D,MATCH($M522,crosswalk!$A:$A,0))</f>
        <v>natural gas vehicle</v>
      </c>
    </row>
    <row r="523" spans="1:16">
      <c r="A523" t="s">
        <v>174</v>
      </c>
      <c r="B523">
        <v>139</v>
      </c>
      <c r="C523" t="s">
        <v>167</v>
      </c>
      <c r="D523" t="s">
        <v>168</v>
      </c>
      <c r="E523" t="s">
        <v>191</v>
      </c>
      <c r="F523" t="s">
        <v>213</v>
      </c>
      <c r="G523" t="s">
        <v>189</v>
      </c>
      <c r="H523" t="s">
        <v>191</v>
      </c>
      <c r="I523">
        <v>0</v>
      </c>
      <c r="J523">
        <v>0</v>
      </c>
      <c r="K523">
        <v>742.82471262715978</v>
      </c>
      <c r="L523">
        <v>0</v>
      </c>
      <c r="M523" t="str">
        <f t="shared" si="8"/>
        <v>Road - Freight_Heavy Truck_Natural Gas</v>
      </c>
      <c r="N523" t="str">
        <f>INDEX(crosswalk!B:B,MATCH($M523,crosswalk!$A:$A,0))</f>
        <v>frgt</v>
      </c>
      <c r="O523" t="str">
        <f>INDEX(crosswalk!C:C,MATCH($M523,crosswalk!$A:$A,0))</f>
        <v>HDVs</v>
      </c>
      <c r="P523" t="str">
        <f>INDEX(crosswalk!D:D,MATCH($M523,crosswalk!$A:$A,0))</f>
        <v>natural gas vehicle</v>
      </c>
    </row>
    <row r="524" spans="1:16">
      <c r="A524" t="s">
        <v>175</v>
      </c>
      <c r="B524">
        <v>139</v>
      </c>
      <c r="C524" t="s">
        <v>167</v>
      </c>
      <c r="D524" t="s">
        <v>168</v>
      </c>
      <c r="E524" t="s">
        <v>191</v>
      </c>
      <c r="F524" t="s">
        <v>213</v>
      </c>
      <c r="G524" t="s">
        <v>189</v>
      </c>
      <c r="H524" t="s">
        <v>191</v>
      </c>
      <c r="I524">
        <v>0</v>
      </c>
      <c r="J524">
        <v>0</v>
      </c>
      <c r="K524">
        <v>504.32595573457326</v>
      </c>
      <c r="L524">
        <v>0</v>
      </c>
      <c r="M524" t="str">
        <f t="shared" si="8"/>
        <v>Road - Freight_Heavy Truck_Natural Gas</v>
      </c>
      <c r="N524" t="str">
        <f>INDEX(crosswalk!B:B,MATCH($M524,crosswalk!$A:$A,0))</f>
        <v>frgt</v>
      </c>
      <c r="O524" t="str">
        <f>INDEX(crosswalk!C:C,MATCH($M524,crosswalk!$A:$A,0))</f>
        <v>HDVs</v>
      </c>
      <c r="P524" t="str">
        <f>INDEX(crosswalk!D:D,MATCH($M524,crosswalk!$A:$A,0))</f>
        <v>natural gas vehicle</v>
      </c>
    </row>
    <row r="525" spans="1:16">
      <c r="A525" t="s">
        <v>176</v>
      </c>
      <c r="B525">
        <v>139</v>
      </c>
      <c r="C525" t="s">
        <v>167</v>
      </c>
      <c r="D525" t="s">
        <v>168</v>
      </c>
      <c r="E525" t="s">
        <v>191</v>
      </c>
      <c r="F525" t="s">
        <v>213</v>
      </c>
      <c r="G525" t="s">
        <v>189</v>
      </c>
      <c r="H525" t="s">
        <v>191</v>
      </c>
      <c r="I525">
        <v>0</v>
      </c>
      <c r="J525">
        <v>0</v>
      </c>
      <c r="K525">
        <v>840.11180330894888</v>
      </c>
      <c r="L525">
        <v>0</v>
      </c>
      <c r="M525" t="str">
        <f t="shared" si="8"/>
        <v>Road - Freight_Heavy Truck_Natural Gas</v>
      </c>
      <c r="N525" t="str">
        <f>INDEX(crosswalk!B:B,MATCH($M525,crosswalk!$A:$A,0))</f>
        <v>frgt</v>
      </c>
      <c r="O525" t="str">
        <f>INDEX(crosswalk!C:C,MATCH($M525,crosswalk!$A:$A,0))</f>
        <v>HDVs</v>
      </c>
      <c r="P525" t="str">
        <f>INDEX(crosswalk!D:D,MATCH($M525,crosswalk!$A:$A,0))</f>
        <v>natural gas vehicle</v>
      </c>
    </row>
    <row r="526" spans="1:16">
      <c r="A526" t="s">
        <v>177</v>
      </c>
      <c r="B526">
        <v>139</v>
      </c>
      <c r="C526" t="s">
        <v>167</v>
      </c>
      <c r="D526" t="s">
        <v>168</v>
      </c>
      <c r="E526" t="s">
        <v>191</v>
      </c>
      <c r="F526" t="s">
        <v>213</v>
      </c>
      <c r="G526" t="s">
        <v>189</v>
      </c>
      <c r="H526" t="s">
        <v>191</v>
      </c>
      <c r="I526">
        <v>0</v>
      </c>
      <c r="J526">
        <v>0</v>
      </c>
      <c r="K526">
        <v>881.17130740919288</v>
      </c>
      <c r="L526">
        <v>0</v>
      </c>
      <c r="M526" t="str">
        <f t="shared" si="8"/>
        <v>Road - Freight_Heavy Truck_Natural Gas</v>
      </c>
      <c r="N526" t="str">
        <f>INDEX(crosswalk!B:B,MATCH($M526,crosswalk!$A:$A,0))</f>
        <v>frgt</v>
      </c>
      <c r="O526" t="str">
        <f>INDEX(crosswalk!C:C,MATCH($M526,crosswalk!$A:$A,0))</f>
        <v>HDVs</v>
      </c>
      <c r="P526" t="str">
        <f>INDEX(crosswalk!D:D,MATCH($M526,crosswalk!$A:$A,0))</f>
        <v>natural gas vehicle</v>
      </c>
    </row>
    <row r="527" spans="1:16">
      <c r="A527" t="s">
        <v>178</v>
      </c>
      <c r="B527">
        <v>139</v>
      </c>
      <c r="C527" t="s">
        <v>167</v>
      </c>
      <c r="D527" t="s">
        <v>168</v>
      </c>
      <c r="E527" t="s">
        <v>191</v>
      </c>
      <c r="F527" t="s">
        <v>213</v>
      </c>
      <c r="G527" t="s">
        <v>189</v>
      </c>
      <c r="H527" t="s">
        <v>191</v>
      </c>
      <c r="I527">
        <v>0</v>
      </c>
      <c r="J527">
        <v>0</v>
      </c>
      <c r="K527">
        <v>974.3760127632479</v>
      </c>
      <c r="L527">
        <v>0</v>
      </c>
      <c r="M527" t="str">
        <f t="shared" si="8"/>
        <v>Road - Freight_Heavy Truck_Natural Gas</v>
      </c>
      <c r="N527" t="str">
        <f>INDEX(crosswalk!B:B,MATCH($M527,crosswalk!$A:$A,0))</f>
        <v>frgt</v>
      </c>
      <c r="O527" t="str">
        <f>INDEX(crosswalk!C:C,MATCH($M527,crosswalk!$A:$A,0))</f>
        <v>HDVs</v>
      </c>
      <c r="P527" t="str">
        <f>INDEX(crosswalk!D:D,MATCH($M527,crosswalk!$A:$A,0))</f>
        <v>natural gas vehicle</v>
      </c>
    </row>
    <row r="528" spans="1:16">
      <c r="A528" t="s">
        <v>179</v>
      </c>
      <c r="B528">
        <v>139</v>
      </c>
      <c r="C528" t="s">
        <v>167</v>
      </c>
      <c r="D528" t="s">
        <v>168</v>
      </c>
      <c r="E528" t="s">
        <v>191</v>
      </c>
      <c r="F528" t="s">
        <v>213</v>
      </c>
      <c r="G528" t="s">
        <v>189</v>
      </c>
      <c r="H528" t="s">
        <v>191</v>
      </c>
      <c r="I528">
        <v>0</v>
      </c>
      <c r="J528">
        <v>0</v>
      </c>
      <c r="K528">
        <v>972.71197232982888</v>
      </c>
      <c r="L528">
        <v>0</v>
      </c>
      <c r="M528" t="str">
        <f t="shared" si="8"/>
        <v>Road - Freight_Heavy Truck_Natural Gas</v>
      </c>
      <c r="N528" t="str">
        <f>INDEX(crosswalk!B:B,MATCH($M528,crosswalk!$A:$A,0))</f>
        <v>frgt</v>
      </c>
      <c r="O528" t="str">
        <f>INDEX(crosswalk!C:C,MATCH($M528,crosswalk!$A:$A,0))</f>
        <v>HDVs</v>
      </c>
      <c r="P528" t="str">
        <f>INDEX(crosswalk!D:D,MATCH($M528,crosswalk!$A:$A,0))</f>
        <v>natural gas vehicle</v>
      </c>
    </row>
    <row r="529" spans="1:16">
      <c r="A529" t="s">
        <v>180</v>
      </c>
      <c r="B529">
        <v>139</v>
      </c>
      <c r="C529" t="s">
        <v>167</v>
      </c>
      <c r="D529" t="s">
        <v>168</v>
      </c>
      <c r="E529" t="s">
        <v>191</v>
      </c>
      <c r="F529" t="s">
        <v>213</v>
      </c>
      <c r="G529" t="s">
        <v>189</v>
      </c>
      <c r="H529" t="s">
        <v>191</v>
      </c>
      <c r="I529">
        <v>0</v>
      </c>
      <c r="J529">
        <v>0</v>
      </c>
      <c r="K529">
        <v>1044.9953192802875</v>
      </c>
      <c r="L529">
        <v>0</v>
      </c>
      <c r="M529" t="str">
        <f t="shared" si="8"/>
        <v>Road - Freight_Heavy Truck_Natural Gas</v>
      </c>
      <c r="N529" t="str">
        <f>INDEX(crosswalk!B:B,MATCH($M529,crosswalk!$A:$A,0))</f>
        <v>frgt</v>
      </c>
      <c r="O529" t="str">
        <f>INDEX(crosswalk!C:C,MATCH($M529,crosswalk!$A:$A,0))</f>
        <v>HDVs</v>
      </c>
      <c r="P529" t="str">
        <f>INDEX(crosswalk!D:D,MATCH($M529,crosswalk!$A:$A,0))</f>
        <v>natural gas vehicle</v>
      </c>
    </row>
    <row r="530" spans="1:16">
      <c r="A530" t="s">
        <v>181</v>
      </c>
      <c r="B530">
        <v>139</v>
      </c>
      <c r="C530" t="s">
        <v>167</v>
      </c>
      <c r="D530" t="s">
        <v>168</v>
      </c>
      <c r="E530" t="s">
        <v>191</v>
      </c>
      <c r="F530" t="s">
        <v>213</v>
      </c>
      <c r="G530" t="s">
        <v>189</v>
      </c>
      <c r="H530" t="s">
        <v>191</v>
      </c>
      <c r="I530">
        <v>0</v>
      </c>
      <c r="J530">
        <v>0</v>
      </c>
      <c r="K530">
        <v>377.8345576295377</v>
      </c>
      <c r="L530">
        <v>0</v>
      </c>
      <c r="M530" t="str">
        <f t="shared" si="8"/>
        <v>Road - Freight_Heavy Truck_Natural Gas</v>
      </c>
      <c r="N530" t="str">
        <f>INDEX(crosswalk!B:B,MATCH($M530,crosswalk!$A:$A,0))</f>
        <v>frgt</v>
      </c>
      <c r="O530" t="str">
        <f>INDEX(crosswalk!C:C,MATCH($M530,crosswalk!$A:$A,0))</f>
        <v>HDVs</v>
      </c>
      <c r="P530" t="str">
        <f>INDEX(crosswalk!D:D,MATCH($M530,crosswalk!$A:$A,0))</f>
        <v>natural gas vehicle</v>
      </c>
    </row>
    <row r="531" spans="1:16">
      <c r="A531" t="s">
        <v>182</v>
      </c>
      <c r="B531">
        <v>139</v>
      </c>
      <c r="C531" t="s">
        <v>167</v>
      </c>
      <c r="D531" t="s">
        <v>168</v>
      </c>
      <c r="E531" t="s">
        <v>191</v>
      </c>
      <c r="F531" t="s">
        <v>213</v>
      </c>
      <c r="G531" t="s">
        <v>189</v>
      </c>
      <c r="H531" t="s">
        <v>191</v>
      </c>
      <c r="I531">
        <v>0</v>
      </c>
      <c r="J531">
        <v>0</v>
      </c>
      <c r="K531">
        <v>1024.7895196015884</v>
      </c>
      <c r="L531">
        <v>0</v>
      </c>
      <c r="M531" t="str">
        <f t="shared" si="8"/>
        <v>Road - Freight_Heavy Truck_Natural Gas</v>
      </c>
      <c r="N531" t="str">
        <f>INDEX(crosswalk!B:B,MATCH($M531,crosswalk!$A:$A,0))</f>
        <v>frgt</v>
      </c>
      <c r="O531" t="str">
        <f>INDEX(crosswalk!C:C,MATCH($M531,crosswalk!$A:$A,0))</f>
        <v>HDVs</v>
      </c>
      <c r="P531" t="str">
        <f>INDEX(crosswalk!D:D,MATCH($M531,crosswalk!$A:$A,0))</f>
        <v>natural gas vehicle</v>
      </c>
    </row>
    <row r="532" spans="1:16">
      <c r="A532" t="s">
        <v>183</v>
      </c>
      <c r="B532">
        <v>139</v>
      </c>
      <c r="C532" t="s">
        <v>167</v>
      </c>
      <c r="D532" t="s">
        <v>168</v>
      </c>
      <c r="E532" t="s">
        <v>191</v>
      </c>
      <c r="F532" t="s">
        <v>213</v>
      </c>
      <c r="G532" t="s">
        <v>189</v>
      </c>
      <c r="H532" t="s">
        <v>191</v>
      </c>
      <c r="I532">
        <v>0</v>
      </c>
      <c r="J532">
        <v>0</v>
      </c>
      <c r="K532">
        <v>708.0363818062558</v>
      </c>
      <c r="L532">
        <v>0</v>
      </c>
      <c r="M532" t="str">
        <f t="shared" si="8"/>
        <v>Road - Freight_Heavy Truck_Natural Gas</v>
      </c>
      <c r="N532" t="str">
        <f>INDEX(crosswalk!B:B,MATCH($M532,crosswalk!$A:$A,0))</f>
        <v>frgt</v>
      </c>
      <c r="O532" t="str">
        <f>INDEX(crosswalk!C:C,MATCH($M532,crosswalk!$A:$A,0))</f>
        <v>HDVs</v>
      </c>
      <c r="P532" t="str">
        <f>INDEX(crosswalk!D:D,MATCH($M532,crosswalk!$A:$A,0))</f>
        <v>natural gas vehicle</v>
      </c>
    </row>
    <row r="533" spans="1:16">
      <c r="A533" t="s">
        <v>184</v>
      </c>
      <c r="B533">
        <v>139</v>
      </c>
      <c r="C533" t="s">
        <v>167</v>
      </c>
      <c r="D533" t="s">
        <v>168</v>
      </c>
      <c r="E533" t="s">
        <v>191</v>
      </c>
      <c r="F533" t="s">
        <v>213</v>
      </c>
      <c r="G533" t="s">
        <v>189</v>
      </c>
      <c r="H533" t="s">
        <v>191</v>
      </c>
      <c r="I533">
        <v>0</v>
      </c>
      <c r="J533">
        <v>0</v>
      </c>
      <c r="K533">
        <v>742.82471262715978</v>
      </c>
      <c r="L533">
        <v>0</v>
      </c>
      <c r="M533" t="str">
        <f t="shared" si="8"/>
        <v>Road - Freight_Heavy Truck_Natural Gas</v>
      </c>
      <c r="N533" t="str">
        <f>INDEX(crosswalk!B:B,MATCH($M533,crosswalk!$A:$A,0))</f>
        <v>frgt</v>
      </c>
      <c r="O533" t="str">
        <f>INDEX(crosswalk!C:C,MATCH($M533,crosswalk!$A:$A,0))</f>
        <v>HDVs</v>
      </c>
      <c r="P533" t="str">
        <f>INDEX(crosswalk!D:D,MATCH($M533,crosswalk!$A:$A,0))</f>
        <v>natural gas vehicle</v>
      </c>
    </row>
    <row r="534" spans="1:16">
      <c r="A534" t="s">
        <v>166</v>
      </c>
      <c r="B534">
        <v>140</v>
      </c>
      <c r="C534" t="s">
        <v>167</v>
      </c>
      <c r="D534" t="s">
        <v>168</v>
      </c>
      <c r="E534" t="s">
        <v>169</v>
      </c>
      <c r="F534" t="s">
        <v>213</v>
      </c>
      <c r="G534" t="s">
        <v>171</v>
      </c>
      <c r="H534" t="s">
        <v>169</v>
      </c>
      <c r="I534">
        <v>52887</v>
      </c>
      <c r="J534">
        <v>59324.981617182566</v>
      </c>
      <c r="K534">
        <v>40.506243098533318</v>
      </c>
      <c r="L534">
        <v>1464.588593735336</v>
      </c>
      <c r="M534" t="str">
        <f t="shared" si="8"/>
        <v>Road - Passenger_Car_Natural Gas</v>
      </c>
      <c r="N534" t="str">
        <f>INDEX(crosswalk!B:B,MATCH($M534,crosswalk!$A:$A,0))</f>
        <v>psgr</v>
      </c>
      <c r="O534" t="str">
        <f>INDEX(crosswalk!C:C,MATCH($M534,crosswalk!$A:$A,0))</f>
        <v>LDVs</v>
      </c>
      <c r="P534" t="str">
        <f>INDEX(crosswalk!D:D,MATCH($M534,crosswalk!$A:$A,0))</f>
        <v>natural gas vehicle</v>
      </c>
    </row>
    <row r="535" spans="1:16">
      <c r="A535" t="s">
        <v>172</v>
      </c>
      <c r="B535">
        <v>140</v>
      </c>
      <c r="C535" t="s">
        <v>167</v>
      </c>
      <c r="D535" t="s">
        <v>168</v>
      </c>
      <c r="E535" t="s">
        <v>169</v>
      </c>
      <c r="F535" t="s">
        <v>213</v>
      </c>
      <c r="G535" t="s">
        <v>171</v>
      </c>
      <c r="H535" t="s">
        <v>169</v>
      </c>
      <c r="I535">
        <v>43637</v>
      </c>
      <c r="J535">
        <v>99517.332981927713</v>
      </c>
      <c r="K535">
        <v>40.533847133308463</v>
      </c>
      <c r="L535">
        <v>2455.1662380980833</v>
      </c>
      <c r="M535" t="str">
        <f t="shared" si="8"/>
        <v>Road - Passenger_Car_Natural Gas</v>
      </c>
      <c r="N535" t="str">
        <f>INDEX(crosswalk!B:B,MATCH($M535,crosswalk!$A:$A,0))</f>
        <v>psgr</v>
      </c>
      <c r="O535" t="str">
        <f>INDEX(crosswalk!C:C,MATCH($M535,crosswalk!$A:$A,0))</f>
        <v>LDVs</v>
      </c>
      <c r="P535" t="str">
        <f>INDEX(crosswalk!D:D,MATCH($M535,crosswalk!$A:$A,0))</f>
        <v>natural gas vehicle</v>
      </c>
    </row>
    <row r="536" spans="1:16">
      <c r="A536" t="s">
        <v>173</v>
      </c>
      <c r="B536">
        <v>140</v>
      </c>
      <c r="C536" t="s">
        <v>167</v>
      </c>
      <c r="D536" t="s">
        <v>168</v>
      </c>
      <c r="E536" t="s">
        <v>169</v>
      </c>
      <c r="F536" t="s">
        <v>213</v>
      </c>
      <c r="G536" t="s">
        <v>171</v>
      </c>
      <c r="H536" t="s">
        <v>169</v>
      </c>
      <c r="I536">
        <v>0</v>
      </c>
      <c r="J536">
        <v>0</v>
      </c>
      <c r="K536">
        <v>58.197314600133332</v>
      </c>
      <c r="L536">
        <v>0</v>
      </c>
      <c r="M536" t="str">
        <f t="shared" si="8"/>
        <v>Road - Passenger_Car_Natural Gas</v>
      </c>
      <c r="N536" t="str">
        <f>INDEX(crosswalk!B:B,MATCH($M536,crosswalk!$A:$A,0))</f>
        <v>psgr</v>
      </c>
      <c r="O536" t="str">
        <f>INDEX(crosswalk!C:C,MATCH($M536,crosswalk!$A:$A,0))</f>
        <v>LDVs</v>
      </c>
      <c r="P536" t="str">
        <f>INDEX(crosswalk!D:D,MATCH($M536,crosswalk!$A:$A,0))</f>
        <v>natural gas vehicle</v>
      </c>
    </row>
    <row r="537" spans="1:16">
      <c r="A537" t="s">
        <v>174</v>
      </c>
      <c r="B537">
        <v>140</v>
      </c>
      <c r="C537" t="s">
        <v>167</v>
      </c>
      <c r="D537" t="s">
        <v>168</v>
      </c>
      <c r="E537" t="s">
        <v>169</v>
      </c>
      <c r="F537" t="s">
        <v>213</v>
      </c>
      <c r="G537" t="s">
        <v>171</v>
      </c>
      <c r="H537" t="s">
        <v>169</v>
      </c>
      <c r="I537">
        <v>0</v>
      </c>
      <c r="J537">
        <v>0</v>
      </c>
      <c r="K537">
        <v>58.197314600133332</v>
      </c>
      <c r="L537">
        <v>0</v>
      </c>
      <c r="M537" t="str">
        <f t="shared" si="8"/>
        <v>Road - Passenger_Car_Natural Gas</v>
      </c>
      <c r="N537" t="str">
        <f>INDEX(crosswalk!B:B,MATCH($M537,crosswalk!$A:$A,0))</f>
        <v>psgr</v>
      </c>
      <c r="O537" t="str">
        <f>INDEX(crosswalk!C:C,MATCH($M537,crosswalk!$A:$A,0))</f>
        <v>LDVs</v>
      </c>
      <c r="P537" t="str">
        <f>INDEX(crosswalk!D:D,MATCH($M537,crosswalk!$A:$A,0))</f>
        <v>natural gas vehicle</v>
      </c>
    </row>
    <row r="538" spans="1:16">
      <c r="A538" t="s">
        <v>175</v>
      </c>
      <c r="B538">
        <v>140</v>
      </c>
      <c r="C538" t="s">
        <v>167</v>
      </c>
      <c r="D538" t="s">
        <v>168</v>
      </c>
      <c r="E538" t="s">
        <v>169</v>
      </c>
      <c r="F538" t="s">
        <v>213</v>
      </c>
      <c r="G538" t="s">
        <v>171</v>
      </c>
      <c r="H538" t="s">
        <v>169</v>
      </c>
      <c r="I538">
        <v>45</v>
      </c>
      <c r="J538">
        <v>72</v>
      </c>
      <c r="K538">
        <v>58.96066025079999</v>
      </c>
      <c r="L538">
        <v>1.221153217988652</v>
      </c>
      <c r="M538" t="str">
        <f t="shared" si="8"/>
        <v>Road - Passenger_Car_Natural Gas</v>
      </c>
      <c r="N538" t="str">
        <f>INDEX(crosswalk!B:B,MATCH($M538,crosswalk!$A:$A,0))</f>
        <v>psgr</v>
      </c>
      <c r="O538" t="str">
        <f>INDEX(crosswalk!C:C,MATCH($M538,crosswalk!$A:$A,0))</f>
        <v>LDVs</v>
      </c>
      <c r="P538" t="str">
        <f>INDEX(crosswalk!D:D,MATCH($M538,crosswalk!$A:$A,0))</f>
        <v>natural gas vehicle</v>
      </c>
    </row>
    <row r="539" spans="1:16">
      <c r="A539" t="s">
        <v>176</v>
      </c>
      <c r="B539">
        <v>140</v>
      </c>
      <c r="C539" t="s">
        <v>167</v>
      </c>
      <c r="D539" t="s">
        <v>168</v>
      </c>
      <c r="E539" t="s">
        <v>169</v>
      </c>
      <c r="F539" t="s">
        <v>213</v>
      </c>
      <c r="G539" t="s">
        <v>171</v>
      </c>
      <c r="H539" t="s">
        <v>169</v>
      </c>
      <c r="I539">
        <v>0</v>
      </c>
      <c r="J539">
        <v>0</v>
      </c>
      <c r="K539">
        <v>71.390283221600001</v>
      </c>
      <c r="L539">
        <v>0</v>
      </c>
      <c r="M539" t="str">
        <f t="shared" si="8"/>
        <v>Road - Passenger_Car_Natural Gas</v>
      </c>
      <c r="N539" t="str">
        <f>INDEX(crosswalk!B:B,MATCH($M539,crosswalk!$A:$A,0))</f>
        <v>psgr</v>
      </c>
      <c r="O539" t="str">
        <f>INDEX(crosswalk!C:C,MATCH($M539,crosswalk!$A:$A,0))</f>
        <v>LDVs</v>
      </c>
      <c r="P539" t="str">
        <f>INDEX(crosswalk!D:D,MATCH($M539,crosswalk!$A:$A,0))</f>
        <v>natural gas vehicle</v>
      </c>
    </row>
    <row r="540" spans="1:16">
      <c r="A540" t="s">
        <v>177</v>
      </c>
      <c r="B540">
        <v>140</v>
      </c>
      <c r="C540" t="s">
        <v>167</v>
      </c>
      <c r="D540" t="s">
        <v>168</v>
      </c>
      <c r="E540" t="s">
        <v>169</v>
      </c>
      <c r="F540" t="s">
        <v>213</v>
      </c>
      <c r="G540" t="s">
        <v>171</v>
      </c>
      <c r="H540" t="s">
        <v>169</v>
      </c>
      <c r="I540">
        <v>25674</v>
      </c>
      <c r="J540">
        <v>22814.654849498329</v>
      </c>
      <c r="K540">
        <v>77.204179018399969</v>
      </c>
      <c r="L540">
        <v>295.51062053339035</v>
      </c>
      <c r="M540" t="str">
        <f t="shared" si="8"/>
        <v>Road - Passenger_Car_Natural Gas</v>
      </c>
      <c r="N540" t="str">
        <f>INDEX(crosswalk!B:B,MATCH($M540,crosswalk!$A:$A,0))</f>
        <v>psgr</v>
      </c>
      <c r="O540" t="str">
        <f>INDEX(crosswalk!C:C,MATCH($M540,crosswalk!$A:$A,0))</f>
        <v>LDVs</v>
      </c>
      <c r="P540" t="str">
        <f>INDEX(crosswalk!D:D,MATCH($M540,crosswalk!$A:$A,0))</f>
        <v>natural gas vehicle</v>
      </c>
    </row>
    <row r="541" spans="1:16">
      <c r="A541" t="s">
        <v>178</v>
      </c>
      <c r="B541">
        <v>140</v>
      </c>
      <c r="C541" t="s">
        <v>167</v>
      </c>
      <c r="D541" t="s">
        <v>168</v>
      </c>
      <c r="E541" t="s">
        <v>169</v>
      </c>
      <c r="F541" t="s">
        <v>213</v>
      </c>
      <c r="G541" t="s">
        <v>171</v>
      </c>
      <c r="H541" t="s">
        <v>169</v>
      </c>
      <c r="I541">
        <v>0</v>
      </c>
      <c r="J541">
        <v>0</v>
      </c>
      <c r="K541">
        <v>58.197314600133332</v>
      </c>
      <c r="L541">
        <v>0</v>
      </c>
      <c r="M541" t="str">
        <f t="shared" si="8"/>
        <v>Road - Passenger_Car_Natural Gas</v>
      </c>
      <c r="N541" t="str">
        <f>INDEX(crosswalk!B:B,MATCH($M541,crosswalk!$A:$A,0))</f>
        <v>psgr</v>
      </c>
      <c r="O541" t="str">
        <f>INDEX(crosswalk!C:C,MATCH($M541,crosswalk!$A:$A,0))</f>
        <v>LDVs</v>
      </c>
      <c r="P541" t="str">
        <f>INDEX(crosswalk!D:D,MATCH($M541,crosswalk!$A:$A,0))</f>
        <v>natural gas vehicle</v>
      </c>
    </row>
    <row r="542" spans="1:16">
      <c r="A542" t="s">
        <v>179</v>
      </c>
      <c r="B542">
        <v>140</v>
      </c>
      <c r="C542" t="s">
        <v>167</v>
      </c>
      <c r="D542" t="s">
        <v>168</v>
      </c>
      <c r="E542" t="s">
        <v>169</v>
      </c>
      <c r="F542" t="s">
        <v>213</v>
      </c>
      <c r="G542" t="s">
        <v>171</v>
      </c>
      <c r="H542" t="s">
        <v>169</v>
      </c>
      <c r="I542">
        <v>0</v>
      </c>
      <c r="J542">
        <v>0</v>
      </c>
      <c r="K542">
        <v>58.197314600133332</v>
      </c>
      <c r="L542">
        <v>0</v>
      </c>
      <c r="M542" t="str">
        <f t="shared" si="8"/>
        <v>Road - Passenger_Car_Natural Gas</v>
      </c>
      <c r="N542" t="str">
        <f>INDEX(crosswalk!B:B,MATCH($M542,crosswalk!$A:$A,0))</f>
        <v>psgr</v>
      </c>
      <c r="O542" t="str">
        <f>INDEX(crosswalk!C:C,MATCH($M542,crosswalk!$A:$A,0))</f>
        <v>LDVs</v>
      </c>
      <c r="P542" t="str">
        <f>INDEX(crosswalk!D:D,MATCH($M542,crosswalk!$A:$A,0))</f>
        <v>natural gas vehicle</v>
      </c>
    </row>
    <row r="543" spans="1:16">
      <c r="A543" t="s">
        <v>180</v>
      </c>
      <c r="B543">
        <v>140</v>
      </c>
      <c r="C543" t="s">
        <v>167</v>
      </c>
      <c r="D543" t="s">
        <v>168</v>
      </c>
      <c r="E543" t="s">
        <v>169</v>
      </c>
      <c r="F543" t="s">
        <v>213</v>
      </c>
      <c r="G543" t="s">
        <v>171</v>
      </c>
      <c r="H543" t="s">
        <v>169</v>
      </c>
      <c r="I543">
        <v>54525</v>
      </c>
      <c r="J543">
        <v>85209.354199683046</v>
      </c>
      <c r="K543">
        <v>57.047155022666651</v>
      </c>
      <c r="L543">
        <v>1493.6652698250537</v>
      </c>
      <c r="M543" t="str">
        <f t="shared" si="8"/>
        <v>Road - Passenger_Car_Natural Gas</v>
      </c>
      <c r="N543" t="str">
        <f>INDEX(crosswalk!B:B,MATCH($M543,crosswalk!$A:$A,0))</f>
        <v>psgr</v>
      </c>
      <c r="O543" t="str">
        <f>INDEX(crosswalk!C:C,MATCH($M543,crosswalk!$A:$A,0))</f>
        <v>LDVs</v>
      </c>
      <c r="P543" t="str">
        <f>INDEX(crosswalk!D:D,MATCH($M543,crosswalk!$A:$A,0))</f>
        <v>natural gas vehicle</v>
      </c>
    </row>
    <row r="544" spans="1:16">
      <c r="A544" t="s">
        <v>181</v>
      </c>
      <c r="B544">
        <v>140</v>
      </c>
      <c r="C544" t="s">
        <v>167</v>
      </c>
      <c r="D544" t="s">
        <v>168</v>
      </c>
      <c r="E544" t="s">
        <v>169</v>
      </c>
      <c r="F544" t="s">
        <v>213</v>
      </c>
      <c r="G544" t="s">
        <v>171</v>
      </c>
      <c r="H544" t="s">
        <v>169</v>
      </c>
      <c r="I544">
        <v>0</v>
      </c>
      <c r="J544">
        <v>0</v>
      </c>
      <c r="K544">
        <v>57.152213236533306</v>
      </c>
      <c r="L544">
        <v>0</v>
      </c>
      <c r="M544" t="str">
        <f t="shared" si="8"/>
        <v>Road - Passenger_Car_Natural Gas</v>
      </c>
      <c r="N544" t="str">
        <f>INDEX(crosswalk!B:B,MATCH($M544,crosswalk!$A:$A,0))</f>
        <v>psgr</v>
      </c>
      <c r="O544" t="str">
        <f>INDEX(crosswalk!C:C,MATCH($M544,crosswalk!$A:$A,0))</f>
        <v>LDVs</v>
      </c>
      <c r="P544" t="str">
        <f>INDEX(crosswalk!D:D,MATCH($M544,crosswalk!$A:$A,0))</f>
        <v>natural gas vehicle</v>
      </c>
    </row>
    <row r="545" spans="1:16">
      <c r="A545" t="s">
        <v>182</v>
      </c>
      <c r="B545">
        <v>140</v>
      </c>
      <c r="C545" t="s">
        <v>167</v>
      </c>
      <c r="D545" t="s">
        <v>168</v>
      </c>
      <c r="E545" t="s">
        <v>169</v>
      </c>
      <c r="F545" t="s">
        <v>213</v>
      </c>
      <c r="G545" t="s">
        <v>171</v>
      </c>
      <c r="H545" t="s">
        <v>169</v>
      </c>
      <c r="I545">
        <v>119787</v>
      </c>
      <c r="J545">
        <v>122577.01799163179</v>
      </c>
      <c r="K545">
        <v>43.992079729733319</v>
      </c>
      <c r="L545">
        <v>2786.3428768243607</v>
      </c>
      <c r="M545" t="str">
        <f t="shared" si="8"/>
        <v>Road - Passenger_Car_Natural Gas</v>
      </c>
      <c r="N545" t="str">
        <f>INDEX(crosswalk!B:B,MATCH($M545,crosswalk!$A:$A,0))</f>
        <v>psgr</v>
      </c>
      <c r="O545" t="str">
        <f>INDEX(crosswalk!C:C,MATCH($M545,crosswalk!$A:$A,0))</f>
        <v>LDVs</v>
      </c>
      <c r="P545" t="str">
        <f>INDEX(crosswalk!D:D,MATCH($M545,crosswalk!$A:$A,0))</f>
        <v>natural gas vehicle</v>
      </c>
    </row>
    <row r="546" spans="1:16">
      <c r="A546" t="s">
        <v>183</v>
      </c>
      <c r="B546">
        <v>140</v>
      </c>
      <c r="C546" t="s">
        <v>167</v>
      </c>
      <c r="D546" t="s">
        <v>168</v>
      </c>
      <c r="E546" t="s">
        <v>169</v>
      </c>
      <c r="F546" t="s">
        <v>213</v>
      </c>
      <c r="G546" t="s">
        <v>171</v>
      </c>
      <c r="H546" t="s">
        <v>169</v>
      </c>
      <c r="I546">
        <v>1021.9999999999999</v>
      </c>
      <c r="J546">
        <v>2766.7</v>
      </c>
      <c r="K546">
        <v>60.067129311466658</v>
      </c>
      <c r="L546">
        <v>46.060133582442468</v>
      </c>
      <c r="M546" t="str">
        <f t="shared" si="8"/>
        <v>Road - Passenger_Car_Natural Gas</v>
      </c>
      <c r="N546" t="str">
        <f>INDEX(crosswalk!B:B,MATCH($M546,crosswalk!$A:$A,0))</f>
        <v>psgr</v>
      </c>
      <c r="O546" t="str">
        <f>INDEX(crosswalk!C:C,MATCH($M546,crosswalk!$A:$A,0))</f>
        <v>LDVs</v>
      </c>
      <c r="P546" t="str">
        <f>INDEX(crosswalk!D:D,MATCH($M546,crosswalk!$A:$A,0))</f>
        <v>natural gas vehicle</v>
      </c>
    </row>
    <row r="547" spans="1:16">
      <c r="A547" t="s">
        <v>184</v>
      </c>
      <c r="B547">
        <v>140</v>
      </c>
      <c r="C547" t="s">
        <v>167</v>
      </c>
      <c r="D547" t="s">
        <v>168</v>
      </c>
      <c r="E547" t="s">
        <v>169</v>
      </c>
      <c r="F547" t="s">
        <v>213</v>
      </c>
      <c r="G547" t="s">
        <v>171</v>
      </c>
      <c r="H547" t="s">
        <v>169</v>
      </c>
      <c r="I547">
        <v>0</v>
      </c>
      <c r="J547">
        <v>0</v>
      </c>
      <c r="K547">
        <v>58.197314600133332</v>
      </c>
      <c r="L547">
        <v>0</v>
      </c>
      <c r="M547" t="str">
        <f t="shared" si="8"/>
        <v>Road - Passenger_Car_Natural Gas</v>
      </c>
      <c r="N547" t="str">
        <f>INDEX(crosswalk!B:B,MATCH($M547,crosswalk!$A:$A,0))</f>
        <v>psgr</v>
      </c>
      <c r="O547" t="str">
        <f>INDEX(crosswalk!C:C,MATCH($M547,crosswalk!$A:$A,0))</f>
        <v>LDVs</v>
      </c>
      <c r="P547" t="str">
        <f>INDEX(crosswalk!D:D,MATCH($M547,crosswalk!$A:$A,0))</f>
        <v>natural gas vehicle</v>
      </c>
    </row>
    <row r="548" spans="1:16">
      <c r="A548" t="s">
        <v>166</v>
      </c>
      <c r="B548">
        <v>141</v>
      </c>
      <c r="C548" t="s">
        <v>167</v>
      </c>
      <c r="D548" t="s">
        <v>168</v>
      </c>
      <c r="E548" t="s">
        <v>185</v>
      </c>
      <c r="F548" t="s">
        <v>213</v>
      </c>
      <c r="G548" t="s">
        <v>171</v>
      </c>
      <c r="H548" t="s">
        <v>185</v>
      </c>
      <c r="I548">
        <v>788</v>
      </c>
      <c r="J548">
        <v>883.92394188250159</v>
      </c>
      <c r="K548">
        <v>46.856459673705075</v>
      </c>
      <c r="L548">
        <v>18.864505514029315</v>
      </c>
      <c r="M548" t="str">
        <f t="shared" si="8"/>
        <v>Road - Passenger_Passenger Light Truck_Natural Gas</v>
      </c>
      <c r="N548" t="str">
        <f>INDEX(crosswalk!B:B,MATCH($M548,crosswalk!$A:$A,0))</f>
        <v>psgr</v>
      </c>
      <c r="O548" t="str">
        <f>INDEX(crosswalk!C:C,MATCH($M548,crosswalk!$A:$A,0))</f>
        <v>LDVs</v>
      </c>
      <c r="P548" t="str">
        <f>INDEX(crosswalk!D:D,MATCH($M548,crosswalk!$A:$A,0))</f>
        <v>natural gas vehicle</v>
      </c>
    </row>
    <row r="549" spans="1:16">
      <c r="A549" t="s">
        <v>172</v>
      </c>
      <c r="B549">
        <v>141</v>
      </c>
      <c r="C549" t="s">
        <v>167</v>
      </c>
      <c r="D549" t="s">
        <v>168</v>
      </c>
      <c r="E549" t="s">
        <v>185</v>
      </c>
      <c r="F549" t="s">
        <v>213</v>
      </c>
      <c r="G549" t="s">
        <v>171</v>
      </c>
      <c r="H549" t="s">
        <v>185</v>
      </c>
      <c r="I549">
        <v>2187.5340621829491</v>
      </c>
      <c r="J549">
        <v>4988.8295638006621</v>
      </c>
      <c r="K549">
        <v>50.89352632862574</v>
      </c>
      <c r="L549">
        <v>98.024835842326539</v>
      </c>
      <c r="M549" t="str">
        <f t="shared" si="8"/>
        <v>Road - Passenger_Passenger Light Truck_Natural Gas</v>
      </c>
      <c r="N549" t="str">
        <f>INDEX(crosswalk!B:B,MATCH($M549,crosswalk!$A:$A,0))</f>
        <v>psgr</v>
      </c>
      <c r="O549" t="str">
        <f>INDEX(crosswalk!C:C,MATCH($M549,crosswalk!$A:$A,0))</f>
        <v>LDVs</v>
      </c>
      <c r="P549" t="str">
        <f>INDEX(crosswalk!D:D,MATCH($M549,crosswalk!$A:$A,0))</f>
        <v>natural gas vehicle</v>
      </c>
    </row>
    <row r="550" spans="1:16">
      <c r="A550" t="s">
        <v>173</v>
      </c>
      <c r="B550">
        <v>141</v>
      </c>
      <c r="C550" t="s">
        <v>167</v>
      </c>
      <c r="D550" t="s">
        <v>168</v>
      </c>
      <c r="E550" t="s">
        <v>185</v>
      </c>
      <c r="F550" t="s">
        <v>213</v>
      </c>
      <c r="G550" t="s">
        <v>171</v>
      </c>
      <c r="H550" t="s">
        <v>185</v>
      </c>
      <c r="I550">
        <v>0</v>
      </c>
      <c r="J550">
        <v>0</v>
      </c>
      <c r="K550">
        <v>64.07903224473219</v>
      </c>
      <c r="L550">
        <v>0</v>
      </c>
      <c r="M550" t="str">
        <f t="shared" si="8"/>
        <v>Road - Passenger_Passenger Light Truck_Natural Gas</v>
      </c>
      <c r="N550" t="str">
        <f>INDEX(crosswalk!B:B,MATCH($M550,crosswalk!$A:$A,0))</f>
        <v>psgr</v>
      </c>
      <c r="O550" t="str">
        <f>INDEX(crosswalk!C:C,MATCH($M550,crosswalk!$A:$A,0))</f>
        <v>LDVs</v>
      </c>
      <c r="P550" t="str">
        <f>INDEX(crosswalk!D:D,MATCH($M550,crosswalk!$A:$A,0))</f>
        <v>natural gas vehicle</v>
      </c>
    </row>
    <row r="551" spans="1:16">
      <c r="A551" t="s">
        <v>174</v>
      </c>
      <c r="B551">
        <v>141</v>
      </c>
      <c r="C551" t="s">
        <v>167</v>
      </c>
      <c r="D551" t="s">
        <v>168</v>
      </c>
      <c r="E551" t="s">
        <v>185</v>
      </c>
      <c r="F551" t="s">
        <v>213</v>
      </c>
      <c r="G551" t="s">
        <v>171</v>
      </c>
      <c r="H551" t="s">
        <v>185</v>
      </c>
      <c r="I551">
        <v>0</v>
      </c>
      <c r="J551">
        <v>0</v>
      </c>
      <c r="K551">
        <v>64.07903224473219</v>
      </c>
      <c r="L551">
        <v>0</v>
      </c>
      <c r="M551" t="str">
        <f t="shared" si="8"/>
        <v>Road - Passenger_Passenger Light Truck_Natural Gas</v>
      </c>
      <c r="N551" t="str">
        <f>INDEX(crosswalk!B:B,MATCH($M551,crosswalk!$A:$A,0))</f>
        <v>psgr</v>
      </c>
      <c r="O551" t="str">
        <f>INDEX(crosswalk!C:C,MATCH($M551,crosswalk!$A:$A,0))</f>
        <v>LDVs</v>
      </c>
      <c r="P551" t="str">
        <f>INDEX(crosswalk!D:D,MATCH($M551,crosswalk!$A:$A,0))</f>
        <v>natural gas vehicle</v>
      </c>
    </row>
    <row r="552" spans="1:16">
      <c r="A552" t="s">
        <v>175</v>
      </c>
      <c r="B552">
        <v>141</v>
      </c>
      <c r="C552" t="s">
        <v>167</v>
      </c>
      <c r="D552" t="s">
        <v>168</v>
      </c>
      <c r="E552" t="s">
        <v>185</v>
      </c>
      <c r="F552" t="s">
        <v>213</v>
      </c>
      <c r="G552" t="s">
        <v>171</v>
      </c>
      <c r="H552" t="s">
        <v>185</v>
      </c>
      <c r="I552">
        <v>0</v>
      </c>
      <c r="J552">
        <v>0</v>
      </c>
      <c r="K552">
        <v>65.815587212208186</v>
      </c>
      <c r="L552">
        <v>0</v>
      </c>
      <c r="M552" t="str">
        <f t="shared" si="8"/>
        <v>Road - Passenger_Passenger Light Truck_Natural Gas</v>
      </c>
      <c r="N552" t="str">
        <f>INDEX(crosswalk!B:B,MATCH($M552,crosswalk!$A:$A,0))</f>
        <v>psgr</v>
      </c>
      <c r="O552" t="str">
        <f>INDEX(crosswalk!C:C,MATCH($M552,crosswalk!$A:$A,0))</f>
        <v>LDVs</v>
      </c>
      <c r="P552" t="str">
        <f>INDEX(crosswalk!D:D,MATCH($M552,crosswalk!$A:$A,0))</f>
        <v>natural gas vehicle</v>
      </c>
    </row>
    <row r="553" spans="1:16">
      <c r="A553" t="s">
        <v>176</v>
      </c>
      <c r="B553">
        <v>141</v>
      </c>
      <c r="C553" t="s">
        <v>167</v>
      </c>
      <c r="D553" t="s">
        <v>168</v>
      </c>
      <c r="E553" t="s">
        <v>185</v>
      </c>
      <c r="F553" t="s">
        <v>213</v>
      </c>
      <c r="G553" t="s">
        <v>171</v>
      </c>
      <c r="H553" t="s">
        <v>185</v>
      </c>
      <c r="I553">
        <v>0</v>
      </c>
      <c r="J553">
        <v>0</v>
      </c>
      <c r="K553">
        <v>79.724850735404914</v>
      </c>
      <c r="L553">
        <v>0</v>
      </c>
      <c r="M553" t="str">
        <f t="shared" si="8"/>
        <v>Road - Passenger_Passenger Light Truck_Natural Gas</v>
      </c>
      <c r="N553" t="str">
        <f>INDEX(crosswalk!B:B,MATCH($M553,crosswalk!$A:$A,0))</f>
        <v>psgr</v>
      </c>
      <c r="O553" t="str">
        <f>INDEX(crosswalk!C:C,MATCH($M553,crosswalk!$A:$A,0))</f>
        <v>LDVs</v>
      </c>
      <c r="P553" t="str">
        <f>INDEX(crosswalk!D:D,MATCH($M553,crosswalk!$A:$A,0))</f>
        <v>natural gas vehicle</v>
      </c>
    </row>
    <row r="554" spans="1:16">
      <c r="A554" t="s">
        <v>177</v>
      </c>
      <c r="B554">
        <v>141</v>
      </c>
      <c r="C554" t="s">
        <v>167</v>
      </c>
      <c r="D554" t="s">
        <v>168</v>
      </c>
      <c r="E554" t="s">
        <v>185</v>
      </c>
      <c r="F554" t="s">
        <v>213</v>
      </c>
      <c r="G554" t="s">
        <v>171</v>
      </c>
      <c r="H554" t="s">
        <v>185</v>
      </c>
      <c r="I554">
        <v>49</v>
      </c>
      <c r="J554">
        <v>43.542809364548496</v>
      </c>
      <c r="K554">
        <v>86.627006341377154</v>
      </c>
      <c r="L554">
        <v>0.50264705204005633</v>
      </c>
      <c r="M554" t="str">
        <f t="shared" si="8"/>
        <v>Road - Passenger_Passenger Light Truck_Natural Gas</v>
      </c>
      <c r="N554" t="str">
        <f>INDEX(crosswalk!B:B,MATCH($M554,crosswalk!$A:$A,0))</f>
        <v>psgr</v>
      </c>
      <c r="O554" t="str">
        <f>INDEX(crosswalk!C:C,MATCH($M554,crosswalk!$A:$A,0))</f>
        <v>LDVs</v>
      </c>
      <c r="P554" t="str">
        <f>INDEX(crosswalk!D:D,MATCH($M554,crosswalk!$A:$A,0))</f>
        <v>natural gas vehicle</v>
      </c>
    </row>
    <row r="555" spans="1:16">
      <c r="A555" t="s">
        <v>178</v>
      </c>
      <c r="B555">
        <v>141</v>
      </c>
      <c r="C555" t="s">
        <v>167</v>
      </c>
      <c r="D555" t="s">
        <v>168</v>
      </c>
      <c r="E555" t="s">
        <v>185</v>
      </c>
      <c r="F555" t="s">
        <v>213</v>
      </c>
      <c r="G555" t="s">
        <v>171</v>
      </c>
      <c r="H555" t="s">
        <v>185</v>
      </c>
      <c r="I555">
        <v>0.14462682306159669</v>
      </c>
      <c r="J555">
        <v>0.14462682306159669</v>
      </c>
      <c r="K555">
        <v>64.07903224473219</v>
      </c>
      <c r="L555">
        <v>2.2570069802120983E-3</v>
      </c>
      <c r="M555" t="str">
        <f t="shared" si="8"/>
        <v>Road - Passenger_Passenger Light Truck_Natural Gas</v>
      </c>
      <c r="N555" t="str">
        <f>INDEX(crosswalk!B:B,MATCH($M555,crosswalk!$A:$A,0))</f>
        <v>psgr</v>
      </c>
      <c r="O555" t="str">
        <f>INDEX(crosswalk!C:C,MATCH($M555,crosswalk!$A:$A,0))</f>
        <v>LDVs</v>
      </c>
      <c r="P555" t="str">
        <f>INDEX(crosswalk!D:D,MATCH($M555,crosswalk!$A:$A,0))</f>
        <v>natural gas vehicle</v>
      </c>
    </row>
    <row r="556" spans="1:16">
      <c r="A556" t="s">
        <v>179</v>
      </c>
      <c r="B556">
        <v>141</v>
      </c>
      <c r="C556" t="s">
        <v>167</v>
      </c>
      <c r="D556" t="s">
        <v>168</v>
      </c>
      <c r="E556" t="s">
        <v>185</v>
      </c>
      <c r="F556" t="s">
        <v>213</v>
      </c>
      <c r="G556" t="s">
        <v>171</v>
      </c>
      <c r="H556" t="s">
        <v>185</v>
      </c>
      <c r="I556">
        <v>1.0917343153144801E-3</v>
      </c>
      <c r="J556">
        <v>1.0917343153144801E-3</v>
      </c>
      <c r="K556">
        <v>64.07903224473219</v>
      </c>
      <c r="L556">
        <v>1.7037309663867925E-5</v>
      </c>
      <c r="M556" t="str">
        <f t="shared" si="8"/>
        <v>Road - Passenger_Passenger Light Truck_Natural Gas</v>
      </c>
      <c r="N556" t="str">
        <f>INDEX(crosswalk!B:B,MATCH($M556,crosswalk!$A:$A,0))</f>
        <v>psgr</v>
      </c>
      <c r="O556" t="str">
        <f>INDEX(crosswalk!C:C,MATCH($M556,crosswalk!$A:$A,0))</f>
        <v>LDVs</v>
      </c>
      <c r="P556" t="str">
        <f>INDEX(crosswalk!D:D,MATCH($M556,crosswalk!$A:$A,0))</f>
        <v>natural gas vehicle</v>
      </c>
    </row>
    <row r="557" spans="1:16">
      <c r="A557" t="s">
        <v>180</v>
      </c>
      <c r="B557">
        <v>141</v>
      </c>
      <c r="C557" t="s">
        <v>167</v>
      </c>
      <c r="D557" t="s">
        <v>168</v>
      </c>
      <c r="E557" t="s">
        <v>185</v>
      </c>
      <c r="F557" t="s">
        <v>213</v>
      </c>
      <c r="G557" t="s">
        <v>171</v>
      </c>
      <c r="H557" t="s">
        <v>185</v>
      </c>
      <c r="I557">
        <v>716</v>
      </c>
      <c r="J557">
        <v>1118.9343898573693</v>
      </c>
      <c r="K557">
        <v>66.676410651204279</v>
      </c>
      <c r="L557">
        <v>16.781563058496154</v>
      </c>
      <c r="M557" t="str">
        <f t="shared" si="8"/>
        <v>Road - Passenger_Passenger Light Truck_Natural Gas</v>
      </c>
      <c r="N557" t="str">
        <f>INDEX(crosswalk!B:B,MATCH($M557,crosswalk!$A:$A,0))</f>
        <v>psgr</v>
      </c>
      <c r="O557" t="str">
        <f>INDEX(crosswalk!C:C,MATCH($M557,crosswalk!$A:$A,0))</f>
        <v>LDVs</v>
      </c>
      <c r="P557" t="str">
        <f>INDEX(crosswalk!D:D,MATCH($M557,crosswalk!$A:$A,0))</f>
        <v>natural gas vehicle</v>
      </c>
    </row>
    <row r="558" spans="1:16">
      <c r="A558" t="s">
        <v>181</v>
      </c>
      <c r="B558">
        <v>141</v>
      </c>
      <c r="C558" t="s">
        <v>167</v>
      </c>
      <c r="D558" t="s">
        <v>168</v>
      </c>
      <c r="E558" t="s">
        <v>185</v>
      </c>
      <c r="F558" t="s">
        <v>213</v>
      </c>
      <c r="G558" t="s">
        <v>171</v>
      </c>
      <c r="H558" t="s">
        <v>185</v>
      </c>
      <c r="I558">
        <v>0</v>
      </c>
      <c r="J558">
        <v>0</v>
      </c>
      <c r="K558">
        <v>64.228165509768772</v>
      </c>
      <c r="L558">
        <v>0</v>
      </c>
      <c r="M558" t="str">
        <f t="shared" si="8"/>
        <v>Road - Passenger_Passenger Light Truck_Natural Gas</v>
      </c>
      <c r="N558" t="str">
        <f>INDEX(crosswalk!B:B,MATCH($M558,crosswalk!$A:$A,0))</f>
        <v>psgr</v>
      </c>
      <c r="O558" t="str">
        <f>INDEX(crosswalk!C:C,MATCH($M558,crosswalk!$A:$A,0))</f>
        <v>LDVs</v>
      </c>
      <c r="P558" t="str">
        <f>INDEX(crosswalk!D:D,MATCH($M558,crosswalk!$A:$A,0))</f>
        <v>natural gas vehicle</v>
      </c>
    </row>
    <row r="559" spans="1:16">
      <c r="A559" t="s">
        <v>182</v>
      </c>
      <c r="B559">
        <v>141</v>
      </c>
      <c r="C559" t="s">
        <v>167</v>
      </c>
      <c r="D559" t="s">
        <v>168</v>
      </c>
      <c r="E559" t="s">
        <v>185</v>
      </c>
      <c r="F559" t="s">
        <v>213</v>
      </c>
      <c r="G559" t="s">
        <v>171</v>
      </c>
      <c r="H559" t="s">
        <v>185</v>
      </c>
      <c r="I559">
        <v>265</v>
      </c>
      <c r="J559">
        <v>271.17224546722451</v>
      </c>
      <c r="K559">
        <v>58.572800087712572</v>
      </c>
      <c r="L559">
        <v>4.6296616357958813</v>
      </c>
      <c r="M559" t="str">
        <f t="shared" si="8"/>
        <v>Road - Passenger_Passenger Light Truck_Natural Gas</v>
      </c>
      <c r="N559" t="str">
        <f>INDEX(crosswalk!B:B,MATCH($M559,crosswalk!$A:$A,0))</f>
        <v>psgr</v>
      </c>
      <c r="O559" t="str">
        <f>INDEX(crosswalk!C:C,MATCH($M559,crosswalk!$A:$A,0))</f>
        <v>LDVs</v>
      </c>
      <c r="P559" t="str">
        <f>INDEX(crosswalk!D:D,MATCH($M559,crosswalk!$A:$A,0))</f>
        <v>natural gas vehicle</v>
      </c>
    </row>
    <row r="560" spans="1:16">
      <c r="A560" t="s">
        <v>183</v>
      </c>
      <c r="B560">
        <v>141</v>
      </c>
      <c r="C560" t="s">
        <v>167</v>
      </c>
      <c r="D560" t="s">
        <v>168</v>
      </c>
      <c r="E560" t="s">
        <v>185</v>
      </c>
      <c r="F560" t="s">
        <v>213</v>
      </c>
      <c r="G560" t="s">
        <v>171</v>
      </c>
      <c r="H560" t="s">
        <v>185</v>
      </c>
      <c r="I560">
        <v>129</v>
      </c>
      <c r="J560">
        <v>349.22142857142859</v>
      </c>
      <c r="K560">
        <v>70.345119069903632</v>
      </c>
      <c r="L560">
        <v>4.9644016982102039</v>
      </c>
      <c r="M560" t="str">
        <f t="shared" si="8"/>
        <v>Road - Passenger_Passenger Light Truck_Natural Gas</v>
      </c>
      <c r="N560" t="str">
        <f>INDEX(crosswalk!B:B,MATCH($M560,crosswalk!$A:$A,0))</f>
        <v>psgr</v>
      </c>
      <c r="O560" t="str">
        <f>INDEX(crosswalk!C:C,MATCH($M560,crosswalk!$A:$A,0))</f>
        <v>LDVs</v>
      </c>
      <c r="P560" t="str">
        <f>INDEX(crosswalk!D:D,MATCH($M560,crosswalk!$A:$A,0))</f>
        <v>natural gas vehicle</v>
      </c>
    </row>
    <row r="561" spans="1:16">
      <c r="A561" t="s">
        <v>184</v>
      </c>
      <c r="B561">
        <v>141</v>
      </c>
      <c r="C561" t="s">
        <v>167</v>
      </c>
      <c r="D561" t="s">
        <v>168</v>
      </c>
      <c r="E561" t="s">
        <v>185</v>
      </c>
      <c r="F561" t="s">
        <v>213</v>
      </c>
      <c r="G561" t="s">
        <v>171</v>
      </c>
      <c r="H561" t="s">
        <v>185</v>
      </c>
      <c r="I561">
        <v>16.480725929082933</v>
      </c>
      <c r="J561">
        <v>16.480725929082933</v>
      </c>
      <c r="K561">
        <v>64.07903224473219</v>
      </c>
      <c r="L561">
        <v>0.25719373953931368</v>
      </c>
      <c r="M561" t="str">
        <f t="shared" si="8"/>
        <v>Road - Passenger_Passenger Light Truck_Natural Gas</v>
      </c>
      <c r="N561" t="str">
        <f>INDEX(crosswalk!B:B,MATCH($M561,crosswalk!$A:$A,0))</f>
        <v>psgr</v>
      </c>
      <c r="O561" t="str">
        <f>INDEX(crosswalk!C:C,MATCH($M561,crosswalk!$A:$A,0))</f>
        <v>LDVs</v>
      </c>
      <c r="P561" t="str">
        <f>INDEX(crosswalk!D:D,MATCH($M561,crosswalk!$A:$A,0))</f>
        <v>natural gas vehicle</v>
      </c>
    </row>
    <row r="562" spans="1:16">
      <c r="A562" t="s">
        <v>166</v>
      </c>
      <c r="B562">
        <v>142</v>
      </c>
      <c r="C562" t="s">
        <v>167</v>
      </c>
      <c r="D562" t="s">
        <v>168</v>
      </c>
      <c r="E562" t="s">
        <v>188</v>
      </c>
      <c r="F562" t="s">
        <v>213</v>
      </c>
      <c r="G562" t="s">
        <v>189</v>
      </c>
      <c r="H562" t="s">
        <v>188</v>
      </c>
      <c r="I562">
        <v>17608</v>
      </c>
      <c r="J562">
        <v>19751.437523689201</v>
      </c>
      <c r="K562">
        <v>87.498517683096111</v>
      </c>
      <c r="L562">
        <v>225.73453867213334</v>
      </c>
      <c r="M562" t="str">
        <f t="shared" si="8"/>
        <v>Road - Freight_Freight Light Truck_Natural Gas</v>
      </c>
      <c r="N562" t="str">
        <f>INDEX(crosswalk!B:B,MATCH($M562,crosswalk!$A:$A,0))</f>
        <v>frgt</v>
      </c>
      <c r="O562" t="str">
        <f>INDEX(crosswalk!C:C,MATCH($M562,crosswalk!$A:$A,0))</f>
        <v>LDVs</v>
      </c>
      <c r="P562" t="str">
        <f>INDEX(crosswalk!D:D,MATCH($M562,crosswalk!$A:$A,0))</f>
        <v>natural gas vehicle</v>
      </c>
    </row>
    <row r="563" spans="1:16">
      <c r="A563" t="s">
        <v>172</v>
      </c>
      <c r="B563">
        <v>142</v>
      </c>
      <c r="C563" t="s">
        <v>167</v>
      </c>
      <c r="D563" t="s">
        <v>168</v>
      </c>
      <c r="E563" t="s">
        <v>188</v>
      </c>
      <c r="F563" t="s">
        <v>213</v>
      </c>
      <c r="G563" t="s">
        <v>189</v>
      </c>
      <c r="H563" t="s">
        <v>188</v>
      </c>
      <c r="I563">
        <v>41407.940614815125</v>
      </c>
      <c r="J563">
        <v>94433.801917190576</v>
      </c>
      <c r="K563">
        <v>86.309562772734168</v>
      </c>
      <c r="L563">
        <v>1094.1290731115014</v>
      </c>
      <c r="M563" t="str">
        <f t="shared" si="8"/>
        <v>Road - Freight_Freight Light Truck_Natural Gas</v>
      </c>
      <c r="N563" t="str">
        <f>INDEX(crosswalk!B:B,MATCH($M563,crosswalk!$A:$A,0))</f>
        <v>frgt</v>
      </c>
      <c r="O563" t="str">
        <f>INDEX(crosswalk!C:C,MATCH($M563,crosswalk!$A:$A,0))</f>
        <v>LDVs</v>
      </c>
      <c r="P563" t="str">
        <f>INDEX(crosswalk!D:D,MATCH($M563,crosswalk!$A:$A,0))</f>
        <v>natural gas vehicle</v>
      </c>
    </row>
    <row r="564" spans="1:16">
      <c r="A564" t="s">
        <v>173</v>
      </c>
      <c r="B564">
        <v>142</v>
      </c>
      <c r="C564" t="s">
        <v>167</v>
      </c>
      <c r="D564" t="s">
        <v>168</v>
      </c>
      <c r="E564" t="s">
        <v>188</v>
      </c>
      <c r="F564" t="s">
        <v>213</v>
      </c>
      <c r="G564" t="s">
        <v>189</v>
      </c>
      <c r="H564" t="s">
        <v>188</v>
      </c>
      <c r="I564">
        <v>0</v>
      </c>
      <c r="J564">
        <v>0</v>
      </c>
      <c r="K564">
        <v>108.13052167107652</v>
      </c>
      <c r="L564">
        <v>0</v>
      </c>
      <c r="M564" t="str">
        <f t="shared" si="8"/>
        <v>Road - Freight_Freight Light Truck_Natural Gas</v>
      </c>
      <c r="N564" t="str">
        <f>INDEX(crosswalk!B:B,MATCH($M564,crosswalk!$A:$A,0))</f>
        <v>frgt</v>
      </c>
      <c r="O564" t="str">
        <f>INDEX(crosswalk!C:C,MATCH($M564,crosswalk!$A:$A,0))</f>
        <v>LDVs</v>
      </c>
      <c r="P564" t="str">
        <f>INDEX(crosswalk!D:D,MATCH($M564,crosswalk!$A:$A,0))</f>
        <v>natural gas vehicle</v>
      </c>
    </row>
    <row r="565" spans="1:16">
      <c r="A565" t="s">
        <v>174</v>
      </c>
      <c r="B565">
        <v>142</v>
      </c>
      <c r="C565" t="s">
        <v>167</v>
      </c>
      <c r="D565" t="s">
        <v>168</v>
      </c>
      <c r="E565" t="s">
        <v>188</v>
      </c>
      <c r="F565" t="s">
        <v>213</v>
      </c>
      <c r="G565" t="s">
        <v>189</v>
      </c>
      <c r="H565" t="s">
        <v>188</v>
      </c>
      <c r="I565">
        <v>0</v>
      </c>
      <c r="J565">
        <v>0</v>
      </c>
      <c r="K565">
        <v>121.5359623178331</v>
      </c>
      <c r="L565">
        <v>0</v>
      </c>
      <c r="M565" t="str">
        <f t="shared" si="8"/>
        <v>Road - Freight_Freight Light Truck_Natural Gas</v>
      </c>
      <c r="N565" t="str">
        <f>INDEX(crosswalk!B:B,MATCH($M565,crosswalk!$A:$A,0))</f>
        <v>frgt</v>
      </c>
      <c r="O565" t="str">
        <f>INDEX(crosswalk!C:C,MATCH($M565,crosswalk!$A:$A,0))</f>
        <v>LDVs</v>
      </c>
      <c r="P565" t="str">
        <f>INDEX(crosswalk!D:D,MATCH($M565,crosswalk!$A:$A,0))</f>
        <v>natural gas vehicle</v>
      </c>
    </row>
    <row r="566" spans="1:16">
      <c r="A566" t="s">
        <v>175</v>
      </c>
      <c r="B566">
        <v>142</v>
      </c>
      <c r="C566" t="s">
        <v>167</v>
      </c>
      <c r="D566" t="s">
        <v>168</v>
      </c>
      <c r="E566" t="s">
        <v>188</v>
      </c>
      <c r="F566" t="s">
        <v>213</v>
      </c>
      <c r="G566" t="s">
        <v>189</v>
      </c>
      <c r="H566" t="s">
        <v>188</v>
      </c>
      <c r="I566">
        <v>2</v>
      </c>
      <c r="J566">
        <v>3.2</v>
      </c>
      <c r="K566">
        <v>112.39699941698176</v>
      </c>
      <c r="L566">
        <v>2.8470510926437782E-2</v>
      </c>
      <c r="M566" t="str">
        <f t="shared" si="8"/>
        <v>Road - Freight_Freight Light Truck_Natural Gas</v>
      </c>
      <c r="N566" t="str">
        <f>INDEX(crosswalk!B:B,MATCH($M566,crosswalk!$A:$A,0))</f>
        <v>frgt</v>
      </c>
      <c r="O566" t="str">
        <f>INDEX(crosswalk!C:C,MATCH($M566,crosswalk!$A:$A,0))</f>
        <v>LDVs</v>
      </c>
      <c r="P566" t="str">
        <f>INDEX(crosswalk!D:D,MATCH($M566,crosswalk!$A:$A,0))</f>
        <v>natural gas vehicle</v>
      </c>
    </row>
    <row r="567" spans="1:16">
      <c r="A567" t="s">
        <v>176</v>
      </c>
      <c r="B567">
        <v>142</v>
      </c>
      <c r="C567" t="s">
        <v>167</v>
      </c>
      <c r="D567" t="s">
        <v>168</v>
      </c>
      <c r="E567" t="s">
        <v>188</v>
      </c>
      <c r="F567" t="s">
        <v>213</v>
      </c>
      <c r="G567" t="s">
        <v>189</v>
      </c>
      <c r="H567" t="s">
        <v>188</v>
      </c>
      <c r="I567">
        <v>0</v>
      </c>
      <c r="J567">
        <v>0</v>
      </c>
      <c r="K567">
        <v>136.53486604122313</v>
      </c>
      <c r="L567">
        <v>0</v>
      </c>
      <c r="M567" t="str">
        <f t="shared" si="8"/>
        <v>Road - Freight_Freight Light Truck_Natural Gas</v>
      </c>
      <c r="N567" t="str">
        <f>INDEX(crosswalk!B:B,MATCH($M567,crosswalk!$A:$A,0))</f>
        <v>frgt</v>
      </c>
      <c r="O567" t="str">
        <f>INDEX(crosswalk!C:C,MATCH($M567,crosswalk!$A:$A,0))</f>
        <v>LDVs</v>
      </c>
      <c r="P567" t="str">
        <f>INDEX(crosswalk!D:D,MATCH($M567,crosswalk!$A:$A,0))</f>
        <v>natural gas vehicle</v>
      </c>
    </row>
    <row r="568" spans="1:16">
      <c r="A568" t="s">
        <v>177</v>
      </c>
      <c r="B568">
        <v>142</v>
      </c>
      <c r="C568" t="s">
        <v>167</v>
      </c>
      <c r="D568" t="s">
        <v>168</v>
      </c>
      <c r="E568" t="s">
        <v>188</v>
      </c>
      <c r="F568" t="s">
        <v>213</v>
      </c>
      <c r="G568" t="s">
        <v>189</v>
      </c>
      <c r="H568" t="s">
        <v>188</v>
      </c>
      <c r="I568">
        <v>962</v>
      </c>
      <c r="J568">
        <v>854.8608695652174</v>
      </c>
      <c r="K568">
        <v>148.33291419471823</v>
      </c>
      <c r="L568">
        <v>5.7631232704228559</v>
      </c>
      <c r="M568" t="str">
        <f t="shared" si="8"/>
        <v>Road - Freight_Freight Light Truck_Natural Gas</v>
      </c>
      <c r="N568" t="str">
        <f>INDEX(crosswalk!B:B,MATCH($M568,crosswalk!$A:$A,0))</f>
        <v>frgt</v>
      </c>
      <c r="O568" t="str">
        <f>INDEX(crosswalk!C:C,MATCH($M568,crosswalk!$A:$A,0))</f>
        <v>LDVs</v>
      </c>
      <c r="P568" t="str">
        <f>INDEX(crosswalk!D:D,MATCH($M568,crosswalk!$A:$A,0))</f>
        <v>natural gas vehicle</v>
      </c>
    </row>
    <row r="569" spans="1:16">
      <c r="A569" t="s">
        <v>178</v>
      </c>
      <c r="B569">
        <v>142</v>
      </c>
      <c r="C569" t="s">
        <v>167</v>
      </c>
      <c r="D569" t="s">
        <v>168</v>
      </c>
      <c r="E569" t="s">
        <v>188</v>
      </c>
      <c r="F569" t="s">
        <v>213</v>
      </c>
      <c r="G569" t="s">
        <v>189</v>
      </c>
      <c r="H569" t="s">
        <v>188</v>
      </c>
      <c r="I569">
        <v>2.7376482973105452</v>
      </c>
      <c r="J569">
        <v>2.7376482973105452</v>
      </c>
      <c r="K569">
        <v>120.99379408766848</v>
      </c>
      <c r="L569">
        <v>2.2626353012179513E-2</v>
      </c>
      <c r="M569" t="str">
        <f t="shared" si="8"/>
        <v>Road - Freight_Freight Light Truck_Natural Gas</v>
      </c>
      <c r="N569" t="str">
        <f>INDEX(crosswalk!B:B,MATCH($M569,crosswalk!$A:$A,0))</f>
        <v>frgt</v>
      </c>
      <c r="O569" t="str">
        <f>INDEX(crosswalk!C:C,MATCH($M569,crosswalk!$A:$A,0))</f>
        <v>LDVs</v>
      </c>
      <c r="P569" t="str">
        <f>INDEX(crosswalk!D:D,MATCH($M569,crosswalk!$A:$A,0))</f>
        <v>natural gas vehicle</v>
      </c>
    </row>
    <row r="570" spans="1:16">
      <c r="A570" t="s">
        <v>179</v>
      </c>
      <c r="B570">
        <v>142</v>
      </c>
      <c r="C570" t="s">
        <v>167</v>
      </c>
      <c r="D570" t="s">
        <v>168</v>
      </c>
      <c r="E570" t="s">
        <v>188</v>
      </c>
      <c r="F570" t="s">
        <v>213</v>
      </c>
      <c r="G570" t="s">
        <v>189</v>
      </c>
      <c r="H570" t="s">
        <v>188</v>
      </c>
      <c r="I570">
        <v>2.0665492929781457E-2</v>
      </c>
      <c r="J570">
        <v>2.0665492929781457E-2</v>
      </c>
      <c r="K570">
        <v>120.91796163379918</v>
      </c>
      <c r="L570">
        <v>1.7090507192278872E-4</v>
      </c>
      <c r="M570" t="str">
        <f t="shared" si="8"/>
        <v>Road - Freight_Freight Light Truck_Natural Gas</v>
      </c>
      <c r="N570" t="str">
        <f>INDEX(crosswalk!B:B,MATCH($M570,crosswalk!$A:$A,0))</f>
        <v>frgt</v>
      </c>
      <c r="O570" t="str">
        <f>INDEX(crosswalk!C:C,MATCH($M570,crosswalk!$A:$A,0))</f>
        <v>LDVs</v>
      </c>
      <c r="P570" t="str">
        <f>INDEX(crosswalk!D:D,MATCH($M570,crosswalk!$A:$A,0))</f>
        <v>natural gas vehicle</v>
      </c>
    </row>
    <row r="571" spans="1:16">
      <c r="A571" t="s">
        <v>180</v>
      </c>
      <c r="B571">
        <v>142</v>
      </c>
      <c r="C571" t="s">
        <v>167</v>
      </c>
      <c r="D571" t="s">
        <v>168</v>
      </c>
      <c r="E571" t="s">
        <v>188</v>
      </c>
      <c r="F571" t="s">
        <v>213</v>
      </c>
      <c r="G571" t="s">
        <v>189</v>
      </c>
      <c r="H571" t="s">
        <v>188</v>
      </c>
      <c r="I571">
        <v>16036.000000000002</v>
      </c>
      <c r="J571">
        <v>25060.379714738512</v>
      </c>
      <c r="K571">
        <v>129.76299377999786</v>
      </c>
      <c r="L571">
        <v>193.12424123958067</v>
      </c>
      <c r="M571" t="str">
        <f t="shared" si="8"/>
        <v>Road - Freight_Freight Light Truck_Natural Gas</v>
      </c>
      <c r="N571" t="str">
        <f>INDEX(crosswalk!B:B,MATCH($M571,crosswalk!$A:$A,0))</f>
        <v>frgt</v>
      </c>
      <c r="O571" t="str">
        <f>INDEX(crosswalk!C:C,MATCH($M571,crosswalk!$A:$A,0))</f>
        <v>LDVs</v>
      </c>
      <c r="P571" t="str">
        <f>INDEX(crosswalk!D:D,MATCH($M571,crosswalk!$A:$A,0))</f>
        <v>natural gas vehicle</v>
      </c>
    </row>
    <row r="572" spans="1:16">
      <c r="A572" t="s">
        <v>181</v>
      </c>
      <c r="B572">
        <v>142</v>
      </c>
      <c r="C572" t="s">
        <v>167</v>
      </c>
      <c r="D572" t="s">
        <v>168</v>
      </c>
      <c r="E572" t="s">
        <v>188</v>
      </c>
      <c r="F572" t="s">
        <v>213</v>
      </c>
      <c r="G572" t="s">
        <v>189</v>
      </c>
      <c r="H572" t="s">
        <v>188</v>
      </c>
      <c r="I572">
        <v>0</v>
      </c>
      <c r="J572">
        <v>0</v>
      </c>
      <c r="K572">
        <v>109.39347002306529</v>
      </c>
      <c r="L572">
        <v>0</v>
      </c>
      <c r="M572" t="str">
        <f t="shared" si="8"/>
        <v>Road - Freight_Freight Light Truck_Natural Gas</v>
      </c>
      <c r="N572" t="str">
        <f>INDEX(crosswalk!B:B,MATCH($M572,crosswalk!$A:$A,0))</f>
        <v>frgt</v>
      </c>
      <c r="O572" t="str">
        <f>INDEX(crosswalk!C:C,MATCH($M572,crosswalk!$A:$A,0))</f>
        <v>LDVs</v>
      </c>
      <c r="P572" t="str">
        <f>INDEX(crosswalk!D:D,MATCH($M572,crosswalk!$A:$A,0))</f>
        <v>natural gas vehicle</v>
      </c>
    </row>
    <row r="573" spans="1:16">
      <c r="A573" t="s">
        <v>182</v>
      </c>
      <c r="B573">
        <v>142</v>
      </c>
      <c r="C573" t="s">
        <v>167</v>
      </c>
      <c r="D573" t="s">
        <v>168</v>
      </c>
      <c r="E573" t="s">
        <v>188</v>
      </c>
      <c r="F573" t="s">
        <v>213</v>
      </c>
      <c r="G573" t="s">
        <v>189</v>
      </c>
      <c r="H573" t="s">
        <v>188</v>
      </c>
      <c r="I573">
        <v>7131</v>
      </c>
      <c r="J573">
        <v>7297.0916317991632</v>
      </c>
      <c r="K573">
        <v>127.39172883531327</v>
      </c>
      <c r="L573">
        <v>57.28073320390007</v>
      </c>
      <c r="M573" t="str">
        <f t="shared" si="8"/>
        <v>Road - Freight_Freight Light Truck_Natural Gas</v>
      </c>
      <c r="N573" t="str">
        <f>INDEX(crosswalk!B:B,MATCH($M573,crosswalk!$A:$A,0))</f>
        <v>frgt</v>
      </c>
      <c r="O573" t="str">
        <f>INDEX(crosswalk!C:C,MATCH($M573,crosswalk!$A:$A,0))</f>
        <v>LDVs</v>
      </c>
      <c r="P573" t="str">
        <f>INDEX(crosswalk!D:D,MATCH($M573,crosswalk!$A:$A,0))</f>
        <v>natural gas vehicle</v>
      </c>
    </row>
    <row r="574" spans="1:16">
      <c r="A574" t="s">
        <v>183</v>
      </c>
      <c r="B574">
        <v>142</v>
      </c>
      <c r="C574" t="s">
        <v>167</v>
      </c>
      <c r="D574" t="s">
        <v>168</v>
      </c>
      <c r="E574" t="s">
        <v>188</v>
      </c>
      <c r="F574" t="s">
        <v>213</v>
      </c>
      <c r="G574" t="s">
        <v>189</v>
      </c>
      <c r="H574" t="s">
        <v>188</v>
      </c>
      <c r="I574">
        <v>2885</v>
      </c>
      <c r="J574">
        <v>7810.1071428571431</v>
      </c>
      <c r="K574">
        <v>130.36691544348315</v>
      </c>
      <c r="L574">
        <v>59.908659465391679</v>
      </c>
      <c r="M574" t="str">
        <f t="shared" si="8"/>
        <v>Road - Freight_Freight Light Truck_Natural Gas</v>
      </c>
      <c r="N574" t="str">
        <f>INDEX(crosswalk!B:B,MATCH($M574,crosswalk!$A:$A,0))</f>
        <v>frgt</v>
      </c>
      <c r="O574" t="str">
        <f>INDEX(crosswalk!C:C,MATCH($M574,crosswalk!$A:$A,0))</f>
        <v>LDVs</v>
      </c>
      <c r="P574" t="str">
        <f>INDEX(crosswalk!D:D,MATCH($M574,crosswalk!$A:$A,0))</f>
        <v>natural gas vehicle</v>
      </c>
    </row>
    <row r="575" spans="1:16">
      <c r="A575" t="s">
        <v>184</v>
      </c>
      <c r="B575">
        <v>142</v>
      </c>
      <c r="C575" t="s">
        <v>167</v>
      </c>
      <c r="D575" t="s">
        <v>168</v>
      </c>
      <c r="E575" t="s">
        <v>188</v>
      </c>
      <c r="F575" t="s">
        <v>213</v>
      </c>
      <c r="G575" t="s">
        <v>189</v>
      </c>
      <c r="H575" t="s">
        <v>188</v>
      </c>
      <c r="I575">
        <v>311.9644774260143</v>
      </c>
      <c r="J575">
        <v>311.9644774260143</v>
      </c>
      <c r="K575">
        <v>121.5359623178331</v>
      </c>
      <c r="L575">
        <v>2.5668491159035272</v>
      </c>
      <c r="M575" t="str">
        <f t="shared" si="8"/>
        <v>Road - Freight_Freight Light Truck_Natural Gas</v>
      </c>
      <c r="N575" t="str">
        <f>INDEX(crosswalk!B:B,MATCH($M575,crosswalk!$A:$A,0))</f>
        <v>frgt</v>
      </c>
      <c r="O575" t="str">
        <f>INDEX(crosswalk!C:C,MATCH($M575,crosswalk!$A:$A,0))</f>
        <v>LDVs</v>
      </c>
      <c r="P575" t="str">
        <f>INDEX(crosswalk!D:D,MATCH($M575,crosswalk!$A:$A,0))</f>
        <v>natural gas vehicle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1C2FD-DA69-4D0C-A072-DA4DEBC04593}">
  <dimension ref="A1:U247"/>
  <sheetViews>
    <sheetView topLeftCell="B13" workbookViewId="0">
      <selection activeCell="G38" sqref="G38"/>
    </sheetView>
  </sheetViews>
  <sheetFormatPr defaultRowHeight="15"/>
  <cols>
    <col min="2" max="2" width="29" bestFit="1" customWidth="1"/>
    <col min="4" max="4" width="16.42578125" bestFit="1" customWidth="1"/>
    <col min="5" max="5" width="20.5703125" bestFit="1" customWidth="1"/>
    <col min="6" max="7" width="22.7109375" bestFit="1" customWidth="1"/>
    <col min="8" max="8" width="15.42578125" bestFit="1" customWidth="1"/>
    <col min="9" max="9" width="20.5703125" bestFit="1" customWidth="1"/>
    <col min="10" max="10" width="13.42578125" bestFit="1" customWidth="1"/>
    <col min="14" max="14" width="17.85546875" bestFit="1" customWidth="1"/>
    <col min="15" max="15" width="17.28515625" bestFit="1" customWidth="1"/>
    <col min="16" max="16" width="17.7109375" bestFit="1" customWidth="1"/>
    <col min="17" max="17" width="17.28515625" bestFit="1" customWidth="1"/>
    <col min="18" max="18" width="19.85546875" bestFit="1" customWidth="1"/>
  </cols>
  <sheetData>
    <row r="1" spans="2:6" s="73" customFormat="1">
      <c r="B1" s="72" t="s">
        <v>264</v>
      </c>
    </row>
    <row r="2" spans="2:6">
      <c r="B2" s="1" t="s">
        <v>131</v>
      </c>
    </row>
    <row r="3" spans="2:6">
      <c r="C3" t="s">
        <v>37</v>
      </c>
      <c r="D3">
        <v>2015</v>
      </c>
    </row>
    <row r="4" spans="2:6">
      <c r="B4" t="s">
        <v>265</v>
      </c>
      <c r="C4" t="s">
        <v>38</v>
      </c>
      <c r="D4" s="74">
        <v>1.6401726166170729</v>
      </c>
      <c r="F4" s="75"/>
    </row>
    <row r="5" spans="2:6">
      <c r="B5" t="s">
        <v>265</v>
      </c>
      <c r="C5" t="s">
        <v>39</v>
      </c>
      <c r="D5" s="74">
        <v>16.929230868571089</v>
      </c>
      <c r="F5" s="75"/>
    </row>
    <row r="6" spans="2:6">
      <c r="B6" t="s">
        <v>265</v>
      </c>
      <c r="C6" t="s">
        <v>28</v>
      </c>
      <c r="D6" s="74">
        <v>111.4</v>
      </c>
      <c r="F6" s="75"/>
    </row>
    <row r="7" spans="2:6">
      <c r="B7" t="s">
        <v>265</v>
      </c>
      <c r="C7" t="s">
        <v>40</v>
      </c>
      <c r="D7" s="74">
        <v>487</v>
      </c>
      <c r="F7" s="75"/>
    </row>
    <row r="8" spans="2:6">
      <c r="B8" t="s">
        <v>265</v>
      </c>
      <c r="C8" t="s">
        <v>41</v>
      </c>
      <c r="D8" s="74">
        <v>1</v>
      </c>
      <c r="F8" s="75"/>
    </row>
    <row r="9" spans="2:6">
      <c r="B9" t="s">
        <v>265</v>
      </c>
      <c r="C9" t="s">
        <v>42</v>
      </c>
      <c r="D9" s="74">
        <v>1.1771316252673469</v>
      </c>
      <c r="F9" s="75"/>
    </row>
    <row r="12" spans="2:6">
      <c r="C12" t="s">
        <v>43</v>
      </c>
      <c r="D12">
        <v>2016</v>
      </c>
    </row>
    <row r="13" spans="2:6">
      <c r="B13" t="s">
        <v>97</v>
      </c>
      <c r="C13" t="s">
        <v>38</v>
      </c>
      <c r="D13" s="74">
        <v>1</v>
      </c>
      <c r="F13" s="75"/>
    </row>
    <row r="14" spans="2:6">
      <c r="B14" t="s">
        <v>97</v>
      </c>
      <c r="C14" t="s">
        <v>39</v>
      </c>
      <c r="D14" s="74">
        <v>4.592966180951823</v>
      </c>
      <c r="F14" s="75"/>
    </row>
    <row r="15" spans="2:6">
      <c r="B15" t="s">
        <v>97</v>
      </c>
      <c r="C15" t="s">
        <v>28</v>
      </c>
      <c r="D15" s="74">
        <v>42</v>
      </c>
      <c r="F15" s="75"/>
    </row>
    <row r="16" spans="2:6">
      <c r="B16" t="s">
        <v>97</v>
      </c>
      <c r="C16" t="s">
        <v>40</v>
      </c>
      <c r="D16" s="74">
        <v>3512</v>
      </c>
      <c r="F16" s="75"/>
    </row>
    <row r="17" spans="2:10">
      <c r="B17" t="s">
        <v>97</v>
      </c>
      <c r="C17" t="s">
        <v>41</v>
      </c>
      <c r="D17" s="74">
        <v>1000</v>
      </c>
      <c r="F17" s="75"/>
    </row>
    <row r="18" spans="2:10">
      <c r="B18" t="s">
        <v>97</v>
      </c>
      <c r="C18" t="s">
        <v>42</v>
      </c>
      <c r="D18" s="74">
        <v>1</v>
      </c>
      <c r="F18" s="75"/>
    </row>
    <row r="22" spans="2:10">
      <c r="B22" s="1" t="s">
        <v>138</v>
      </c>
    </row>
    <row r="23" spans="2:10">
      <c r="C23" t="s">
        <v>266</v>
      </c>
      <c r="D23" t="s">
        <v>267</v>
      </c>
      <c r="E23" t="s">
        <v>240</v>
      </c>
      <c r="F23" t="s">
        <v>238</v>
      </c>
      <c r="G23" t="s">
        <v>218</v>
      </c>
      <c r="H23" t="s">
        <v>268</v>
      </c>
      <c r="I23" t="s">
        <v>242</v>
      </c>
      <c r="J23" t="s">
        <v>269</v>
      </c>
    </row>
    <row r="24" spans="2:10">
      <c r="B24" t="s">
        <v>265</v>
      </c>
      <c r="C24" t="s">
        <v>38</v>
      </c>
      <c r="D24" s="76">
        <v>38818</v>
      </c>
      <c r="E24" s="76">
        <v>4048.5074626865676</v>
      </c>
      <c r="F24" s="76">
        <v>22351809.701492537</v>
      </c>
      <c r="G24" s="76">
        <v>309710.82089552243</v>
      </c>
      <c r="H24" s="76">
        <v>36714</v>
      </c>
      <c r="I24" s="76">
        <v>119430.97014925374</v>
      </c>
      <c r="J24" s="76">
        <v>743.5886494688923</v>
      </c>
    </row>
    <row r="25" spans="2:10">
      <c r="B25" t="s">
        <v>265</v>
      </c>
      <c r="C25" t="s">
        <v>39</v>
      </c>
      <c r="D25" s="76">
        <v>7912</v>
      </c>
      <c r="E25" s="76">
        <v>9099.1184956694433</v>
      </c>
      <c r="F25" s="76">
        <v>4109.6143403709411</v>
      </c>
      <c r="G25" s="76">
        <v>45289.478169105801</v>
      </c>
      <c r="H25" s="76">
        <v>0</v>
      </c>
      <c r="I25" s="76">
        <v>836.92743421682235</v>
      </c>
      <c r="J25" s="76">
        <v>14.614802219298447</v>
      </c>
    </row>
    <row r="26" spans="2:10">
      <c r="B26" t="s">
        <v>265</v>
      </c>
      <c r="C26" t="s">
        <v>28</v>
      </c>
      <c r="D26" s="76">
        <v>0</v>
      </c>
      <c r="E26" s="76">
        <v>0</v>
      </c>
      <c r="F26" s="76">
        <v>0</v>
      </c>
      <c r="G26" s="76">
        <v>5900.0774828233225</v>
      </c>
      <c r="H26" s="76">
        <v>0</v>
      </c>
      <c r="I26" s="76">
        <v>0</v>
      </c>
      <c r="J26" s="76">
        <v>0</v>
      </c>
    </row>
    <row r="27" spans="2:10">
      <c r="B27" t="s">
        <v>265</v>
      </c>
      <c r="C27" t="s">
        <v>40</v>
      </c>
      <c r="D27" s="76">
        <v>218.50707697142599</v>
      </c>
      <c r="E27" s="76">
        <v>0</v>
      </c>
      <c r="F27" s="76">
        <v>0</v>
      </c>
      <c r="G27" s="76">
        <v>56.762877130505835</v>
      </c>
      <c r="H27" s="76">
        <v>0</v>
      </c>
      <c r="I27" s="76">
        <v>0</v>
      </c>
      <c r="J27" s="76">
        <v>0</v>
      </c>
    </row>
    <row r="28" spans="2:10">
      <c r="B28" t="s">
        <v>265</v>
      </c>
      <c r="C28" t="s">
        <v>41</v>
      </c>
      <c r="D28" s="76">
        <v>0</v>
      </c>
      <c r="E28" s="76">
        <v>0</v>
      </c>
      <c r="F28" s="76">
        <v>0</v>
      </c>
      <c r="G28" s="76">
        <v>0</v>
      </c>
      <c r="H28" s="76">
        <v>0</v>
      </c>
      <c r="I28" s="76">
        <v>0</v>
      </c>
      <c r="J28" s="76">
        <v>0</v>
      </c>
    </row>
    <row r="29" spans="2:10">
      <c r="B29" t="s">
        <v>265</v>
      </c>
      <c r="C29" t="s">
        <v>42</v>
      </c>
      <c r="D29" s="76">
        <v>0</v>
      </c>
      <c r="E29" s="76">
        <v>0</v>
      </c>
      <c r="F29" s="76">
        <v>255704.1958386086</v>
      </c>
      <c r="G29" s="76">
        <v>0</v>
      </c>
      <c r="H29" s="76">
        <v>0</v>
      </c>
      <c r="I29" s="76">
        <v>0</v>
      </c>
      <c r="J29" s="76">
        <v>0</v>
      </c>
    </row>
    <row r="32" spans="2:10">
      <c r="C32" t="s">
        <v>266</v>
      </c>
      <c r="D32" t="s">
        <v>267</v>
      </c>
      <c r="E32" t="s">
        <v>240</v>
      </c>
      <c r="F32" t="s">
        <v>238</v>
      </c>
      <c r="G32" t="s">
        <v>218</v>
      </c>
      <c r="H32" t="s">
        <v>268</v>
      </c>
      <c r="I32" t="s">
        <v>242</v>
      </c>
      <c r="J32" t="s">
        <v>269</v>
      </c>
    </row>
    <row r="33" spans="2:10">
      <c r="B33" t="s">
        <v>97</v>
      </c>
      <c r="C33" t="s">
        <v>38</v>
      </c>
      <c r="D33" s="76">
        <v>9.6899544764795156</v>
      </c>
      <c r="E33" s="76">
        <v>0</v>
      </c>
      <c r="F33" s="76">
        <v>3278105</v>
      </c>
      <c r="G33" s="76">
        <v>40764</v>
      </c>
      <c r="H33" s="76">
        <v>0</v>
      </c>
      <c r="I33" s="76">
        <v>78131</v>
      </c>
      <c r="J33" s="76">
        <v>0</v>
      </c>
    </row>
    <row r="34" spans="2:10">
      <c r="B34" t="s">
        <v>97</v>
      </c>
      <c r="C34" t="s">
        <v>39</v>
      </c>
      <c r="D34" s="76">
        <v>0</v>
      </c>
      <c r="E34" s="76">
        <v>691.26748091146055</v>
      </c>
      <c r="F34" s="76">
        <v>0</v>
      </c>
      <c r="G34" s="76">
        <v>481710.44477306964</v>
      </c>
      <c r="H34" s="76">
        <v>23.302033383915024</v>
      </c>
      <c r="I34" s="76">
        <v>493</v>
      </c>
      <c r="J34" s="76">
        <v>13.150652503793626</v>
      </c>
    </row>
    <row r="35" spans="2:10">
      <c r="B35" t="s">
        <v>97</v>
      </c>
      <c r="C35" t="s">
        <v>28</v>
      </c>
      <c r="D35" s="76">
        <v>0</v>
      </c>
      <c r="E35" s="76">
        <v>0</v>
      </c>
      <c r="F35" s="76">
        <v>0</v>
      </c>
      <c r="G35" s="76">
        <v>121.58826787276999</v>
      </c>
      <c r="H35" s="76">
        <v>0</v>
      </c>
      <c r="I35" s="76">
        <v>0</v>
      </c>
      <c r="J35" s="76">
        <v>0</v>
      </c>
    </row>
    <row r="36" spans="2:10">
      <c r="B36" t="s">
        <v>97</v>
      </c>
      <c r="C36" t="s">
        <v>40</v>
      </c>
      <c r="D36" s="76">
        <v>0</v>
      </c>
      <c r="E36" s="76">
        <v>0</v>
      </c>
      <c r="F36" s="76">
        <v>0</v>
      </c>
      <c r="G36" s="76">
        <v>2311.3236389188219</v>
      </c>
      <c r="H36" s="76">
        <v>0</v>
      </c>
      <c r="I36" s="76">
        <v>0</v>
      </c>
      <c r="J36" s="76">
        <v>0</v>
      </c>
    </row>
    <row r="37" spans="2:10">
      <c r="B37" t="s">
        <v>97</v>
      </c>
      <c r="C37" t="s">
        <v>41</v>
      </c>
      <c r="D37" s="76">
        <v>0</v>
      </c>
      <c r="E37" s="76">
        <v>0</v>
      </c>
      <c r="F37" s="76">
        <v>0</v>
      </c>
      <c r="G37" s="76">
        <v>727</v>
      </c>
      <c r="H37" s="76">
        <v>0</v>
      </c>
      <c r="I37" s="76">
        <v>0</v>
      </c>
      <c r="J37" s="76">
        <v>0</v>
      </c>
    </row>
    <row r="38" spans="2:10">
      <c r="B38" t="s">
        <v>97</v>
      </c>
      <c r="C38" t="s">
        <v>42</v>
      </c>
      <c r="D38" s="76">
        <v>0</v>
      </c>
      <c r="E38" s="76">
        <v>0</v>
      </c>
      <c r="F38" s="76">
        <v>849958.16322931473</v>
      </c>
      <c r="G38" s="76">
        <v>763520.76783943584</v>
      </c>
      <c r="H38" s="76">
        <v>0</v>
      </c>
      <c r="I38" s="76">
        <v>0</v>
      </c>
      <c r="J38" s="76">
        <v>0</v>
      </c>
    </row>
    <row r="41" spans="2:10">
      <c r="B41" s="1" t="s">
        <v>270</v>
      </c>
    </row>
    <row r="42" spans="2:10">
      <c r="C42" t="s">
        <v>271</v>
      </c>
      <c r="D42">
        <v>2019</v>
      </c>
      <c r="E42">
        <v>2020</v>
      </c>
    </row>
    <row r="43" spans="2:10">
      <c r="B43" t="s">
        <v>265</v>
      </c>
      <c r="C43" t="s">
        <v>38</v>
      </c>
      <c r="D43">
        <v>1.0110068026843755</v>
      </c>
      <c r="E43">
        <v>1.0219866212974482</v>
      </c>
    </row>
    <row r="44" spans="2:10">
      <c r="B44" t="s">
        <v>265</v>
      </c>
      <c r="C44" t="s">
        <v>39</v>
      </c>
      <c r="D44">
        <v>1.0110068026843755</v>
      </c>
      <c r="E44">
        <v>1.0219866212974482</v>
      </c>
    </row>
    <row r="45" spans="2:10">
      <c r="B45" t="s">
        <v>265</v>
      </c>
      <c r="C45" t="s">
        <v>28</v>
      </c>
      <c r="D45">
        <v>1.0110068026843755</v>
      </c>
      <c r="E45">
        <v>1.0219866212974482</v>
      </c>
    </row>
    <row r="46" spans="2:10">
      <c r="B46" t="s">
        <v>265</v>
      </c>
      <c r="C46" t="s">
        <v>40</v>
      </c>
      <c r="D46">
        <v>1.0110068026843755</v>
      </c>
      <c r="E46">
        <v>1.0219866212974482</v>
      </c>
    </row>
    <row r="47" spans="2:10">
      <c r="B47" t="s">
        <v>265</v>
      </c>
      <c r="C47" t="s">
        <v>41</v>
      </c>
      <c r="D47">
        <v>1</v>
      </c>
      <c r="E47">
        <v>1</v>
      </c>
    </row>
    <row r="48" spans="2:10">
      <c r="B48" t="s">
        <v>265</v>
      </c>
      <c r="C48" t="s">
        <v>42</v>
      </c>
      <c r="D48">
        <v>1.0110068026843755</v>
      </c>
      <c r="E48">
        <v>1.0219866212974482</v>
      </c>
    </row>
    <row r="51" spans="2:6">
      <c r="C51" t="s">
        <v>271</v>
      </c>
      <c r="D51">
        <v>2019</v>
      </c>
      <c r="E51">
        <v>2020</v>
      </c>
    </row>
    <row r="52" spans="2:6">
      <c r="B52" t="s">
        <v>97</v>
      </c>
      <c r="C52" t="s">
        <v>38</v>
      </c>
      <c r="D52">
        <v>1.0163630232698253</v>
      </c>
      <c r="E52">
        <v>0.95585234262791796</v>
      </c>
    </row>
    <row r="53" spans="2:6">
      <c r="B53" t="s">
        <v>97</v>
      </c>
      <c r="C53" t="s">
        <v>39</v>
      </c>
      <c r="D53">
        <v>1.0163630232698253</v>
      </c>
      <c r="E53">
        <v>0.95585234262791796</v>
      </c>
    </row>
    <row r="54" spans="2:6">
      <c r="B54" t="s">
        <v>97</v>
      </c>
      <c r="C54" t="s">
        <v>28</v>
      </c>
      <c r="D54">
        <v>1.0163630232698253</v>
      </c>
      <c r="E54">
        <v>0.95585234262791796</v>
      </c>
    </row>
    <row r="55" spans="2:6">
      <c r="B55" t="s">
        <v>97</v>
      </c>
      <c r="C55" t="s">
        <v>40</v>
      </c>
      <c r="D55">
        <v>1.0163630232698253</v>
      </c>
      <c r="E55">
        <v>0.95585234262791796</v>
      </c>
    </row>
    <row r="56" spans="2:6">
      <c r="B56" t="s">
        <v>97</v>
      </c>
      <c r="C56" t="s">
        <v>41</v>
      </c>
      <c r="D56">
        <v>1</v>
      </c>
      <c r="E56">
        <v>1</v>
      </c>
    </row>
    <row r="57" spans="2:6">
      <c r="B57" t="s">
        <v>97</v>
      </c>
      <c r="C57" t="s">
        <v>42</v>
      </c>
      <c r="D57">
        <v>1.0163630232698253</v>
      </c>
      <c r="E57">
        <v>0.95585234262791796</v>
      </c>
    </row>
    <row r="59" spans="2:6">
      <c r="B59" s="1" t="s">
        <v>140</v>
      </c>
    </row>
    <row r="60" spans="2:6">
      <c r="C60" t="s">
        <v>117</v>
      </c>
      <c r="D60">
        <v>2018</v>
      </c>
      <c r="E60">
        <v>2019</v>
      </c>
      <c r="F60">
        <v>2020</v>
      </c>
    </row>
    <row r="61" spans="2:6">
      <c r="B61" t="s">
        <v>265</v>
      </c>
      <c r="C61" t="s">
        <v>38</v>
      </c>
      <c r="D61" s="77">
        <v>9554.1234147952946</v>
      </c>
      <c r="E61" s="77">
        <v>9554.1234147952946</v>
      </c>
      <c r="F61" s="77">
        <v>9554.1234147952946</v>
      </c>
    </row>
    <row r="62" spans="2:6">
      <c r="B62" t="s">
        <v>265</v>
      </c>
      <c r="C62" t="s">
        <v>39</v>
      </c>
      <c r="D62" s="77">
        <v>25324.227647595919</v>
      </c>
      <c r="E62" s="77">
        <v>25324.227647595919</v>
      </c>
      <c r="F62" s="77">
        <v>25324.227647595919</v>
      </c>
    </row>
    <row r="63" spans="2:6">
      <c r="B63" t="s">
        <v>265</v>
      </c>
      <c r="C63" t="s">
        <v>28</v>
      </c>
      <c r="D63" s="77">
        <v>1485182.7840096201</v>
      </c>
      <c r="E63" s="77">
        <v>1485182.7840096201</v>
      </c>
      <c r="F63" s="77">
        <v>1485182.7840096201</v>
      </c>
    </row>
    <row r="64" spans="2:6">
      <c r="B64" t="s">
        <v>265</v>
      </c>
      <c r="C64" t="s">
        <v>40</v>
      </c>
      <c r="D64" s="77">
        <v>74125.23247371272</v>
      </c>
      <c r="E64" s="77">
        <v>74125.23247371272</v>
      </c>
      <c r="F64" s="77">
        <v>74125.23247371272</v>
      </c>
    </row>
    <row r="65" spans="2:10">
      <c r="B65" t="s">
        <v>265</v>
      </c>
      <c r="C65" t="s">
        <v>41</v>
      </c>
      <c r="D65" s="77">
        <v>194.17552144824873</v>
      </c>
      <c r="E65" s="77">
        <v>194.17552144824873</v>
      </c>
      <c r="F65" s="77">
        <v>194.17552144824873</v>
      </c>
    </row>
    <row r="66" spans="2:10">
      <c r="B66" t="s">
        <v>265</v>
      </c>
      <c r="C66" t="s">
        <v>42</v>
      </c>
      <c r="D66" s="77">
        <v>2681.3344716853576</v>
      </c>
      <c r="E66" s="77">
        <v>2681.3344716853576</v>
      </c>
      <c r="F66" s="77">
        <v>2681.3344716853576</v>
      </c>
    </row>
    <row r="69" spans="2:10">
      <c r="C69" t="s">
        <v>117</v>
      </c>
      <c r="D69">
        <v>2018</v>
      </c>
      <c r="E69">
        <v>2019</v>
      </c>
      <c r="F69">
        <v>2020</v>
      </c>
    </row>
    <row r="70" spans="2:10">
      <c r="B70" t="s">
        <v>97</v>
      </c>
      <c r="C70" t="s">
        <v>38</v>
      </c>
      <c r="D70" s="77">
        <v>11455.768780944287</v>
      </c>
      <c r="E70" s="77">
        <v>11455.768780944287</v>
      </c>
      <c r="F70" s="77">
        <v>11455.768780944287</v>
      </c>
    </row>
    <row r="71" spans="2:10">
      <c r="B71" t="s">
        <v>97</v>
      </c>
      <c r="C71" t="s">
        <v>39</v>
      </c>
      <c r="D71" s="77">
        <v>53982.060464387978</v>
      </c>
      <c r="E71" s="77">
        <v>53982.060464387978</v>
      </c>
      <c r="F71" s="77">
        <v>53982.060464387978</v>
      </c>
    </row>
    <row r="72" spans="2:10">
      <c r="B72" t="s">
        <v>97</v>
      </c>
      <c r="C72" t="s">
        <v>28</v>
      </c>
      <c r="D72" s="77">
        <v>914424.70637909963</v>
      </c>
      <c r="E72" s="77">
        <v>914424.70637909963</v>
      </c>
      <c r="F72" s="77">
        <v>914424.70637909963</v>
      </c>
    </row>
    <row r="73" spans="2:10">
      <c r="B73" t="s">
        <v>97</v>
      </c>
      <c r="C73" t="s">
        <v>40</v>
      </c>
      <c r="D73" s="77">
        <v>40944.490505207716</v>
      </c>
      <c r="E73" s="77">
        <v>40944.490505207716</v>
      </c>
      <c r="F73" s="77">
        <v>40944.490505207716</v>
      </c>
    </row>
    <row r="74" spans="2:10">
      <c r="B74" t="s">
        <v>97</v>
      </c>
      <c r="C74" t="s">
        <v>41</v>
      </c>
      <c r="D74" s="77">
        <v>128611.990951</v>
      </c>
      <c r="E74" s="77">
        <v>128611.990951</v>
      </c>
      <c r="F74" s="77">
        <v>128611.990951</v>
      </c>
    </row>
    <row r="75" spans="2:10">
      <c r="B75" t="s">
        <v>97</v>
      </c>
      <c r="C75" t="s">
        <v>42</v>
      </c>
      <c r="D75" s="77">
        <v>15369.008426414737</v>
      </c>
      <c r="E75" s="77">
        <v>15369.008426414737</v>
      </c>
      <c r="F75" s="77">
        <v>15369.008426414737</v>
      </c>
    </row>
    <row r="78" spans="2:10">
      <c r="B78" s="1" t="s">
        <v>150</v>
      </c>
    </row>
    <row r="79" spans="2:10">
      <c r="C79" t="s">
        <v>272</v>
      </c>
      <c r="D79" t="s">
        <v>267</v>
      </c>
      <c r="E79" t="s">
        <v>240</v>
      </c>
      <c r="F79" t="s">
        <v>238</v>
      </c>
      <c r="G79" t="s">
        <v>218</v>
      </c>
      <c r="H79" t="s">
        <v>268</v>
      </c>
      <c r="I79" t="s">
        <v>242</v>
      </c>
      <c r="J79" t="s">
        <v>269</v>
      </c>
    </row>
    <row r="80" spans="2:10">
      <c r="B80" t="s">
        <v>265</v>
      </c>
      <c r="C80" t="s">
        <v>38</v>
      </c>
      <c r="D80">
        <v>1.0677946936133598E-3</v>
      </c>
      <c r="E80">
        <v>3.9568438156295521E-4</v>
      </c>
      <c r="F80">
        <v>3.35340482291799E-4</v>
      </c>
      <c r="G80">
        <v>3.3456580821732102E-4</v>
      </c>
      <c r="H80">
        <v>7.381902985186575E-4</v>
      </c>
      <c r="I80">
        <v>2.764E-4</v>
      </c>
      <c r="J80">
        <v>5.8730000000000002E-4</v>
      </c>
    </row>
    <row r="81" spans="2:10">
      <c r="B81" t="s">
        <v>265</v>
      </c>
      <c r="C81" t="s">
        <v>39</v>
      </c>
      <c r="D81">
        <v>2.5988932599894377E-3</v>
      </c>
      <c r="E81">
        <v>8.2385602902333775E-4</v>
      </c>
      <c r="F81">
        <v>8.2385602902333775E-4</v>
      </c>
      <c r="G81">
        <v>8.0874864462804417E-4</v>
      </c>
      <c r="H81">
        <v>1.7933281830768107E-3</v>
      </c>
      <c r="I81">
        <v>8.9360000000000004E-4</v>
      </c>
      <c r="J81">
        <v>2.6809999999999998E-3</v>
      </c>
    </row>
    <row r="82" spans="2:10">
      <c r="B82" t="s">
        <v>265</v>
      </c>
      <c r="C82" t="s">
        <v>28</v>
      </c>
      <c r="D82">
        <v>1.4185802505818058E-3</v>
      </c>
      <c r="E82">
        <v>4.4144747020460906E-4</v>
      </c>
      <c r="F82">
        <v>4.4144747020460906E-4</v>
      </c>
      <c r="G82">
        <v>4.4144747020460906E-4</v>
      </c>
      <c r="H82">
        <v>0</v>
      </c>
      <c r="I82">
        <v>0</v>
      </c>
      <c r="J82">
        <v>1.3243424106138271E-3</v>
      </c>
    </row>
    <row r="83" spans="2:10">
      <c r="B83" t="s">
        <v>265</v>
      </c>
      <c r="C83" t="s">
        <v>40</v>
      </c>
      <c r="D83">
        <v>1.2405209526886144E-3</v>
      </c>
      <c r="E83">
        <v>4.2438874697242065E-4</v>
      </c>
      <c r="F83">
        <v>4.2438874697242065E-4</v>
      </c>
      <c r="G83">
        <v>4.2438874697242065E-4</v>
      </c>
      <c r="H83">
        <v>0</v>
      </c>
      <c r="I83">
        <v>0</v>
      </c>
      <c r="J83">
        <v>1.2731662409172617E-3</v>
      </c>
    </row>
    <row r="84" spans="2:10">
      <c r="B84" t="s">
        <v>265</v>
      </c>
      <c r="C84" t="s">
        <v>41</v>
      </c>
      <c r="D84">
        <v>3.2293482418666772E-5</v>
      </c>
      <c r="E84">
        <v>0</v>
      </c>
      <c r="F84">
        <v>1.0049397002369564E-5</v>
      </c>
      <c r="G84">
        <v>1.0049397002369565E-5</v>
      </c>
      <c r="H84">
        <v>0</v>
      </c>
      <c r="I84">
        <v>0</v>
      </c>
      <c r="J84">
        <v>3.0148191007108693E-5</v>
      </c>
    </row>
    <row r="85" spans="2:10">
      <c r="B85" t="s">
        <v>265</v>
      </c>
      <c r="C85" t="s">
        <v>42</v>
      </c>
      <c r="D85">
        <v>3.5367364645723983E-3</v>
      </c>
      <c r="E85">
        <v>1.110710625237613E-3</v>
      </c>
      <c r="F85">
        <v>1.110710625237613E-3</v>
      </c>
      <c r="G85">
        <v>1.110710625237613E-3</v>
      </c>
      <c r="H85">
        <v>2.4450248368717451E-3</v>
      </c>
      <c r="I85">
        <v>8.6080073455915005E-4</v>
      </c>
      <c r="J85">
        <v>3.3321318757128385E-3</v>
      </c>
    </row>
    <row r="88" spans="2:10">
      <c r="C88" t="s">
        <v>273</v>
      </c>
      <c r="D88" t="s">
        <v>267</v>
      </c>
      <c r="E88" t="s">
        <v>240</v>
      </c>
      <c r="F88" t="s">
        <v>238</v>
      </c>
      <c r="G88" t="s">
        <v>218</v>
      </c>
      <c r="H88" t="s">
        <v>268</v>
      </c>
      <c r="I88" t="s">
        <v>242</v>
      </c>
      <c r="J88" t="s">
        <v>269</v>
      </c>
    </row>
    <row r="89" spans="2:10">
      <c r="B89" t="s">
        <v>97</v>
      </c>
      <c r="C89" t="s">
        <v>38</v>
      </c>
      <c r="D89">
        <v>3.0576261379527356E-4</v>
      </c>
      <c r="E89">
        <v>9.6024622514218167E-5</v>
      </c>
      <c r="F89">
        <v>9.6024622514218167E-5</v>
      </c>
      <c r="G89">
        <v>9.4580049847486482E-5</v>
      </c>
      <c r="H89">
        <v>2.1138051771879866E-4</v>
      </c>
      <c r="I89">
        <v>4.0200000000000001E-5</v>
      </c>
      <c r="J89">
        <v>2.0739999999999999E-3</v>
      </c>
    </row>
    <row r="90" spans="2:10">
      <c r="B90" t="s">
        <v>97</v>
      </c>
      <c r="C90" t="s">
        <v>39</v>
      </c>
      <c r="D90">
        <v>0</v>
      </c>
      <c r="E90">
        <v>0</v>
      </c>
      <c r="F90">
        <v>0</v>
      </c>
      <c r="G90">
        <v>3.9762043827839882E-4</v>
      </c>
      <c r="H90">
        <v>0</v>
      </c>
      <c r="I90">
        <v>2.931E-3</v>
      </c>
      <c r="J90">
        <v>2.761E-3</v>
      </c>
    </row>
    <row r="91" spans="2:10">
      <c r="B91" t="s">
        <v>97</v>
      </c>
      <c r="C91" t="s">
        <v>28</v>
      </c>
      <c r="D91">
        <v>3.6524335252792104E-4</v>
      </c>
      <c r="E91">
        <v>1.136599455098666E-4</v>
      </c>
      <c r="F91">
        <v>1.136599455098666E-4</v>
      </c>
      <c r="G91">
        <v>1.136599455098666E-4</v>
      </c>
      <c r="H91">
        <v>0</v>
      </c>
      <c r="I91">
        <v>0</v>
      </c>
      <c r="J91">
        <v>3.4097983652959976E-4</v>
      </c>
    </row>
    <row r="92" spans="2:10">
      <c r="B92" t="s">
        <v>97</v>
      </c>
      <c r="C92" t="s">
        <v>40</v>
      </c>
      <c r="D92">
        <v>1.1140743815291445E-2</v>
      </c>
      <c r="E92">
        <v>3.4668839999999999E-3</v>
      </c>
      <c r="F92">
        <v>3.4668839999999999E-3</v>
      </c>
      <c r="G92">
        <v>3.4668839999999999E-3</v>
      </c>
      <c r="H92">
        <v>0</v>
      </c>
      <c r="I92">
        <v>0</v>
      </c>
      <c r="J92">
        <v>1.0400651999999998E-2</v>
      </c>
    </row>
    <row r="93" spans="2:10">
      <c r="B93" t="s">
        <v>97</v>
      </c>
      <c r="C93" t="s">
        <v>41</v>
      </c>
      <c r="D93">
        <v>0</v>
      </c>
      <c r="E93">
        <v>0</v>
      </c>
      <c r="F93">
        <v>0</v>
      </c>
      <c r="G93">
        <v>1.8871912771282911E-3</v>
      </c>
      <c r="H93">
        <v>0</v>
      </c>
      <c r="I93">
        <v>0</v>
      </c>
      <c r="J93">
        <v>0</v>
      </c>
    </row>
    <row r="94" spans="2:10">
      <c r="B94" t="s">
        <v>97</v>
      </c>
      <c r="C94" t="s">
        <v>42</v>
      </c>
      <c r="D94">
        <v>0</v>
      </c>
      <c r="E94">
        <v>0</v>
      </c>
      <c r="F94">
        <v>1.1107796320835077E-4</v>
      </c>
      <c r="G94">
        <v>1.1106689290728341E-4</v>
      </c>
      <c r="H94">
        <v>0</v>
      </c>
      <c r="I94">
        <v>0</v>
      </c>
      <c r="J94">
        <v>0</v>
      </c>
    </row>
    <row r="99" spans="2:21">
      <c r="B99" s="71" t="s">
        <v>274</v>
      </c>
      <c r="C99" s="78"/>
      <c r="D99" s="78"/>
      <c r="E99" s="78"/>
      <c r="F99" s="78"/>
      <c r="G99" s="78"/>
      <c r="H99" s="78"/>
      <c r="I99" s="78"/>
      <c r="J99" s="78"/>
    </row>
    <row r="101" spans="2:21">
      <c r="C101" s="1" t="s">
        <v>266</v>
      </c>
      <c r="D101" s="1" t="s">
        <v>267</v>
      </c>
      <c r="E101" s="1" t="s">
        <v>240</v>
      </c>
      <c r="F101" s="1" t="s">
        <v>238</v>
      </c>
      <c r="G101" s="1" t="s">
        <v>218</v>
      </c>
      <c r="H101" s="1" t="s">
        <v>268</v>
      </c>
      <c r="I101" s="1" t="s">
        <v>242</v>
      </c>
      <c r="J101" s="1" t="s">
        <v>269</v>
      </c>
      <c r="N101" s="1"/>
      <c r="O101" s="1"/>
      <c r="P101" s="1"/>
      <c r="Q101" s="1"/>
      <c r="R101" s="1"/>
      <c r="S101" s="1"/>
      <c r="T101" s="1"/>
      <c r="U101" s="1"/>
    </row>
    <row r="102" spans="2:21">
      <c r="B102" t="s">
        <v>265</v>
      </c>
      <c r="C102" s="1" t="s">
        <v>38</v>
      </c>
      <c r="D102" s="77">
        <f>$D4*D24*$F61*$D43</f>
        <v>614989409.96206212</v>
      </c>
      <c r="E102" s="77">
        <f t="shared" ref="E102:J102" si="0">$D4*E24*$F61*$D43</f>
        <v>64140069.444706514</v>
      </c>
      <c r="F102" s="79">
        <f t="shared" si="0"/>
        <v>354117323404.22461</v>
      </c>
      <c r="G102" s="77">
        <f t="shared" si="0"/>
        <v>4906715312.5200491</v>
      </c>
      <c r="H102" s="77">
        <f t="shared" si="0"/>
        <v>581655963.65982664</v>
      </c>
      <c r="I102" s="77">
        <f t="shared" si="0"/>
        <v>1892132048.6188421</v>
      </c>
      <c r="J102" s="77">
        <f t="shared" si="0"/>
        <v>11780595.208185911</v>
      </c>
      <c r="N102" s="1"/>
      <c r="O102" s="75"/>
      <c r="P102" s="75"/>
      <c r="Q102" s="75"/>
      <c r="R102" s="75"/>
      <c r="S102" s="75"/>
      <c r="T102" s="75"/>
      <c r="U102" s="75"/>
    </row>
    <row r="103" spans="2:21">
      <c r="B103" t="s">
        <v>265</v>
      </c>
      <c r="C103" s="1" t="s">
        <v>39</v>
      </c>
      <c r="D103" s="77">
        <f t="shared" ref="D103:J107" si="1">$D5*D25*$F62*$D44</f>
        <v>3429365645.5601902</v>
      </c>
      <c r="E103" s="77">
        <f t="shared" si="1"/>
        <v>3943908540.6888404</v>
      </c>
      <c r="F103" s="77">
        <f t="shared" si="1"/>
        <v>1781265196.583621</v>
      </c>
      <c r="G103" s="79">
        <f t="shared" si="1"/>
        <v>19630204820.33363</v>
      </c>
      <c r="H103" s="77">
        <f t="shared" si="1"/>
        <v>0</v>
      </c>
      <c r="I103" s="77">
        <f t="shared" si="1"/>
        <v>362756596.4016692</v>
      </c>
      <c r="J103" s="77">
        <f t="shared" si="1"/>
        <v>6334618.3831545645</v>
      </c>
      <c r="N103" s="1"/>
      <c r="O103" s="75"/>
      <c r="P103" s="75"/>
      <c r="Q103" s="75"/>
      <c r="R103" s="75"/>
      <c r="S103" s="75"/>
      <c r="T103" s="75"/>
      <c r="U103" s="75"/>
    </row>
    <row r="104" spans="2:21">
      <c r="B104" t="s">
        <v>265</v>
      </c>
      <c r="C104" s="1" t="s">
        <v>28</v>
      </c>
      <c r="D104" s="77">
        <f t="shared" si="1"/>
        <v>0</v>
      </c>
      <c r="E104" s="77">
        <f t="shared" si="1"/>
        <v>0</v>
      </c>
      <c r="F104" s="77">
        <f t="shared" si="1"/>
        <v>0</v>
      </c>
      <c r="G104" s="79">
        <f t="shared" si="1"/>
        <v>986908501254.95105</v>
      </c>
      <c r="H104" s="77">
        <f t="shared" si="1"/>
        <v>0</v>
      </c>
      <c r="I104" s="77">
        <f t="shared" si="1"/>
        <v>0</v>
      </c>
      <c r="J104" s="77">
        <f t="shared" si="1"/>
        <v>0</v>
      </c>
      <c r="N104" s="1"/>
      <c r="O104" s="75"/>
      <c r="P104" s="75"/>
      <c r="Q104" s="75"/>
      <c r="R104" s="75"/>
      <c r="S104" s="75"/>
      <c r="T104" s="75"/>
      <c r="U104" s="75"/>
    </row>
    <row r="105" spans="2:21">
      <c r="B105" t="s">
        <v>265</v>
      </c>
      <c r="C105" s="1" t="s">
        <v>40</v>
      </c>
      <c r="D105" s="77">
        <f t="shared" si="1"/>
        <v>7974704783.5681906</v>
      </c>
      <c r="E105" s="77">
        <f t="shared" si="1"/>
        <v>0</v>
      </c>
      <c r="F105" s="77">
        <f t="shared" si="1"/>
        <v>0</v>
      </c>
      <c r="G105" s="79">
        <f t="shared" si="1"/>
        <v>2071636278.5857656</v>
      </c>
      <c r="H105" s="77">
        <f t="shared" si="1"/>
        <v>0</v>
      </c>
      <c r="I105" s="77">
        <f t="shared" si="1"/>
        <v>0</v>
      </c>
      <c r="J105" s="77">
        <f t="shared" si="1"/>
        <v>0</v>
      </c>
      <c r="N105" s="1"/>
      <c r="O105" s="75"/>
      <c r="P105" s="75"/>
      <c r="Q105" s="75"/>
      <c r="R105" s="75"/>
      <c r="S105" s="75"/>
      <c r="T105" s="75"/>
      <c r="U105" s="75"/>
    </row>
    <row r="106" spans="2:21">
      <c r="B106" t="s">
        <v>265</v>
      </c>
      <c r="C106" s="1" t="s">
        <v>41</v>
      </c>
      <c r="D106" s="77">
        <f t="shared" si="1"/>
        <v>0</v>
      </c>
      <c r="E106" s="77">
        <f t="shared" si="1"/>
        <v>0</v>
      </c>
      <c r="F106" s="77">
        <f t="shared" si="1"/>
        <v>0</v>
      </c>
      <c r="G106" s="77">
        <f t="shared" si="1"/>
        <v>0</v>
      </c>
      <c r="H106" s="77">
        <f t="shared" si="1"/>
        <v>0</v>
      </c>
      <c r="I106" s="77">
        <f t="shared" si="1"/>
        <v>0</v>
      </c>
      <c r="J106" s="77">
        <f t="shared" si="1"/>
        <v>0</v>
      </c>
      <c r="N106" s="1"/>
      <c r="O106" s="75"/>
      <c r="P106" s="75"/>
      <c r="Q106" s="75"/>
      <c r="R106" s="75"/>
      <c r="S106" s="75"/>
      <c r="T106" s="75"/>
      <c r="U106" s="75"/>
    </row>
    <row r="107" spans="2:21">
      <c r="B107" t="s">
        <v>265</v>
      </c>
      <c r="C107" s="1" t="s">
        <v>42</v>
      </c>
      <c r="D107" s="77">
        <f t="shared" si="1"/>
        <v>0</v>
      </c>
      <c r="E107" s="77">
        <f t="shared" si="1"/>
        <v>0</v>
      </c>
      <c r="F107" s="79">
        <f t="shared" si="1"/>
        <v>815958275.7841146</v>
      </c>
      <c r="G107" s="77">
        <f t="shared" si="1"/>
        <v>0</v>
      </c>
      <c r="H107" s="77">
        <f t="shared" si="1"/>
        <v>0</v>
      </c>
      <c r="I107" s="77">
        <f t="shared" si="1"/>
        <v>0</v>
      </c>
      <c r="J107" s="77">
        <f t="shared" si="1"/>
        <v>0</v>
      </c>
      <c r="N107" s="1"/>
      <c r="O107" s="75"/>
      <c r="P107" s="75"/>
      <c r="Q107" s="75"/>
      <c r="R107" s="75"/>
      <c r="S107" s="75"/>
      <c r="T107" s="75"/>
      <c r="U107" s="75"/>
    </row>
    <row r="110" spans="2:21">
      <c r="C110" s="1" t="s">
        <v>266</v>
      </c>
      <c r="D110" s="1" t="s">
        <v>267</v>
      </c>
      <c r="E110" s="1" t="s">
        <v>240</v>
      </c>
      <c r="F110" s="1" t="s">
        <v>238</v>
      </c>
      <c r="G110" s="1" t="s">
        <v>218</v>
      </c>
      <c r="H110" s="1" t="s">
        <v>268</v>
      </c>
      <c r="I110" s="1" t="s">
        <v>242</v>
      </c>
      <c r="J110" s="1" t="s">
        <v>269</v>
      </c>
      <c r="N110" s="1"/>
      <c r="O110" s="1"/>
      <c r="P110" s="1"/>
      <c r="Q110" s="1"/>
      <c r="R110" s="1"/>
      <c r="S110" s="1"/>
      <c r="T110" s="1"/>
      <c r="U110" s="1"/>
    </row>
    <row r="111" spans="2:21">
      <c r="B111" t="s">
        <v>97</v>
      </c>
      <c r="C111" s="1" t="s">
        <v>38</v>
      </c>
      <c r="D111" s="77">
        <f>$D13*D33*$F70*$D52</f>
        <v>112822.26974490646</v>
      </c>
      <c r="E111" s="77">
        <f t="shared" ref="E111:J111" si="2">$D13*E33*$F70*$D52</f>
        <v>0</v>
      </c>
      <c r="F111" s="79">
        <f t="shared" si="2"/>
        <v>38167697016.518433</v>
      </c>
      <c r="G111" s="77">
        <f t="shared" si="2"/>
        <v>474624211.60437423</v>
      </c>
      <c r="H111" s="77">
        <f t="shared" si="2"/>
        <v>0</v>
      </c>
      <c r="I111" s="77">
        <f t="shared" si="2"/>
        <v>909696405.57505071</v>
      </c>
      <c r="J111" s="77">
        <f t="shared" si="2"/>
        <v>0</v>
      </c>
      <c r="N111" s="1"/>
      <c r="O111" s="75"/>
      <c r="P111" s="75"/>
      <c r="Q111" s="75"/>
      <c r="R111" s="75"/>
      <c r="S111" s="75"/>
      <c r="T111" s="75"/>
      <c r="U111" s="75"/>
    </row>
    <row r="112" spans="2:21">
      <c r="B112" t="s">
        <v>97</v>
      </c>
      <c r="C112" s="1" t="s">
        <v>39</v>
      </c>
      <c r="D112" s="77">
        <f t="shared" ref="D112:J116" si="3">$D14*D34*$F71*$D53</f>
        <v>0</v>
      </c>
      <c r="E112" s="77">
        <f t="shared" si="3"/>
        <v>174195803.49490979</v>
      </c>
      <c r="F112" s="77">
        <f t="shared" si="3"/>
        <v>0</v>
      </c>
      <c r="G112" s="79">
        <f t="shared" si="3"/>
        <v>121388522238.15649</v>
      </c>
      <c r="H112" s="77">
        <f t="shared" si="3"/>
        <v>5871991.002707378</v>
      </c>
      <c r="I112" s="77">
        <f t="shared" si="3"/>
        <v>124233431.33363757</v>
      </c>
      <c r="J112" s="77">
        <f t="shared" si="3"/>
        <v>3313895.9124190151</v>
      </c>
      <c r="N112" s="1"/>
      <c r="O112" s="75"/>
      <c r="P112" s="75"/>
      <c r="Q112" s="75"/>
      <c r="R112" s="75"/>
      <c r="S112" s="75"/>
      <c r="T112" s="75"/>
      <c r="U112" s="75"/>
    </row>
    <row r="113" spans="2:21">
      <c r="B113" t="s">
        <v>97</v>
      </c>
      <c r="C113" s="1" t="s">
        <v>28</v>
      </c>
      <c r="D113" s="77">
        <f t="shared" si="3"/>
        <v>0</v>
      </c>
      <c r="E113" s="77">
        <f t="shared" si="3"/>
        <v>0</v>
      </c>
      <c r="F113" s="77">
        <f t="shared" si="3"/>
        <v>0</v>
      </c>
      <c r="G113" s="79">
        <f t="shared" si="3"/>
        <v>4746109676.1984587</v>
      </c>
      <c r="H113" s="77">
        <f t="shared" si="3"/>
        <v>0</v>
      </c>
      <c r="I113" s="77">
        <f t="shared" si="3"/>
        <v>0</v>
      </c>
      <c r="J113" s="77">
        <f t="shared" si="3"/>
        <v>0</v>
      </c>
      <c r="N113" s="1"/>
      <c r="O113" s="75"/>
      <c r="P113" s="75"/>
      <c r="Q113" s="75"/>
      <c r="R113" s="75"/>
      <c r="S113" s="75"/>
      <c r="T113" s="75"/>
      <c r="U113" s="75"/>
    </row>
    <row r="114" spans="2:21">
      <c r="B114" t="s">
        <v>97</v>
      </c>
      <c r="C114" s="1" t="s">
        <v>40</v>
      </c>
      <c r="D114" s="77">
        <f t="shared" si="3"/>
        <v>0</v>
      </c>
      <c r="E114" s="77">
        <f t="shared" si="3"/>
        <v>0</v>
      </c>
      <c r="F114" s="77">
        <f t="shared" si="3"/>
        <v>0</v>
      </c>
      <c r="G114" s="79">
        <f t="shared" si="3"/>
        <v>337799961708.83154</v>
      </c>
      <c r="H114" s="77">
        <f t="shared" si="3"/>
        <v>0</v>
      </c>
      <c r="I114" s="77">
        <f t="shared" si="3"/>
        <v>0</v>
      </c>
      <c r="J114" s="77">
        <f t="shared" si="3"/>
        <v>0</v>
      </c>
      <c r="N114" s="1"/>
      <c r="O114" s="75"/>
      <c r="P114" s="75"/>
      <c r="Q114" s="75"/>
      <c r="R114" s="75"/>
      <c r="S114" s="75"/>
      <c r="T114" s="75"/>
      <c r="U114" s="75"/>
    </row>
    <row r="115" spans="2:21">
      <c r="B115" t="s">
        <v>97</v>
      </c>
      <c r="C115" s="1" t="s">
        <v>41</v>
      </c>
      <c r="D115" s="77">
        <f t="shared" si="3"/>
        <v>0</v>
      </c>
      <c r="E115" s="77">
        <f t="shared" si="3"/>
        <v>0</v>
      </c>
      <c r="F115" s="77">
        <f t="shared" si="3"/>
        <v>0</v>
      </c>
      <c r="G115" s="79">
        <f>$D17*G37*$F74*$D56</f>
        <v>93500917421.376999</v>
      </c>
      <c r="H115" s="77">
        <f t="shared" si="3"/>
        <v>0</v>
      </c>
      <c r="I115" s="77">
        <f t="shared" si="3"/>
        <v>0</v>
      </c>
      <c r="J115" s="77">
        <f t="shared" si="3"/>
        <v>0</v>
      </c>
      <c r="N115" s="1"/>
      <c r="O115" s="75"/>
      <c r="P115" s="75"/>
      <c r="Q115" s="75"/>
      <c r="R115" s="75"/>
      <c r="S115" s="75"/>
      <c r="T115" s="75"/>
      <c r="U115" s="75"/>
    </row>
    <row r="116" spans="2:21">
      <c r="B116" t="s">
        <v>97</v>
      </c>
      <c r="C116" s="1" t="s">
        <v>42</v>
      </c>
      <c r="D116" s="77">
        <f t="shared" si="3"/>
        <v>0</v>
      </c>
      <c r="E116" s="77">
        <f t="shared" si="3"/>
        <v>0</v>
      </c>
      <c r="F116" s="77">
        <f t="shared" si="3"/>
        <v>13276764577.654446</v>
      </c>
      <c r="G116" s="79">
        <f t="shared" si="3"/>
        <v>11926569945.795328</v>
      </c>
      <c r="H116" s="77">
        <f t="shared" si="3"/>
        <v>0</v>
      </c>
      <c r="I116" s="77">
        <f t="shared" si="3"/>
        <v>0</v>
      </c>
      <c r="J116" s="77">
        <f t="shared" si="3"/>
        <v>0</v>
      </c>
      <c r="N116" s="1"/>
      <c r="O116" s="75"/>
      <c r="P116" s="75"/>
      <c r="Q116" s="75"/>
      <c r="R116" s="75"/>
      <c r="S116" s="75"/>
      <c r="T116" s="75"/>
      <c r="U116" s="75"/>
    </row>
    <row r="119" spans="2:21">
      <c r="B119" s="71" t="s">
        <v>275</v>
      </c>
      <c r="C119" s="78"/>
      <c r="D119" s="78"/>
      <c r="E119" s="78"/>
      <c r="F119" s="78"/>
      <c r="G119" s="78"/>
      <c r="H119" s="78"/>
      <c r="I119" s="78"/>
      <c r="J119" s="78"/>
    </row>
    <row r="121" spans="2:21">
      <c r="C121" s="1" t="s">
        <v>266</v>
      </c>
      <c r="D121" s="1" t="s">
        <v>267</v>
      </c>
      <c r="E121" s="1" t="s">
        <v>240</v>
      </c>
      <c r="F121" s="1" t="s">
        <v>238</v>
      </c>
      <c r="G121" s="1" t="s">
        <v>218</v>
      </c>
      <c r="H121" s="1" t="s">
        <v>268</v>
      </c>
      <c r="I121" s="1" t="s">
        <v>242</v>
      </c>
      <c r="J121" s="1" t="s">
        <v>269</v>
      </c>
    </row>
    <row r="122" spans="2:21">
      <c r="B122" t="s">
        <v>265</v>
      </c>
      <c r="C122" s="1" t="s">
        <v>38</v>
      </c>
      <c r="D122" s="80">
        <f>IFERROR(D102/D80,0)</f>
        <v>575943497041.5249</v>
      </c>
      <c r="E122" s="80">
        <f t="shared" ref="E122:J122" si="4">IFERROR(E102/E80,0)</f>
        <v>162099067927.2023</v>
      </c>
      <c r="F122" s="80">
        <f t="shared" si="4"/>
        <v>1055993362280927.4</v>
      </c>
      <c r="G122" s="80">
        <f>IFERROR(G102/G80,0)</f>
        <v>14665919804132.635</v>
      </c>
      <c r="H122" s="80">
        <f t="shared" si="4"/>
        <v>787948534174.78979</v>
      </c>
      <c r="I122" s="80">
        <f t="shared" si="4"/>
        <v>6845629698331.5566</v>
      </c>
      <c r="J122" s="80">
        <f t="shared" si="4"/>
        <v>20058905513.682804</v>
      </c>
    </row>
    <row r="123" spans="2:21">
      <c r="B123" t="s">
        <v>265</v>
      </c>
      <c r="C123" s="1" t="s">
        <v>39</v>
      </c>
      <c r="D123" s="80">
        <f t="shared" ref="D123:J127" si="5">IFERROR(D103/D81,0)</f>
        <v>1319548477944.8494</v>
      </c>
      <c r="E123" s="80">
        <f t="shared" si="5"/>
        <v>4787133190448.6426</v>
      </c>
      <c r="F123" s="80">
        <f t="shared" si="5"/>
        <v>2162107375356.9172</v>
      </c>
      <c r="G123" s="80">
        <f t="shared" si="5"/>
        <v>24272318662570.199</v>
      </c>
      <c r="H123" s="80">
        <f t="shared" si="5"/>
        <v>0</v>
      </c>
      <c r="I123" s="80">
        <f t="shared" si="5"/>
        <v>405949637871.16071</v>
      </c>
      <c r="J123" s="80">
        <f t="shared" si="5"/>
        <v>2362781940.7514229</v>
      </c>
    </row>
    <row r="124" spans="2:21">
      <c r="B124" t="s">
        <v>265</v>
      </c>
      <c r="C124" s="1" t="s">
        <v>28</v>
      </c>
      <c r="D124" s="80">
        <f t="shared" si="5"/>
        <v>0</v>
      </c>
      <c r="E124" s="80">
        <f t="shared" si="5"/>
        <v>0</v>
      </c>
      <c r="F124" s="80">
        <f t="shared" si="5"/>
        <v>0</v>
      </c>
      <c r="G124" s="80">
        <f t="shared" si="5"/>
        <v>2235619338349641.3</v>
      </c>
      <c r="H124" s="80">
        <f t="shared" si="5"/>
        <v>0</v>
      </c>
      <c r="I124" s="80">
        <f t="shared" si="5"/>
        <v>0</v>
      </c>
      <c r="J124" s="80">
        <f t="shared" si="5"/>
        <v>0</v>
      </c>
    </row>
    <row r="125" spans="2:21">
      <c r="B125" t="s">
        <v>265</v>
      </c>
      <c r="C125" s="1" t="s">
        <v>40</v>
      </c>
      <c r="D125" s="80">
        <f>IFERROR(D105/D83,0)</f>
        <v>6428512768191.7813</v>
      </c>
      <c r="E125" s="80">
        <f t="shared" si="5"/>
        <v>0</v>
      </c>
      <c r="F125" s="80">
        <f t="shared" si="5"/>
        <v>0</v>
      </c>
      <c r="G125" s="80">
        <f t="shared" si="5"/>
        <v>4881459023983.9541</v>
      </c>
      <c r="H125" s="80">
        <f t="shared" si="5"/>
        <v>0</v>
      </c>
      <c r="I125" s="80">
        <f t="shared" si="5"/>
        <v>0</v>
      </c>
      <c r="J125" s="80">
        <f t="shared" si="5"/>
        <v>0</v>
      </c>
    </row>
    <row r="126" spans="2:21">
      <c r="B126" t="s">
        <v>265</v>
      </c>
      <c r="C126" s="1" t="s">
        <v>41</v>
      </c>
      <c r="D126" s="80">
        <f t="shared" si="5"/>
        <v>0</v>
      </c>
      <c r="E126" s="80">
        <f t="shared" si="5"/>
        <v>0</v>
      </c>
      <c r="F126" s="80">
        <f t="shared" si="5"/>
        <v>0</v>
      </c>
      <c r="G126" s="80">
        <f t="shared" si="5"/>
        <v>0</v>
      </c>
      <c r="H126" s="80">
        <f t="shared" si="5"/>
        <v>0</v>
      </c>
      <c r="I126" s="80">
        <f t="shared" si="5"/>
        <v>0</v>
      </c>
      <c r="J126" s="80">
        <f t="shared" si="5"/>
        <v>0</v>
      </c>
    </row>
    <row r="127" spans="2:21">
      <c r="B127" t="s">
        <v>265</v>
      </c>
      <c r="C127" s="1" t="s">
        <v>42</v>
      </c>
      <c r="D127" s="80">
        <f t="shared" si="5"/>
        <v>0</v>
      </c>
      <c r="E127" s="80">
        <f t="shared" si="5"/>
        <v>0</v>
      </c>
      <c r="F127" s="80">
        <f t="shared" si="5"/>
        <v>734627235252.70825</v>
      </c>
      <c r="G127" s="80">
        <f t="shared" si="5"/>
        <v>0</v>
      </c>
      <c r="H127" s="80">
        <f t="shared" si="5"/>
        <v>0</v>
      </c>
      <c r="I127" s="80">
        <f t="shared" si="5"/>
        <v>0</v>
      </c>
      <c r="J127" s="80">
        <f t="shared" si="5"/>
        <v>0</v>
      </c>
    </row>
    <row r="128" spans="2:21">
      <c r="C128" s="1"/>
      <c r="D128" s="80"/>
      <c r="E128" s="80"/>
      <c r="F128" s="80"/>
      <c r="G128" s="80"/>
      <c r="H128" s="80"/>
      <c r="I128" s="80"/>
      <c r="J128" s="80"/>
    </row>
    <row r="129" spans="2:12">
      <c r="C129" s="1" t="s">
        <v>276</v>
      </c>
      <c r="D129" s="81">
        <f>SUM(D122:D127)</f>
        <v>8324004743178.1553</v>
      </c>
      <c r="E129" s="81">
        <f t="shared" ref="E129:J129" si="6">SUM(E122:E127)</f>
        <v>4949232258375.8447</v>
      </c>
      <c r="F129" s="81">
        <f t="shared" si="6"/>
        <v>1058890096891537</v>
      </c>
      <c r="G129" s="81">
        <f t="shared" si="6"/>
        <v>2279439035840328</v>
      </c>
      <c r="H129" s="81">
        <f t="shared" si="6"/>
        <v>787948534174.78979</v>
      </c>
      <c r="I129" s="81">
        <f t="shared" si="6"/>
        <v>7251579336202.7178</v>
      </c>
      <c r="J129" s="81">
        <f t="shared" si="6"/>
        <v>22421687454.434227</v>
      </c>
    </row>
    <row r="130" spans="2:12">
      <c r="C130" s="1" t="s">
        <v>277</v>
      </c>
      <c r="D130" s="75" t="e">
        <f>D129/D173</f>
        <v>#DIV/0!</v>
      </c>
      <c r="E130" s="75">
        <f t="shared" ref="E130:J130" si="7">E129/E173</f>
        <v>0.97914737428744192</v>
      </c>
      <c r="F130" s="75">
        <f t="shared" si="7"/>
        <v>1.1403029294388418</v>
      </c>
      <c r="G130" s="75">
        <f t="shared" si="7"/>
        <v>11.100140133903317</v>
      </c>
      <c r="H130" s="75" t="e">
        <f t="shared" si="7"/>
        <v>#DIV/0!</v>
      </c>
      <c r="I130" s="75">
        <f t="shared" si="7"/>
        <v>1.3855695731157238</v>
      </c>
      <c r="J130" s="75" t="e">
        <f t="shared" si="7"/>
        <v>#DIV/0!</v>
      </c>
    </row>
    <row r="132" spans="2:12">
      <c r="C132" s="1" t="s">
        <v>266</v>
      </c>
      <c r="D132" s="1" t="s">
        <v>267</v>
      </c>
      <c r="E132" s="1" t="s">
        <v>240</v>
      </c>
      <c r="F132" s="1" t="s">
        <v>238</v>
      </c>
      <c r="G132" s="1" t="s">
        <v>218</v>
      </c>
      <c r="H132" s="1" t="s">
        <v>268</v>
      </c>
      <c r="I132" s="1" t="s">
        <v>242</v>
      </c>
      <c r="J132" s="1" t="s">
        <v>269</v>
      </c>
    </row>
    <row r="133" spans="2:12">
      <c r="B133" t="s">
        <v>97</v>
      </c>
      <c r="C133" s="1" t="s">
        <v>38</v>
      </c>
      <c r="D133" s="80">
        <f t="shared" ref="D133:J138" si="8">IFERROR(D111/D89,0)</f>
        <v>368986477.26908737</v>
      </c>
      <c r="E133" s="80">
        <f t="shared" si="8"/>
        <v>0</v>
      </c>
      <c r="F133" s="80">
        <f t="shared" si="8"/>
        <v>397478230241072</v>
      </c>
      <c r="G133" s="80">
        <f t="shared" si="8"/>
        <v>5018227547666.9951</v>
      </c>
      <c r="H133" s="80">
        <f t="shared" si="8"/>
        <v>0</v>
      </c>
      <c r="I133" s="80">
        <f t="shared" si="8"/>
        <v>22629263820274.891</v>
      </c>
      <c r="J133" s="80">
        <f t="shared" si="8"/>
        <v>0</v>
      </c>
    </row>
    <row r="134" spans="2:12">
      <c r="B134" t="s">
        <v>97</v>
      </c>
      <c r="C134" s="1" t="s">
        <v>39</v>
      </c>
      <c r="D134" s="80">
        <f t="shared" si="8"/>
        <v>0</v>
      </c>
      <c r="E134" s="80">
        <f t="shared" si="8"/>
        <v>0</v>
      </c>
      <c r="F134" s="80">
        <f t="shared" si="8"/>
        <v>0</v>
      </c>
      <c r="G134" s="80">
        <f t="shared" si="8"/>
        <v>305287431309466.13</v>
      </c>
      <c r="H134" s="80">
        <f t="shared" si="8"/>
        <v>0</v>
      </c>
      <c r="I134" s="80">
        <f t="shared" si="8"/>
        <v>42386022290.562119</v>
      </c>
      <c r="J134" s="80">
        <f t="shared" si="8"/>
        <v>1200252050.8580279</v>
      </c>
    </row>
    <row r="135" spans="2:12">
      <c r="B135" t="s">
        <v>97</v>
      </c>
      <c r="C135" s="1" t="s">
        <v>28</v>
      </c>
      <c r="D135" s="80">
        <f t="shared" si="8"/>
        <v>0</v>
      </c>
      <c r="E135" s="80">
        <f t="shared" si="8"/>
        <v>0</v>
      </c>
      <c r="F135" s="80">
        <f t="shared" si="8"/>
        <v>0</v>
      </c>
      <c r="G135" s="80">
        <f t="shared" si="8"/>
        <v>41757099696888.891</v>
      </c>
      <c r="H135" s="80">
        <f t="shared" si="8"/>
        <v>0</v>
      </c>
      <c r="I135" s="80">
        <f t="shared" si="8"/>
        <v>0</v>
      </c>
      <c r="J135" s="80">
        <f t="shared" si="8"/>
        <v>0</v>
      </c>
    </row>
    <row r="136" spans="2:12">
      <c r="B136" t="s">
        <v>97</v>
      </c>
      <c r="C136" s="1" t="s">
        <v>40</v>
      </c>
      <c r="D136" s="80">
        <f t="shared" si="8"/>
        <v>0</v>
      </c>
      <c r="E136" s="80">
        <f t="shared" si="8"/>
        <v>0</v>
      </c>
      <c r="F136" s="80">
        <f t="shared" si="8"/>
        <v>0</v>
      </c>
      <c r="G136" s="80">
        <f t="shared" si="8"/>
        <v>97436188147290.641</v>
      </c>
      <c r="H136" s="80">
        <f t="shared" si="8"/>
        <v>0</v>
      </c>
      <c r="I136" s="80">
        <f t="shared" si="8"/>
        <v>0</v>
      </c>
      <c r="J136" s="80">
        <f t="shared" si="8"/>
        <v>0</v>
      </c>
    </row>
    <row r="137" spans="2:12">
      <c r="B137" t="s">
        <v>97</v>
      </c>
      <c r="C137" s="1" t="s">
        <v>41</v>
      </c>
      <c r="D137" s="80">
        <f t="shared" si="8"/>
        <v>0</v>
      </c>
      <c r="E137" s="80">
        <f t="shared" si="8"/>
        <v>0</v>
      </c>
      <c r="F137" s="80">
        <f t="shared" si="8"/>
        <v>0</v>
      </c>
      <c r="G137" s="80">
        <f t="shared" si="8"/>
        <v>49545013563042.672</v>
      </c>
      <c r="H137" s="80">
        <f t="shared" si="8"/>
        <v>0</v>
      </c>
      <c r="I137" s="80">
        <f t="shared" si="8"/>
        <v>0</v>
      </c>
      <c r="J137" s="80">
        <f t="shared" si="8"/>
        <v>0</v>
      </c>
    </row>
    <row r="138" spans="2:12">
      <c r="B138" t="s">
        <v>97</v>
      </c>
      <c r="C138" s="1" t="s">
        <v>42</v>
      </c>
      <c r="D138" s="80">
        <f t="shared" si="8"/>
        <v>0</v>
      </c>
      <c r="E138" s="80">
        <f t="shared" si="8"/>
        <v>0</v>
      </c>
      <c r="F138" s="80">
        <f t="shared" si="8"/>
        <v>119526539685923.11</v>
      </c>
      <c r="G138" s="80">
        <f t="shared" si="8"/>
        <v>107381863610350.64</v>
      </c>
      <c r="H138" s="80">
        <f t="shared" si="8"/>
        <v>0</v>
      </c>
      <c r="I138" s="80">
        <f t="shared" si="8"/>
        <v>0</v>
      </c>
      <c r="J138" s="80">
        <f t="shared" si="8"/>
        <v>0</v>
      </c>
    </row>
    <row r="140" spans="2:12">
      <c r="C140" s="1" t="s">
        <v>276</v>
      </c>
      <c r="D140" s="81">
        <f>SUM(D133:D138)</f>
        <v>368986477.26908737</v>
      </c>
      <c r="E140" s="81">
        <f t="shared" ref="E140:J140" si="9">SUM(E133:E138)</f>
        <v>0</v>
      </c>
      <c r="F140" s="81">
        <f t="shared" si="9"/>
        <v>517004769926995.13</v>
      </c>
      <c r="G140" s="81">
        <f t="shared" si="9"/>
        <v>606425823874706</v>
      </c>
      <c r="H140" s="81">
        <f t="shared" si="9"/>
        <v>0</v>
      </c>
      <c r="I140" s="81">
        <f t="shared" si="9"/>
        <v>22671649842565.453</v>
      </c>
      <c r="J140" s="81">
        <f t="shared" si="9"/>
        <v>1200252050.8580279</v>
      </c>
    </row>
    <row r="141" spans="2:12">
      <c r="C141" s="1" t="s">
        <v>277</v>
      </c>
      <c r="D141" s="75" t="e">
        <f>D140/D183</f>
        <v>#DIV/0!</v>
      </c>
      <c r="E141" s="75">
        <f t="shared" ref="E141:J141" si="10">E140/E183</f>
        <v>0</v>
      </c>
      <c r="F141" s="75">
        <f t="shared" si="10"/>
        <v>1.6354907352124197</v>
      </c>
      <c r="G141" s="75">
        <f t="shared" si="10"/>
        <v>0.90651442862553844</v>
      </c>
      <c r="H141" s="75" t="e">
        <f t="shared" si="10"/>
        <v>#DIV/0!</v>
      </c>
      <c r="I141" s="75">
        <f t="shared" si="10"/>
        <v>4.7235155456635258</v>
      </c>
      <c r="J141" s="75" t="e">
        <f t="shared" si="10"/>
        <v>#DIV/0!</v>
      </c>
    </row>
    <row r="143" spans="2:12">
      <c r="B143" s="82" t="s">
        <v>277</v>
      </c>
      <c r="C143" s="83"/>
      <c r="D143" s="83"/>
      <c r="E143" s="83"/>
      <c r="F143" s="83"/>
      <c r="G143" s="83"/>
      <c r="H143" s="83"/>
      <c r="I143" s="83"/>
      <c r="J143" s="83"/>
      <c r="K143" s="83"/>
      <c r="L143" s="83"/>
    </row>
    <row r="144" spans="2:12">
      <c r="B144" s="1"/>
    </row>
    <row r="145" spans="2:21">
      <c r="B145" s="84" t="s">
        <v>278</v>
      </c>
      <c r="C145" s="85"/>
      <c r="D145" s="85"/>
      <c r="E145" s="85"/>
      <c r="F145" s="85"/>
      <c r="G145" s="85"/>
      <c r="H145" s="85"/>
      <c r="I145" s="85"/>
      <c r="J145" s="85"/>
    </row>
    <row r="146" spans="2:21">
      <c r="C146" s="1" t="s">
        <v>266</v>
      </c>
      <c r="D146" s="1" t="s">
        <v>267</v>
      </c>
      <c r="E146" s="1" t="s">
        <v>240</v>
      </c>
      <c r="F146" s="1" t="s">
        <v>238</v>
      </c>
      <c r="G146" s="1" t="s">
        <v>218</v>
      </c>
      <c r="H146" s="1" t="s">
        <v>268</v>
      </c>
      <c r="I146" s="1" t="s">
        <v>242</v>
      </c>
      <c r="J146" s="1" t="s">
        <v>269</v>
      </c>
      <c r="M146" s="1"/>
      <c r="N146" s="1"/>
      <c r="O146" s="1"/>
      <c r="P146" s="1"/>
      <c r="Q146" s="1"/>
      <c r="R146" s="1"/>
      <c r="S146" s="1"/>
      <c r="T146" s="1"/>
    </row>
    <row r="147" spans="2:21">
      <c r="B147" t="s">
        <v>221</v>
      </c>
      <c r="C147" s="1" t="s">
        <v>38</v>
      </c>
      <c r="D147" s="86">
        <f>SUMIFS(NRCAN!$L:$L,NRCAN!$N:$N,$B147,NRCAN!$O:$O,$C147,NRCAN!$P:$P,D$146)</f>
        <v>0</v>
      </c>
      <c r="E147" s="86">
        <f>SUMIFS(NRCAN!$L:$L,NRCAN!$N:$N,$B147,NRCAN!$O:$O,$C147,NRCAN!$P:$P,E$146)</f>
        <v>8686.5819684013823</v>
      </c>
      <c r="F147" s="86">
        <f>SUMIFS(NRCAN!$L:$L,NRCAN!$N:$N,$B147,NRCAN!$O:$O,$C147,NRCAN!$P:$P,F$146)</f>
        <v>18308928.443614222</v>
      </c>
      <c r="G147" s="86">
        <f>SUMIFS(NRCAN!$L:$L,NRCAN!$N:$N,$B147,NRCAN!$O:$O,$C147,NRCAN!$P:$P,G$146)</f>
        <v>291722.40264661284</v>
      </c>
      <c r="H147" s="86">
        <f>SUMIFS(NRCAN!$L:$L,NRCAN!$N:$N,$B147,NRCAN!$O:$O,$C147,NRCAN!$P:$P,H$146)</f>
        <v>0</v>
      </c>
      <c r="I147" s="86">
        <f>SUMIFS(NRCAN!$L:$L,NRCAN!$N:$N,$B147,NRCAN!$O:$O,$C147,NRCAN!$P:$P,I$146)</f>
        <v>114150.6331408726</v>
      </c>
      <c r="J147" s="86">
        <f>SUMIFS(NRCAN!$L:$L,NRCAN!$N:$N,$B147,NRCAN!$O:$O,$C147,NRCAN!$P:$P,J$146)</f>
        <v>0</v>
      </c>
      <c r="M147" s="1"/>
      <c r="N147" s="75"/>
      <c r="O147" s="75"/>
      <c r="P147" s="75"/>
      <c r="Q147" s="75"/>
      <c r="R147" s="75"/>
      <c r="S147" s="75"/>
      <c r="T147" s="75"/>
      <c r="U147" s="75"/>
    </row>
    <row r="148" spans="2:21">
      <c r="B148" t="s">
        <v>221</v>
      </c>
      <c r="C148" s="1" t="s">
        <v>39</v>
      </c>
      <c r="D148" s="86">
        <f>SUMIFS(NRCAN!$L:$L,NRCAN!$N:$N,$B148,NRCAN!$O:$O,$C148,NRCAN!$P:$P,D$146)</f>
        <v>0</v>
      </c>
      <c r="E148" s="87">
        <f>SUMIFS(NRCAN!$L:$L,NRCAN!$N:$N,$B148,NRCAN!$O:$O,$C148,NRCAN!$P:$P,E$146)</f>
        <v>9099.1184956694433</v>
      </c>
      <c r="F148" s="87">
        <f>SUMIFS(NRCAN!$L:$L,NRCAN!$N:$N,$B148,NRCAN!$O:$O,$C148,NRCAN!$P:$P,F$146)</f>
        <v>4109.6143403709411</v>
      </c>
      <c r="G148" s="87">
        <f>SUMIFS(NRCAN!$L:$L,NRCAN!$N:$N,$B148,NRCAN!$O:$O,$C148,NRCAN!$P:$P,G$146)</f>
        <v>45289.478169105801</v>
      </c>
      <c r="H148" s="86">
        <f>SUMIFS(NRCAN!$L:$L,NRCAN!$N:$N,$B148,NRCAN!$O:$O,$C148,NRCAN!$P:$P,H$146)</f>
        <v>0</v>
      </c>
      <c r="I148" s="86">
        <f>SUMIFS(NRCAN!$L:$L,NRCAN!$N:$N,$B148,NRCAN!$O:$O,$C148,NRCAN!$P:$P,I$146)</f>
        <v>0</v>
      </c>
      <c r="J148" s="86">
        <f>SUMIFS(NRCAN!$L:$L,NRCAN!$N:$N,$B148,NRCAN!$O:$O,$C148,NRCAN!$P:$P,J$146)</f>
        <v>0</v>
      </c>
      <c r="M148" s="1"/>
      <c r="N148" s="75"/>
      <c r="O148" s="75"/>
      <c r="P148" s="75"/>
      <c r="Q148" s="75"/>
      <c r="R148" s="75"/>
      <c r="S148" s="75"/>
      <c r="T148" s="75"/>
      <c r="U148" s="75"/>
    </row>
    <row r="149" spans="2:21">
      <c r="B149" t="s">
        <v>221</v>
      </c>
      <c r="C149" s="1" t="s">
        <v>28</v>
      </c>
      <c r="D149" s="86">
        <f>SUMIFS(NRCAN!$L:$L,NRCAN!$N:$N,$B149,NRCAN!$O:$O,$C149,NRCAN!$P:$P,D$146)</f>
        <v>0</v>
      </c>
      <c r="E149" s="86">
        <f>SUMIFS(NRCAN!$L:$L,NRCAN!$N:$N,$B149,NRCAN!$O:$O,$C149,NRCAN!$P:$P,E$146)</f>
        <v>0</v>
      </c>
      <c r="F149" s="86">
        <f>SUMIFS(NRCAN!$L:$L,NRCAN!$N:$N,$B149,NRCAN!$O:$O,$C149,NRCAN!$P:$P,F$146)</f>
        <v>0</v>
      </c>
      <c r="G149" s="87">
        <f>SUMIFS(NRCAN!$L:$L,NRCAN!$N:$N,$B149,NRCAN!$O:$O,$C149,NRCAN!$P:$P,G$146)</f>
        <v>5900.0774828233225</v>
      </c>
      <c r="H149" s="86">
        <f>SUMIFS(NRCAN!$L:$L,NRCAN!$N:$N,$B149,NRCAN!$O:$O,$C149,NRCAN!$P:$P,H$146)</f>
        <v>0</v>
      </c>
      <c r="I149" s="86">
        <f>SUMIFS(NRCAN!$L:$L,NRCAN!$N:$N,$B149,NRCAN!$O:$O,$C149,NRCAN!$P:$P,I$146)</f>
        <v>0</v>
      </c>
      <c r="J149" s="86">
        <f>SUMIFS(NRCAN!$L:$L,NRCAN!$N:$N,$B149,NRCAN!$O:$O,$C149,NRCAN!$P:$P,J$146)</f>
        <v>0</v>
      </c>
      <c r="M149" s="1"/>
      <c r="N149" s="75"/>
      <c r="O149" s="75"/>
      <c r="P149" s="75"/>
      <c r="Q149" s="75"/>
      <c r="R149" s="75"/>
      <c r="S149" s="75"/>
      <c r="T149" s="75"/>
      <c r="U149" s="75"/>
    </row>
    <row r="150" spans="2:21">
      <c r="B150" t="s">
        <v>221</v>
      </c>
      <c r="C150" s="1" t="s">
        <v>40</v>
      </c>
      <c r="D150" s="86">
        <f>SUMIFS(NRCAN!$L:$L,NRCAN!$N:$N,$B150,NRCAN!$O:$O,$C150,NRCAN!$P:$P,D$146)</f>
        <v>0</v>
      </c>
      <c r="E150" s="86">
        <f>SUMIFS(NRCAN!$L:$L,NRCAN!$N:$N,$B150,NRCAN!$O:$O,$C150,NRCAN!$P:$P,E$146)</f>
        <v>0</v>
      </c>
      <c r="F150" s="86">
        <f>SUMIFS(NRCAN!$L:$L,NRCAN!$N:$N,$B150,NRCAN!$O:$O,$C150,NRCAN!$P:$P,F$146)</f>
        <v>0</v>
      </c>
      <c r="G150" s="87">
        <f>SUMIFS(NRCAN!$L:$L,NRCAN!$N:$N,$B150,NRCAN!$O:$O,$C150,NRCAN!$P:$P,G$146)</f>
        <v>56.762877130505835</v>
      </c>
      <c r="H150" s="86">
        <f>SUMIFS(NRCAN!$L:$L,NRCAN!$N:$N,$B150,NRCAN!$O:$O,$C150,NRCAN!$P:$P,H$146)</f>
        <v>0</v>
      </c>
      <c r="I150" s="86">
        <f>SUMIFS(NRCAN!$L:$L,NRCAN!$N:$N,$B150,NRCAN!$O:$O,$C150,NRCAN!$P:$P,I$146)</f>
        <v>0</v>
      </c>
      <c r="J150" s="86">
        <f>SUMIFS(NRCAN!$L:$L,NRCAN!$N:$N,$B150,NRCAN!$O:$O,$C150,NRCAN!$P:$P,J$146)</f>
        <v>0</v>
      </c>
      <c r="M150" s="1"/>
      <c r="N150" s="75"/>
      <c r="O150" s="75"/>
      <c r="P150" s="75"/>
      <c r="Q150" s="75"/>
      <c r="R150" s="75"/>
      <c r="S150" s="75"/>
      <c r="T150" s="75"/>
      <c r="U150" s="75"/>
    </row>
    <row r="151" spans="2:21">
      <c r="B151" t="s">
        <v>221</v>
      </c>
      <c r="C151" s="1" t="s">
        <v>41</v>
      </c>
      <c r="D151" s="86">
        <f>SUMIFS(NRCAN!$L:$L,NRCAN!$N:$N,$B151,NRCAN!$O:$O,$C151,NRCAN!$P:$P,D$146)</f>
        <v>0</v>
      </c>
      <c r="E151" s="86">
        <f>SUMIFS(NRCAN!$L:$L,NRCAN!$N:$N,$B151,NRCAN!$O:$O,$C151,NRCAN!$P:$P,E$146)</f>
        <v>0</v>
      </c>
      <c r="F151" s="86">
        <f>SUMIFS(NRCAN!$L:$L,NRCAN!$N:$N,$B151,NRCAN!$O:$O,$C151,NRCAN!$P:$P,F$146)</f>
        <v>0</v>
      </c>
      <c r="G151" s="86">
        <f>SUMIFS(NRCAN!$L:$L,NRCAN!$N:$N,$B151,NRCAN!$O:$O,$C151,NRCAN!$P:$P,G$146)</f>
        <v>0</v>
      </c>
      <c r="H151" s="86">
        <f>SUMIFS(NRCAN!$L:$L,NRCAN!$N:$N,$B151,NRCAN!$O:$O,$C151,NRCAN!$P:$P,H$146)</f>
        <v>0</v>
      </c>
      <c r="I151" s="86">
        <f>SUMIFS(NRCAN!$L:$L,NRCAN!$N:$N,$B151,NRCAN!$O:$O,$C151,NRCAN!$P:$P,I$146)</f>
        <v>0</v>
      </c>
      <c r="J151" s="86">
        <f>SUMIFS(NRCAN!$L:$L,NRCAN!$N:$N,$B151,NRCAN!$O:$O,$C151,NRCAN!$P:$P,J$146)</f>
        <v>0</v>
      </c>
      <c r="M151" s="1"/>
      <c r="N151" s="75"/>
      <c r="O151" s="75"/>
      <c r="P151" s="75"/>
      <c r="Q151" s="75"/>
      <c r="R151" s="75"/>
      <c r="S151" s="75"/>
      <c r="T151" s="75"/>
      <c r="U151" s="75"/>
    </row>
    <row r="152" spans="2:21">
      <c r="B152" t="s">
        <v>221</v>
      </c>
      <c r="C152" s="1" t="s">
        <v>42</v>
      </c>
      <c r="D152" s="86">
        <f>SUMIFS(NRCAN!$L:$L,NRCAN!$N:$N,$B152,NRCAN!$O:$O,$C152,NRCAN!$P:$P,D$146)</f>
        <v>0</v>
      </c>
      <c r="E152" s="86">
        <f>SUMIFS(NRCAN!$L:$L,NRCAN!$N:$N,$B152,NRCAN!$O:$O,$C152,NRCAN!$P:$P,E$146)</f>
        <v>0</v>
      </c>
      <c r="F152" s="87">
        <f>SUMIFS(NRCAN!$L:$L,NRCAN!$N:$N,$B152,NRCAN!$O:$O,$C152,NRCAN!$P:$P,F$146)</f>
        <v>255704.1958386086</v>
      </c>
      <c r="G152" s="86">
        <f>SUMIFS(NRCAN!$L:$L,NRCAN!$N:$N,$B152,NRCAN!$O:$O,$C152,NRCAN!$P:$P,G$146)</f>
        <v>0</v>
      </c>
      <c r="H152" s="86">
        <f>SUMIFS(NRCAN!$L:$L,NRCAN!$N:$N,$B152,NRCAN!$O:$O,$C152,NRCAN!$P:$P,H$146)</f>
        <v>0</v>
      </c>
      <c r="I152" s="86">
        <f>SUMIFS(NRCAN!$L:$L,NRCAN!$N:$N,$B152,NRCAN!$O:$O,$C152,NRCAN!$P:$P,I$146)</f>
        <v>0</v>
      </c>
      <c r="J152" s="86">
        <f>SUMIFS(NRCAN!$L:$L,NRCAN!$N:$N,$B152,NRCAN!$O:$O,$C152,NRCAN!$P:$P,J$146)</f>
        <v>0</v>
      </c>
      <c r="M152" s="1"/>
      <c r="N152" s="75"/>
      <c r="O152" s="75"/>
      <c r="P152" s="75"/>
      <c r="Q152" s="75"/>
      <c r="R152" s="75"/>
      <c r="S152" s="75"/>
      <c r="T152" s="75"/>
      <c r="U152" s="75"/>
    </row>
    <row r="153" spans="2:21">
      <c r="D153" s="75"/>
      <c r="E153" s="75"/>
      <c r="F153" s="88"/>
      <c r="G153" s="88"/>
      <c r="H153" s="88"/>
      <c r="I153" s="88"/>
      <c r="J153" s="88"/>
      <c r="N153" s="75"/>
      <c r="O153" s="75"/>
      <c r="P153" s="88"/>
      <c r="Q153" s="88"/>
      <c r="R153" s="88"/>
      <c r="S153" s="88"/>
      <c r="T153" s="88"/>
    </row>
    <row r="154" spans="2:21">
      <c r="D154" s="75"/>
      <c r="E154" s="75"/>
      <c r="F154" s="88"/>
      <c r="G154" s="88"/>
      <c r="H154" s="88"/>
      <c r="I154" s="88"/>
      <c r="J154" s="88"/>
      <c r="N154" s="75"/>
      <c r="O154" s="75"/>
      <c r="P154" s="88"/>
      <c r="Q154" s="88"/>
      <c r="R154" s="88"/>
      <c r="S154" s="88"/>
      <c r="T154" s="88"/>
    </row>
    <row r="155" spans="2:21">
      <c r="C155" s="1" t="s">
        <v>266</v>
      </c>
      <c r="D155" s="89" t="s">
        <v>267</v>
      </c>
      <c r="E155" s="89" t="s">
        <v>240</v>
      </c>
      <c r="F155" s="90" t="s">
        <v>238</v>
      </c>
      <c r="G155" s="90" t="s">
        <v>218</v>
      </c>
      <c r="H155" s="90" t="s">
        <v>268</v>
      </c>
      <c r="I155" s="90" t="s">
        <v>242</v>
      </c>
      <c r="J155" s="90" t="s">
        <v>269</v>
      </c>
      <c r="M155" s="1"/>
      <c r="N155" s="89"/>
      <c r="O155" s="89"/>
      <c r="P155" s="90"/>
      <c r="Q155" s="90"/>
      <c r="R155" s="90"/>
      <c r="S155" s="90"/>
      <c r="T155" s="90"/>
    </row>
    <row r="156" spans="2:21">
      <c r="B156" t="s">
        <v>217</v>
      </c>
      <c r="C156" s="1" t="s">
        <v>38</v>
      </c>
      <c r="D156" s="86">
        <f>SUMIFS(NRCAN!$L:$L,NRCAN!$N:$N,$B156,NRCAN!$O:$O,$C156,NRCAN!$P:$P,D$146)</f>
        <v>0</v>
      </c>
      <c r="E156" s="86">
        <f>SUMIFS(NRCAN!$L:$L,NRCAN!$N:$N,$B156,NRCAN!$O:$O,$C156,NRCAN!$P:$P,E$146)</f>
        <v>1638.5584858478442</v>
      </c>
      <c r="F156" s="86">
        <f>SUMIFS(NRCAN!$L:$L,NRCAN!$N:$N,$B156,NRCAN!$O:$O,$C156,NRCAN!$P:$P,F$146)</f>
        <v>1731602.8747963943</v>
      </c>
      <c r="G156" s="86">
        <f>SUMIFS(NRCAN!$L:$L,NRCAN!$N:$N,$B156,NRCAN!$O:$O,$C156,NRCAN!$P:$P,G$146)</f>
        <v>25384.199625939244</v>
      </c>
      <c r="H156" s="86">
        <f>SUMIFS(NRCAN!$L:$L,NRCAN!$N:$N,$B156,NRCAN!$O:$O,$C156,NRCAN!$P:$P,H$146)</f>
        <v>0</v>
      </c>
      <c r="I156" s="86">
        <f>SUMIFS(NRCAN!$L:$L,NRCAN!$N:$N,$B156,NRCAN!$O:$O,$C156,NRCAN!$P:$P,I$146)</f>
        <v>47174.070599143321</v>
      </c>
      <c r="J156" s="86">
        <f>SUMIFS(NRCAN!$L:$L,NRCAN!$N:$N,$B156,NRCAN!$O:$O,$C156,NRCAN!$P:$P,J$146)</f>
        <v>0</v>
      </c>
      <c r="M156" s="1"/>
      <c r="N156" s="75"/>
      <c r="O156" s="75"/>
      <c r="P156" s="75"/>
      <c r="Q156" s="75"/>
      <c r="R156" s="75"/>
      <c r="S156" s="75"/>
      <c r="T156" s="75"/>
      <c r="U156" s="75"/>
    </row>
    <row r="157" spans="2:21">
      <c r="B157" t="s">
        <v>217</v>
      </c>
      <c r="C157" s="1" t="s">
        <v>39</v>
      </c>
      <c r="D157" s="86">
        <f>SUMIFS(NRCAN!$L:$L,NRCAN!$N:$N,$B157,NRCAN!$O:$O,$C157,NRCAN!$P:$P,D$146)</f>
        <v>0</v>
      </c>
      <c r="E157" s="86">
        <f>SUMIFS(NRCAN!$L:$L,NRCAN!$N:$N,$B157,NRCAN!$O:$O,$C157,NRCAN!$P:$P,E$146)</f>
        <v>0</v>
      </c>
      <c r="F157" s="86">
        <f>SUMIFS(NRCAN!$L:$L,NRCAN!$N:$N,$B157,NRCAN!$O:$O,$C157,NRCAN!$P:$P,F$146)</f>
        <v>0</v>
      </c>
      <c r="G157" s="87">
        <f>SUMIFS(NRCAN!$L:$L,NRCAN!$N:$N,$B157,NRCAN!$O:$O,$C157,NRCAN!$P:$P,G$146)</f>
        <v>481710.44477306964</v>
      </c>
      <c r="H157" s="86">
        <f>SUMIFS(NRCAN!$L:$L,NRCAN!$N:$N,$B157,NRCAN!$O:$O,$C157,NRCAN!$P:$P,H$146)</f>
        <v>0</v>
      </c>
      <c r="I157" s="86">
        <f>SUMIFS(NRCAN!$L:$L,NRCAN!$N:$N,$B157,NRCAN!$O:$O,$C157,NRCAN!$P:$P,I$146)</f>
        <v>0</v>
      </c>
      <c r="J157" s="86">
        <f>SUMIFS(NRCAN!$L:$L,NRCAN!$N:$N,$B157,NRCAN!$O:$O,$C157,NRCAN!$P:$P,J$146)</f>
        <v>0</v>
      </c>
      <c r="M157" s="1"/>
      <c r="N157" s="75"/>
      <c r="O157" s="75"/>
      <c r="P157" s="75"/>
      <c r="Q157" s="75"/>
      <c r="R157" s="75"/>
      <c r="S157" s="75"/>
      <c r="T157" s="75"/>
      <c r="U157" s="75"/>
    </row>
    <row r="158" spans="2:21">
      <c r="B158" t="s">
        <v>217</v>
      </c>
      <c r="C158" s="1" t="s">
        <v>28</v>
      </c>
      <c r="D158" s="86">
        <f>SUMIFS(NRCAN!$L:$L,NRCAN!$N:$N,$B158,NRCAN!$O:$O,$C158,NRCAN!$P:$P,D$146)</f>
        <v>0</v>
      </c>
      <c r="E158" s="86">
        <f>SUMIFS(NRCAN!$L:$L,NRCAN!$N:$N,$B158,NRCAN!$O:$O,$C158,NRCAN!$P:$P,E$146)</f>
        <v>0</v>
      </c>
      <c r="F158" s="86">
        <f>SUMIFS(NRCAN!$L:$L,NRCAN!$N:$N,$B158,NRCAN!$O:$O,$C158,NRCAN!$P:$P,F$146)</f>
        <v>0</v>
      </c>
      <c r="G158" s="87">
        <f>SUMIFS(NRCAN!$L:$L,NRCAN!$N:$N,$B158,NRCAN!$O:$O,$C158,NRCAN!$P:$P,G$146)</f>
        <v>121.58826787276999</v>
      </c>
      <c r="H158" s="86">
        <f>SUMIFS(NRCAN!$L:$L,NRCAN!$N:$N,$B158,NRCAN!$O:$O,$C158,NRCAN!$P:$P,H$146)</f>
        <v>0</v>
      </c>
      <c r="I158" s="86">
        <f>SUMIFS(NRCAN!$L:$L,NRCAN!$N:$N,$B158,NRCAN!$O:$O,$C158,NRCAN!$P:$P,I$146)</f>
        <v>0</v>
      </c>
      <c r="J158" s="86">
        <f>SUMIFS(NRCAN!$L:$L,NRCAN!$N:$N,$B158,NRCAN!$O:$O,$C158,NRCAN!$P:$P,J$146)</f>
        <v>0</v>
      </c>
      <c r="M158" s="1"/>
      <c r="N158" s="75"/>
      <c r="O158" s="75"/>
      <c r="P158" s="75"/>
      <c r="Q158" s="75"/>
      <c r="R158" s="75"/>
      <c r="S158" s="75"/>
      <c r="T158" s="75"/>
      <c r="U158" s="75"/>
    </row>
    <row r="159" spans="2:21">
      <c r="B159" t="s">
        <v>217</v>
      </c>
      <c r="C159" s="1" t="s">
        <v>40</v>
      </c>
      <c r="D159" s="86">
        <f>SUMIFS(NRCAN!$L:$L,NRCAN!$N:$N,$B159,NRCAN!$O:$O,$C159,NRCAN!$P:$P,D$146)</f>
        <v>0</v>
      </c>
      <c r="E159" s="86">
        <f>SUMIFS(NRCAN!$L:$L,NRCAN!$N:$N,$B159,NRCAN!$O:$O,$C159,NRCAN!$P:$P,E$146)</f>
        <v>0</v>
      </c>
      <c r="F159" s="86">
        <f>SUMIFS(NRCAN!$L:$L,NRCAN!$N:$N,$B159,NRCAN!$O:$O,$C159,NRCAN!$P:$P,F$146)</f>
        <v>0</v>
      </c>
      <c r="G159" s="87">
        <f>SUMIFS(NRCAN!$L:$L,NRCAN!$N:$N,$B159,NRCAN!$O:$O,$C159,NRCAN!$P:$P,G$146)</f>
        <v>2311.3236389188219</v>
      </c>
      <c r="H159" s="86">
        <f>SUMIFS(NRCAN!$L:$L,NRCAN!$N:$N,$B159,NRCAN!$O:$O,$C159,NRCAN!$P:$P,H$146)</f>
        <v>0</v>
      </c>
      <c r="I159" s="86">
        <f>SUMIFS(NRCAN!$L:$L,NRCAN!$N:$N,$B159,NRCAN!$O:$O,$C159,NRCAN!$P:$P,I$146)</f>
        <v>0</v>
      </c>
      <c r="J159" s="86">
        <f>SUMIFS(NRCAN!$L:$L,NRCAN!$N:$N,$B159,NRCAN!$O:$O,$C159,NRCAN!$P:$P,J$146)</f>
        <v>0</v>
      </c>
      <c r="M159" s="1"/>
      <c r="N159" s="75"/>
      <c r="O159" s="75"/>
      <c r="P159" s="75"/>
      <c r="Q159" s="75"/>
      <c r="R159" s="75"/>
      <c r="S159" s="75"/>
      <c r="T159" s="75"/>
      <c r="U159" s="75"/>
    </row>
    <row r="160" spans="2:21">
      <c r="B160" t="s">
        <v>217</v>
      </c>
      <c r="C160" s="1" t="s">
        <v>41</v>
      </c>
      <c r="D160" s="86">
        <f>SUMIFS(NRCAN!$L:$L,NRCAN!$N:$N,$B160,NRCAN!$O:$O,$C160,NRCAN!$P:$P,D$146)</f>
        <v>0</v>
      </c>
      <c r="E160" s="86">
        <f>SUMIFS(NRCAN!$L:$L,NRCAN!$N:$N,$B160,NRCAN!$O:$O,$C160,NRCAN!$P:$P,E$146)</f>
        <v>0</v>
      </c>
      <c r="F160" s="86">
        <f>SUMIFS(NRCAN!$L:$L,NRCAN!$N:$N,$B160,NRCAN!$O:$O,$C160,NRCAN!$P:$P,F$146)</f>
        <v>0</v>
      </c>
      <c r="G160" s="87">
        <f>SUMIFS(NRCAN!$L:$L,NRCAN!$N:$N,$B160,NRCAN!$O:$O,$C160,NRCAN!$P:$P,G$146)</f>
        <v>2395036.2202763669</v>
      </c>
      <c r="H160" s="86">
        <f>SUMIFS(NRCAN!$L:$L,NRCAN!$N:$N,$B160,NRCAN!$O:$O,$C160,NRCAN!$P:$P,H$146)</f>
        <v>0</v>
      </c>
      <c r="I160" s="86">
        <f>SUMIFS(NRCAN!$L:$L,NRCAN!$N:$N,$B160,NRCAN!$O:$O,$C160,NRCAN!$P:$P,I$146)</f>
        <v>0</v>
      </c>
      <c r="J160" s="86">
        <f>SUMIFS(NRCAN!$L:$L,NRCAN!$N:$N,$B160,NRCAN!$O:$O,$C160,NRCAN!$P:$P,J$146)</f>
        <v>0</v>
      </c>
      <c r="M160" s="1"/>
      <c r="N160" s="75"/>
      <c r="O160" s="75"/>
      <c r="P160" s="75"/>
      <c r="Q160" s="75"/>
      <c r="R160" s="75"/>
      <c r="S160" s="75"/>
      <c r="T160" s="75"/>
      <c r="U160" s="75"/>
    </row>
    <row r="161" spans="2:21">
      <c r="B161" t="s">
        <v>217</v>
      </c>
      <c r="C161" s="1" t="s">
        <v>42</v>
      </c>
      <c r="D161" s="86">
        <f>SUMIFS(NRCAN!$L:$L,NRCAN!$N:$N,$B161,NRCAN!$O:$O,$C161,NRCAN!$P:$P,D$146)</f>
        <v>0</v>
      </c>
      <c r="E161" s="86">
        <f>SUMIFS(NRCAN!$L:$L,NRCAN!$N:$N,$B161,NRCAN!$O:$O,$C161,NRCAN!$P:$P,E$146)</f>
        <v>0</v>
      </c>
      <c r="F161" s="87">
        <f>SUMIFS(NRCAN!$L:$L,NRCAN!$N:$N,$B161,NRCAN!$O:$O,$C161,NRCAN!$P:$P,F$146)</f>
        <v>849958.16322931473</v>
      </c>
      <c r="G161" s="87">
        <f>SUMIFS(NRCAN!$L:$L,NRCAN!$N:$N,$B161,NRCAN!$O:$O,$C161,NRCAN!$P:$P,G$146)</f>
        <v>763520.76783943584</v>
      </c>
      <c r="H161" s="86">
        <f>SUMIFS(NRCAN!$L:$L,NRCAN!$N:$N,$B161,NRCAN!$O:$O,$C161,NRCAN!$P:$P,H$146)</f>
        <v>0</v>
      </c>
      <c r="I161" s="86">
        <f>SUMIFS(NRCAN!$L:$L,NRCAN!$N:$N,$B161,NRCAN!$O:$O,$C161,NRCAN!$P:$P,I$146)</f>
        <v>0</v>
      </c>
      <c r="J161" s="86">
        <f>SUMIFS(NRCAN!$L:$L,NRCAN!$N:$N,$B161,NRCAN!$O:$O,$C161,NRCAN!$P:$P,J$146)</f>
        <v>0</v>
      </c>
      <c r="M161" s="1"/>
      <c r="N161" s="75"/>
      <c r="O161" s="75"/>
      <c r="P161" s="75"/>
      <c r="Q161" s="75"/>
      <c r="R161" s="75"/>
      <c r="S161" s="75"/>
      <c r="T161" s="75"/>
      <c r="U161" s="75"/>
    </row>
    <row r="163" spans="2:21">
      <c r="B163" s="84" t="s">
        <v>279</v>
      </c>
      <c r="C163" s="85"/>
      <c r="D163" s="85"/>
      <c r="E163" s="85"/>
      <c r="F163" s="85"/>
      <c r="G163" s="85"/>
      <c r="H163" s="85"/>
      <c r="I163" s="85"/>
      <c r="J163" s="85"/>
    </row>
    <row r="164" spans="2:21">
      <c r="B164" s="84">
        <v>947817</v>
      </c>
      <c r="C164" s="85"/>
      <c r="D164" s="85"/>
      <c r="E164" s="85"/>
      <c r="F164" s="85"/>
      <c r="G164" s="85"/>
      <c r="H164" s="85"/>
      <c r="I164" s="85"/>
      <c r="J164" s="85"/>
    </row>
    <row r="165" spans="2:21">
      <c r="C165" s="1" t="s">
        <v>266</v>
      </c>
      <c r="D165" s="1" t="s">
        <v>267</v>
      </c>
      <c r="E165" s="1" t="s">
        <v>240</v>
      </c>
      <c r="F165" s="1" t="s">
        <v>238</v>
      </c>
      <c r="G165" s="1" t="s">
        <v>218</v>
      </c>
      <c r="H165" s="1" t="s">
        <v>268</v>
      </c>
      <c r="I165" s="1" t="s">
        <v>242</v>
      </c>
      <c r="J165" s="1" t="s">
        <v>269</v>
      </c>
    </row>
    <row r="166" spans="2:21">
      <c r="B166" t="s">
        <v>221</v>
      </c>
      <c r="C166" s="1" t="s">
        <v>38</v>
      </c>
      <c r="D166" s="77">
        <f>SUMIFS(NRCAN!$J:$J,NRCAN!$N:$N,$B166,NRCAN!$O:$O,$C166,NRCAN!$P:$P,D$146)*$B$164</f>
        <v>0</v>
      </c>
      <c r="E166" s="77">
        <f>SUMIFS(NRCAN!$J:$J,NRCAN!$N:$N,$B166,NRCAN!$O:$O,$C166,NRCAN!$P:$P,E$146)*$B$164</f>
        <v>379083477619.7384</v>
      </c>
      <c r="F166" s="77">
        <f>SUMIFS(NRCAN!$J:$J,NRCAN!$N:$N,$B166,NRCAN!$O:$O,$C166,NRCAN!$P:$P,F$146)*$B$164</f>
        <v>922068239761957.25</v>
      </c>
      <c r="G166" s="77">
        <f>SUMIFS(NRCAN!$J:$J,NRCAN!$N:$N,$B166,NRCAN!$O:$O,$C166,NRCAN!$P:$P,G$146)*$B$164</f>
        <v>12343766318504.15</v>
      </c>
      <c r="H166" s="77">
        <f>SUMIFS(NRCAN!$J:$J,NRCAN!$N:$N,$B166,NRCAN!$O:$O,$C166,NRCAN!$P:$P,H$146)*$B$164</f>
        <v>0</v>
      </c>
      <c r="I166" s="77">
        <f>SUMIFS(NRCAN!$J:$J,NRCAN!$N:$N,$B166,NRCAN!$O:$O,$C166,NRCAN!$P:$P,I$146)*$B$164</f>
        <v>5233645048870.498</v>
      </c>
      <c r="J166" s="77">
        <f>SUMIFS(NRCAN!$J:$J,NRCAN!$N:$N,$B166,NRCAN!$O:$O,$C166,NRCAN!$P:$P,J$146)*$B$164</f>
        <v>0</v>
      </c>
    </row>
    <row r="167" spans="2:21">
      <c r="B167" t="s">
        <v>221</v>
      </c>
      <c r="C167" s="1" t="s">
        <v>39</v>
      </c>
      <c r="D167" s="77">
        <f>SUMIFS(NRCAN!$J:$J,NRCAN!$N:$N,$B167,NRCAN!$O:$O,$C167,NRCAN!$P:$P,D$146)*$B$164</f>
        <v>0</v>
      </c>
      <c r="E167" s="91">
        <f>SUMIFS(NRCAN!$J:$J,NRCAN!$N:$N,$B167,NRCAN!$O:$O,$C167,NRCAN!$P:$P,E$146)*$B$164</f>
        <v>4675551185499.8613</v>
      </c>
      <c r="F167" s="91">
        <f>SUMIFS(NRCAN!$J:$J,NRCAN!$N:$N,$B167,NRCAN!$O:$O,$C167,NRCAN!$P:$P,F$146)*$B$164</f>
        <v>1701043321571.0156</v>
      </c>
      <c r="G167" s="91">
        <f>SUMIFS(NRCAN!$J:$J,NRCAN!$N:$N,$B167,NRCAN!$O:$O,$C167,NRCAN!$P:$P,G$146)*$B$164</f>
        <v>32108890917207.215</v>
      </c>
      <c r="H167" s="77">
        <f>SUMIFS(NRCAN!$J:$J,NRCAN!$N:$N,$B167,NRCAN!$O:$O,$C167,NRCAN!$P:$P,H$146)*$B$164</f>
        <v>0</v>
      </c>
      <c r="I167" s="77">
        <f>SUMIFS(NRCAN!$J:$J,NRCAN!$N:$N,$B167,NRCAN!$O:$O,$C167,NRCAN!$P:$P,I$146)*$B$164</f>
        <v>0</v>
      </c>
      <c r="J167" s="77">
        <f>SUMIFS(NRCAN!$J:$J,NRCAN!$N:$N,$B167,NRCAN!$O:$O,$C167,NRCAN!$P:$P,J$146)*$B$164</f>
        <v>0</v>
      </c>
    </row>
    <row r="168" spans="2:21">
      <c r="B168" t="s">
        <v>221</v>
      </c>
      <c r="C168" s="1" t="s">
        <v>28</v>
      </c>
      <c r="D168" s="77">
        <f>SUMIFS(NRCAN!$J:$J,NRCAN!$N:$N,$B168,NRCAN!$O:$O,$C168,NRCAN!$P:$P,D$146)*$B$164</f>
        <v>0</v>
      </c>
      <c r="E168" s="77">
        <f>SUMIFS(NRCAN!$J:$J,NRCAN!$N:$N,$B168,NRCAN!$O:$O,$C168,NRCAN!$P:$P,E$146)*$B$164</f>
        <v>0</v>
      </c>
      <c r="F168" s="77">
        <f>SUMIFS(NRCAN!$J:$J,NRCAN!$N:$N,$B168,NRCAN!$O:$O,$C168,NRCAN!$P:$P,F$146)*$B$164</f>
        <v>0</v>
      </c>
      <c r="G168" s="91">
        <f>SUMIFS(NRCAN!$J:$J,NRCAN!$N:$N,$B168,NRCAN!$O:$O,$C168,NRCAN!$P:$P,G$146)*$B$164</f>
        <v>159072171282162.09</v>
      </c>
      <c r="H168" s="77">
        <f>SUMIFS(NRCAN!$J:$J,NRCAN!$N:$N,$B168,NRCAN!$O:$O,$C168,NRCAN!$P:$P,H$146)*$B$164</f>
        <v>0</v>
      </c>
      <c r="I168" s="77">
        <f>SUMIFS(NRCAN!$J:$J,NRCAN!$N:$N,$B168,NRCAN!$O:$O,$C168,NRCAN!$P:$P,I$146)*$B$164</f>
        <v>0</v>
      </c>
      <c r="J168" s="77">
        <f>SUMIFS(NRCAN!$J:$J,NRCAN!$N:$N,$B168,NRCAN!$O:$O,$C168,NRCAN!$P:$P,J$146)*$B$164</f>
        <v>0</v>
      </c>
    </row>
    <row r="169" spans="2:21">
      <c r="B169" t="s">
        <v>221</v>
      </c>
      <c r="C169" s="1" t="s">
        <v>40</v>
      </c>
      <c r="D169" s="77">
        <f>SUMIFS(NRCAN!$J:$J,NRCAN!$N:$N,$B169,NRCAN!$O:$O,$C169,NRCAN!$P:$P,D$146)*$B$164</f>
        <v>0</v>
      </c>
      <c r="E169" s="77">
        <f>SUMIFS(NRCAN!$J:$J,NRCAN!$N:$N,$B169,NRCAN!$O:$O,$C169,NRCAN!$P:$P,E$146)*$B$164</f>
        <v>0</v>
      </c>
      <c r="F169" s="77">
        <f>SUMIFS(NRCAN!$J:$J,NRCAN!$N:$N,$B169,NRCAN!$O:$O,$C169,NRCAN!$P:$P,F$146)*$B$164</f>
        <v>0</v>
      </c>
      <c r="G169" s="91">
        <f>SUMIFS(NRCAN!$J:$J,NRCAN!$N:$N,$B169,NRCAN!$O:$O,$C169,NRCAN!$P:$P,G$146)*$B$164</f>
        <v>1827447069909.8308</v>
      </c>
      <c r="H169" s="77">
        <f>SUMIFS(NRCAN!$J:$J,NRCAN!$N:$N,$B169,NRCAN!$O:$O,$C169,NRCAN!$P:$P,H$146)*$B$164</f>
        <v>0</v>
      </c>
      <c r="I169" s="77">
        <f>SUMIFS(NRCAN!$J:$J,NRCAN!$N:$N,$B169,NRCAN!$O:$O,$C169,NRCAN!$P:$P,I$146)*$B$164</f>
        <v>0</v>
      </c>
      <c r="J169" s="77">
        <f>SUMIFS(NRCAN!$J:$J,NRCAN!$N:$N,$B169,NRCAN!$O:$O,$C169,NRCAN!$P:$P,J$146)*$B$164</f>
        <v>0</v>
      </c>
    </row>
    <row r="170" spans="2:21">
      <c r="B170" t="s">
        <v>221</v>
      </c>
      <c r="C170" s="1" t="s">
        <v>41</v>
      </c>
      <c r="D170" s="77">
        <f>SUMIFS(NRCAN!$J:$J,NRCAN!$N:$N,$B170,NRCAN!$O:$O,$C170,NRCAN!$P:$P,D$146)*$B$164</f>
        <v>0</v>
      </c>
      <c r="E170" s="77">
        <f>SUMIFS(NRCAN!$J:$J,NRCAN!$N:$N,$B170,NRCAN!$O:$O,$C170,NRCAN!$P:$P,E$146)*$B$164</f>
        <v>0</v>
      </c>
      <c r="F170" s="77">
        <f>SUMIFS(NRCAN!$J:$J,NRCAN!$N:$N,$B170,NRCAN!$O:$O,$C170,NRCAN!$P:$P,F$146)*$B$164</f>
        <v>0</v>
      </c>
      <c r="G170" s="77">
        <f>SUMIFS(NRCAN!$J:$J,NRCAN!$N:$N,$B170,NRCAN!$O:$O,$C170,NRCAN!$P:$P,G$146)*$B$164</f>
        <v>0</v>
      </c>
      <c r="H170" s="77">
        <f>SUMIFS(NRCAN!$J:$J,NRCAN!$N:$N,$B170,NRCAN!$O:$O,$C170,NRCAN!$P:$P,H$146)*$B$164</f>
        <v>0</v>
      </c>
      <c r="I170" s="77">
        <f>SUMIFS(NRCAN!$J:$J,NRCAN!$N:$N,$B170,NRCAN!$O:$O,$C170,NRCAN!$P:$P,I$146)*$B$164</f>
        <v>0</v>
      </c>
      <c r="J170" s="77">
        <f>SUMIFS(NRCAN!$J:$J,NRCAN!$N:$N,$B170,NRCAN!$O:$O,$C170,NRCAN!$P:$P,J$146)*$B$164</f>
        <v>0</v>
      </c>
    </row>
    <row r="171" spans="2:21">
      <c r="B171" t="s">
        <v>221</v>
      </c>
      <c r="C171" s="1" t="s">
        <v>42</v>
      </c>
      <c r="D171" s="77">
        <f>SUMIFS(NRCAN!$J:$J,NRCAN!$N:$N,$B171,NRCAN!$O:$O,$C171,NRCAN!$P:$P,D$146)*$B$164</f>
        <v>0</v>
      </c>
      <c r="E171" s="77">
        <f>SUMIFS(NRCAN!$J:$J,NRCAN!$N:$N,$B171,NRCAN!$O:$O,$C171,NRCAN!$P:$P,E$146)*$B$164</f>
        <v>0</v>
      </c>
      <c r="F171" s="91">
        <f>SUMIFS(NRCAN!$J:$J,NRCAN!$N:$N,$B171,NRCAN!$O:$O,$C171,NRCAN!$P:$P,F$146)*$B$164</f>
        <v>4834923355396.4697</v>
      </c>
      <c r="G171" s="77">
        <f>SUMIFS(NRCAN!$J:$J,NRCAN!$N:$N,$B171,NRCAN!$O:$O,$C171,NRCAN!$P:$P,G$146)*$B$164</f>
        <v>0</v>
      </c>
      <c r="H171" s="77">
        <f>SUMIFS(NRCAN!$J:$J,NRCAN!$N:$N,$B171,NRCAN!$O:$O,$C171,NRCAN!$P:$P,H$146)*$B$164</f>
        <v>0</v>
      </c>
      <c r="I171" s="77">
        <f>SUMIFS(NRCAN!$J:$J,NRCAN!$N:$N,$B171,NRCAN!$O:$O,$C171,NRCAN!$P:$P,I$146)*$B$164</f>
        <v>0</v>
      </c>
      <c r="J171" s="77">
        <f>SUMIFS(NRCAN!$J:$J,NRCAN!$N:$N,$B171,NRCAN!$O:$O,$C171,NRCAN!$P:$P,J$146)*$B$164</f>
        <v>0</v>
      </c>
    </row>
    <row r="172" spans="2:21">
      <c r="C172" s="1"/>
      <c r="D172" s="77"/>
      <c r="E172" s="77"/>
      <c r="F172" s="77"/>
      <c r="G172" s="77"/>
      <c r="H172" s="77"/>
      <c r="I172" s="77"/>
      <c r="J172" s="77"/>
    </row>
    <row r="173" spans="2:21">
      <c r="C173" s="1" t="s">
        <v>276</v>
      </c>
      <c r="D173" s="77">
        <f>SUM(D166:D171)</f>
        <v>0</v>
      </c>
      <c r="E173" s="77">
        <f t="shared" ref="E173:J173" si="11">SUM(E166:E171)</f>
        <v>5054634663119.5996</v>
      </c>
      <c r="F173" s="77">
        <f t="shared" si="11"/>
        <v>928604206438924.75</v>
      </c>
      <c r="G173" s="77">
        <f t="shared" si="11"/>
        <v>205352275587783.31</v>
      </c>
      <c r="H173" s="77">
        <f t="shared" si="11"/>
        <v>0</v>
      </c>
      <c r="I173" s="77">
        <f t="shared" si="11"/>
        <v>5233645048870.498</v>
      </c>
      <c r="J173" s="77">
        <f t="shared" si="11"/>
        <v>0</v>
      </c>
    </row>
    <row r="174" spans="2:21">
      <c r="D174" s="77"/>
      <c r="E174" s="77"/>
      <c r="F174" s="76"/>
      <c r="G174" s="76"/>
      <c r="H174" s="76"/>
      <c r="I174" s="76"/>
      <c r="J174" s="76"/>
    </row>
    <row r="175" spans="2:21">
      <c r="C175" s="1" t="s">
        <v>266</v>
      </c>
      <c r="D175" s="92" t="s">
        <v>267</v>
      </c>
      <c r="E175" s="92" t="s">
        <v>240</v>
      </c>
      <c r="F175" s="93" t="s">
        <v>238</v>
      </c>
      <c r="G175" s="93" t="s">
        <v>218</v>
      </c>
      <c r="H175" s="93" t="s">
        <v>268</v>
      </c>
      <c r="I175" s="93" t="s">
        <v>242</v>
      </c>
      <c r="J175" s="93" t="s">
        <v>269</v>
      </c>
    </row>
    <row r="176" spans="2:21">
      <c r="B176" t="s">
        <v>217</v>
      </c>
      <c r="C176" s="1" t="s">
        <v>38</v>
      </c>
      <c r="D176" s="77">
        <f>SUMIFS(NRCAN!$J:$J,NRCAN!$N:$N,$B176,NRCAN!$O:$O,$C176,NRCAN!$P:$P,D$146)*$B$164</f>
        <v>0</v>
      </c>
      <c r="E176" s="77">
        <f>SUMIFS(NRCAN!$J:$J,NRCAN!$N:$N,$B176,NRCAN!$O:$O,$C176,NRCAN!$P:$P,E$146)*$B$164</f>
        <v>147409809123.22998</v>
      </c>
      <c r="F176" s="77">
        <f>SUMIFS(NRCAN!$J:$J,NRCAN!$N:$N,$B176,NRCAN!$O:$O,$C176,NRCAN!$P:$P,F$146)*$B$164</f>
        <v>184854232741949.09</v>
      </c>
      <c r="G176" s="77">
        <f>SUMIFS(NRCAN!$J:$J,NRCAN!$N:$N,$B176,NRCAN!$O:$O,$C176,NRCAN!$P:$P,G$146)*$B$164</f>
        <v>2182248292102.179</v>
      </c>
      <c r="H176" s="77">
        <f>SUMIFS(NRCAN!$J:$J,NRCAN!$N:$N,$B176,NRCAN!$O:$O,$C176,NRCAN!$P:$P,H$146)*$B$164</f>
        <v>0</v>
      </c>
      <c r="I176" s="77">
        <f>SUMIFS(NRCAN!$J:$J,NRCAN!$N:$N,$B176,NRCAN!$O:$O,$C176,NRCAN!$P:$P,I$146)*$B$164</f>
        <v>4799740706554.7617</v>
      </c>
      <c r="J176" s="77">
        <f>SUMIFS(NRCAN!$J:$J,NRCAN!$N:$N,$B176,NRCAN!$O:$O,$C176,NRCAN!$P:$P,J$146)*$B$164</f>
        <v>0</v>
      </c>
    </row>
    <row r="177" spans="2:10">
      <c r="B177" t="s">
        <v>217</v>
      </c>
      <c r="C177" s="1" t="s">
        <v>39</v>
      </c>
      <c r="D177" s="77">
        <f>SUMIFS(NRCAN!$J:$J,NRCAN!$N:$N,$B177,NRCAN!$O:$O,$C177,NRCAN!$P:$P,D$146)*$B$164</f>
        <v>0</v>
      </c>
      <c r="E177" s="77">
        <f>SUMIFS(NRCAN!$J:$J,NRCAN!$N:$N,$B177,NRCAN!$O:$O,$C177,NRCAN!$P:$P,E$146)*$B$164</f>
        <v>0</v>
      </c>
      <c r="F177" s="77">
        <f>SUMIFS(NRCAN!$J:$J,NRCAN!$N:$N,$B177,NRCAN!$O:$O,$C177,NRCAN!$P:$P,F$146)*$B$164</f>
        <v>0</v>
      </c>
      <c r="G177" s="91">
        <f>SUMIFS(NRCAN!$J:$J,NRCAN!$N:$N,$B177,NRCAN!$O:$O,$C177,NRCAN!$P:$P,G$146)*$B$164</f>
        <v>403226455871357.88</v>
      </c>
      <c r="H177" s="77">
        <f>SUMIFS(NRCAN!$J:$J,NRCAN!$N:$N,$B177,NRCAN!$O:$O,$C177,NRCAN!$P:$P,H$146)*$B$164</f>
        <v>0</v>
      </c>
      <c r="I177" s="77">
        <f>SUMIFS(NRCAN!$J:$J,NRCAN!$N:$N,$B177,NRCAN!$O:$O,$C177,NRCAN!$P:$P,I$146)*$B$164</f>
        <v>0</v>
      </c>
      <c r="J177" s="77">
        <f>SUMIFS(NRCAN!$J:$J,NRCAN!$N:$N,$B177,NRCAN!$O:$O,$C177,NRCAN!$P:$P,J$146)*$B$164</f>
        <v>0</v>
      </c>
    </row>
    <row r="178" spans="2:10">
      <c r="B178" t="s">
        <v>217</v>
      </c>
      <c r="C178" s="1" t="s">
        <v>28</v>
      </c>
      <c r="D178" s="77">
        <f>SUMIFS(NRCAN!$J:$J,NRCAN!$N:$N,$B178,NRCAN!$O:$O,$C178,NRCAN!$P:$P,D$146)*$B$164</f>
        <v>0</v>
      </c>
      <c r="E178" s="77">
        <f>SUMIFS(NRCAN!$J:$J,NRCAN!$N:$N,$B178,NRCAN!$O:$O,$C178,NRCAN!$P:$P,E$146)*$B$164</f>
        <v>0</v>
      </c>
      <c r="F178" s="77">
        <f>SUMIFS(NRCAN!$J:$J,NRCAN!$N:$N,$B178,NRCAN!$O:$O,$C178,NRCAN!$P:$P,F$146)*$B$164</f>
        <v>0</v>
      </c>
      <c r="G178" s="91">
        <f>SUMIFS(NRCAN!$J:$J,NRCAN!$N:$N,$B178,NRCAN!$O:$O,$C178,NRCAN!$P:$P,G$146)*$B$164</f>
        <v>3432935748444.6812</v>
      </c>
      <c r="H178" s="77">
        <f>SUMIFS(NRCAN!$J:$J,NRCAN!$N:$N,$B178,NRCAN!$O:$O,$C178,NRCAN!$P:$P,H$146)*$B$164</f>
        <v>0</v>
      </c>
      <c r="I178" s="77">
        <f>SUMIFS(NRCAN!$J:$J,NRCAN!$N:$N,$B178,NRCAN!$O:$O,$C178,NRCAN!$P:$P,I$146)*$B$164</f>
        <v>0</v>
      </c>
      <c r="J178" s="77">
        <f>SUMIFS(NRCAN!$J:$J,NRCAN!$N:$N,$B178,NRCAN!$O:$O,$C178,NRCAN!$P:$P,J$146)*$B$164</f>
        <v>0</v>
      </c>
    </row>
    <row r="179" spans="2:10">
      <c r="B179" t="s">
        <v>217</v>
      </c>
      <c r="C179" s="1" t="s">
        <v>40</v>
      </c>
      <c r="D179" s="77">
        <f>SUMIFS(NRCAN!$J:$J,NRCAN!$N:$N,$B179,NRCAN!$O:$O,$C179,NRCAN!$P:$P,D$146)*$B$164</f>
        <v>0</v>
      </c>
      <c r="E179" s="77">
        <f>SUMIFS(NRCAN!$J:$J,NRCAN!$N:$N,$B179,NRCAN!$O:$O,$C179,NRCAN!$P:$P,E$146)*$B$164</f>
        <v>0</v>
      </c>
      <c r="F179" s="77">
        <f>SUMIFS(NRCAN!$J:$J,NRCAN!$N:$N,$B179,NRCAN!$O:$O,$C179,NRCAN!$P:$P,F$146)*$B$164</f>
        <v>0</v>
      </c>
      <c r="G179" s="91">
        <f>SUMIFS(NRCAN!$J:$J,NRCAN!$N:$N,$B179,NRCAN!$O:$O,$C179,NRCAN!$P:$P,G$146)*$B$164</f>
        <v>74411689912129.906</v>
      </c>
      <c r="H179" s="77">
        <f>SUMIFS(NRCAN!$J:$J,NRCAN!$N:$N,$B179,NRCAN!$O:$O,$C179,NRCAN!$P:$P,H$146)*$B$164</f>
        <v>0</v>
      </c>
      <c r="I179" s="77">
        <f>SUMIFS(NRCAN!$J:$J,NRCAN!$N:$N,$B179,NRCAN!$O:$O,$C179,NRCAN!$P:$P,I$146)*$B$164</f>
        <v>0</v>
      </c>
      <c r="J179" s="77">
        <f>SUMIFS(NRCAN!$J:$J,NRCAN!$N:$N,$B179,NRCAN!$O:$O,$C179,NRCAN!$P:$P,J$146)*$B$164</f>
        <v>0</v>
      </c>
    </row>
    <row r="180" spans="2:10">
      <c r="B180" t="s">
        <v>217</v>
      </c>
      <c r="C180" s="1" t="s">
        <v>41</v>
      </c>
      <c r="D180" s="77">
        <f>SUMIFS(NRCAN!$J:$J,NRCAN!$N:$N,$B180,NRCAN!$O:$O,$C180,NRCAN!$P:$P,D$146)*$B$164</f>
        <v>0</v>
      </c>
      <c r="E180" s="77">
        <f>SUMIFS(NRCAN!$J:$J,NRCAN!$N:$N,$B180,NRCAN!$O:$O,$C180,NRCAN!$P:$P,E$146)*$B$164</f>
        <v>0</v>
      </c>
      <c r="F180" s="77">
        <f>SUMIFS(NRCAN!$J:$J,NRCAN!$N:$N,$B180,NRCAN!$O:$O,$C180,NRCAN!$P:$P,F$146)*$B$164</f>
        <v>0</v>
      </c>
      <c r="G180" s="91">
        <f>SUMIFS(NRCAN!$J:$J,NRCAN!$N:$N,$B180,NRCAN!$O:$O,$C180,NRCAN!$P:$P,G$146)*$B$164</f>
        <v>65209258299748.938</v>
      </c>
      <c r="H180" s="77">
        <f>SUMIFS(NRCAN!$J:$J,NRCAN!$N:$N,$B180,NRCAN!$O:$O,$C180,NRCAN!$P:$P,H$146)*$B$164</f>
        <v>0</v>
      </c>
      <c r="I180" s="77">
        <f>SUMIFS(NRCAN!$J:$J,NRCAN!$N:$N,$B180,NRCAN!$O:$O,$C180,NRCAN!$P:$P,I$146)*$B$164</f>
        <v>0</v>
      </c>
      <c r="J180" s="77">
        <f>SUMIFS(NRCAN!$J:$J,NRCAN!$N:$N,$B180,NRCAN!$O:$O,$C180,NRCAN!$P:$P,J$146)*$B$164</f>
        <v>0</v>
      </c>
    </row>
    <row r="181" spans="2:10">
      <c r="B181" t="s">
        <v>217</v>
      </c>
      <c r="C181" s="1" t="s">
        <v>42</v>
      </c>
      <c r="D181" s="77">
        <f>SUMIFS(NRCAN!$J:$J,NRCAN!$N:$N,$B181,NRCAN!$O:$O,$C181,NRCAN!$P:$P,D$146)*$B$164</f>
        <v>0</v>
      </c>
      <c r="E181" s="77">
        <f>SUMIFS(NRCAN!$J:$J,NRCAN!$N:$N,$B181,NRCAN!$O:$O,$C181,NRCAN!$P:$P,E$146)*$B$164</f>
        <v>0</v>
      </c>
      <c r="F181" s="91">
        <f>SUMIFS(NRCAN!$J:$J,NRCAN!$N:$N,$B181,NRCAN!$O:$O,$C181,NRCAN!$P:$P,F$146)*$B$164</f>
        <v>131261755441772.33</v>
      </c>
      <c r="G181" s="91">
        <f>SUMIFS(NRCAN!$J:$J,NRCAN!$N:$N,$B181,NRCAN!$O:$O,$C181,NRCAN!$P:$P,G$146)*$B$164</f>
        <v>120501749039797.84</v>
      </c>
      <c r="H181" s="77">
        <f>SUMIFS(NRCAN!$J:$J,NRCAN!$N:$N,$B181,NRCAN!$O:$O,$C181,NRCAN!$P:$P,H$146)*$B$164</f>
        <v>0</v>
      </c>
      <c r="I181" s="77">
        <f>SUMIFS(NRCAN!$J:$J,NRCAN!$N:$N,$B181,NRCAN!$O:$O,$C181,NRCAN!$P:$P,I$146)*$B$164</f>
        <v>0</v>
      </c>
      <c r="J181" s="77">
        <f>SUMIFS(NRCAN!$J:$J,NRCAN!$N:$N,$B181,NRCAN!$O:$O,$C181,NRCAN!$P:$P,J$146)*$B$164</f>
        <v>0</v>
      </c>
    </row>
    <row r="182" spans="2:10">
      <c r="D182" s="77"/>
      <c r="E182" s="77"/>
      <c r="F182" s="77"/>
      <c r="G182" s="77"/>
      <c r="H182" s="77"/>
      <c r="I182" s="77"/>
      <c r="J182" s="77"/>
    </row>
    <row r="183" spans="2:10">
      <c r="C183" s="1" t="s">
        <v>276</v>
      </c>
      <c r="D183" s="77">
        <f>SUM(D176:D181)</f>
        <v>0</v>
      </c>
      <c r="E183" s="77">
        <f t="shared" ref="E183:J183" si="12">SUM(E176:E181)</f>
        <v>147409809123.22998</v>
      </c>
      <c r="F183" s="77">
        <f t="shared" si="12"/>
        <v>316115988183721.44</v>
      </c>
      <c r="G183" s="77">
        <f t="shared" si="12"/>
        <v>668964337163581.38</v>
      </c>
      <c r="H183" s="77">
        <f t="shared" si="12"/>
        <v>0</v>
      </c>
      <c r="I183" s="77">
        <f t="shared" si="12"/>
        <v>4799740706554.7617</v>
      </c>
      <c r="J183" s="77">
        <f t="shared" si="12"/>
        <v>0</v>
      </c>
    </row>
    <row r="189" spans="2:10">
      <c r="B189" s="94" t="s">
        <v>275</v>
      </c>
      <c r="C189" s="95"/>
      <c r="D189" s="95"/>
      <c r="E189" s="95"/>
      <c r="F189" s="95"/>
      <c r="G189" s="95"/>
      <c r="H189" s="95"/>
      <c r="I189" s="95"/>
      <c r="J189" s="95"/>
    </row>
    <row r="191" spans="2:10">
      <c r="B191" s="1"/>
    </row>
    <row r="192" spans="2:10">
      <c r="C192" t="s">
        <v>272</v>
      </c>
      <c r="D192" s="96" t="s">
        <v>267</v>
      </c>
      <c r="E192" s="96" t="s">
        <v>240</v>
      </c>
      <c r="F192" s="96" t="s">
        <v>238</v>
      </c>
      <c r="G192" s="96" t="s">
        <v>218</v>
      </c>
      <c r="H192" s="96" t="s">
        <v>268</v>
      </c>
      <c r="I192" s="96" t="s">
        <v>242</v>
      </c>
      <c r="J192" s="96" t="s">
        <v>269</v>
      </c>
    </row>
    <row r="193" spans="2:10">
      <c r="B193" t="s">
        <v>265</v>
      </c>
      <c r="C193" t="s">
        <v>38</v>
      </c>
      <c r="D193" s="88">
        <f>IFERROR(D122/D166,0)</f>
        <v>0</v>
      </c>
      <c r="E193" s="88">
        <f t="shared" ref="E193:J193" si="13">IFERROR(E122/E166,0)</f>
        <v>0.42760784232808252</v>
      </c>
      <c r="F193" s="88">
        <f t="shared" si="13"/>
        <v>1.1452442636496671</v>
      </c>
      <c r="G193" s="88">
        <f t="shared" si="13"/>
        <v>1.1881235779834407</v>
      </c>
      <c r="H193" s="88">
        <f t="shared" si="13"/>
        <v>0</v>
      </c>
      <c r="I193" s="88">
        <f t="shared" si="13"/>
        <v>1.3080041986815576</v>
      </c>
      <c r="J193" s="88">
        <f t="shared" si="13"/>
        <v>0</v>
      </c>
    </row>
    <row r="194" spans="2:10">
      <c r="B194" t="s">
        <v>265</v>
      </c>
      <c r="C194" t="s">
        <v>39</v>
      </c>
      <c r="D194" s="97">
        <f t="shared" ref="D194:J198" si="14">IFERROR(D123/D167,0)</f>
        <v>0</v>
      </c>
      <c r="E194" s="97">
        <f t="shared" si="14"/>
        <v>1.0238649948469876</v>
      </c>
      <c r="F194" s="97">
        <f t="shared" si="14"/>
        <v>1.2710478022159255</v>
      </c>
      <c r="G194" s="97">
        <f t="shared" si="14"/>
        <v>0.75593762254686347</v>
      </c>
      <c r="H194" s="97">
        <f t="shared" si="14"/>
        <v>0</v>
      </c>
      <c r="I194" s="97">
        <f t="shared" si="14"/>
        <v>0</v>
      </c>
      <c r="J194" s="97">
        <f t="shared" si="14"/>
        <v>0</v>
      </c>
    </row>
    <row r="195" spans="2:10">
      <c r="B195" t="s">
        <v>265</v>
      </c>
      <c r="C195" t="s">
        <v>28</v>
      </c>
      <c r="D195" s="97">
        <f t="shared" si="14"/>
        <v>0</v>
      </c>
      <c r="E195" s="97">
        <f t="shared" si="14"/>
        <v>0</v>
      </c>
      <c r="F195" s="97">
        <f t="shared" si="14"/>
        <v>0</v>
      </c>
      <c r="G195" s="97">
        <f t="shared" si="14"/>
        <v>14.054119713900814</v>
      </c>
      <c r="H195" s="97">
        <f t="shared" si="14"/>
        <v>0</v>
      </c>
      <c r="I195" s="97">
        <f t="shared" si="14"/>
        <v>0</v>
      </c>
      <c r="J195" s="97">
        <f t="shared" si="14"/>
        <v>0</v>
      </c>
    </row>
    <row r="196" spans="2:10">
      <c r="B196" t="s">
        <v>265</v>
      </c>
      <c r="C196" t="s">
        <v>40</v>
      </c>
      <c r="D196" s="97">
        <f t="shared" si="14"/>
        <v>0</v>
      </c>
      <c r="E196" s="97">
        <f t="shared" si="14"/>
        <v>0</v>
      </c>
      <c r="F196" s="97">
        <f t="shared" si="14"/>
        <v>0</v>
      </c>
      <c r="G196" s="97">
        <f t="shared" si="14"/>
        <v>2.6711903750103216</v>
      </c>
      <c r="H196" s="97">
        <f t="shared" si="14"/>
        <v>0</v>
      </c>
      <c r="I196" s="97">
        <f t="shared" si="14"/>
        <v>0</v>
      </c>
      <c r="J196" s="97">
        <f t="shared" si="14"/>
        <v>0</v>
      </c>
    </row>
    <row r="197" spans="2:10">
      <c r="B197" t="s">
        <v>265</v>
      </c>
      <c r="C197" t="s">
        <v>41</v>
      </c>
      <c r="D197" s="97">
        <f t="shared" si="14"/>
        <v>0</v>
      </c>
      <c r="E197" s="97">
        <f t="shared" si="14"/>
        <v>0</v>
      </c>
      <c r="F197" s="97">
        <f t="shared" si="14"/>
        <v>0</v>
      </c>
      <c r="G197" s="97">
        <f t="shared" si="14"/>
        <v>0</v>
      </c>
      <c r="H197" s="97">
        <f t="shared" si="14"/>
        <v>0</v>
      </c>
      <c r="I197" s="97">
        <f t="shared" si="14"/>
        <v>0</v>
      </c>
      <c r="J197" s="97">
        <f t="shared" si="14"/>
        <v>0</v>
      </c>
    </row>
    <row r="198" spans="2:10">
      <c r="B198" t="s">
        <v>265</v>
      </c>
      <c r="C198" t="s">
        <v>42</v>
      </c>
      <c r="D198" s="97">
        <f t="shared" si="14"/>
        <v>0</v>
      </c>
      <c r="E198" s="97">
        <f t="shared" si="14"/>
        <v>0</v>
      </c>
      <c r="F198" s="97">
        <f t="shared" si="14"/>
        <v>0.15194185745111319</v>
      </c>
      <c r="G198" s="97">
        <f t="shared" si="14"/>
        <v>0</v>
      </c>
      <c r="H198" s="97">
        <f t="shared" si="14"/>
        <v>0</v>
      </c>
      <c r="I198" s="97">
        <f t="shared" si="14"/>
        <v>0</v>
      </c>
      <c r="J198" s="97">
        <f t="shared" si="14"/>
        <v>0</v>
      </c>
    </row>
    <row r="199" spans="2:10">
      <c r="D199" s="96"/>
      <c r="E199" s="96"/>
      <c r="F199" s="96"/>
      <c r="G199" s="96"/>
      <c r="H199" s="96"/>
      <c r="I199" s="96"/>
      <c r="J199" s="96"/>
    </row>
    <row r="200" spans="2:10">
      <c r="D200" s="96"/>
      <c r="E200" s="96"/>
      <c r="F200" s="96"/>
      <c r="G200" s="96"/>
      <c r="H200" s="96"/>
      <c r="I200" s="96"/>
      <c r="J200" s="96"/>
    </row>
    <row r="201" spans="2:10">
      <c r="C201" t="s">
        <v>273</v>
      </c>
      <c r="D201" s="96" t="s">
        <v>267</v>
      </c>
      <c r="E201" s="96" t="s">
        <v>240</v>
      </c>
      <c r="F201" s="96" t="s">
        <v>238</v>
      </c>
      <c r="G201" s="96" t="s">
        <v>218</v>
      </c>
      <c r="H201" s="96" t="s">
        <v>268</v>
      </c>
      <c r="I201" s="96" t="s">
        <v>242</v>
      </c>
      <c r="J201" s="96" t="s">
        <v>269</v>
      </c>
    </row>
    <row r="202" spans="2:10">
      <c r="B202" t="s">
        <v>97</v>
      </c>
      <c r="C202" t="s">
        <v>38</v>
      </c>
      <c r="D202" s="88">
        <f>IFERROR(D133/D176,0)</f>
        <v>0</v>
      </c>
      <c r="E202" s="88">
        <f t="shared" ref="E202:J202" si="15">IFERROR(E133/E176,0)</f>
        <v>0</v>
      </c>
      <c r="F202" s="88">
        <f t="shared" si="15"/>
        <v>2.1502252036389105</v>
      </c>
      <c r="G202" s="88">
        <f t="shared" si="15"/>
        <v>2.2995676366564561</v>
      </c>
      <c r="H202" s="88">
        <f t="shared" si="15"/>
        <v>0</v>
      </c>
      <c r="I202" s="88">
        <f t="shared" si="15"/>
        <v>4.7146846473125636</v>
      </c>
      <c r="J202" s="88">
        <f t="shared" si="15"/>
        <v>0</v>
      </c>
    </row>
    <row r="203" spans="2:10">
      <c r="B203" t="s">
        <v>97</v>
      </c>
      <c r="C203" t="s">
        <v>39</v>
      </c>
      <c r="D203" s="97">
        <f t="shared" ref="D203:J207" si="16">IFERROR(D134/D177,0)</f>
        <v>0</v>
      </c>
      <c r="E203" s="97">
        <f t="shared" si="16"/>
        <v>0</v>
      </c>
      <c r="F203" s="97">
        <f t="shared" si="16"/>
        <v>0</v>
      </c>
      <c r="G203" s="97">
        <f t="shared" si="16"/>
        <v>0.75711161027306839</v>
      </c>
      <c r="H203" s="97">
        <f t="shared" si="16"/>
        <v>0</v>
      </c>
      <c r="I203" s="97">
        <f t="shared" si="16"/>
        <v>0</v>
      </c>
      <c r="J203" s="97">
        <f t="shared" si="16"/>
        <v>0</v>
      </c>
    </row>
    <row r="204" spans="2:10">
      <c r="B204" t="s">
        <v>97</v>
      </c>
      <c r="C204" t="s">
        <v>28</v>
      </c>
      <c r="D204" s="97">
        <f t="shared" si="16"/>
        <v>0</v>
      </c>
      <c r="E204" s="97">
        <f t="shared" si="16"/>
        <v>0</v>
      </c>
      <c r="F204" s="97">
        <f t="shared" si="16"/>
        <v>0</v>
      </c>
      <c r="G204" s="97">
        <f t="shared" si="16"/>
        <v>12.163670618014706</v>
      </c>
      <c r="H204" s="97">
        <f t="shared" si="16"/>
        <v>0</v>
      </c>
      <c r="I204" s="97">
        <f t="shared" si="16"/>
        <v>0</v>
      </c>
      <c r="J204" s="97">
        <f t="shared" si="16"/>
        <v>0</v>
      </c>
    </row>
    <row r="205" spans="2:10">
      <c r="B205" t="s">
        <v>97</v>
      </c>
      <c r="C205" t="s">
        <v>40</v>
      </c>
      <c r="D205" s="97">
        <f t="shared" si="16"/>
        <v>0</v>
      </c>
      <c r="E205" s="97">
        <f t="shared" si="16"/>
        <v>0</v>
      </c>
      <c r="F205" s="97">
        <f t="shared" si="16"/>
        <v>0</v>
      </c>
      <c r="G205" s="97">
        <f t="shared" si="16"/>
        <v>1.3094204453943936</v>
      </c>
      <c r="H205" s="97">
        <f t="shared" si="16"/>
        <v>0</v>
      </c>
      <c r="I205" s="97">
        <f t="shared" si="16"/>
        <v>0</v>
      </c>
      <c r="J205" s="97">
        <f t="shared" si="16"/>
        <v>0</v>
      </c>
    </row>
    <row r="206" spans="2:10">
      <c r="B206" t="s">
        <v>97</v>
      </c>
      <c r="C206" t="s">
        <v>41</v>
      </c>
      <c r="D206" s="97">
        <f t="shared" si="16"/>
        <v>0</v>
      </c>
      <c r="E206" s="97">
        <f t="shared" si="16"/>
        <v>0</v>
      </c>
      <c r="F206" s="97">
        <f t="shared" si="16"/>
        <v>0</v>
      </c>
      <c r="G206" s="97">
        <f t="shared" si="16"/>
        <v>0.75978495776317434</v>
      </c>
      <c r="H206" s="97">
        <f t="shared" si="16"/>
        <v>0</v>
      </c>
      <c r="I206" s="97">
        <f t="shared" si="16"/>
        <v>0</v>
      </c>
      <c r="J206" s="97">
        <f t="shared" si="16"/>
        <v>0</v>
      </c>
    </row>
    <row r="207" spans="2:10">
      <c r="B207" t="s">
        <v>97</v>
      </c>
      <c r="C207" t="s">
        <v>42</v>
      </c>
      <c r="D207" s="97">
        <f t="shared" si="16"/>
        <v>0</v>
      </c>
      <c r="E207" s="97">
        <f t="shared" si="16"/>
        <v>0</v>
      </c>
      <c r="F207" s="97">
        <f t="shared" si="16"/>
        <v>0.9105968397546309</v>
      </c>
      <c r="G207" s="97">
        <f t="shared" si="16"/>
        <v>0.89112286307882449</v>
      </c>
      <c r="H207" s="97">
        <f t="shared" si="16"/>
        <v>0</v>
      </c>
      <c r="I207" s="97">
        <f t="shared" si="16"/>
        <v>0</v>
      </c>
      <c r="J207" s="97">
        <f t="shared" si="16"/>
        <v>0</v>
      </c>
    </row>
    <row r="209" spans="2:10">
      <c r="B209" s="1"/>
    </row>
    <row r="211" spans="2:10">
      <c r="B211" s="94" t="s">
        <v>280</v>
      </c>
      <c r="C211" s="94"/>
      <c r="D211" s="98"/>
      <c r="E211" s="98"/>
      <c r="F211" s="98"/>
      <c r="G211" s="98"/>
      <c r="H211" s="98"/>
      <c r="I211" s="98"/>
      <c r="J211" s="98"/>
    </row>
    <row r="212" spans="2:10">
      <c r="B212" s="99" t="s">
        <v>278</v>
      </c>
      <c r="C212" s="100"/>
      <c r="D212" s="100"/>
      <c r="E212" s="100"/>
      <c r="F212" s="100"/>
      <c r="G212" s="100"/>
      <c r="H212" s="100"/>
      <c r="I212" s="100"/>
      <c r="J212" s="100"/>
    </row>
    <row r="213" spans="2:10">
      <c r="C213" s="1" t="s">
        <v>266</v>
      </c>
      <c r="D213" s="1" t="s">
        <v>267</v>
      </c>
      <c r="E213" s="1" t="s">
        <v>240</v>
      </c>
      <c r="F213" s="1" t="s">
        <v>238</v>
      </c>
      <c r="G213" s="1" t="s">
        <v>218</v>
      </c>
      <c r="H213" s="1" t="s">
        <v>268</v>
      </c>
      <c r="I213" s="1" t="s">
        <v>242</v>
      </c>
      <c r="J213" s="1" t="s">
        <v>269</v>
      </c>
    </row>
    <row r="214" spans="2:10">
      <c r="B214" t="s">
        <v>221</v>
      </c>
      <c r="C214" s="1" t="s">
        <v>38</v>
      </c>
      <c r="D214" s="86"/>
      <c r="E214" s="86"/>
      <c r="F214" s="86"/>
      <c r="G214" s="86"/>
      <c r="H214" s="86"/>
      <c r="I214" s="86"/>
      <c r="J214" s="86"/>
    </row>
    <row r="215" spans="2:10">
      <c r="B215" t="s">
        <v>221</v>
      </c>
      <c r="C215" s="1" t="s">
        <v>39</v>
      </c>
      <c r="D215" s="86"/>
      <c r="E215" s="87">
        <f>E148</f>
        <v>9099.1184956694433</v>
      </c>
      <c r="F215" s="87">
        <f t="shared" ref="F215:G219" si="17">F148</f>
        <v>4109.6143403709411</v>
      </c>
      <c r="G215" s="87">
        <f t="shared" si="17"/>
        <v>45289.478169105801</v>
      </c>
      <c r="H215" s="86"/>
      <c r="I215" s="86"/>
      <c r="J215" s="86"/>
    </row>
    <row r="216" spans="2:10">
      <c r="B216" t="s">
        <v>221</v>
      </c>
      <c r="C216" s="1" t="s">
        <v>28</v>
      </c>
      <c r="D216" s="86"/>
      <c r="E216" s="86"/>
      <c r="F216" s="86"/>
      <c r="G216" s="87">
        <f t="shared" si="17"/>
        <v>5900.0774828233225</v>
      </c>
      <c r="H216" s="86"/>
      <c r="I216" s="86"/>
      <c r="J216" s="86"/>
    </row>
    <row r="217" spans="2:10">
      <c r="B217" t="s">
        <v>221</v>
      </c>
      <c r="C217" s="1" t="s">
        <v>40</v>
      </c>
      <c r="D217" s="86"/>
      <c r="E217" s="86"/>
      <c r="F217" s="86"/>
      <c r="G217" s="87">
        <f t="shared" si="17"/>
        <v>56.762877130505835</v>
      </c>
      <c r="H217" s="86"/>
      <c r="I217" s="86"/>
      <c r="J217" s="86"/>
    </row>
    <row r="218" spans="2:10">
      <c r="B218" t="s">
        <v>221</v>
      </c>
      <c r="C218" s="1" t="s">
        <v>41</v>
      </c>
      <c r="D218" s="86"/>
      <c r="E218" s="86"/>
      <c r="F218" s="86"/>
      <c r="G218" s="86"/>
      <c r="H218" s="86"/>
      <c r="I218" s="86"/>
      <c r="J218" s="86"/>
    </row>
    <row r="219" spans="2:10">
      <c r="B219" t="s">
        <v>221</v>
      </c>
      <c r="C219" s="1" t="s">
        <v>42</v>
      </c>
      <c r="D219" s="86"/>
      <c r="E219" s="86"/>
      <c r="F219" s="87">
        <f t="shared" si="17"/>
        <v>255704.1958386086</v>
      </c>
      <c r="G219" s="86"/>
      <c r="H219" s="86"/>
      <c r="I219" s="86"/>
      <c r="J219" s="86"/>
    </row>
    <row r="220" spans="2:10">
      <c r="D220" s="75"/>
      <c r="E220" s="75"/>
      <c r="F220" s="88"/>
      <c r="G220" s="88"/>
      <c r="H220" s="88"/>
      <c r="I220" s="88"/>
      <c r="J220" s="88"/>
    </row>
    <row r="221" spans="2:10">
      <c r="D221" s="75"/>
      <c r="E221" s="75"/>
      <c r="F221" s="88"/>
      <c r="G221" s="88"/>
      <c r="H221" s="88"/>
      <c r="I221" s="88"/>
      <c r="J221" s="88"/>
    </row>
    <row r="222" spans="2:10">
      <c r="C222" s="1" t="s">
        <v>266</v>
      </c>
      <c r="D222" s="89" t="s">
        <v>267</v>
      </c>
      <c r="E222" s="89" t="s">
        <v>240</v>
      </c>
      <c r="F222" s="90" t="s">
        <v>238</v>
      </c>
      <c r="G222" s="90" t="s">
        <v>218</v>
      </c>
      <c r="H222" s="90" t="s">
        <v>268</v>
      </c>
      <c r="I222" s="90" t="s">
        <v>242</v>
      </c>
      <c r="J222" s="90" t="s">
        <v>269</v>
      </c>
    </row>
    <row r="223" spans="2:10">
      <c r="B223" t="s">
        <v>217</v>
      </c>
      <c r="C223" s="1" t="s">
        <v>38</v>
      </c>
      <c r="D223" s="86"/>
      <c r="E223" s="86"/>
      <c r="F223" s="86"/>
      <c r="G223" s="86"/>
      <c r="H223" s="86"/>
      <c r="I223" s="86"/>
      <c r="J223" s="86"/>
    </row>
    <row r="224" spans="2:10">
      <c r="B224" t="s">
        <v>217</v>
      </c>
      <c r="C224" s="1" t="s">
        <v>39</v>
      </c>
      <c r="D224" s="86"/>
      <c r="E224" s="86"/>
      <c r="F224" s="86"/>
      <c r="G224" s="87">
        <f>G157</f>
        <v>481710.44477306964</v>
      </c>
      <c r="H224" s="86"/>
      <c r="I224" s="86"/>
      <c r="J224" s="86"/>
    </row>
    <row r="225" spans="1:10">
      <c r="B225" t="s">
        <v>217</v>
      </c>
      <c r="C225" s="1" t="s">
        <v>28</v>
      </c>
      <c r="D225" s="86"/>
      <c r="E225" s="86"/>
      <c r="F225" s="86"/>
      <c r="G225" s="87">
        <f t="shared" ref="F225:G228" si="18">G158</f>
        <v>121.58826787276999</v>
      </c>
      <c r="H225" s="86"/>
      <c r="I225" s="86"/>
      <c r="J225" s="86"/>
    </row>
    <row r="226" spans="1:10">
      <c r="B226" t="s">
        <v>217</v>
      </c>
      <c r="C226" s="1" t="s">
        <v>40</v>
      </c>
      <c r="D226" s="86"/>
      <c r="E226" s="86"/>
      <c r="F226" s="86"/>
      <c r="G226" s="87">
        <f t="shared" si="18"/>
        <v>2311.3236389188219</v>
      </c>
      <c r="H226" s="86"/>
      <c r="I226" s="86"/>
      <c r="J226" s="86"/>
    </row>
    <row r="227" spans="1:10">
      <c r="B227" t="s">
        <v>217</v>
      </c>
      <c r="C227" s="1" t="s">
        <v>41</v>
      </c>
      <c r="D227" s="86"/>
      <c r="E227" s="86"/>
      <c r="F227" s="86"/>
      <c r="G227" s="87">
        <f t="shared" si="18"/>
        <v>2395036.2202763669</v>
      </c>
      <c r="H227" s="86"/>
      <c r="I227" s="86"/>
      <c r="J227" s="86"/>
    </row>
    <row r="228" spans="1:10">
      <c r="B228" t="s">
        <v>217</v>
      </c>
      <c r="C228" s="1" t="s">
        <v>42</v>
      </c>
      <c r="D228" s="86"/>
      <c r="E228" s="86"/>
      <c r="F228" s="87">
        <f t="shared" si="18"/>
        <v>849958.16322931473</v>
      </c>
      <c r="G228" s="87">
        <f t="shared" si="18"/>
        <v>763520.76783943584</v>
      </c>
      <c r="H228" s="86"/>
      <c r="I228" s="86"/>
      <c r="J228" s="86"/>
    </row>
    <row r="231" spans="1:10">
      <c r="B231" s="99" t="s">
        <v>140</v>
      </c>
      <c r="C231" s="100"/>
      <c r="D231" s="100"/>
      <c r="E231" s="100"/>
      <c r="F231" s="100"/>
      <c r="G231" s="100"/>
      <c r="H231" s="100"/>
      <c r="I231" s="100"/>
      <c r="J231" s="100"/>
    </row>
    <row r="232" spans="1:10">
      <c r="C232" t="s">
        <v>117</v>
      </c>
      <c r="D232">
        <v>2018</v>
      </c>
      <c r="E232" s="100" t="s">
        <v>281</v>
      </c>
    </row>
    <row r="233" spans="1:10">
      <c r="B233" t="s">
        <v>265</v>
      </c>
      <c r="C233" t="s">
        <v>38</v>
      </c>
      <c r="D233" s="77">
        <v>9554.1234147952946</v>
      </c>
      <c r="E233" s="101">
        <f>F166*F80/D43/F24/D4</f>
        <v>8342.4328923056037</v>
      </c>
    </row>
    <row r="234" spans="1:10">
      <c r="A234" t="s">
        <v>282</v>
      </c>
      <c r="B234" t="s">
        <v>265</v>
      </c>
      <c r="C234" t="s">
        <v>39</v>
      </c>
      <c r="D234" s="77">
        <v>25324.227647595919</v>
      </c>
      <c r="E234" s="101">
        <f>G167*G81/D44/G25/D5</f>
        <v>33500.419733409915</v>
      </c>
    </row>
    <row r="235" spans="1:10">
      <c r="A235" t="s">
        <v>282</v>
      </c>
      <c r="B235" t="s">
        <v>265</v>
      </c>
      <c r="C235" t="s">
        <v>28</v>
      </c>
      <c r="D235" s="77">
        <v>1485182.7840096201</v>
      </c>
      <c r="E235" s="101">
        <f t="shared" ref="E235:E236" si="19">G168*G82/D45/G26/D6</f>
        <v>105675.97361082943</v>
      </c>
    </row>
    <row r="236" spans="1:10">
      <c r="A236" t="s">
        <v>282</v>
      </c>
      <c r="B236" t="s">
        <v>265</v>
      </c>
      <c r="C236" t="s">
        <v>40</v>
      </c>
      <c r="D236" s="77">
        <v>74125.23247371272</v>
      </c>
      <c r="E236" s="101">
        <f t="shared" si="19"/>
        <v>27749.887528486739</v>
      </c>
    </row>
    <row r="237" spans="1:10">
      <c r="A237" t="s">
        <v>282</v>
      </c>
      <c r="B237" t="s">
        <v>265</v>
      </c>
      <c r="C237" t="s">
        <v>41</v>
      </c>
      <c r="D237" s="77">
        <v>194.17552144824873</v>
      </c>
      <c r="E237" s="101">
        <v>0</v>
      </c>
    </row>
    <row r="238" spans="1:10">
      <c r="A238" t="s">
        <v>283</v>
      </c>
      <c r="B238" t="s">
        <v>265</v>
      </c>
      <c r="C238" t="s">
        <v>42</v>
      </c>
      <c r="D238" s="77">
        <v>2681.3344716853576</v>
      </c>
      <c r="E238" s="101">
        <f>F171*F85/D48/F29/D9</f>
        <v>17647.108681345879</v>
      </c>
    </row>
    <row r="239" spans="1:10">
      <c r="E239" s="100"/>
    </row>
    <row r="240" spans="1:10">
      <c r="E240" s="100"/>
    </row>
    <row r="241" spans="1:5">
      <c r="C241" t="s">
        <v>117</v>
      </c>
      <c r="D241">
        <v>2018</v>
      </c>
      <c r="E241" s="100"/>
    </row>
    <row r="242" spans="1:5">
      <c r="B242" t="s">
        <v>97</v>
      </c>
      <c r="C242" t="s">
        <v>38</v>
      </c>
      <c r="D242" s="77">
        <v>11455.768780944287</v>
      </c>
      <c r="E242" s="101">
        <f>F176*F89/D52/F33/D13</f>
        <v>5327.7064939789771</v>
      </c>
    </row>
    <row r="243" spans="1:5">
      <c r="A243" t="s">
        <v>282</v>
      </c>
      <c r="B243" t="s">
        <v>97</v>
      </c>
      <c r="C243" t="s">
        <v>39</v>
      </c>
      <c r="D243" s="77">
        <v>53982.060464387978</v>
      </c>
      <c r="E243" s="101">
        <f>G177*G90/D53/G34/D14</f>
        <v>71300.003502678024</v>
      </c>
    </row>
    <row r="244" spans="1:5">
      <c r="A244" t="s">
        <v>282</v>
      </c>
      <c r="B244" t="s">
        <v>97</v>
      </c>
      <c r="C244" t="s">
        <v>28</v>
      </c>
      <c r="D244" s="77">
        <v>914424.70637909963</v>
      </c>
      <c r="E244" s="101">
        <f t="shared" ref="E244:E246" si="20">G178*G91/D54/G35/D15</f>
        <v>75176.707352204467</v>
      </c>
    </row>
    <row r="245" spans="1:5">
      <c r="A245" t="s">
        <v>282</v>
      </c>
      <c r="B245" t="s">
        <v>97</v>
      </c>
      <c r="C245" t="s">
        <v>40</v>
      </c>
      <c r="D245" s="77">
        <v>40944.490505207716</v>
      </c>
      <c r="E245" s="101">
        <f t="shared" si="20"/>
        <v>31269.169997475758</v>
      </c>
    </row>
    <row r="246" spans="1:5">
      <c r="A246" t="s">
        <v>282</v>
      </c>
      <c r="B246" t="s">
        <v>97</v>
      </c>
      <c r="C246" t="s">
        <v>41</v>
      </c>
      <c r="D246" s="77">
        <v>128611.990951</v>
      </c>
      <c r="E246" s="101">
        <f t="shared" si="20"/>
        <v>169274.2000705527</v>
      </c>
    </row>
    <row r="247" spans="1:5">
      <c r="A247" t="s">
        <v>282</v>
      </c>
      <c r="B247" t="s">
        <v>97</v>
      </c>
      <c r="C247" t="s">
        <v>42</v>
      </c>
      <c r="D247" s="77">
        <v>15369.008426414737</v>
      </c>
      <c r="E247" s="101">
        <f>G181*G94/D57/G38/D18</f>
        <v>17246.789486822163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G7"/>
  <sheetViews>
    <sheetView tabSelected="1" workbookViewId="0">
      <selection activeCell="C7" sqref="C7"/>
    </sheetView>
  </sheetViews>
  <sheetFormatPr defaultColWidth="9.28515625" defaultRowHeight="15"/>
  <cols>
    <col min="1" max="1" width="16.5703125" customWidth="1"/>
    <col min="2" max="2" width="11.5703125" bestFit="1" customWidth="1"/>
  </cols>
  <sheetData>
    <row r="1" spans="1:33" ht="30">
      <c r="A1" s="6" t="s">
        <v>117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38</v>
      </c>
      <c r="B2" s="7">
        <f>CONVERT((Trucks!U36),"km","mi")</f>
        <v>11455.768780944287</v>
      </c>
      <c r="C2" s="7">
        <f t="shared" ref="C2:C7" si="0">B2</f>
        <v>11455.768780944287</v>
      </c>
      <c r="D2" s="7">
        <f t="shared" ref="D2:AG7" si="1">C2</f>
        <v>11455.768780944287</v>
      </c>
      <c r="E2" s="7">
        <f t="shared" si="1"/>
        <v>11455.768780944287</v>
      </c>
      <c r="F2" s="7">
        <f t="shared" si="1"/>
        <v>11455.768780944287</v>
      </c>
      <c r="G2" s="7">
        <f t="shared" si="1"/>
        <v>11455.768780944287</v>
      </c>
      <c r="H2" s="7">
        <f t="shared" si="1"/>
        <v>11455.768780944287</v>
      </c>
      <c r="I2" s="7">
        <f t="shared" si="1"/>
        <v>11455.768780944287</v>
      </c>
      <c r="J2" s="7">
        <f t="shared" si="1"/>
        <v>11455.768780944287</v>
      </c>
      <c r="K2" s="7">
        <f t="shared" si="1"/>
        <v>11455.768780944287</v>
      </c>
      <c r="L2" s="7">
        <f t="shared" si="1"/>
        <v>11455.768780944287</v>
      </c>
      <c r="M2" s="7">
        <f t="shared" si="1"/>
        <v>11455.768780944287</v>
      </c>
      <c r="N2" s="7">
        <f t="shared" si="1"/>
        <v>11455.768780944287</v>
      </c>
      <c r="O2" s="7">
        <f t="shared" si="1"/>
        <v>11455.768780944287</v>
      </c>
      <c r="P2" s="7">
        <f t="shared" si="1"/>
        <v>11455.768780944287</v>
      </c>
      <c r="Q2" s="7">
        <f t="shared" si="1"/>
        <v>11455.768780944287</v>
      </c>
      <c r="R2" s="7">
        <f t="shared" si="1"/>
        <v>11455.768780944287</v>
      </c>
      <c r="S2" s="7">
        <f t="shared" si="1"/>
        <v>11455.768780944287</v>
      </c>
      <c r="T2" s="7">
        <f t="shared" si="1"/>
        <v>11455.768780944287</v>
      </c>
      <c r="U2" s="7">
        <f t="shared" si="1"/>
        <v>11455.768780944287</v>
      </c>
      <c r="V2" s="7">
        <f t="shared" si="1"/>
        <v>11455.768780944287</v>
      </c>
      <c r="W2" s="7">
        <f t="shared" si="1"/>
        <v>11455.768780944287</v>
      </c>
      <c r="X2" s="7">
        <f t="shared" si="1"/>
        <v>11455.768780944287</v>
      </c>
      <c r="Y2" s="7">
        <f t="shared" si="1"/>
        <v>11455.768780944287</v>
      </c>
      <c r="Z2" s="7">
        <f t="shared" si="1"/>
        <v>11455.768780944287</v>
      </c>
      <c r="AA2" s="7">
        <f t="shared" si="1"/>
        <v>11455.768780944287</v>
      </c>
      <c r="AB2" s="7">
        <f t="shared" si="1"/>
        <v>11455.768780944287</v>
      </c>
      <c r="AC2" s="7">
        <f t="shared" si="1"/>
        <v>11455.768780944287</v>
      </c>
      <c r="AD2" s="7">
        <f t="shared" si="1"/>
        <v>11455.768780944287</v>
      </c>
      <c r="AE2" s="7">
        <f t="shared" si="1"/>
        <v>11455.768780944287</v>
      </c>
      <c r="AF2" s="7">
        <f t="shared" si="1"/>
        <v>11455.768780944287</v>
      </c>
      <c r="AG2" s="7">
        <f t="shared" si="1"/>
        <v>11455.768780944287</v>
      </c>
    </row>
    <row r="3" spans="1:33">
      <c r="A3" t="s">
        <v>39</v>
      </c>
      <c r="B3" s="7">
        <f>DATA_inputdata!E243</f>
        <v>71300.003502678024</v>
      </c>
      <c r="C3" s="7">
        <f t="shared" si="0"/>
        <v>71300.003502678024</v>
      </c>
      <c r="D3" s="7">
        <f t="shared" ref="D3:Q3" si="2">C3</f>
        <v>71300.003502678024</v>
      </c>
      <c r="E3" s="7">
        <f t="shared" si="2"/>
        <v>71300.003502678024</v>
      </c>
      <c r="F3" s="7">
        <f t="shared" si="2"/>
        <v>71300.003502678024</v>
      </c>
      <c r="G3" s="7">
        <f t="shared" si="2"/>
        <v>71300.003502678024</v>
      </c>
      <c r="H3" s="7">
        <f t="shared" si="2"/>
        <v>71300.003502678024</v>
      </c>
      <c r="I3" s="7">
        <f t="shared" si="2"/>
        <v>71300.003502678024</v>
      </c>
      <c r="J3" s="7">
        <f t="shared" si="2"/>
        <v>71300.003502678024</v>
      </c>
      <c r="K3" s="7">
        <f t="shared" si="2"/>
        <v>71300.003502678024</v>
      </c>
      <c r="L3" s="7">
        <f t="shared" si="2"/>
        <v>71300.003502678024</v>
      </c>
      <c r="M3" s="7">
        <f t="shared" si="2"/>
        <v>71300.003502678024</v>
      </c>
      <c r="N3" s="7">
        <f t="shared" si="2"/>
        <v>71300.003502678024</v>
      </c>
      <c r="O3" s="7">
        <f t="shared" si="2"/>
        <v>71300.003502678024</v>
      </c>
      <c r="P3" s="7">
        <f t="shared" si="2"/>
        <v>71300.003502678024</v>
      </c>
      <c r="Q3" s="7">
        <f t="shared" si="2"/>
        <v>71300.003502678024</v>
      </c>
      <c r="R3" s="7">
        <f t="shared" si="1"/>
        <v>71300.003502678024</v>
      </c>
      <c r="S3" s="7">
        <f t="shared" si="1"/>
        <v>71300.003502678024</v>
      </c>
      <c r="T3" s="7">
        <f t="shared" si="1"/>
        <v>71300.003502678024</v>
      </c>
      <c r="U3" s="7">
        <f t="shared" si="1"/>
        <v>71300.003502678024</v>
      </c>
      <c r="V3" s="7">
        <f t="shared" si="1"/>
        <v>71300.003502678024</v>
      </c>
      <c r="W3" s="7">
        <f t="shared" si="1"/>
        <v>71300.003502678024</v>
      </c>
      <c r="X3" s="7">
        <f t="shared" si="1"/>
        <v>71300.003502678024</v>
      </c>
      <c r="Y3" s="7">
        <f t="shared" si="1"/>
        <v>71300.003502678024</v>
      </c>
      <c r="Z3" s="7">
        <f t="shared" si="1"/>
        <v>71300.003502678024</v>
      </c>
      <c r="AA3" s="7">
        <f t="shared" si="1"/>
        <v>71300.003502678024</v>
      </c>
      <c r="AB3" s="7">
        <f t="shared" si="1"/>
        <v>71300.003502678024</v>
      </c>
      <c r="AC3" s="7">
        <f t="shared" si="1"/>
        <v>71300.003502678024</v>
      </c>
      <c r="AD3" s="7">
        <f t="shared" si="1"/>
        <v>71300.003502678024</v>
      </c>
      <c r="AE3" s="7">
        <f t="shared" si="1"/>
        <v>71300.003502678024</v>
      </c>
      <c r="AF3" s="7">
        <f t="shared" si="1"/>
        <v>71300.003502678024</v>
      </c>
      <c r="AG3" s="7">
        <f t="shared" si="1"/>
        <v>71300.003502678024</v>
      </c>
    </row>
    <row r="4" spans="1:33">
      <c r="A4" t="s">
        <v>28</v>
      </c>
      <c r="B4" s="7">
        <f>DATA_inputdata!E244</f>
        <v>75176.707352204467</v>
      </c>
      <c r="C4" s="7">
        <f t="shared" si="0"/>
        <v>75176.707352204467</v>
      </c>
      <c r="D4" s="7">
        <f t="shared" si="1"/>
        <v>75176.707352204467</v>
      </c>
      <c r="E4" s="7">
        <f t="shared" si="1"/>
        <v>75176.707352204467</v>
      </c>
      <c r="F4" s="7">
        <f t="shared" si="1"/>
        <v>75176.707352204467</v>
      </c>
      <c r="G4" s="7">
        <f t="shared" si="1"/>
        <v>75176.707352204467</v>
      </c>
      <c r="H4" s="7">
        <f t="shared" si="1"/>
        <v>75176.707352204467</v>
      </c>
      <c r="I4" s="7">
        <f t="shared" si="1"/>
        <v>75176.707352204467</v>
      </c>
      <c r="J4" s="7">
        <f t="shared" si="1"/>
        <v>75176.707352204467</v>
      </c>
      <c r="K4" s="7">
        <f t="shared" si="1"/>
        <v>75176.707352204467</v>
      </c>
      <c r="L4" s="7">
        <f t="shared" si="1"/>
        <v>75176.707352204467</v>
      </c>
      <c r="M4" s="7">
        <f t="shared" si="1"/>
        <v>75176.707352204467</v>
      </c>
      <c r="N4" s="7">
        <f t="shared" si="1"/>
        <v>75176.707352204467</v>
      </c>
      <c r="O4" s="7">
        <f t="shared" si="1"/>
        <v>75176.707352204467</v>
      </c>
      <c r="P4" s="7">
        <f t="shared" si="1"/>
        <v>75176.707352204467</v>
      </c>
      <c r="Q4" s="7">
        <f t="shared" si="1"/>
        <v>75176.707352204467</v>
      </c>
      <c r="R4" s="7">
        <f t="shared" si="1"/>
        <v>75176.707352204467</v>
      </c>
      <c r="S4" s="7">
        <f t="shared" si="1"/>
        <v>75176.707352204467</v>
      </c>
      <c r="T4" s="7">
        <f t="shared" si="1"/>
        <v>75176.707352204467</v>
      </c>
      <c r="U4" s="7">
        <f t="shared" si="1"/>
        <v>75176.707352204467</v>
      </c>
      <c r="V4" s="7">
        <f t="shared" si="1"/>
        <v>75176.707352204467</v>
      </c>
      <c r="W4" s="7">
        <f t="shared" si="1"/>
        <v>75176.707352204467</v>
      </c>
      <c r="X4" s="7">
        <f t="shared" si="1"/>
        <v>75176.707352204467</v>
      </c>
      <c r="Y4" s="7">
        <f t="shared" si="1"/>
        <v>75176.707352204467</v>
      </c>
      <c r="Z4" s="7">
        <f t="shared" si="1"/>
        <v>75176.707352204467</v>
      </c>
      <c r="AA4" s="7">
        <f t="shared" si="1"/>
        <v>75176.707352204467</v>
      </c>
      <c r="AB4" s="7">
        <f t="shared" si="1"/>
        <v>75176.707352204467</v>
      </c>
      <c r="AC4" s="7">
        <f t="shared" si="1"/>
        <v>75176.707352204467</v>
      </c>
      <c r="AD4" s="7">
        <f t="shared" si="1"/>
        <v>75176.707352204467</v>
      </c>
      <c r="AE4" s="7">
        <f t="shared" si="1"/>
        <v>75176.707352204467</v>
      </c>
      <c r="AF4" s="7">
        <f t="shared" si="1"/>
        <v>75176.707352204467</v>
      </c>
      <c r="AG4" s="7">
        <f t="shared" si="1"/>
        <v>75176.707352204467</v>
      </c>
    </row>
    <row r="5" spans="1:33">
      <c r="A5" t="s">
        <v>40</v>
      </c>
      <c r="B5" s="7">
        <f>DATA_inputdata!E245</f>
        <v>31269.169997475758</v>
      </c>
      <c r="C5" s="7">
        <f t="shared" si="0"/>
        <v>31269.169997475758</v>
      </c>
      <c r="D5" s="7">
        <f t="shared" si="1"/>
        <v>31269.169997475758</v>
      </c>
      <c r="E5" s="7">
        <f t="shared" si="1"/>
        <v>31269.169997475758</v>
      </c>
      <c r="F5" s="7">
        <f t="shared" si="1"/>
        <v>31269.169997475758</v>
      </c>
      <c r="G5" s="7">
        <f t="shared" si="1"/>
        <v>31269.169997475758</v>
      </c>
      <c r="H5" s="7">
        <f t="shared" si="1"/>
        <v>31269.169997475758</v>
      </c>
      <c r="I5" s="7">
        <f t="shared" si="1"/>
        <v>31269.169997475758</v>
      </c>
      <c r="J5" s="7">
        <f t="shared" si="1"/>
        <v>31269.169997475758</v>
      </c>
      <c r="K5" s="7">
        <f t="shared" si="1"/>
        <v>31269.169997475758</v>
      </c>
      <c r="L5" s="7">
        <f t="shared" si="1"/>
        <v>31269.169997475758</v>
      </c>
      <c r="M5" s="7">
        <f t="shared" si="1"/>
        <v>31269.169997475758</v>
      </c>
      <c r="N5" s="7">
        <f t="shared" si="1"/>
        <v>31269.169997475758</v>
      </c>
      <c r="O5" s="7">
        <f t="shared" si="1"/>
        <v>31269.169997475758</v>
      </c>
      <c r="P5" s="7">
        <f t="shared" si="1"/>
        <v>31269.169997475758</v>
      </c>
      <c r="Q5" s="7">
        <f t="shared" si="1"/>
        <v>31269.169997475758</v>
      </c>
      <c r="R5" s="7">
        <f t="shared" si="1"/>
        <v>31269.169997475758</v>
      </c>
      <c r="S5" s="7">
        <f t="shared" si="1"/>
        <v>31269.169997475758</v>
      </c>
      <c r="T5" s="7">
        <f t="shared" si="1"/>
        <v>31269.169997475758</v>
      </c>
      <c r="U5" s="7">
        <f t="shared" si="1"/>
        <v>31269.169997475758</v>
      </c>
      <c r="V5" s="7">
        <f t="shared" si="1"/>
        <v>31269.169997475758</v>
      </c>
      <c r="W5" s="7">
        <f t="shared" si="1"/>
        <v>31269.169997475758</v>
      </c>
      <c r="X5" s="7">
        <f t="shared" si="1"/>
        <v>31269.169997475758</v>
      </c>
      <c r="Y5" s="7">
        <f t="shared" si="1"/>
        <v>31269.169997475758</v>
      </c>
      <c r="Z5" s="7">
        <f t="shared" si="1"/>
        <v>31269.169997475758</v>
      </c>
      <c r="AA5" s="7">
        <f t="shared" si="1"/>
        <v>31269.169997475758</v>
      </c>
      <c r="AB5" s="7">
        <f t="shared" si="1"/>
        <v>31269.169997475758</v>
      </c>
      <c r="AC5" s="7">
        <f t="shared" si="1"/>
        <v>31269.169997475758</v>
      </c>
      <c r="AD5" s="7">
        <f t="shared" si="1"/>
        <v>31269.169997475758</v>
      </c>
      <c r="AE5" s="7">
        <f t="shared" si="1"/>
        <v>31269.169997475758</v>
      </c>
      <c r="AF5" s="7">
        <f t="shared" si="1"/>
        <v>31269.169997475758</v>
      </c>
      <c r="AG5" s="7">
        <f t="shared" si="1"/>
        <v>31269.169997475758</v>
      </c>
    </row>
    <row r="6" spans="1:33">
      <c r="A6" t="s">
        <v>41</v>
      </c>
      <c r="B6" s="7">
        <f>DATA_inputdata!E246</f>
        <v>169274.2000705527</v>
      </c>
      <c r="C6">
        <f>B6</f>
        <v>169274.2000705527</v>
      </c>
      <c r="D6">
        <f t="shared" si="1"/>
        <v>169274.2000705527</v>
      </c>
      <c r="E6">
        <f t="shared" si="1"/>
        <v>169274.2000705527</v>
      </c>
      <c r="F6">
        <f t="shared" si="1"/>
        <v>169274.2000705527</v>
      </c>
      <c r="G6">
        <f t="shared" si="1"/>
        <v>169274.2000705527</v>
      </c>
      <c r="H6">
        <f t="shared" si="1"/>
        <v>169274.2000705527</v>
      </c>
      <c r="I6">
        <f t="shared" si="1"/>
        <v>169274.2000705527</v>
      </c>
      <c r="J6">
        <f t="shared" si="1"/>
        <v>169274.2000705527</v>
      </c>
      <c r="K6">
        <f t="shared" si="1"/>
        <v>169274.2000705527</v>
      </c>
      <c r="L6">
        <f t="shared" si="1"/>
        <v>169274.2000705527</v>
      </c>
      <c r="M6">
        <f t="shared" si="1"/>
        <v>169274.2000705527</v>
      </c>
      <c r="N6">
        <f t="shared" si="1"/>
        <v>169274.2000705527</v>
      </c>
      <c r="O6">
        <f t="shared" si="1"/>
        <v>169274.2000705527</v>
      </c>
      <c r="P6">
        <f t="shared" si="1"/>
        <v>169274.2000705527</v>
      </c>
      <c r="Q6">
        <f t="shared" si="1"/>
        <v>169274.2000705527</v>
      </c>
      <c r="R6">
        <f t="shared" si="1"/>
        <v>169274.2000705527</v>
      </c>
      <c r="S6">
        <f t="shared" si="1"/>
        <v>169274.2000705527</v>
      </c>
      <c r="T6">
        <f t="shared" si="1"/>
        <v>169274.2000705527</v>
      </c>
      <c r="U6">
        <f t="shared" si="1"/>
        <v>169274.2000705527</v>
      </c>
      <c r="V6">
        <f t="shared" si="1"/>
        <v>169274.2000705527</v>
      </c>
      <c r="W6">
        <f t="shared" si="1"/>
        <v>169274.2000705527</v>
      </c>
      <c r="X6">
        <f t="shared" si="1"/>
        <v>169274.2000705527</v>
      </c>
      <c r="Y6">
        <f t="shared" si="1"/>
        <v>169274.2000705527</v>
      </c>
      <c r="Z6">
        <f t="shared" si="1"/>
        <v>169274.2000705527</v>
      </c>
      <c r="AA6">
        <f t="shared" si="1"/>
        <v>169274.2000705527</v>
      </c>
      <c r="AB6">
        <f t="shared" si="1"/>
        <v>169274.2000705527</v>
      </c>
      <c r="AC6">
        <f t="shared" si="1"/>
        <v>169274.2000705527</v>
      </c>
      <c r="AD6">
        <f t="shared" si="1"/>
        <v>169274.2000705527</v>
      </c>
      <c r="AE6">
        <f t="shared" si="1"/>
        <v>169274.2000705527</v>
      </c>
      <c r="AF6">
        <f t="shared" si="1"/>
        <v>169274.2000705527</v>
      </c>
      <c r="AG6">
        <f t="shared" si="1"/>
        <v>169274.2000705527</v>
      </c>
    </row>
    <row r="7" spans="1:33">
      <c r="A7" t="s">
        <v>42</v>
      </c>
      <c r="B7" s="7">
        <f>DATA_inputdata!E247</f>
        <v>17246.789486822163</v>
      </c>
      <c r="C7" s="7">
        <f t="shared" si="0"/>
        <v>17246.789486822163</v>
      </c>
      <c r="D7" s="7">
        <f t="shared" si="1"/>
        <v>17246.789486822163</v>
      </c>
      <c r="E7" s="7">
        <f t="shared" si="1"/>
        <v>17246.789486822163</v>
      </c>
      <c r="F7" s="7">
        <f t="shared" si="1"/>
        <v>17246.789486822163</v>
      </c>
      <c r="G7" s="7">
        <f t="shared" si="1"/>
        <v>17246.789486822163</v>
      </c>
      <c r="H7" s="7">
        <f t="shared" si="1"/>
        <v>17246.789486822163</v>
      </c>
      <c r="I7" s="7">
        <f t="shared" si="1"/>
        <v>17246.789486822163</v>
      </c>
      <c r="J7" s="7">
        <f t="shared" si="1"/>
        <v>17246.789486822163</v>
      </c>
      <c r="K7" s="7">
        <f t="shared" si="1"/>
        <v>17246.789486822163</v>
      </c>
      <c r="L7" s="7">
        <f t="shared" si="1"/>
        <v>17246.789486822163</v>
      </c>
      <c r="M7" s="7">
        <f t="shared" si="1"/>
        <v>17246.789486822163</v>
      </c>
      <c r="N7" s="7">
        <f t="shared" si="1"/>
        <v>17246.789486822163</v>
      </c>
      <c r="O7" s="7">
        <f t="shared" si="1"/>
        <v>17246.789486822163</v>
      </c>
      <c r="P7" s="7">
        <f t="shared" si="1"/>
        <v>17246.789486822163</v>
      </c>
      <c r="Q7" s="7">
        <f t="shared" si="1"/>
        <v>17246.789486822163</v>
      </c>
      <c r="R7" s="7">
        <f t="shared" si="1"/>
        <v>17246.789486822163</v>
      </c>
      <c r="S7" s="7">
        <f t="shared" si="1"/>
        <v>17246.789486822163</v>
      </c>
      <c r="T7" s="7">
        <f t="shared" si="1"/>
        <v>17246.789486822163</v>
      </c>
      <c r="U7" s="7">
        <f t="shared" si="1"/>
        <v>17246.789486822163</v>
      </c>
      <c r="V7" s="7">
        <f t="shared" si="1"/>
        <v>17246.789486822163</v>
      </c>
      <c r="W7" s="7">
        <f t="shared" si="1"/>
        <v>17246.789486822163</v>
      </c>
      <c r="X7" s="7">
        <f t="shared" si="1"/>
        <v>17246.789486822163</v>
      </c>
      <c r="Y7" s="7">
        <f t="shared" si="1"/>
        <v>17246.789486822163</v>
      </c>
      <c r="Z7" s="7">
        <f t="shared" si="1"/>
        <v>17246.789486822163</v>
      </c>
      <c r="AA7" s="7">
        <f t="shared" si="1"/>
        <v>17246.789486822163</v>
      </c>
      <c r="AB7" s="7">
        <f t="shared" si="1"/>
        <v>17246.789486822163</v>
      </c>
      <c r="AC7" s="7">
        <f t="shared" si="1"/>
        <v>17246.789486822163</v>
      </c>
      <c r="AD7" s="7">
        <f t="shared" si="1"/>
        <v>17246.789486822163</v>
      </c>
      <c r="AE7" s="7">
        <f t="shared" si="1"/>
        <v>17246.789486822163</v>
      </c>
      <c r="AF7" s="7">
        <f t="shared" si="1"/>
        <v>17246.789486822163</v>
      </c>
      <c r="AG7" s="7">
        <f t="shared" si="1"/>
        <v>17246.789486822163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8B052-265B-4A58-87F2-FF47219FDF23}">
  <dimension ref="A1:B16"/>
  <sheetViews>
    <sheetView workbookViewId="0">
      <selection activeCell="B15" sqref="B15"/>
    </sheetView>
  </sheetViews>
  <sheetFormatPr defaultRowHeight="15"/>
  <cols>
    <col min="1" max="1" width="15.7109375" customWidth="1"/>
  </cols>
  <sheetData>
    <row r="1" spans="1:2" ht="30">
      <c r="A1" s="6" t="s">
        <v>37</v>
      </c>
      <c r="B1" s="1">
        <v>2018</v>
      </c>
    </row>
    <row r="2" spans="1:2">
      <c r="A2" s="1" t="s">
        <v>38</v>
      </c>
      <c r="B2" s="40">
        <v>1.67</v>
      </c>
    </row>
    <row r="3" spans="1:2">
      <c r="A3" s="1" t="s">
        <v>39</v>
      </c>
      <c r="B3" s="40">
        <v>21.196137258578663</v>
      </c>
    </row>
    <row r="4" spans="1:2">
      <c r="A4" s="1" t="s">
        <v>28</v>
      </c>
      <c r="B4" s="40">
        <v>111.39416306433705</v>
      </c>
    </row>
    <row r="5" spans="1:2">
      <c r="A5" s="1" t="s">
        <v>40</v>
      </c>
      <c r="B5" s="40">
        <v>48.656731685074099</v>
      </c>
    </row>
    <row r="6" spans="1:2">
      <c r="A6" s="1" t="s">
        <v>41</v>
      </c>
      <c r="B6" s="40">
        <v>1</v>
      </c>
    </row>
    <row r="7" spans="1:2">
      <c r="A7" s="1" t="s">
        <v>42</v>
      </c>
      <c r="B7" s="40">
        <v>1.2700756740871355</v>
      </c>
    </row>
    <row r="10" spans="1:2" ht="30">
      <c r="A10" s="6" t="s">
        <v>43</v>
      </c>
      <c r="B10" s="1">
        <v>2018</v>
      </c>
    </row>
    <row r="11" spans="1:2">
      <c r="A11" s="1" t="s">
        <v>38</v>
      </c>
      <c r="B11">
        <v>1</v>
      </c>
    </row>
    <row r="12" spans="1:2">
      <c r="A12" s="1" t="s">
        <v>39</v>
      </c>
      <c r="B12">
        <v>16</v>
      </c>
    </row>
    <row r="13" spans="1:2">
      <c r="A13" s="1" t="s">
        <v>28</v>
      </c>
      <c r="B13" s="7">
        <v>42</v>
      </c>
    </row>
    <row r="14" spans="1:2">
      <c r="A14" s="1" t="s">
        <v>40</v>
      </c>
      <c r="B14" s="7">
        <v>1756</v>
      </c>
    </row>
    <row r="15" spans="1:2">
      <c r="A15" s="1" t="s">
        <v>41</v>
      </c>
      <c r="B15" s="7">
        <v>1974</v>
      </c>
    </row>
    <row r="16" spans="1:2">
      <c r="A16" s="1" t="s">
        <v>42</v>
      </c>
      <c r="B1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3EDCF-3644-49DD-80FA-F85B5B516CB3}">
  <dimension ref="A1:U23"/>
  <sheetViews>
    <sheetView workbookViewId="0">
      <selection activeCell="U13" sqref="U13"/>
    </sheetView>
  </sheetViews>
  <sheetFormatPr defaultRowHeight="15"/>
  <cols>
    <col min="2" max="2" width="17.28515625" bestFit="1" customWidth="1"/>
  </cols>
  <sheetData>
    <row r="1" spans="1:21" ht="18">
      <c r="A1" s="8" t="s">
        <v>44</v>
      </c>
      <c r="C1" s="9"/>
      <c r="D1" s="9"/>
      <c r="E1" s="9"/>
      <c r="F1" s="9"/>
      <c r="G1" s="9"/>
      <c r="H1" s="9"/>
      <c r="I1" s="9"/>
      <c r="J1" s="9"/>
      <c r="L1" s="9"/>
      <c r="M1" s="9"/>
      <c r="N1" s="9"/>
      <c r="O1" s="9"/>
      <c r="Q1" s="9"/>
      <c r="R1" s="9"/>
      <c r="S1" s="9"/>
      <c r="T1" s="9"/>
      <c r="U1" s="9" t="s">
        <v>45</v>
      </c>
    </row>
    <row r="3" spans="1:21" ht="15.75">
      <c r="A3" s="10" t="s">
        <v>46</v>
      </c>
      <c r="C3" s="9"/>
      <c r="D3" s="9"/>
      <c r="E3" s="9"/>
    </row>
    <row r="4" spans="1:21" ht="15.75">
      <c r="A4" s="10" t="s">
        <v>47</v>
      </c>
      <c r="B4" s="11"/>
      <c r="C4" s="12"/>
      <c r="D4" s="12"/>
      <c r="E4" s="12"/>
    </row>
    <row r="7" spans="1:21">
      <c r="C7" s="13">
        <v>2000</v>
      </c>
      <c r="D7" s="13">
        <v>2001</v>
      </c>
      <c r="E7" s="13">
        <v>2002</v>
      </c>
      <c r="F7" s="13">
        <v>2003</v>
      </c>
      <c r="G7" s="13">
        <v>2004</v>
      </c>
      <c r="H7" s="13">
        <v>2005</v>
      </c>
      <c r="I7" s="13">
        <v>2006</v>
      </c>
      <c r="J7" s="13">
        <v>2007</v>
      </c>
      <c r="K7" s="13">
        <v>2008</v>
      </c>
      <c r="L7" s="13">
        <v>2009</v>
      </c>
      <c r="M7" s="13">
        <v>2010</v>
      </c>
      <c r="N7" s="13">
        <v>2011</v>
      </c>
      <c r="O7" s="13">
        <v>2012</v>
      </c>
      <c r="P7" s="13">
        <v>2013</v>
      </c>
      <c r="Q7" s="13">
        <v>2014</v>
      </c>
      <c r="R7" s="13">
        <v>2015</v>
      </c>
      <c r="S7" s="13">
        <v>2016</v>
      </c>
      <c r="T7" s="13">
        <v>2017</v>
      </c>
      <c r="U7" s="13">
        <v>2018</v>
      </c>
    </row>
    <row r="8" spans="1:21">
      <c r="A8" s="22"/>
    </row>
    <row r="9" spans="1:21">
      <c r="B9" s="14" t="s">
        <v>48</v>
      </c>
    </row>
    <row r="10" spans="1:21">
      <c r="B10" s="15" t="s">
        <v>49</v>
      </c>
      <c r="C10" s="19">
        <v>848.34199999999998</v>
      </c>
      <c r="D10" s="19">
        <v>865.14700000000005</v>
      </c>
      <c r="E10" s="19">
        <v>918.88900000000001</v>
      </c>
      <c r="F10" s="19">
        <v>866.38699999999994</v>
      </c>
      <c r="G10" s="19">
        <v>825.91700000000003</v>
      </c>
      <c r="H10" s="19">
        <v>845.50300000000004</v>
      </c>
      <c r="I10" s="19">
        <v>865.79399999999998</v>
      </c>
      <c r="J10" s="19">
        <v>881.36</v>
      </c>
      <c r="K10" s="19">
        <v>914.09400000000005</v>
      </c>
      <c r="L10" s="19">
        <v>759.89300000000003</v>
      </c>
      <c r="M10" s="19">
        <v>703.86</v>
      </c>
      <c r="N10" s="19">
        <v>698.97799999999995</v>
      </c>
      <c r="O10" s="19">
        <v>747.51</v>
      </c>
      <c r="P10" s="19">
        <v>765.101</v>
      </c>
      <c r="Q10" s="19">
        <v>757.08500000000004</v>
      </c>
      <c r="R10" s="19">
        <v>721.08600000000001</v>
      </c>
      <c r="S10" s="19">
        <v>659.14599999999996</v>
      </c>
      <c r="T10" s="19">
        <v>663.84799999999996</v>
      </c>
      <c r="U10" s="19">
        <v>622.24</v>
      </c>
    </row>
    <row r="11" spans="1:21">
      <c r="B11" s="2"/>
    </row>
    <row r="12" spans="1:21">
      <c r="B12" s="14" t="s">
        <v>50</v>
      </c>
    </row>
    <row r="13" spans="1:21">
      <c r="B13" s="15" t="s">
        <v>49</v>
      </c>
      <c r="C13" s="19">
        <v>10683.672</v>
      </c>
      <c r="D13" s="19">
        <v>10965.949000000001</v>
      </c>
      <c r="E13" s="19">
        <v>11010.133</v>
      </c>
      <c r="F13" s="19">
        <v>11046.47</v>
      </c>
      <c r="G13" s="19">
        <v>11189.549000000001</v>
      </c>
      <c r="H13" s="19">
        <v>11123.984</v>
      </c>
      <c r="I13" s="19">
        <v>11262.521000000001</v>
      </c>
      <c r="J13" s="19">
        <v>11606.775</v>
      </c>
      <c r="K13" s="19">
        <v>12000.415999999999</v>
      </c>
      <c r="L13" s="19">
        <v>12097.825999999999</v>
      </c>
      <c r="M13" s="19">
        <v>12061.093999999999</v>
      </c>
      <c r="N13" s="19">
        <v>11913.971</v>
      </c>
      <c r="O13" s="19">
        <v>11920.513999999999</v>
      </c>
      <c r="P13" s="19">
        <v>12081.436</v>
      </c>
      <c r="Q13" s="19">
        <v>12238.972</v>
      </c>
      <c r="R13" s="19">
        <v>12463.897999999999</v>
      </c>
      <c r="S13" s="19">
        <v>12524.383</v>
      </c>
      <c r="T13" s="19">
        <v>12526.246999999999</v>
      </c>
      <c r="U13" s="19">
        <v>12499.4</v>
      </c>
    </row>
    <row r="14" spans="1:21">
      <c r="B14" s="2"/>
    </row>
    <row r="15" spans="1:21" ht="39">
      <c r="B15" s="21" t="s">
        <v>51</v>
      </c>
    </row>
    <row r="16" spans="1:21">
      <c r="A16" s="22"/>
      <c r="B16" s="15" t="s">
        <v>49</v>
      </c>
      <c r="C16" s="19">
        <v>18426.148000000001</v>
      </c>
      <c r="D16" s="19">
        <v>17940.621999999999</v>
      </c>
      <c r="E16" s="19">
        <v>18469.137999999999</v>
      </c>
      <c r="F16" s="19">
        <v>18433.462</v>
      </c>
      <c r="G16" s="19">
        <v>18203.797999999999</v>
      </c>
      <c r="H16" s="19">
        <v>18231.493999999999</v>
      </c>
      <c r="I16" s="19">
        <v>17774.223999999998</v>
      </c>
      <c r="J16" s="19">
        <v>17839.045999999998</v>
      </c>
      <c r="K16" s="19">
        <v>16903.312000000002</v>
      </c>
      <c r="L16" s="19">
        <v>16844.581999999999</v>
      </c>
      <c r="M16" s="19">
        <v>16855.151999999998</v>
      </c>
      <c r="N16" s="19">
        <v>16669.504000000001</v>
      </c>
      <c r="O16" s="19">
        <v>16446.787</v>
      </c>
      <c r="P16" s="19">
        <v>16267.143</v>
      </c>
      <c r="Q16" s="19">
        <v>15334.032999999999</v>
      </c>
      <c r="R16" s="19">
        <v>15204.955</v>
      </c>
      <c r="S16" s="19">
        <v>15102.22</v>
      </c>
      <c r="T16" s="19">
        <v>14741.262000000001</v>
      </c>
      <c r="U16" s="19">
        <v>14858.689</v>
      </c>
    </row>
    <row r="17" spans="1:21">
      <c r="B17" s="2"/>
    </row>
    <row r="18" spans="1:21" ht="51.75">
      <c r="B18" s="21" t="s">
        <v>52</v>
      </c>
    </row>
    <row r="19" spans="1:21">
      <c r="B19" s="47" t="s">
        <v>53</v>
      </c>
      <c r="C19" s="23">
        <v>9.0718379999999996</v>
      </c>
      <c r="D19" s="23">
        <v>9.0021959999999996</v>
      </c>
      <c r="E19" s="23">
        <v>8.9224680000000003</v>
      </c>
      <c r="F19" s="23">
        <v>8.8340630000000004</v>
      </c>
      <c r="G19" s="23">
        <v>8.7878939999999997</v>
      </c>
      <c r="H19" s="23">
        <v>8.7553409999999996</v>
      </c>
      <c r="I19" s="23">
        <v>8.6911609999999992</v>
      </c>
      <c r="J19" s="23">
        <v>8.6974780000000003</v>
      </c>
      <c r="K19" s="23">
        <v>8.6169759999999993</v>
      </c>
      <c r="L19" s="23">
        <v>8.5662540000000007</v>
      </c>
      <c r="M19" s="23">
        <v>8.529795</v>
      </c>
      <c r="N19" s="23">
        <v>8.5281529999999997</v>
      </c>
      <c r="O19" s="23">
        <v>8.4518310000000003</v>
      </c>
      <c r="P19" s="23">
        <v>8.3753720000000005</v>
      </c>
      <c r="Q19" s="23">
        <v>8.3445129999999992</v>
      </c>
      <c r="R19" s="23">
        <v>8.0799789999999998</v>
      </c>
      <c r="S19" s="23">
        <v>8.0260189999999998</v>
      </c>
      <c r="T19" s="23">
        <v>7.9909629999999998</v>
      </c>
      <c r="U19" s="23">
        <v>7.9367619999999999</v>
      </c>
    </row>
    <row r="20" spans="1:21">
      <c r="B20" s="47" t="s">
        <v>54</v>
      </c>
      <c r="C20" s="23">
        <v>6.6753460000000002</v>
      </c>
      <c r="D20" s="23">
        <v>6.5916699999999997</v>
      </c>
      <c r="E20" s="23">
        <v>6.4949110000000001</v>
      </c>
      <c r="F20" s="23">
        <v>6.3981009999999996</v>
      </c>
      <c r="G20" s="23">
        <v>6.364751</v>
      </c>
      <c r="H20" s="23">
        <v>6.3645690000000004</v>
      </c>
      <c r="I20" s="23">
        <v>6.3735270000000002</v>
      </c>
      <c r="J20" s="23">
        <v>6.3996719999999998</v>
      </c>
      <c r="K20" s="23">
        <v>6.426704</v>
      </c>
      <c r="L20" s="23">
        <v>6.450755</v>
      </c>
      <c r="M20" s="23">
        <v>6.5607689999999996</v>
      </c>
      <c r="N20" s="23">
        <v>6.5997029999999999</v>
      </c>
      <c r="O20" s="23">
        <v>6.6765270000000001</v>
      </c>
      <c r="P20" s="23">
        <v>6.75406</v>
      </c>
      <c r="Q20" s="23">
        <v>6.7812239999999999</v>
      </c>
      <c r="R20" s="23">
        <v>6.8252740000000003</v>
      </c>
      <c r="S20" s="23">
        <v>6.8631539999999998</v>
      </c>
      <c r="T20" s="23">
        <v>6.8683940000000003</v>
      </c>
      <c r="U20" s="23">
        <v>6.8482180000000001</v>
      </c>
    </row>
    <row r="21" spans="1:21">
      <c r="B21" s="2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</row>
    <row r="22" spans="1:21">
      <c r="A22" t="s">
        <v>55</v>
      </c>
    </row>
    <row r="23" spans="1:21">
      <c r="A23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BF438-D352-43C4-9FDC-8074BE4743A7}">
  <dimension ref="A3:U75"/>
  <sheetViews>
    <sheetView workbookViewId="0">
      <selection activeCell="U72" sqref="U72"/>
    </sheetView>
  </sheetViews>
  <sheetFormatPr defaultRowHeight="15"/>
  <cols>
    <col min="2" max="2" width="37.28515625" bestFit="1" customWidth="1"/>
  </cols>
  <sheetData>
    <row r="3" spans="1:21" ht="18">
      <c r="A3" s="8" t="s">
        <v>44</v>
      </c>
      <c r="C3" s="9"/>
      <c r="D3" s="9"/>
      <c r="E3" s="9"/>
      <c r="F3" s="9"/>
      <c r="G3" s="9"/>
      <c r="H3" s="9"/>
      <c r="I3" s="9"/>
      <c r="J3" s="9"/>
      <c r="L3" s="9"/>
      <c r="M3" s="9"/>
      <c r="N3" s="9"/>
      <c r="O3" s="9"/>
      <c r="Q3" s="9"/>
      <c r="R3" s="9"/>
      <c r="S3" s="9"/>
      <c r="T3" s="9"/>
      <c r="U3" s="9" t="s">
        <v>45</v>
      </c>
    </row>
    <row r="5" spans="1:21" ht="15.75">
      <c r="A5" s="10" t="s">
        <v>46</v>
      </c>
      <c r="C5" s="9"/>
      <c r="D5" s="9"/>
      <c r="E5" s="9"/>
    </row>
    <row r="6" spans="1:21" ht="15.75">
      <c r="A6" s="10" t="s">
        <v>57</v>
      </c>
      <c r="B6" s="11"/>
      <c r="C6" s="12"/>
      <c r="D6" s="12"/>
      <c r="E6" s="12"/>
    </row>
    <row r="9" spans="1:21">
      <c r="C9" s="13">
        <v>2000</v>
      </c>
      <c r="D9" s="13">
        <v>2001</v>
      </c>
      <c r="E9" s="13">
        <v>2002</v>
      </c>
      <c r="F9" s="13">
        <v>2003</v>
      </c>
      <c r="G9" s="13">
        <v>2004</v>
      </c>
      <c r="H9" s="13">
        <v>2005</v>
      </c>
      <c r="I9" s="13">
        <v>2006</v>
      </c>
      <c r="J9" s="13">
        <v>2007</v>
      </c>
      <c r="K9" s="13">
        <v>2008</v>
      </c>
      <c r="L9" s="13">
        <v>2009</v>
      </c>
      <c r="M9" s="13">
        <v>2010</v>
      </c>
      <c r="N9" s="13">
        <v>2011</v>
      </c>
      <c r="O9" s="13">
        <v>2012</v>
      </c>
      <c r="P9" s="13">
        <v>2013</v>
      </c>
      <c r="Q9" s="13">
        <v>2014</v>
      </c>
      <c r="R9" s="13">
        <v>2015</v>
      </c>
      <c r="S9" s="13">
        <v>2016</v>
      </c>
      <c r="T9" s="13">
        <v>2017</v>
      </c>
      <c r="U9" s="13">
        <v>2018</v>
      </c>
    </row>
    <row r="11" spans="1:21">
      <c r="A11" s="25"/>
      <c r="B11" s="14" t="s">
        <v>58</v>
      </c>
      <c r="C11" s="26">
        <v>2.4653269999999998</v>
      </c>
      <c r="D11" s="26">
        <v>2.4992779999999999</v>
      </c>
      <c r="E11" s="26">
        <v>2.8523019999999999</v>
      </c>
      <c r="F11" s="26">
        <v>3.0487519999999999</v>
      </c>
      <c r="G11" s="26">
        <v>3.3112940000000002</v>
      </c>
      <c r="H11" s="26">
        <v>3.2888130000000002</v>
      </c>
      <c r="I11" s="26">
        <v>3.4883860000000002</v>
      </c>
      <c r="J11" s="26">
        <v>3.7020119999999999</v>
      </c>
      <c r="K11" s="26">
        <v>3.7873610000000002</v>
      </c>
      <c r="L11" s="26">
        <v>5.1116840000000003</v>
      </c>
      <c r="M11" s="26">
        <v>5.3277409999999996</v>
      </c>
      <c r="N11" s="26">
        <v>5.4247199999999998</v>
      </c>
      <c r="O11" s="26">
        <v>5.6313050000000002</v>
      </c>
      <c r="P11" s="26">
        <v>5.7030620000000001</v>
      </c>
      <c r="Q11" s="26">
        <v>5.5621309999999999</v>
      </c>
      <c r="R11" s="26">
        <v>5.693365</v>
      </c>
      <c r="S11" s="26">
        <v>5.7846590000000004</v>
      </c>
      <c r="T11" s="26">
        <v>5.648752</v>
      </c>
      <c r="U11" s="26">
        <v>5.8404280000000002</v>
      </c>
    </row>
    <row r="12" spans="1:21">
      <c r="B12" s="27" t="s">
        <v>59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</row>
    <row r="13" spans="1:21">
      <c r="B13" s="28" t="s">
        <v>60</v>
      </c>
      <c r="C13" s="16">
        <v>2.4490000000000001E-2</v>
      </c>
      <c r="D13" s="16">
        <v>2.4261000000000001E-2</v>
      </c>
      <c r="E13" s="16">
        <v>2.7261000000000001E-2</v>
      </c>
      <c r="F13" s="16">
        <v>2.9201000000000001E-2</v>
      </c>
      <c r="G13" s="16">
        <v>2.913E-2</v>
      </c>
      <c r="H13" s="16">
        <v>3.1944E-2</v>
      </c>
      <c r="I13" s="16">
        <v>3.6079E-2</v>
      </c>
      <c r="J13" s="16">
        <v>4.9843999999999999E-2</v>
      </c>
      <c r="K13" s="16">
        <v>6.3420000000000004E-2</v>
      </c>
      <c r="L13" s="16">
        <v>8.9927999999999994E-2</v>
      </c>
      <c r="M13" s="16">
        <v>9.7836999999999993E-2</v>
      </c>
      <c r="N13" s="16">
        <v>0.122101</v>
      </c>
      <c r="O13" s="16">
        <v>0.13486999999999999</v>
      </c>
      <c r="P13" s="16">
        <v>0.117463</v>
      </c>
      <c r="Q13" s="16">
        <v>0.132831</v>
      </c>
      <c r="R13" s="16">
        <v>0.13934299999999999</v>
      </c>
      <c r="S13" s="16">
        <v>0.13580200000000001</v>
      </c>
      <c r="T13" s="16">
        <v>0.134992</v>
      </c>
      <c r="U13" s="16">
        <v>0.124974</v>
      </c>
    </row>
    <row r="14" spans="1:21">
      <c r="B14" s="28" t="s">
        <v>61</v>
      </c>
      <c r="C14" s="16">
        <v>8.6920000000000001E-3</v>
      </c>
      <c r="D14" s="16">
        <v>7.9520000000000007E-3</v>
      </c>
      <c r="E14" s="16">
        <v>1.0075000000000001E-2</v>
      </c>
      <c r="F14" s="16">
        <v>1.1762999999999999E-2</v>
      </c>
      <c r="G14" s="16">
        <v>1.3908E-2</v>
      </c>
      <c r="H14" s="16">
        <v>1.4487999999999999E-2</v>
      </c>
      <c r="I14" s="16">
        <v>1.6697E-2</v>
      </c>
      <c r="J14" s="16">
        <v>1.8453000000000001E-2</v>
      </c>
      <c r="K14" s="16">
        <v>1.958E-2</v>
      </c>
      <c r="L14" s="16">
        <v>2.9488E-2</v>
      </c>
      <c r="M14" s="16">
        <v>3.1174E-2</v>
      </c>
      <c r="N14" s="16">
        <v>3.4278999999999997E-2</v>
      </c>
      <c r="O14" s="16">
        <v>3.3048000000000001E-2</v>
      </c>
      <c r="P14" s="16">
        <v>2.6901000000000001E-2</v>
      </c>
      <c r="Q14" s="16">
        <v>2.5191000000000002E-2</v>
      </c>
      <c r="R14" s="16">
        <v>2.3625E-2</v>
      </c>
      <c r="S14" s="16">
        <v>2.3956999999999999E-2</v>
      </c>
      <c r="T14" s="16">
        <v>2.3768000000000001E-2</v>
      </c>
      <c r="U14" s="16">
        <v>2.7099999999999999E-2</v>
      </c>
    </row>
    <row r="15" spans="1:21">
      <c r="B15" s="28" t="s">
        <v>62</v>
      </c>
      <c r="C15" s="16">
        <v>8.5025000000000003E-2</v>
      </c>
      <c r="D15" s="16">
        <v>6.4831E-2</v>
      </c>
      <c r="E15" s="16">
        <v>7.2871000000000005E-2</v>
      </c>
      <c r="F15" s="16">
        <v>6.4079999999999998E-2</v>
      </c>
      <c r="G15" s="16">
        <v>8.0332000000000001E-2</v>
      </c>
      <c r="H15" s="16">
        <v>8.7942000000000006E-2</v>
      </c>
      <c r="I15" s="16">
        <v>0.10290199999999999</v>
      </c>
      <c r="J15" s="16">
        <v>0.104709</v>
      </c>
      <c r="K15" s="16">
        <v>0.12836800000000001</v>
      </c>
      <c r="L15" s="16">
        <v>0.14180400000000001</v>
      </c>
      <c r="M15" s="16">
        <v>0.16211100000000001</v>
      </c>
      <c r="N15" s="16">
        <v>0.18420900000000001</v>
      </c>
      <c r="O15" s="16">
        <v>0.20107</v>
      </c>
      <c r="P15" s="16">
        <v>0.16514499999999999</v>
      </c>
      <c r="Q15" s="16">
        <v>0.15051700000000001</v>
      </c>
      <c r="R15" s="16">
        <v>0.17719699999999999</v>
      </c>
      <c r="S15" s="16">
        <v>0.18865299999999999</v>
      </c>
      <c r="T15" s="16">
        <v>0.18609700000000001</v>
      </c>
      <c r="U15" s="16">
        <v>0.20106599999999999</v>
      </c>
    </row>
    <row r="16" spans="1:21">
      <c r="B16" s="28" t="s">
        <v>63</v>
      </c>
      <c r="C16" s="16">
        <v>6.6546999999999995E-2</v>
      </c>
      <c r="D16" s="16">
        <v>7.2503999999999999E-2</v>
      </c>
      <c r="E16" s="16">
        <v>8.7152999999999994E-2</v>
      </c>
      <c r="F16" s="16">
        <v>9.2812000000000006E-2</v>
      </c>
      <c r="G16" s="16">
        <v>0.10514800000000001</v>
      </c>
      <c r="H16" s="16">
        <v>0.10202799999999999</v>
      </c>
      <c r="I16" s="16">
        <v>0.11600199999999999</v>
      </c>
      <c r="J16" s="16">
        <v>0.11643299999999999</v>
      </c>
      <c r="K16" s="16">
        <v>0.124929</v>
      </c>
      <c r="L16" s="16">
        <v>0.14632000000000001</v>
      </c>
      <c r="M16" s="16">
        <v>0.16545299999999999</v>
      </c>
      <c r="N16" s="16">
        <v>0.18385599999999999</v>
      </c>
      <c r="O16" s="16">
        <v>0.20485800000000001</v>
      </c>
      <c r="P16" s="16">
        <v>0.15867300000000001</v>
      </c>
      <c r="Q16" s="16">
        <v>0.14047399999999999</v>
      </c>
      <c r="R16" s="16">
        <v>0.17822299999999999</v>
      </c>
      <c r="S16" s="16">
        <v>0.196079</v>
      </c>
      <c r="T16" s="16">
        <v>0.16909099999999999</v>
      </c>
      <c r="U16" s="16">
        <v>0.164968</v>
      </c>
    </row>
    <row r="17" spans="2:21">
      <c r="B17" s="28" t="s">
        <v>64</v>
      </c>
      <c r="C17" s="16">
        <v>0.77258000000000004</v>
      </c>
      <c r="D17" s="16">
        <v>0.85229999999999995</v>
      </c>
      <c r="E17" s="16">
        <v>0.94494999999999996</v>
      </c>
      <c r="F17" s="16">
        <v>1.044637</v>
      </c>
      <c r="G17" s="16">
        <v>1.1221479999999999</v>
      </c>
      <c r="H17" s="16">
        <v>1.1041129999999999</v>
      </c>
      <c r="I17" s="16">
        <v>1.138809</v>
      </c>
      <c r="J17" s="16">
        <v>1.1959439999999999</v>
      </c>
      <c r="K17" s="16">
        <v>1.1274280000000001</v>
      </c>
      <c r="L17" s="16">
        <v>1.4763759999999999</v>
      </c>
      <c r="M17" s="16">
        <v>1.4318679999999999</v>
      </c>
      <c r="N17" s="16">
        <v>1.4954289999999999</v>
      </c>
      <c r="O17" s="16">
        <v>1.5175430000000001</v>
      </c>
      <c r="P17" s="16">
        <v>1.5088189999999999</v>
      </c>
      <c r="Q17" s="16">
        <v>1.437173</v>
      </c>
      <c r="R17" s="16">
        <v>1.4681439999999999</v>
      </c>
      <c r="S17" s="16">
        <v>1.5154380000000001</v>
      </c>
      <c r="T17" s="16">
        <v>1.552921</v>
      </c>
      <c r="U17" s="16">
        <v>1.730893</v>
      </c>
    </row>
    <row r="18" spans="2:21">
      <c r="B18" s="28" t="s">
        <v>65</v>
      </c>
      <c r="C18" s="16">
        <v>0.705183</v>
      </c>
      <c r="D18" s="16">
        <v>0.79040900000000003</v>
      </c>
      <c r="E18" s="16">
        <v>0.94181400000000004</v>
      </c>
      <c r="F18" s="16">
        <v>0.99030300000000004</v>
      </c>
      <c r="G18" s="16">
        <v>1.069202</v>
      </c>
      <c r="H18" s="16">
        <v>1.0683229999999999</v>
      </c>
      <c r="I18" s="16">
        <v>1.144101</v>
      </c>
      <c r="J18" s="16">
        <v>1.2197210000000001</v>
      </c>
      <c r="K18" s="16">
        <v>1.3063990000000001</v>
      </c>
      <c r="L18" s="16">
        <v>1.8757470000000001</v>
      </c>
      <c r="M18" s="16">
        <v>2.0057170000000002</v>
      </c>
      <c r="N18" s="16">
        <v>2.056365</v>
      </c>
      <c r="O18" s="16">
        <v>2.0263740000000001</v>
      </c>
      <c r="P18" s="16">
        <v>2.1373579999999999</v>
      </c>
      <c r="Q18" s="16">
        <v>2.0459360000000002</v>
      </c>
      <c r="R18" s="16">
        <v>2.049769</v>
      </c>
      <c r="S18" s="16">
        <v>2.032257</v>
      </c>
      <c r="T18" s="16">
        <v>1.896887</v>
      </c>
      <c r="U18" s="16">
        <v>1.855259</v>
      </c>
    </row>
    <row r="19" spans="2:21">
      <c r="B19" s="28" t="s">
        <v>66</v>
      </c>
      <c r="C19" s="16">
        <v>2.1798000000000001E-2</v>
      </c>
      <c r="D19" s="16">
        <v>3.3112000000000003E-2</v>
      </c>
      <c r="E19" s="16">
        <v>4.9590000000000002E-2</v>
      </c>
      <c r="F19" s="16">
        <v>5.4760000000000003E-2</v>
      </c>
      <c r="G19" s="16">
        <v>5.7671E-2</v>
      </c>
      <c r="H19" s="16">
        <v>5.8071999999999999E-2</v>
      </c>
      <c r="I19" s="16">
        <v>7.0888999999999994E-2</v>
      </c>
      <c r="J19" s="16">
        <v>6.2781000000000003E-2</v>
      </c>
      <c r="K19" s="16">
        <v>6.4403000000000002E-2</v>
      </c>
      <c r="L19" s="16">
        <v>8.9459999999999998E-2</v>
      </c>
      <c r="M19" s="16">
        <v>0.104322</v>
      </c>
      <c r="N19" s="16">
        <v>0.114911</v>
      </c>
      <c r="O19" s="16">
        <v>0.15449399999999999</v>
      </c>
      <c r="P19" s="16">
        <v>0.16523399999999999</v>
      </c>
      <c r="Q19" s="16">
        <v>0.17485999999999999</v>
      </c>
      <c r="R19" s="16">
        <v>0.17724300000000001</v>
      </c>
      <c r="S19" s="16">
        <v>0.19303100000000001</v>
      </c>
      <c r="T19" s="16">
        <v>0.19519900000000001</v>
      </c>
      <c r="U19" s="16">
        <v>0.22076899999999999</v>
      </c>
    </row>
    <row r="20" spans="2:21">
      <c r="B20" s="28" t="s">
        <v>67</v>
      </c>
      <c r="C20" s="16">
        <v>4.6921999999999998E-2</v>
      </c>
      <c r="D20" s="16">
        <v>2.9346000000000001E-2</v>
      </c>
      <c r="E20" s="16">
        <v>3.4519000000000001E-2</v>
      </c>
      <c r="F20" s="16">
        <v>4.2258999999999998E-2</v>
      </c>
      <c r="G20" s="16">
        <v>4.4044E-2</v>
      </c>
      <c r="H20" s="16">
        <v>3.8958E-2</v>
      </c>
      <c r="I20" s="16">
        <v>4.6671999999999998E-2</v>
      </c>
      <c r="J20" s="16">
        <v>5.3870000000000001E-2</v>
      </c>
      <c r="K20" s="16">
        <v>6.5734000000000001E-2</v>
      </c>
      <c r="L20" s="16">
        <v>9.2963000000000004E-2</v>
      </c>
      <c r="M20" s="16">
        <v>0.12112000000000001</v>
      </c>
      <c r="N20" s="16">
        <v>0.12403</v>
      </c>
      <c r="O20" s="16">
        <v>0.13559399999999999</v>
      </c>
      <c r="P20" s="16">
        <v>0.13048899999999999</v>
      </c>
      <c r="Q20" s="16">
        <v>0.111056</v>
      </c>
      <c r="R20" s="16">
        <v>0.103843</v>
      </c>
      <c r="S20" s="16">
        <v>9.6946000000000004E-2</v>
      </c>
      <c r="T20" s="16">
        <v>9.2019000000000004E-2</v>
      </c>
      <c r="U20" s="16">
        <v>8.2831000000000002E-2</v>
      </c>
    </row>
    <row r="21" spans="2:21">
      <c r="B21" s="28" t="s">
        <v>68</v>
      </c>
      <c r="C21" s="16">
        <v>0.30283599999999999</v>
      </c>
      <c r="D21" s="16">
        <v>0.37547599999999998</v>
      </c>
      <c r="E21" s="16">
        <v>0.41998000000000002</v>
      </c>
      <c r="F21" s="16">
        <v>0.43918000000000001</v>
      </c>
      <c r="G21" s="16">
        <v>0.46120699999999998</v>
      </c>
      <c r="H21" s="16">
        <v>0.462395</v>
      </c>
      <c r="I21" s="16">
        <v>0.49854399999999999</v>
      </c>
      <c r="J21" s="16">
        <v>0.54910499999999995</v>
      </c>
      <c r="K21" s="16">
        <v>0.55838600000000005</v>
      </c>
      <c r="L21" s="16">
        <v>0.72824999999999995</v>
      </c>
      <c r="M21" s="16">
        <v>0.74221499999999996</v>
      </c>
      <c r="N21" s="16">
        <v>0.67498899999999995</v>
      </c>
      <c r="O21" s="16">
        <v>0.75673299999999999</v>
      </c>
      <c r="P21" s="16">
        <v>0.81394100000000003</v>
      </c>
      <c r="Q21" s="16">
        <v>0.85255400000000003</v>
      </c>
      <c r="R21" s="16">
        <v>0.83979800000000004</v>
      </c>
      <c r="S21" s="16">
        <v>0.87413300000000005</v>
      </c>
      <c r="T21" s="16">
        <v>0.84556699999999996</v>
      </c>
      <c r="U21" s="16">
        <v>0.84687000000000001</v>
      </c>
    </row>
    <row r="22" spans="2:21">
      <c r="B22" s="28" t="s">
        <v>69</v>
      </c>
      <c r="C22" s="16">
        <v>0.431253</v>
      </c>
      <c r="D22" s="16">
        <v>0.249087</v>
      </c>
      <c r="E22" s="16">
        <v>0.26408799999999999</v>
      </c>
      <c r="F22" s="16">
        <v>0.27975699999999998</v>
      </c>
      <c r="G22" s="16">
        <v>0.32850600000000002</v>
      </c>
      <c r="H22" s="16">
        <v>0.320552</v>
      </c>
      <c r="I22" s="16">
        <v>0.317691</v>
      </c>
      <c r="J22" s="16">
        <v>0.331152</v>
      </c>
      <c r="K22" s="16">
        <v>0.32871499999999998</v>
      </c>
      <c r="L22" s="16">
        <v>0.44134800000000002</v>
      </c>
      <c r="M22" s="16">
        <v>0.465924</v>
      </c>
      <c r="N22" s="16">
        <v>0.43455199999999999</v>
      </c>
      <c r="O22" s="16">
        <v>0.466721</v>
      </c>
      <c r="P22" s="16">
        <v>0.47904000000000002</v>
      </c>
      <c r="Q22" s="16">
        <v>0.49153999999999998</v>
      </c>
      <c r="R22" s="16">
        <v>0.53617999999999999</v>
      </c>
      <c r="S22" s="16">
        <v>0.52836300000000003</v>
      </c>
      <c r="T22" s="16">
        <v>0.55220999999999998</v>
      </c>
      <c r="U22" s="16">
        <v>0.58569899999999997</v>
      </c>
    </row>
    <row r="23" spans="2:21">
      <c r="B23" s="29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</row>
    <row r="24" spans="2:21">
      <c r="B24" s="27" t="s">
        <v>70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</row>
    <row r="25" spans="2:21">
      <c r="B25" s="28" t="s">
        <v>60</v>
      </c>
      <c r="C25" s="16">
        <v>0.99337500000000001</v>
      </c>
      <c r="D25" s="16">
        <v>0.97070999999999996</v>
      </c>
      <c r="E25" s="16">
        <v>0.95576499999999998</v>
      </c>
      <c r="F25" s="16">
        <v>0.95781700000000003</v>
      </c>
      <c r="G25" s="16">
        <v>0.87972700000000004</v>
      </c>
      <c r="H25" s="16">
        <v>0.97128999999999999</v>
      </c>
      <c r="I25" s="16">
        <v>1.034246</v>
      </c>
      <c r="J25" s="16">
        <v>1.346409</v>
      </c>
      <c r="K25" s="16">
        <v>1.6745270000000001</v>
      </c>
      <c r="L25" s="16">
        <v>1.7592719999999999</v>
      </c>
      <c r="M25" s="16">
        <v>1.8363640000000001</v>
      </c>
      <c r="N25" s="16">
        <v>2.250826</v>
      </c>
      <c r="O25" s="16">
        <v>2.3949959999999999</v>
      </c>
      <c r="P25" s="16">
        <v>2.0596420000000002</v>
      </c>
      <c r="Q25" s="16">
        <v>2.3881380000000001</v>
      </c>
      <c r="R25" s="16">
        <v>2.44746</v>
      </c>
      <c r="S25" s="16">
        <v>2.3476309999999998</v>
      </c>
      <c r="T25" s="16">
        <v>2.3897729999999999</v>
      </c>
      <c r="U25" s="16">
        <v>2.1398069999999998</v>
      </c>
    </row>
    <row r="26" spans="2:21">
      <c r="B26" s="28" t="s">
        <v>61</v>
      </c>
      <c r="C26" s="16">
        <v>0.35256700000000002</v>
      </c>
      <c r="D26" s="16">
        <v>0.31818600000000002</v>
      </c>
      <c r="E26" s="16">
        <v>0.353238</v>
      </c>
      <c r="F26" s="16">
        <v>0.38583099999999998</v>
      </c>
      <c r="G26" s="16">
        <v>0.42000199999999999</v>
      </c>
      <c r="H26" s="16">
        <v>0.44051400000000002</v>
      </c>
      <c r="I26" s="16">
        <v>0.47865799999999997</v>
      </c>
      <c r="J26" s="16">
        <v>0.49845299999999998</v>
      </c>
      <c r="K26" s="16">
        <v>0.51698100000000002</v>
      </c>
      <c r="L26" s="16">
        <v>0.57686599999999999</v>
      </c>
      <c r="M26" s="16">
        <v>0.585121</v>
      </c>
      <c r="N26" s="16">
        <v>0.63190100000000005</v>
      </c>
      <c r="O26" s="16">
        <v>0.58686700000000003</v>
      </c>
      <c r="P26" s="16">
        <v>0.471688</v>
      </c>
      <c r="Q26" s="16">
        <v>0.452903</v>
      </c>
      <c r="R26" s="16">
        <v>0.41495199999999999</v>
      </c>
      <c r="S26" s="16">
        <v>0.41414400000000001</v>
      </c>
      <c r="T26" s="16">
        <v>0.42075800000000002</v>
      </c>
      <c r="U26" s="16">
        <v>0.46401399999999998</v>
      </c>
    </row>
    <row r="27" spans="2:21">
      <c r="B27" s="28" t="s">
        <v>62</v>
      </c>
      <c r="C27" s="16">
        <v>3.448833</v>
      </c>
      <c r="D27" s="16">
        <v>2.593985</v>
      </c>
      <c r="E27" s="16">
        <v>2.5547970000000002</v>
      </c>
      <c r="F27" s="16">
        <v>2.1018279999999998</v>
      </c>
      <c r="G27" s="16">
        <v>2.4259879999999998</v>
      </c>
      <c r="H27" s="16">
        <v>2.6739600000000001</v>
      </c>
      <c r="I27" s="16">
        <v>2.9498509999999998</v>
      </c>
      <c r="J27" s="16">
        <v>2.828427</v>
      </c>
      <c r="K27" s="16">
        <v>3.3893849999999999</v>
      </c>
      <c r="L27" s="16">
        <v>2.7741180000000001</v>
      </c>
      <c r="M27" s="16">
        <v>3.042767</v>
      </c>
      <c r="N27" s="16">
        <v>3.3957310000000001</v>
      </c>
      <c r="O27" s="16">
        <v>3.5705789999999999</v>
      </c>
      <c r="P27" s="16">
        <v>2.8957190000000002</v>
      </c>
      <c r="Q27" s="16">
        <v>2.706099</v>
      </c>
      <c r="R27" s="16">
        <v>3.112339</v>
      </c>
      <c r="S27" s="16">
        <v>3.2612570000000001</v>
      </c>
      <c r="T27" s="16">
        <v>3.2944710000000001</v>
      </c>
      <c r="U27" s="16">
        <v>3.4426580000000002</v>
      </c>
    </row>
    <row r="28" spans="2:21">
      <c r="B28" s="28" t="s">
        <v>63</v>
      </c>
      <c r="C28" s="16">
        <v>2.6993309999999999</v>
      </c>
      <c r="D28" s="16">
        <v>2.9010020000000001</v>
      </c>
      <c r="E28" s="16">
        <v>3.05552</v>
      </c>
      <c r="F28" s="16">
        <v>3.0442529999999999</v>
      </c>
      <c r="G28" s="16">
        <v>3.175421</v>
      </c>
      <c r="H28" s="16">
        <v>3.1022699999999999</v>
      </c>
      <c r="I28" s="16">
        <v>3.3253699999999999</v>
      </c>
      <c r="J28" s="16">
        <v>3.1451319999999998</v>
      </c>
      <c r="K28" s="16">
        <v>3.2985850000000001</v>
      </c>
      <c r="L28" s="16">
        <v>2.8624529999999999</v>
      </c>
      <c r="M28" s="16">
        <v>3.105496</v>
      </c>
      <c r="N28" s="16">
        <v>3.3892310000000001</v>
      </c>
      <c r="O28" s="16">
        <v>3.6378460000000001</v>
      </c>
      <c r="P28" s="16">
        <v>2.7822460000000002</v>
      </c>
      <c r="Q28" s="16">
        <v>2.5255399999999999</v>
      </c>
      <c r="R28" s="16">
        <v>3.130366</v>
      </c>
      <c r="S28" s="16">
        <v>3.389637</v>
      </c>
      <c r="T28" s="16">
        <v>2.9934249999999998</v>
      </c>
      <c r="U28" s="16">
        <v>2.8245900000000002</v>
      </c>
    </row>
    <row r="29" spans="2:21">
      <c r="B29" s="28" t="s">
        <v>64</v>
      </c>
      <c r="C29" s="16">
        <v>31.337820000000001</v>
      </c>
      <c r="D29" s="16">
        <v>34.101863000000002</v>
      </c>
      <c r="E29" s="16">
        <v>33.129387000000001</v>
      </c>
      <c r="F29" s="16">
        <v>34.264429999999997</v>
      </c>
      <c r="G29" s="16">
        <v>33.888499000000003</v>
      </c>
      <c r="H29" s="16">
        <v>33.571776999999997</v>
      </c>
      <c r="I29" s="16">
        <v>32.645735999999999</v>
      </c>
      <c r="J29" s="16">
        <v>32.305252000000003</v>
      </c>
      <c r="K29" s="16">
        <v>29.768156000000001</v>
      </c>
      <c r="L29" s="16">
        <v>28.882387999999999</v>
      </c>
      <c r="M29" s="16">
        <v>26.875705</v>
      </c>
      <c r="N29" s="16">
        <v>27.566925000000001</v>
      </c>
      <c r="O29" s="16">
        <v>26.948331</v>
      </c>
      <c r="P29" s="16">
        <v>26.456295000000001</v>
      </c>
      <c r="Q29" s="16">
        <v>25.838538</v>
      </c>
      <c r="R29" s="16">
        <v>25.786936000000001</v>
      </c>
      <c r="S29" s="16">
        <v>26.197531999999999</v>
      </c>
      <c r="T29" s="16">
        <v>27.491405</v>
      </c>
      <c r="U29" s="16">
        <v>29.636398</v>
      </c>
    </row>
    <row r="30" spans="2:21">
      <c r="B30" s="28" t="s">
        <v>65</v>
      </c>
      <c r="C30" s="16">
        <v>28.604053</v>
      </c>
      <c r="D30" s="16">
        <v>31.625502000000001</v>
      </c>
      <c r="E30" s="16">
        <v>33.019433999999997</v>
      </c>
      <c r="F30" s="16">
        <v>32.482230000000001</v>
      </c>
      <c r="G30" s="16">
        <v>32.289538</v>
      </c>
      <c r="H30" s="16">
        <v>32.483536000000001</v>
      </c>
      <c r="I30" s="16">
        <v>32.797426000000002</v>
      </c>
      <c r="J30" s="16">
        <v>32.947505</v>
      </c>
      <c r="K30" s="16">
        <v>34.493634</v>
      </c>
      <c r="L30" s="16">
        <v>36.695289000000002</v>
      </c>
      <c r="M30" s="16">
        <v>37.646667999999998</v>
      </c>
      <c r="N30" s="16">
        <v>37.907304000000003</v>
      </c>
      <c r="O30" s="16">
        <v>35.984099000000001</v>
      </c>
      <c r="P30" s="16">
        <v>37.477370000000001</v>
      </c>
      <c r="Q30" s="16">
        <v>36.783312000000002</v>
      </c>
      <c r="R30" s="16">
        <v>36.002772999999998</v>
      </c>
      <c r="S30" s="16">
        <v>35.131838999999999</v>
      </c>
      <c r="T30" s="16">
        <v>33.580647999999997</v>
      </c>
      <c r="U30" s="16">
        <v>31.765799999999999</v>
      </c>
    </row>
    <row r="31" spans="2:21">
      <c r="B31" s="28" t="s">
        <v>66</v>
      </c>
      <c r="C31" s="16">
        <v>0.88417800000000002</v>
      </c>
      <c r="D31" s="16">
        <v>1.324878</v>
      </c>
      <c r="E31" s="16">
        <v>1.7385969999999999</v>
      </c>
      <c r="F31" s="16">
        <v>1.7961560000000001</v>
      </c>
      <c r="G31" s="16">
        <v>1.741633</v>
      </c>
      <c r="H31" s="16">
        <v>1.7657339999999999</v>
      </c>
      <c r="I31" s="16">
        <v>2.0321549999999999</v>
      </c>
      <c r="J31" s="16">
        <v>1.6958709999999999</v>
      </c>
      <c r="K31" s="16">
        <v>1.7004619999999999</v>
      </c>
      <c r="L31" s="16">
        <v>1.750105</v>
      </c>
      <c r="M31" s="16">
        <v>1.958099</v>
      </c>
      <c r="N31" s="16">
        <v>2.1182859999999999</v>
      </c>
      <c r="O31" s="16">
        <v>2.7434910000000001</v>
      </c>
      <c r="P31" s="16">
        <v>2.897284</v>
      </c>
      <c r="Q31" s="16">
        <v>3.1437529999999998</v>
      </c>
      <c r="R31" s="16">
        <v>3.1131449999999998</v>
      </c>
      <c r="S31" s="16">
        <v>3.3369550000000001</v>
      </c>
      <c r="T31" s="16">
        <v>3.4556100000000001</v>
      </c>
      <c r="U31" s="16">
        <v>3.780008</v>
      </c>
    </row>
    <row r="32" spans="2:21">
      <c r="B32" s="28" t="s">
        <v>67</v>
      </c>
      <c r="C32" s="16">
        <v>1.903292</v>
      </c>
      <c r="D32" s="16">
        <v>1.1741649999999999</v>
      </c>
      <c r="E32" s="16">
        <v>1.210232</v>
      </c>
      <c r="F32" s="16">
        <v>1.3861159999999999</v>
      </c>
      <c r="G32" s="16">
        <v>1.330111</v>
      </c>
      <c r="H32" s="16">
        <v>1.184547</v>
      </c>
      <c r="I32" s="16">
        <v>1.337923</v>
      </c>
      <c r="J32" s="16">
        <v>1.4551609999999999</v>
      </c>
      <c r="K32" s="16">
        <v>1.7356020000000001</v>
      </c>
      <c r="L32" s="16">
        <v>1.8186439999999999</v>
      </c>
      <c r="M32" s="16">
        <v>2.27339</v>
      </c>
      <c r="N32" s="16">
        <v>2.286378</v>
      </c>
      <c r="O32" s="16">
        <v>2.4078560000000002</v>
      </c>
      <c r="P32" s="16">
        <v>2.2880500000000001</v>
      </c>
      <c r="Q32" s="16">
        <v>1.996637</v>
      </c>
      <c r="R32" s="16">
        <v>1.8239380000000001</v>
      </c>
      <c r="S32" s="16">
        <v>1.6759109999999999</v>
      </c>
      <c r="T32" s="16">
        <v>1.629014</v>
      </c>
      <c r="U32" s="16">
        <v>1.4182380000000001</v>
      </c>
    </row>
    <row r="33" spans="1:21">
      <c r="B33" s="28" t="s">
        <v>68</v>
      </c>
      <c r="C33" s="16">
        <v>12.283801</v>
      </c>
      <c r="D33" s="16">
        <v>15.023362000000001</v>
      </c>
      <c r="E33" s="16">
        <v>14.724254</v>
      </c>
      <c r="F33" s="16">
        <v>14.405233000000001</v>
      </c>
      <c r="G33" s="16">
        <v>13.928304000000001</v>
      </c>
      <c r="H33" s="16">
        <v>14.059623</v>
      </c>
      <c r="I33" s="16">
        <v>14.291532</v>
      </c>
      <c r="J33" s="16">
        <v>14.832613</v>
      </c>
      <c r="K33" s="16">
        <v>14.743402</v>
      </c>
      <c r="L33" s="16">
        <v>14.246772999999999</v>
      </c>
      <c r="M33" s="16">
        <v>13.931141999999999</v>
      </c>
      <c r="N33" s="16">
        <v>12.442828</v>
      </c>
      <c r="O33" s="16">
        <v>13.437968</v>
      </c>
      <c r="P33" s="16">
        <v>14.272005</v>
      </c>
      <c r="Q33" s="16">
        <v>15.327825000000001</v>
      </c>
      <c r="R33" s="16">
        <v>14.750462000000001</v>
      </c>
      <c r="S33" s="16">
        <v>15.111227</v>
      </c>
      <c r="T33" s="16">
        <v>14.969099999999999</v>
      </c>
      <c r="U33" s="16">
        <v>14.500128999999999</v>
      </c>
    </row>
    <row r="34" spans="1:21">
      <c r="B34" s="28" t="s">
        <v>69</v>
      </c>
      <c r="C34" s="16">
        <v>17.492750000000001</v>
      </c>
      <c r="D34" s="16">
        <v>9.9663470000000007</v>
      </c>
      <c r="E34" s="16">
        <v>9.2587759999999992</v>
      </c>
      <c r="F34" s="16">
        <v>9.1761040000000005</v>
      </c>
      <c r="G34" s="16">
        <v>9.9207769999999993</v>
      </c>
      <c r="H34" s="16">
        <v>9.7467500000000005</v>
      </c>
      <c r="I34" s="16">
        <v>9.1071019999999994</v>
      </c>
      <c r="J34" s="16">
        <v>8.9451780000000003</v>
      </c>
      <c r="K34" s="16">
        <v>8.6792669999999994</v>
      </c>
      <c r="L34" s="16">
        <v>8.6340920000000008</v>
      </c>
      <c r="M34" s="16">
        <v>8.7452480000000001</v>
      </c>
      <c r="N34" s="16">
        <v>8.0105900000000005</v>
      </c>
      <c r="O34" s="16">
        <v>8.2879679999999993</v>
      </c>
      <c r="P34" s="16">
        <v>8.3997010000000003</v>
      </c>
      <c r="Q34" s="16">
        <v>8.8372550000000007</v>
      </c>
      <c r="R34" s="16">
        <v>9.4176269999999995</v>
      </c>
      <c r="S34" s="16">
        <v>9.1338659999999994</v>
      </c>
      <c r="T34" s="16">
        <v>9.7757950000000005</v>
      </c>
      <c r="U34" s="16">
        <v>10.028359</v>
      </c>
    </row>
    <row r="35" spans="1:21">
      <c r="B35" s="29"/>
    </row>
    <row r="36" spans="1:21">
      <c r="B36" s="30" t="s">
        <v>71</v>
      </c>
    </row>
    <row r="37" spans="1:21">
      <c r="B37" s="31" t="s">
        <v>72</v>
      </c>
      <c r="C37" s="19">
        <v>1648.561647</v>
      </c>
      <c r="D37" s="19">
        <v>1853.634378</v>
      </c>
      <c r="E37" s="19">
        <v>2202.0744249999998</v>
      </c>
      <c r="F37" s="19">
        <v>2353.788231</v>
      </c>
      <c r="G37" s="19">
        <v>2556.4519799999998</v>
      </c>
      <c r="H37" s="19">
        <v>2775.3650990000001</v>
      </c>
      <c r="I37" s="19">
        <v>2943.83655</v>
      </c>
      <c r="J37" s="19">
        <v>3198.2134980000001</v>
      </c>
      <c r="K37" s="19">
        <v>3272.1306479999998</v>
      </c>
      <c r="L37" s="19">
        <v>2913.2002739999998</v>
      </c>
      <c r="M37" s="19">
        <v>3036.3472099999999</v>
      </c>
      <c r="N37" s="19">
        <v>3091.5797769999999</v>
      </c>
      <c r="O37" s="19">
        <v>3209.277732</v>
      </c>
      <c r="P37" s="19">
        <v>3250.2566219999999</v>
      </c>
      <c r="Q37" s="19">
        <v>3169.873255</v>
      </c>
      <c r="R37" s="19">
        <v>3244.6727059999998</v>
      </c>
      <c r="S37" s="19">
        <v>3506.7799420000001</v>
      </c>
      <c r="T37" s="19">
        <v>3533.7585519999998</v>
      </c>
      <c r="U37" s="19">
        <v>3653.6207410000002</v>
      </c>
    </row>
    <row r="38" spans="1:21">
      <c r="B38" s="31"/>
    </row>
    <row r="39" spans="1:21">
      <c r="A39" s="25"/>
      <c r="B39" s="30" t="s">
        <v>73</v>
      </c>
      <c r="C39" s="32">
        <v>1.495441</v>
      </c>
      <c r="D39" s="32">
        <v>1.348312</v>
      </c>
      <c r="E39" s="32">
        <v>1.29528</v>
      </c>
      <c r="F39" s="32">
        <v>1.295253</v>
      </c>
      <c r="G39" s="32">
        <v>1.295269</v>
      </c>
      <c r="H39" s="32">
        <v>1.1850020000000001</v>
      </c>
      <c r="I39" s="32">
        <v>1.1849799999999999</v>
      </c>
      <c r="J39" s="32">
        <v>1.1575249999999999</v>
      </c>
      <c r="K39" s="32">
        <v>1.1574599999999999</v>
      </c>
      <c r="L39" s="32">
        <v>1.7546630000000001</v>
      </c>
      <c r="M39" s="32">
        <v>1.7546550000000001</v>
      </c>
      <c r="N39" s="32">
        <v>1.7546759999999999</v>
      </c>
      <c r="O39" s="32">
        <v>1.7546949999999999</v>
      </c>
      <c r="P39" s="32">
        <v>1.75465</v>
      </c>
      <c r="Q39" s="32">
        <v>1.754686</v>
      </c>
      <c r="R39" s="32">
        <v>1.7546809999999999</v>
      </c>
      <c r="S39" s="32">
        <v>1.649564</v>
      </c>
      <c r="T39" s="32">
        <v>1.598511</v>
      </c>
      <c r="U39" s="32">
        <v>1.5985320000000001</v>
      </c>
    </row>
    <row r="40" spans="1:21">
      <c r="B40" s="30"/>
    </row>
    <row r="41" spans="1:21">
      <c r="B41" s="30"/>
    </row>
    <row r="42" spans="1:21">
      <c r="A42" s="25"/>
      <c r="B42" s="14" t="s">
        <v>74</v>
      </c>
      <c r="C42" s="26">
        <v>0.166189</v>
      </c>
      <c r="D42" s="26">
        <v>0.168265</v>
      </c>
      <c r="E42" s="26">
        <v>0.19181699999999999</v>
      </c>
      <c r="F42" s="26">
        <v>0.204842</v>
      </c>
      <c r="G42" s="26">
        <v>0.222332</v>
      </c>
      <c r="H42" s="26">
        <v>0.22059100000000001</v>
      </c>
      <c r="I42" s="26">
        <v>0.23385300000000001</v>
      </c>
      <c r="J42" s="26">
        <v>0.24801100000000001</v>
      </c>
      <c r="K42" s="26">
        <v>0.25363000000000002</v>
      </c>
      <c r="L42" s="26">
        <v>0.34219300000000002</v>
      </c>
      <c r="M42" s="26">
        <v>0.35653699999999999</v>
      </c>
      <c r="N42" s="26">
        <v>0.362842</v>
      </c>
      <c r="O42" s="26">
        <v>0.37656099999999998</v>
      </c>
      <c r="P42" s="26">
        <v>0.38130700000000001</v>
      </c>
      <c r="Q42" s="26">
        <v>0.37170599999999998</v>
      </c>
      <c r="R42" s="26">
        <v>0.38074799999999998</v>
      </c>
      <c r="S42" s="26">
        <v>0.386853</v>
      </c>
      <c r="T42" s="26">
        <v>0.37776399999999999</v>
      </c>
      <c r="U42" s="26">
        <v>0.39058300000000001</v>
      </c>
    </row>
    <row r="43" spans="1:21" ht="27">
      <c r="B43" s="33" t="s">
        <v>75</v>
      </c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</row>
    <row r="44" spans="1:21">
      <c r="B44" s="28" t="s">
        <v>60</v>
      </c>
      <c r="C44" s="16">
        <v>1.6509999999999999E-3</v>
      </c>
      <c r="D44" s="16">
        <v>1.6329999999999999E-3</v>
      </c>
      <c r="E44" s="16">
        <v>1.833E-3</v>
      </c>
      <c r="F44" s="16">
        <v>1.9620000000000002E-3</v>
      </c>
      <c r="G44" s="16">
        <v>1.9559999999999998E-3</v>
      </c>
      <c r="H44" s="16">
        <v>2.1429999999999999E-3</v>
      </c>
      <c r="I44" s="16">
        <v>2.4190000000000001E-3</v>
      </c>
      <c r="J44" s="16">
        <v>3.3400000000000001E-3</v>
      </c>
      <c r="K44" s="16">
        <v>4.248E-3</v>
      </c>
      <c r="L44" s="16">
        <v>6.0219999999999996E-3</v>
      </c>
      <c r="M44" s="16">
        <v>6.5500000000000003E-3</v>
      </c>
      <c r="N44" s="16">
        <v>8.1679999999999999E-3</v>
      </c>
      <c r="O44" s="16">
        <v>9.0200000000000002E-3</v>
      </c>
      <c r="P44" s="16">
        <v>7.8560000000000001E-3</v>
      </c>
      <c r="Q44" s="16">
        <v>8.8800000000000007E-3</v>
      </c>
      <c r="R44" s="16">
        <v>9.3189999999999992E-3</v>
      </c>
      <c r="S44" s="16">
        <v>9.0819999999999998E-3</v>
      </c>
      <c r="T44" s="16">
        <v>9.0279999999999996E-3</v>
      </c>
      <c r="U44" s="16">
        <v>8.3580000000000008E-3</v>
      </c>
    </row>
    <row r="45" spans="1:21">
      <c r="B45" s="28" t="s">
        <v>61</v>
      </c>
      <c r="C45" s="16">
        <v>5.8600000000000004E-4</v>
      </c>
      <c r="D45" s="16">
        <v>5.3499999999999999E-4</v>
      </c>
      <c r="E45" s="16">
        <v>6.78E-4</v>
      </c>
      <c r="F45" s="16">
        <v>7.9000000000000001E-4</v>
      </c>
      <c r="G45" s="16">
        <v>9.3400000000000004E-4</v>
      </c>
      <c r="H45" s="16">
        <v>9.7199999999999999E-4</v>
      </c>
      <c r="I45" s="16">
        <v>1.119E-3</v>
      </c>
      <c r="J45" s="16">
        <v>1.237E-3</v>
      </c>
      <c r="K45" s="16">
        <v>1.312E-3</v>
      </c>
      <c r="L45" s="16">
        <v>1.9750000000000002E-3</v>
      </c>
      <c r="M45" s="16">
        <v>2.0869999999999999E-3</v>
      </c>
      <c r="N45" s="16">
        <v>2.2929999999999999E-3</v>
      </c>
      <c r="O45" s="16">
        <v>2.2100000000000002E-3</v>
      </c>
      <c r="P45" s="16">
        <v>1.8E-3</v>
      </c>
      <c r="Q45" s="16">
        <v>1.681E-3</v>
      </c>
      <c r="R45" s="16">
        <v>1.58E-3</v>
      </c>
      <c r="S45" s="16">
        <v>1.6019999999999999E-3</v>
      </c>
      <c r="T45" s="16">
        <v>1.5889999999999999E-3</v>
      </c>
      <c r="U45" s="16">
        <v>1.812E-3</v>
      </c>
    </row>
    <row r="46" spans="1:21">
      <c r="B46" s="28" t="s">
        <v>62</v>
      </c>
      <c r="C46" s="16">
        <v>5.7320000000000001E-3</v>
      </c>
      <c r="D46" s="16">
        <v>4.365E-3</v>
      </c>
      <c r="E46" s="16">
        <v>4.901E-3</v>
      </c>
      <c r="F46" s="16">
        <v>4.3049999999999998E-3</v>
      </c>
      <c r="G46" s="16">
        <v>5.3940000000000004E-3</v>
      </c>
      <c r="H46" s="16">
        <v>5.8989999999999997E-3</v>
      </c>
      <c r="I46" s="16">
        <v>6.8989999999999998E-3</v>
      </c>
      <c r="J46" s="16">
        <v>7.0169999999999998E-3</v>
      </c>
      <c r="K46" s="16">
        <v>8.5990000000000007E-3</v>
      </c>
      <c r="L46" s="16">
        <v>9.4959999999999992E-3</v>
      </c>
      <c r="M46" s="16">
        <v>1.0853E-2</v>
      </c>
      <c r="N46" s="16">
        <v>1.2323000000000001E-2</v>
      </c>
      <c r="O46" s="16">
        <v>1.3448E-2</v>
      </c>
      <c r="P46" s="16">
        <v>1.1047E-2</v>
      </c>
      <c r="Q46" s="16">
        <v>1.0066E-2</v>
      </c>
      <c r="R46" s="16">
        <v>1.1849999999999999E-2</v>
      </c>
      <c r="S46" s="16">
        <v>1.2616E-2</v>
      </c>
      <c r="T46" s="16">
        <v>1.2444999999999999E-2</v>
      </c>
      <c r="U46" s="16">
        <v>1.3446E-2</v>
      </c>
    </row>
    <row r="47" spans="1:21">
      <c r="B47" s="28" t="s">
        <v>63</v>
      </c>
      <c r="C47" s="16">
        <v>4.4860000000000004E-3</v>
      </c>
      <c r="D47" s="16">
        <v>4.8809999999999999E-3</v>
      </c>
      <c r="E47" s="16">
        <v>5.8609999999999999E-3</v>
      </c>
      <c r="F47" s="16">
        <v>6.2360000000000002E-3</v>
      </c>
      <c r="G47" s="16">
        <v>7.0600000000000003E-3</v>
      </c>
      <c r="H47" s="16">
        <v>6.8440000000000003E-3</v>
      </c>
      <c r="I47" s="16">
        <v>7.7770000000000001E-3</v>
      </c>
      <c r="J47" s="16">
        <v>7.8019999999999999E-3</v>
      </c>
      <c r="K47" s="16">
        <v>8.3689999999999997E-3</v>
      </c>
      <c r="L47" s="16">
        <v>9.7979999999999994E-3</v>
      </c>
      <c r="M47" s="16">
        <v>1.1077E-2</v>
      </c>
      <c r="N47" s="16">
        <v>1.2298999999999999E-2</v>
      </c>
      <c r="O47" s="16">
        <v>1.3701E-2</v>
      </c>
      <c r="P47" s="16">
        <v>1.0612999999999999E-2</v>
      </c>
      <c r="Q47" s="16">
        <v>9.3930000000000003E-3</v>
      </c>
      <c r="R47" s="16">
        <v>1.1919000000000001E-2</v>
      </c>
      <c r="S47" s="16">
        <v>1.3113E-2</v>
      </c>
      <c r="T47" s="16">
        <v>1.1308E-2</v>
      </c>
      <c r="U47" s="16">
        <v>1.1032E-2</v>
      </c>
    </row>
    <row r="48" spans="1:21">
      <c r="B48" s="28" t="s">
        <v>64</v>
      </c>
      <c r="C48" s="16">
        <v>5.2080000000000001E-2</v>
      </c>
      <c r="D48" s="16">
        <v>5.7381000000000001E-2</v>
      </c>
      <c r="E48" s="16">
        <v>6.3547999999999993E-2</v>
      </c>
      <c r="F48" s="16">
        <v>7.0188E-2</v>
      </c>
      <c r="G48" s="16">
        <v>7.5344999999999995E-2</v>
      </c>
      <c r="H48" s="16">
        <v>7.4055999999999997E-2</v>
      </c>
      <c r="I48" s="16">
        <v>7.6342999999999994E-2</v>
      </c>
      <c r="J48" s="16">
        <v>8.0130999999999994E-2</v>
      </c>
      <c r="K48" s="16">
        <v>7.5520000000000004E-2</v>
      </c>
      <c r="L48" s="16">
        <v>9.8854999999999998E-2</v>
      </c>
      <c r="M48" s="16">
        <v>9.5847000000000002E-2</v>
      </c>
      <c r="N48" s="16">
        <v>0.100038</v>
      </c>
      <c r="O48" s="16">
        <v>0.101497</v>
      </c>
      <c r="P48" s="16">
        <v>0.100892</v>
      </c>
      <c r="Q48" s="16">
        <v>9.6056000000000002E-2</v>
      </c>
      <c r="R48" s="16">
        <v>9.8183000000000006E-2</v>
      </c>
      <c r="S48" s="16">
        <v>0.10134600000000001</v>
      </c>
      <c r="T48" s="16">
        <v>0.103853</v>
      </c>
      <c r="U48" s="16">
        <v>0.115755</v>
      </c>
    </row>
    <row r="49" spans="2:21">
      <c r="B49" s="28" t="s">
        <v>65</v>
      </c>
      <c r="C49" s="16">
        <v>4.7537000000000003E-2</v>
      </c>
      <c r="D49" s="16">
        <v>5.3214999999999998E-2</v>
      </c>
      <c r="E49" s="16">
        <v>6.3337000000000004E-2</v>
      </c>
      <c r="F49" s="16">
        <v>6.6536999999999999E-2</v>
      </c>
      <c r="G49" s="16">
        <v>7.1790000000000007E-2</v>
      </c>
      <c r="H49" s="16">
        <v>7.1654999999999996E-2</v>
      </c>
      <c r="I49" s="16">
        <v>7.6697000000000001E-2</v>
      </c>
      <c r="J49" s="16">
        <v>8.1692000000000001E-2</v>
      </c>
      <c r="K49" s="16">
        <v>8.7453000000000003E-2</v>
      </c>
      <c r="L49" s="16">
        <v>0.125529</v>
      </c>
      <c r="M49" s="16">
        <v>0.134186</v>
      </c>
      <c r="N49" s="16">
        <v>0.13752700000000001</v>
      </c>
      <c r="O49" s="16">
        <v>0.13548099999999999</v>
      </c>
      <c r="P49" s="16">
        <v>0.142877</v>
      </c>
      <c r="Q49" s="16">
        <v>0.13669899999999999</v>
      </c>
      <c r="R49" s="16">
        <v>0.13708000000000001</v>
      </c>
      <c r="S49" s="16">
        <v>0.135909</v>
      </c>
      <c r="T49" s="16">
        <v>0.126856</v>
      </c>
      <c r="U49" s="16">
        <v>0.124072</v>
      </c>
    </row>
    <row r="50" spans="2:21">
      <c r="B50" s="28" t="s">
        <v>66</v>
      </c>
      <c r="C50" s="16">
        <v>1.469E-3</v>
      </c>
      <c r="D50" s="16">
        <v>2.2290000000000001E-3</v>
      </c>
      <c r="E50" s="16">
        <v>3.3349999999999999E-3</v>
      </c>
      <c r="F50" s="16">
        <v>3.679E-3</v>
      </c>
      <c r="G50" s="16">
        <v>3.872E-3</v>
      </c>
      <c r="H50" s="16">
        <v>3.895E-3</v>
      </c>
      <c r="I50" s="16">
        <v>4.7520000000000001E-3</v>
      </c>
      <c r="J50" s="16">
        <v>4.2059999999999997E-3</v>
      </c>
      <c r="K50" s="16">
        <v>4.3090000000000003E-3</v>
      </c>
      <c r="L50" s="16">
        <v>5.9839999999999997E-3</v>
      </c>
      <c r="M50" s="16">
        <v>6.9760000000000004E-3</v>
      </c>
      <c r="N50" s="16">
        <v>7.6819999999999996E-3</v>
      </c>
      <c r="O50" s="16">
        <v>1.0328E-2</v>
      </c>
      <c r="P50" s="16">
        <v>1.1044999999999999E-2</v>
      </c>
      <c r="Q50" s="16">
        <v>1.1683000000000001E-2</v>
      </c>
      <c r="R50" s="16">
        <v>1.1853000000000001E-2</v>
      </c>
      <c r="S50" s="16">
        <v>1.2909E-2</v>
      </c>
      <c r="T50" s="16">
        <v>1.3054E-2</v>
      </c>
      <c r="U50" s="16">
        <v>1.4763999999999999E-2</v>
      </c>
    </row>
    <row r="51" spans="2:21">
      <c r="B51" s="28" t="s">
        <v>67</v>
      </c>
      <c r="C51" s="16">
        <v>3.163E-3</v>
      </c>
      <c r="D51" s="16">
        <v>1.9759999999999999E-3</v>
      </c>
      <c r="E51" s="16">
        <v>2.3210000000000001E-3</v>
      </c>
      <c r="F51" s="16">
        <v>2.8389999999999999E-3</v>
      </c>
      <c r="G51" s="16">
        <v>2.957E-3</v>
      </c>
      <c r="H51" s="16">
        <v>2.6129999999999999E-3</v>
      </c>
      <c r="I51" s="16">
        <v>3.1289999999999998E-3</v>
      </c>
      <c r="J51" s="16">
        <v>3.607E-3</v>
      </c>
      <c r="K51" s="16">
        <v>4.3990000000000001E-3</v>
      </c>
      <c r="L51" s="16">
        <v>6.2199999999999998E-3</v>
      </c>
      <c r="M51" s="16">
        <v>8.1010000000000006E-3</v>
      </c>
      <c r="N51" s="16">
        <v>8.293E-3</v>
      </c>
      <c r="O51" s="16">
        <v>9.0650000000000001E-3</v>
      </c>
      <c r="P51" s="16">
        <v>8.7220000000000006E-3</v>
      </c>
      <c r="Q51" s="16">
        <v>7.4190000000000002E-3</v>
      </c>
      <c r="R51" s="16">
        <v>6.9449999999999998E-3</v>
      </c>
      <c r="S51" s="16">
        <v>6.483E-3</v>
      </c>
      <c r="T51" s="16">
        <v>6.1539999999999997E-3</v>
      </c>
      <c r="U51" s="16">
        <v>5.5389999999999997E-3</v>
      </c>
    </row>
    <row r="52" spans="2:21">
      <c r="B52" s="28" t="s">
        <v>68</v>
      </c>
      <c r="C52" s="16">
        <v>2.0414000000000002E-2</v>
      </c>
      <c r="D52" s="16">
        <v>2.5278999999999999E-2</v>
      </c>
      <c r="E52" s="16">
        <v>2.8243999999999998E-2</v>
      </c>
      <c r="F52" s="16">
        <v>2.9508E-2</v>
      </c>
      <c r="G52" s="16">
        <v>3.0967000000000001E-2</v>
      </c>
      <c r="H52" s="16">
        <v>3.1014E-2</v>
      </c>
      <c r="I52" s="16">
        <v>3.3420999999999999E-2</v>
      </c>
      <c r="J52" s="16">
        <v>3.6790999999999997E-2</v>
      </c>
      <c r="K52" s="16">
        <v>3.7402999999999999E-2</v>
      </c>
      <c r="L52" s="16">
        <v>4.8762E-2</v>
      </c>
      <c r="M52" s="16">
        <v>4.9682999999999998E-2</v>
      </c>
      <c r="N52" s="16">
        <v>4.5151999999999998E-2</v>
      </c>
      <c r="O52" s="16">
        <v>5.0597000000000003E-2</v>
      </c>
      <c r="P52" s="16">
        <v>5.4424E-2</v>
      </c>
      <c r="Q52" s="16">
        <v>5.6975999999999999E-2</v>
      </c>
      <c r="R52" s="16">
        <v>5.6161999999999997E-2</v>
      </c>
      <c r="S52" s="16">
        <v>5.8458000000000003E-2</v>
      </c>
      <c r="T52" s="16">
        <v>5.6548000000000001E-2</v>
      </c>
      <c r="U52" s="16">
        <v>5.6634999999999998E-2</v>
      </c>
    </row>
    <row r="53" spans="2:21">
      <c r="B53" s="28" t="s">
        <v>69</v>
      </c>
      <c r="C53" s="16">
        <v>2.9071E-2</v>
      </c>
      <c r="D53" s="16">
        <v>1.677E-2</v>
      </c>
      <c r="E53" s="16">
        <v>1.7760000000000001E-2</v>
      </c>
      <c r="F53" s="16">
        <v>1.8797000000000001E-2</v>
      </c>
      <c r="G53" s="16">
        <v>2.2057E-2</v>
      </c>
      <c r="H53" s="16">
        <v>2.1499999999999998E-2</v>
      </c>
      <c r="I53" s="16">
        <v>2.1297E-2</v>
      </c>
      <c r="J53" s="16">
        <v>2.2187999999999999E-2</v>
      </c>
      <c r="K53" s="16">
        <v>2.2019E-2</v>
      </c>
      <c r="L53" s="16">
        <v>2.9551999999999998E-2</v>
      </c>
      <c r="M53" s="16">
        <v>3.1177E-2</v>
      </c>
      <c r="N53" s="16">
        <v>2.9066999999999999E-2</v>
      </c>
      <c r="O53" s="16">
        <v>3.1213000000000001E-2</v>
      </c>
      <c r="P53" s="16">
        <v>3.2031999999999998E-2</v>
      </c>
      <c r="Q53" s="16">
        <v>3.2854000000000001E-2</v>
      </c>
      <c r="R53" s="16">
        <v>3.5857E-2</v>
      </c>
      <c r="S53" s="16">
        <v>3.5334999999999998E-2</v>
      </c>
      <c r="T53" s="16">
        <v>3.6928999999999997E-2</v>
      </c>
      <c r="U53" s="16">
        <v>3.9169000000000002E-2</v>
      </c>
    </row>
    <row r="54" spans="2:21">
      <c r="B54" s="29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</row>
    <row r="55" spans="2:21">
      <c r="B55" s="27" t="s">
        <v>70</v>
      </c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</row>
    <row r="56" spans="2:21">
      <c r="B56" s="28" t="s">
        <v>60</v>
      </c>
      <c r="C56" s="16">
        <v>0.99337500000000001</v>
      </c>
      <c r="D56" s="16">
        <v>0.97070999999999996</v>
      </c>
      <c r="E56" s="16">
        <v>0.95576499999999998</v>
      </c>
      <c r="F56" s="16">
        <v>0.95781700000000003</v>
      </c>
      <c r="G56" s="16">
        <v>0.87972700000000004</v>
      </c>
      <c r="H56" s="16">
        <v>0.97135700000000003</v>
      </c>
      <c r="I56" s="16">
        <v>1.0343169999999999</v>
      </c>
      <c r="J56" s="16">
        <v>1.3467800000000001</v>
      </c>
      <c r="K56" s="16">
        <v>1.675006</v>
      </c>
      <c r="L56" s="16">
        <v>1.7598670000000001</v>
      </c>
      <c r="M56" s="16">
        <v>1.837129</v>
      </c>
      <c r="N56" s="16">
        <v>2.251166</v>
      </c>
      <c r="O56" s="16">
        <v>2.3954939999999998</v>
      </c>
      <c r="P56" s="16">
        <v>2.060381</v>
      </c>
      <c r="Q56" s="16">
        <v>2.3888569999999998</v>
      </c>
      <c r="R56" s="16">
        <v>2.44746</v>
      </c>
      <c r="S56" s="16">
        <v>2.3476309999999998</v>
      </c>
      <c r="T56" s="16">
        <v>2.3897729999999999</v>
      </c>
      <c r="U56" s="16">
        <v>2.1398069999999998</v>
      </c>
    </row>
    <row r="57" spans="2:21">
      <c r="B57" s="28" t="s">
        <v>61</v>
      </c>
      <c r="C57" s="16">
        <v>0.35256700000000002</v>
      </c>
      <c r="D57" s="16">
        <v>0.31818600000000002</v>
      </c>
      <c r="E57" s="16">
        <v>0.353238</v>
      </c>
      <c r="F57" s="16">
        <v>0.38583099999999998</v>
      </c>
      <c r="G57" s="16">
        <v>0.42000199999999999</v>
      </c>
      <c r="H57" s="16">
        <v>0.44054399999999999</v>
      </c>
      <c r="I57" s="16">
        <v>0.47869099999999998</v>
      </c>
      <c r="J57" s="16">
        <v>0.49858999999999998</v>
      </c>
      <c r="K57" s="16">
        <v>0.51712800000000003</v>
      </c>
      <c r="L57" s="16">
        <v>0.57706100000000005</v>
      </c>
      <c r="M57" s="16">
        <v>0.58536500000000002</v>
      </c>
      <c r="N57" s="16">
        <v>0.63198900000000002</v>
      </c>
      <c r="O57" s="16">
        <v>0.58696999999999999</v>
      </c>
      <c r="P57" s="16">
        <v>0.47193600000000002</v>
      </c>
      <c r="Q57" s="16">
        <v>0.45228800000000002</v>
      </c>
      <c r="R57" s="16">
        <v>0.41495199999999999</v>
      </c>
      <c r="S57" s="16">
        <v>0.41414400000000001</v>
      </c>
      <c r="T57" s="16">
        <v>0.42075800000000002</v>
      </c>
      <c r="U57" s="16">
        <v>0.46401399999999998</v>
      </c>
    </row>
    <row r="58" spans="2:21">
      <c r="B58" s="28" t="s">
        <v>62</v>
      </c>
      <c r="C58" s="16">
        <v>3.448833</v>
      </c>
      <c r="D58" s="16">
        <v>2.593985</v>
      </c>
      <c r="E58" s="16">
        <v>2.5547970000000002</v>
      </c>
      <c r="F58" s="16">
        <v>2.1018279999999998</v>
      </c>
      <c r="G58" s="16">
        <v>2.4259879999999998</v>
      </c>
      <c r="H58" s="16">
        <v>2.6741459999999999</v>
      </c>
      <c r="I58" s="16">
        <v>2.9500519999999999</v>
      </c>
      <c r="J58" s="16">
        <v>2.8292069999999998</v>
      </c>
      <c r="K58" s="16">
        <v>3.3903539999999999</v>
      </c>
      <c r="L58" s="16">
        <v>2.7750569999999999</v>
      </c>
      <c r="M58" s="16">
        <v>3.044035</v>
      </c>
      <c r="N58" s="16">
        <v>3.396226</v>
      </c>
      <c r="O58" s="16">
        <v>3.5712250000000001</v>
      </c>
      <c r="P58" s="16">
        <v>2.8971040000000001</v>
      </c>
      <c r="Q58" s="16">
        <v>2.7079260000000001</v>
      </c>
      <c r="R58" s="16">
        <v>3.112339</v>
      </c>
      <c r="S58" s="16">
        <v>3.2612570000000001</v>
      </c>
      <c r="T58" s="16">
        <v>3.2944710000000001</v>
      </c>
      <c r="U58" s="16">
        <v>3.4426580000000002</v>
      </c>
    </row>
    <row r="59" spans="2:21">
      <c r="B59" s="28" t="s">
        <v>63</v>
      </c>
      <c r="C59" s="16">
        <v>2.6993309999999999</v>
      </c>
      <c r="D59" s="16">
        <v>2.9010020000000001</v>
      </c>
      <c r="E59" s="16">
        <v>3.05552</v>
      </c>
      <c r="F59" s="16">
        <v>3.0442529999999999</v>
      </c>
      <c r="G59" s="16">
        <v>3.175421</v>
      </c>
      <c r="H59" s="16">
        <v>3.1024859999999999</v>
      </c>
      <c r="I59" s="16">
        <v>3.325596</v>
      </c>
      <c r="J59" s="16">
        <v>3.1459999999999999</v>
      </c>
      <c r="K59" s="16">
        <v>3.299528</v>
      </c>
      <c r="L59" s="16">
        <v>2.8634219999999999</v>
      </c>
      <c r="M59" s="16">
        <v>3.106789</v>
      </c>
      <c r="N59" s="16">
        <v>3.3896920000000001</v>
      </c>
      <c r="O59" s="16">
        <v>3.6384799999999999</v>
      </c>
      <c r="P59" s="16">
        <v>2.783299</v>
      </c>
      <c r="Q59" s="16">
        <v>2.5269599999999999</v>
      </c>
      <c r="R59" s="16">
        <v>3.130366</v>
      </c>
      <c r="S59" s="16">
        <v>3.389637</v>
      </c>
      <c r="T59" s="16">
        <v>2.9934249999999998</v>
      </c>
      <c r="U59" s="16">
        <v>2.8245900000000002</v>
      </c>
    </row>
    <row r="60" spans="2:21">
      <c r="B60" s="28" t="s">
        <v>64</v>
      </c>
      <c r="C60" s="16">
        <v>31.337820000000001</v>
      </c>
      <c r="D60" s="16">
        <v>34.101863000000002</v>
      </c>
      <c r="E60" s="16">
        <v>33.129387000000001</v>
      </c>
      <c r="F60" s="16">
        <v>34.264429999999997</v>
      </c>
      <c r="G60" s="16">
        <v>33.888499000000003</v>
      </c>
      <c r="H60" s="16">
        <v>33.571584999999999</v>
      </c>
      <c r="I60" s="16">
        <v>32.645600999999999</v>
      </c>
      <c r="J60" s="16">
        <v>32.309424999999997</v>
      </c>
      <c r="K60" s="16">
        <v>29.775455999999998</v>
      </c>
      <c r="L60" s="16">
        <v>28.888611999999998</v>
      </c>
      <c r="M60" s="16">
        <v>26.882788000000001</v>
      </c>
      <c r="N60" s="16">
        <v>27.570737000000001</v>
      </c>
      <c r="O60" s="16">
        <v>26.953558000000001</v>
      </c>
      <c r="P60" s="16">
        <v>26.459606000000001</v>
      </c>
      <c r="Q60" s="16">
        <v>25.841991</v>
      </c>
      <c r="R60" s="16">
        <v>25.786936000000001</v>
      </c>
      <c r="S60" s="16">
        <v>26.197531999999999</v>
      </c>
      <c r="T60" s="16">
        <v>27.491405</v>
      </c>
      <c r="U60" s="16">
        <v>29.636398</v>
      </c>
    </row>
    <row r="61" spans="2:21">
      <c r="B61" s="28" t="s">
        <v>65</v>
      </c>
      <c r="C61" s="16">
        <v>28.604053</v>
      </c>
      <c r="D61" s="16">
        <v>31.625502000000001</v>
      </c>
      <c r="E61" s="16">
        <v>33.019433999999997</v>
      </c>
      <c r="F61" s="16">
        <v>32.482230000000001</v>
      </c>
      <c r="G61" s="16">
        <v>32.289538</v>
      </c>
      <c r="H61" s="16">
        <v>32.483350000000002</v>
      </c>
      <c r="I61" s="16">
        <v>32.797288000000002</v>
      </c>
      <c r="J61" s="16">
        <v>32.938938999999998</v>
      </c>
      <c r="K61" s="16">
        <v>34.480508</v>
      </c>
      <c r="L61" s="16">
        <v>36.683785999999998</v>
      </c>
      <c r="M61" s="16">
        <v>37.635998000000001</v>
      </c>
      <c r="N61" s="16">
        <v>37.902616000000002</v>
      </c>
      <c r="O61" s="16">
        <v>35.978459999999998</v>
      </c>
      <c r="P61" s="16">
        <v>37.470227999999999</v>
      </c>
      <c r="Q61" s="16">
        <v>36.776114</v>
      </c>
      <c r="R61" s="16">
        <v>36.002772999999998</v>
      </c>
      <c r="S61" s="16">
        <v>35.131838999999999</v>
      </c>
      <c r="T61" s="16">
        <v>33.580647999999997</v>
      </c>
      <c r="U61" s="16">
        <v>31.765799999999999</v>
      </c>
    </row>
    <row r="62" spans="2:21">
      <c r="B62" s="28" t="s">
        <v>66</v>
      </c>
      <c r="C62" s="16">
        <v>0.88417800000000002</v>
      </c>
      <c r="D62" s="16">
        <v>1.324878</v>
      </c>
      <c r="E62" s="16">
        <v>1.7385969999999999</v>
      </c>
      <c r="F62" s="16">
        <v>1.7961560000000001</v>
      </c>
      <c r="G62" s="16">
        <v>1.741633</v>
      </c>
      <c r="H62" s="16">
        <v>1.765709</v>
      </c>
      <c r="I62" s="16">
        <v>2.03213</v>
      </c>
      <c r="J62" s="16">
        <v>1.696062</v>
      </c>
      <c r="K62" s="16">
        <v>1.6990209999999999</v>
      </c>
      <c r="L62" s="16">
        <v>1.7486539999999999</v>
      </c>
      <c r="M62" s="16">
        <v>1.956704</v>
      </c>
      <c r="N62" s="16">
        <v>2.117111</v>
      </c>
      <c r="O62" s="16">
        <v>2.7428089999999998</v>
      </c>
      <c r="P62" s="16">
        <v>2.8964940000000001</v>
      </c>
      <c r="Q62" s="16">
        <v>3.143014</v>
      </c>
      <c r="R62" s="16">
        <v>3.1131449999999998</v>
      </c>
      <c r="S62" s="16">
        <v>3.3369550000000001</v>
      </c>
      <c r="T62" s="16">
        <v>3.4556100000000001</v>
      </c>
      <c r="U62" s="16">
        <v>3.780008</v>
      </c>
    </row>
    <row r="63" spans="2:21">
      <c r="B63" s="28" t="s">
        <v>67</v>
      </c>
      <c r="C63" s="16">
        <v>1.903292</v>
      </c>
      <c r="D63" s="16">
        <v>1.1741649999999999</v>
      </c>
      <c r="E63" s="16">
        <v>1.210232</v>
      </c>
      <c r="F63" s="16">
        <v>1.3861159999999999</v>
      </c>
      <c r="G63" s="16">
        <v>1.330111</v>
      </c>
      <c r="H63" s="16">
        <v>1.1846220000000001</v>
      </c>
      <c r="I63" s="16">
        <v>1.3378270000000001</v>
      </c>
      <c r="J63" s="16">
        <v>1.4541809999999999</v>
      </c>
      <c r="K63" s="16">
        <v>1.7345999999999999</v>
      </c>
      <c r="L63" s="16">
        <v>1.8177810000000001</v>
      </c>
      <c r="M63" s="16">
        <v>2.2721610000000001</v>
      </c>
      <c r="N63" s="16">
        <v>2.2855050000000001</v>
      </c>
      <c r="O63" s="16">
        <v>2.4072429999999998</v>
      </c>
      <c r="P63" s="16">
        <v>2.287331</v>
      </c>
      <c r="Q63" s="16">
        <v>1.995887</v>
      </c>
      <c r="R63" s="16">
        <v>1.8239380000000001</v>
      </c>
      <c r="S63" s="16">
        <v>1.6759109999999999</v>
      </c>
      <c r="T63" s="16">
        <v>1.629014</v>
      </c>
      <c r="U63" s="16">
        <v>1.4182380000000001</v>
      </c>
    </row>
    <row r="64" spans="2:21">
      <c r="B64" s="28" t="s">
        <v>68</v>
      </c>
      <c r="C64" s="16">
        <v>12.283801</v>
      </c>
      <c r="D64" s="16">
        <v>15.023362000000001</v>
      </c>
      <c r="E64" s="16">
        <v>14.724254</v>
      </c>
      <c r="F64" s="16">
        <v>14.405233000000001</v>
      </c>
      <c r="G64" s="16">
        <v>13.928304000000001</v>
      </c>
      <c r="H64" s="16">
        <v>14.059488999999999</v>
      </c>
      <c r="I64" s="16">
        <v>14.291416999999999</v>
      </c>
      <c r="J64" s="16">
        <v>14.83445</v>
      </c>
      <c r="K64" s="16">
        <v>14.746994000000001</v>
      </c>
      <c r="L64" s="16">
        <v>14.249777999999999</v>
      </c>
      <c r="M64" s="16">
        <v>13.934759</v>
      </c>
      <c r="N64" s="16">
        <v>12.443943000000001</v>
      </c>
      <c r="O64" s="16">
        <v>13.436719999999999</v>
      </c>
      <c r="P64" s="16">
        <v>14.272981</v>
      </c>
      <c r="Q64" s="16">
        <v>15.328340000000001</v>
      </c>
      <c r="R64" s="16">
        <v>14.750462000000001</v>
      </c>
      <c r="S64" s="16">
        <v>15.111227</v>
      </c>
      <c r="T64" s="16">
        <v>14.969099999999999</v>
      </c>
      <c r="U64" s="16">
        <v>14.500128999999999</v>
      </c>
    </row>
    <row r="65" spans="1:21">
      <c r="B65" s="28" t="s">
        <v>69</v>
      </c>
      <c r="C65" s="16">
        <v>17.492750000000001</v>
      </c>
      <c r="D65" s="16">
        <v>9.9663470000000007</v>
      </c>
      <c r="E65" s="16">
        <v>9.2587759999999992</v>
      </c>
      <c r="F65" s="16">
        <v>9.1761040000000005</v>
      </c>
      <c r="G65" s="16">
        <v>9.9207769999999993</v>
      </c>
      <c r="H65" s="16">
        <v>9.7467109999999995</v>
      </c>
      <c r="I65" s="16">
        <v>9.1070799999999998</v>
      </c>
      <c r="J65" s="16">
        <v>8.9463659999999994</v>
      </c>
      <c r="K65" s="16">
        <v>8.6814049999999998</v>
      </c>
      <c r="L65" s="16">
        <v>8.6359809999999992</v>
      </c>
      <c r="M65" s="16">
        <v>8.7442720000000005</v>
      </c>
      <c r="N65" s="16">
        <v>8.0110139999999994</v>
      </c>
      <c r="O65" s="16">
        <v>8.2890409999999992</v>
      </c>
      <c r="P65" s="16">
        <v>8.4006399999999992</v>
      </c>
      <c r="Q65" s="16">
        <v>8.8386220000000009</v>
      </c>
      <c r="R65" s="16">
        <v>9.4176269999999995</v>
      </c>
      <c r="S65" s="16">
        <v>9.1338659999999994</v>
      </c>
      <c r="T65" s="16">
        <v>9.7757950000000005</v>
      </c>
      <c r="U65" s="16">
        <v>10.028359</v>
      </c>
    </row>
    <row r="66" spans="1:21">
      <c r="B66" s="29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</row>
    <row r="67" spans="1:21">
      <c r="A67" s="25"/>
      <c r="B67" s="30" t="s">
        <v>76</v>
      </c>
      <c r="C67" s="26">
        <v>67.410511</v>
      </c>
      <c r="D67" s="26">
        <v>67.325400000000002</v>
      </c>
      <c r="E67" s="26">
        <v>67.249879000000007</v>
      </c>
      <c r="F67" s="26">
        <v>67.188820000000007</v>
      </c>
      <c r="G67" s="26">
        <v>67.143636999999998</v>
      </c>
      <c r="H67" s="26">
        <v>67.073125000000005</v>
      </c>
      <c r="I67" s="26">
        <v>67.037507000000005</v>
      </c>
      <c r="J67" s="26">
        <v>66.993622000000002</v>
      </c>
      <c r="K67" s="26">
        <v>66.967600000000004</v>
      </c>
      <c r="L67" s="26">
        <v>66.943348999999998</v>
      </c>
      <c r="M67" s="26">
        <v>66.920840999999996</v>
      </c>
      <c r="N67" s="26">
        <v>66.886776999999995</v>
      </c>
      <c r="O67" s="26">
        <v>66.869221999999993</v>
      </c>
      <c r="P67" s="26">
        <v>66.860028999999997</v>
      </c>
      <c r="Q67" s="26">
        <v>66.827917999999997</v>
      </c>
      <c r="R67" s="26">
        <v>66.875743999999997</v>
      </c>
      <c r="S67" s="26">
        <v>66.875747000000004</v>
      </c>
      <c r="T67" s="26">
        <v>66.875747000000004</v>
      </c>
      <c r="U67" s="26">
        <v>66.875747000000004</v>
      </c>
    </row>
    <row r="70" spans="1:21">
      <c r="B70" s="25" t="s">
        <v>77</v>
      </c>
    </row>
    <row r="71" spans="1:21">
      <c r="A71" s="34"/>
      <c r="B71" s="35" t="s">
        <v>50</v>
      </c>
      <c r="C71" s="36">
        <v>311.27800000000002</v>
      </c>
      <c r="D71" s="36">
        <v>318.33</v>
      </c>
      <c r="E71" s="36">
        <v>350.08199999999999</v>
      </c>
      <c r="F71" s="36">
        <v>373.358</v>
      </c>
      <c r="G71" s="36">
        <v>408.81599999999997</v>
      </c>
      <c r="H71" s="36">
        <v>443.71499999999997</v>
      </c>
      <c r="I71" s="36">
        <v>484.89699999999999</v>
      </c>
      <c r="J71" s="36">
        <v>522.42999999999995</v>
      </c>
      <c r="K71" s="36">
        <v>566.88900000000001</v>
      </c>
      <c r="L71" s="36">
        <v>594.86</v>
      </c>
      <c r="M71" s="36">
        <v>616.17999999999995</v>
      </c>
      <c r="N71" s="36">
        <v>631.09699999999998</v>
      </c>
      <c r="O71" s="36">
        <v>661.452</v>
      </c>
      <c r="P71" s="36">
        <v>672.428</v>
      </c>
      <c r="Q71" s="36">
        <v>688.20399999999995</v>
      </c>
      <c r="R71" s="36">
        <v>709.25800000000004</v>
      </c>
      <c r="S71" s="36">
        <v>716.26400000000001</v>
      </c>
      <c r="T71" s="36">
        <v>720.54899999999998</v>
      </c>
      <c r="U71" s="36">
        <v>729.62699999999995</v>
      </c>
    </row>
    <row r="72" spans="1:21">
      <c r="A72" s="34"/>
      <c r="B72" s="35" t="s">
        <v>51</v>
      </c>
      <c r="C72" s="36">
        <v>4814.5991110000004</v>
      </c>
      <c r="D72" s="36">
        <v>4772.7755660000003</v>
      </c>
      <c r="E72" s="36">
        <v>4952.9034089999996</v>
      </c>
      <c r="F72" s="36">
        <v>4963.9875249999996</v>
      </c>
      <c r="G72" s="36">
        <v>4923.8405659999999</v>
      </c>
      <c r="H72" s="36">
        <v>4924.9135649999998</v>
      </c>
      <c r="I72" s="36">
        <v>4780.1176939999996</v>
      </c>
      <c r="J72" s="36">
        <v>4820.5032460000002</v>
      </c>
      <c r="K72" s="36">
        <v>4544.8689139999997</v>
      </c>
      <c r="L72" s="36">
        <v>4546.6073889999998</v>
      </c>
      <c r="M72" s="36">
        <v>4574.8166849999998</v>
      </c>
      <c r="N72" s="36">
        <v>4547.9894190000005</v>
      </c>
      <c r="O72" s="36">
        <v>4504.524058</v>
      </c>
      <c r="P72" s="36">
        <v>4487.4592220000004</v>
      </c>
      <c r="Q72" s="36">
        <v>4276.24154</v>
      </c>
      <c r="R72" s="36">
        <v>4247.2024780000002</v>
      </c>
      <c r="S72" s="36">
        <v>4273.0981750000001</v>
      </c>
      <c r="T72" s="36">
        <v>4226.151374</v>
      </c>
      <c r="U72" s="36">
        <v>4315.1895439999998</v>
      </c>
    </row>
    <row r="73" spans="1:21" ht="27.75">
      <c r="A73" s="34"/>
      <c r="B73" s="37" t="s">
        <v>78</v>
      </c>
      <c r="C73" s="38">
        <v>4.7</v>
      </c>
      <c r="D73" s="38">
        <v>4.7</v>
      </c>
      <c r="E73" s="38">
        <v>4.7</v>
      </c>
      <c r="F73" s="38">
        <v>4.7</v>
      </c>
      <c r="G73" s="38">
        <v>4.7</v>
      </c>
      <c r="H73" s="38">
        <v>4.3</v>
      </c>
      <c r="I73" s="38">
        <v>4.3</v>
      </c>
      <c r="J73" s="38">
        <v>4.2</v>
      </c>
      <c r="K73" s="38">
        <v>4.2</v>
      </c>
      <c r="L73" s="38">
        <v>5.4</v>
      </c>
      <c r="M73" s="38">
        <v>5.4</v>
      </c>
      <c r="N73" s="38">
        <v>5.4</v>
      </c>
      <c r="O73" s="38">
        <v>5.4</v>
      </c>
      <c r="P73" s="38">
        <v>5.4</v>
      </c>
      <c r="Q73" s="38">
        <v>5.4</v>
      </c>
      <c r="R73" s="38">
        <v>5.4</v>
      </c>
      <c r="S73" s="38">
        <v>5.4</v>
      </c>
      <c r="T73" s="38">
        <v>5.3</v>
      </c>
      <c r="U73" s="38">
        <v>5.3</v>
      </c>
    </row>
    <row r="75" spans="1:21">
      <c r="A75" s="34" t="s">
        <v>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27438-6573-48E8-8849-E19A71DF06A3}">
  <dimension ref="A1:U29"/>
  <sheetViews>
    <sheetView workbookViewId="0">
      <selection activeCell="F26" sqref="F26"/>
    </sheetView>
  </sheetViews>
  <sheetFormatPr defaultRowHeight="15"/>
  <cols>
    <col min="2" max="2" width="18.28515625" bestFit="1" customWidth="1"/>
  </cols>
  <sheetData>
    <row r="1" spans="1:21" ht="18">
      <c r="A1" s="8" t="s">
        <v>44</v>
      </c>
      <c r="C1" s="9"/>
      <c r="D1" s="9"/>
      <c r="E1" s="9"/>
      <c r="F1" s="9"/>
      <c r="G1" s="9"/>
      <c r="H1" s="9"/>
      <c r="I1" s="9"/>
      <c r="J1" s="9"/>
      <c r="L1" s="9"/>
      <c r="M1" s="9"/>
      <c r="N1" s="9"/>
      <c r="O1" s="9"/>
      <c r="Q1" s="9"/>
      <c r="R1" s="9"/>
      <c r="S1" s="9"/>
      <c r="T1" s="9"/>
      <c r="U1" s="9" t="s">
        <v>45</v>
      </c>
    </row>
    <row r="3" spans="1:21" ht="15.75">
      <c r="A3" s="10" t="s">
        <v>46</v>
      </c>
      <c r="C3" s="9"/>
      <c r="D3" s="9"/>
      <c r="E3" s="9"/>
    </row>
    <row r="4" spans="1:21" ht="15.75">
      <c r="A4" s="10" t="s">
        <v>80</v>
      </c>
      <c r="B4" s="11"/>
      <c r="C4" s="12"/>
      <c r="D4" s="12"/>
      <c r="E4" s="12"/>
    </row>
    <row r="7" spans="1:21">
      <c r="C7" s="13">
        <v>2000</v>
      </c>
      <c r="D7" s="13">
        <v>2001</v>
      </c>
      <c r="E7" s="13">
        <v>2002</v>
      </c>
      <c r="F7" s="13">
        <v>2003</v>
      </c>
      <c r="G7" s="13">
        <v>2004</v>
      </c>
      <c r="H7" s="13">
        <v>2005</v>
      </c>
      <c r="I7" s="13">
        <v>2006</v>
      </c>
      <c r="J7" s="13">
        <v>2007</v>
      </c>
      <c r="K7" s="13">
        <v>2008</v>
      </c>
      <c r="L7" s="13">
        <v>2009</v>
      </c>
      <c r="M7" s="13">
        <v>2010</v>
      </c>
      <c r="N7" s="13">
        <v>2011</v>
      </c>
      <c r="O7" s="13">
        <v>2012</v>
      </c>
      <c r="P7" s="13">
        <v>2013</v>
      </c>
      <c r="Q7" s="13">
        <v>2014</v>
      </c>
      <c r="R7" s="13">
        <v>2015</v>
      </c>
      <c r="S7" s="13">
        <v>2016</v>
      </c>
      <c r="T7" s="13">
        <v>2017</v>
      </c>
      <c r="U7" s="13">
        <v>2018</v>
      </c>
    </row>
    <row r="8" spans="1:21">
      <c r="A8" s="22"/>
    </row>
    <row r="9" spans="1:21">
      <c r="B9" s="14" t="s">
        <v>50</v>
      </c>
    </row>
    <row r="10" spans="1:21">
      <c r="B10" s="15" t="s">
        <v>81</v>
      </c>
      <c r="C10" s="7">
        <v>46.970999999999997</v>
      </c>
      <c r="D10" s="7">
        <v>43.021999999999998</v>
      </c>
      <c r="E10" s="7">
        <v>46.277999999999999</v>
      </c>
      <c r="F10" s="7">
        <v>47.548999999999999</v>
      </c>
      <c r="G10" s="7">
        <v>46.886000000000003</v>
      </c>
      <c r="H10" s="7">
        <v>46.923999999999999</v>
      </c>
      <c r="I10" s="7">
        <v>49.215000000000003</v>
      </c>
      <c r="J10" s="7">
        <v>47.97</v>
      </c>
      <c r="K10" s="7">
        <v>48.448</v>
      </c>
      <c r="L10" s="7">
        <v>49.47</v>
      </c>
      <c r="M10" s="7">
        <v>50.036999999999999</v>
      </c>
      <c r="N10" s="7">
        <v>49.826000000000001</v>
      </c>
      <c r="O10" s="7">
        <v>49.695999999999998</v>
      </c>
      <c r="P10" s="7">
        <v>50.067999999999998</v>
      </c>
      <c r="Q10" s="7">
        <v>53.231000000000002</v>
      </c>
      <c r="R10" s="7">
        <v>50.465000000000003</v>
      </c>
      <c r="S10" s="7">
        <v>50.78</v>
      </c>
      <c r="T10" s="7">
        <v>50.396000000000001</v>
      </c>
      <c r="U10" s="7">
        <v>51.018999999999998</v>
      </c>
    </row>
    <row r="11" spans="1:21">
      <c r="B11" s="15" t="s">
        <v>82</v>
      </c>
      <c r="C11" s="7">
        <v>23.425000000000001</v>
      </c>
      <c r="D11" s="7">
        <v>23.218</v>
      </c>
      <c r="E11" s="7">
        <v>24.792999999999999</v>
      </c>
      <c r="F11" s="7">
        <v>24.105</v>
      </c>
      <c r="G11" s="7">
        <v>23.504999999999999</v>
      </c>
      <c r="H11" s="7">
        <v>24.016999999999999</v>
      </c>
      <c r="I11" s="7">
        <v>22.989000000000001</v>
      </c>
      <c r="J11" s="7">
        <v>25.876999999999999</v>
      </c>
      <c r="K11" s="7">
        <v>27.065999999999999</v>
      </c>
      <c r="L11" s="7">
        <v>28.074999999999999</v>
      </c>
      <c r="M11" s="7">
        <v>28.2</v>
      </c>
      <c r="N11" s="7">
        <v>28.788</v>
      </c>
      <c r="O11" s="7">
        <v>29.454000000000001</v>
      </c>
      <c r="P11" s="7">
        <v>29.018999999999998</v>
      </c>
      <c r="Q11" s="7">
        <v>28.213999999999999</v>
      </c>
      <c r="R11" s="7">
        <v>30.954999999999998</v>
      </c>
      <c r="S11" s="7">
        <v>29.097999999999999</v>
      </c>
      <c r="T11" s="7">
        <v>29.196000000000002</v>
      </c>
      <c r="U11" s="7">
        <v>29.635000000000002</v>
      </c>
    </row>
    <row r="12" spans="1:21">
      <c r="B12" s="15" t="s">
        <v>83</v>
      </c>
      <c r="C12" s="7">
        <v>6.944</v>
      </c>
      <c r="D12" s="7">
        <v>7.84</v>
      </c>
      <c r="E12" s="7">
        <v>8.2899999999999991</v>
      </c>
      <c r="F12" s="7">
        <v>8.2880000000000003</v>
      </c>
      <c r="G12" s="7">
        <v>7.4450000000000003</v>
      </c>
      <c r="H12" s="7">
        <v>8.0150000000000006</v>
      </c>
      <c r="I12" s="7">
        <v>8.2390000000000008</v>
      </c>
      <c r="J12" s="7">
        <v>8.7309999999999999</v>
      </c>
      <c r="K12" s="7">
        <v>8.6419999999999995</v>
      </c>
      <c r="L12" s="7">
        <v>8.0259999999999998</v>
      </c>
      <c r="M12" s="7">
        <v>8.0879999999999992</v>
      </c>
      <c r="N12" s="7">
        <v>7.9770000000000003</v>
      </c>
      <c r="O12" s="7">
        <v>8.2370000000000001</v>
      </c>
      <c r="P12" s="7">
        <v>9.7910000000000004</v>
      </c>
      <c r="Q12" s="7">
        <v>9.2070000000000007</v>
      </c>
      <c r="R12" s="7">
        <v>9.1319999999999997</v>
      </c>
      <c r="S12" s="7">
        <v>10.760999999999999</v>
      </c>
      <c r="T12" s="7">
        <v>11.334</v>
      </c>
      <c r="U12" s="7">
        <v>11.254</v>
      </c>
    </row>
    <row r="13" spans="1:21">
      <c r="B13" s="2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</row>
    <row r="14" spans="1:21">
      <c r="B14" s="14" t="s">
        <v>70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</row>
    <row r="15" spans="1:21">
      <c r="B15" s="15" t="s">
        <v>81</v>
      </c>
      <c r="C15" s="16">
        <v>60.733128000000001</v>
      </c>
      <c r="D15" s="16">
        <v>58.075054000000002</v>
      </c>
      <c r="E15" s="16">
        <v>58.313282000000001</v>
      </c>
      <c r="F15" s="16">
        <v>59.479374</v>
      </c>
      <c r="G15" s="16">
        <v>60.236908</v>
      </c>
      <c r="H15" s="16">
        <v>59.430568999999998</v>
      </c>
      <c r="I15" s="16">
        <v>61.179966</v>
      </c>
      <c r="J15" s="16">
        <v>58.090530000000001</v>
      </c>
      <c r="K15" s="16">
        <v>57.569279000000002</v>
      </c>
      <c r="L15" s="16">
        <v>57.811641999999999</v>
      </c>
      <c r="M15" s="16">
        <v>57.963509000000002</v>
      </c>
      <c r="N15" s="16">
        <v>57.541775000000001</v>
      </c>
      <c r="O15" s="16">
        <v>56.868870000000001</v>
      </c>
      <c r="P15" s="16">
        <v>56.333396999999998</v>
      </c>
      <c r="Q15" s="16">
        <v>58.720160999999997</v>
      </c>
      <c r="R15" s="16">
        <v>55.730407999999997</v>
      </c>
      <c r="S15" s="16">
        <v>56.024448</v>
      </c>
      <c r="T15" s="16">
        <v>55.425293000000003</v>
      </c>
      <c r="U15" s="16">
        <v>55.510944000000002</v>
      </c>
    </row>
    <row r="16" spans="1:21">
      <c r="B16" s="15" t="s">
        <v>82</v>
      </c>
      <c r="C16" s="16">
        <v>30.288336000000001</v>
      </c>
      <c r="D16" s="16">
        <v>31.341795000000001</v>
      </c>
      <c r="E16" s="16">
        <v>31.240786</v>
      </c>
      <c r="F16" s="16">
        <v>30.153110999999999</v>
      </c>
      <c r="G16" s="16">
        <v>30.198107</v>
      </c>
      <c r="H16" s="16">
        <v>30.418209000000001</v>
      </c>
      <c r="I16" s="16">
        <v>28.577998999999998</v>
      </c>
      <c r="J16" s="16">
        <v>31.336433</v>
      </c>
      <c r="K16" s="16">
        <v>32.161696999999997</v>
      </c>
      <c r="L16" s="16">
        <v>32.809013</v>
      </c>
      <c r="M16" s="16">
        <v>32.667248000000001</v>
      </c>
      <c r="N16" s="16">
        <v>33.245949000000003</v>
      </c>
      <c r="O16" s="16">
        <v>33.705241999999998</v>
      </c>
      <c r="P16" s="16">
        <v>32.650371999999997</v>
      </c>
      <c r="Q16" s="16">
        <v>31.123417</v>
      </c>
      <c r="R16" s="16">
        <v>34.184775999999999</v>
      </c>
      <c r="S16" s="16">
        <v>32.103175999999998</v>
      </c>
      <c r="T16" s="16">
        <v>32.109627000000003</v>
      </c>
      <c r="U16" s="16">
        <v>32.244197999999997</v>
      </c>
    </row>
    <row r="17" spans="2:21">
      <c r="B17" s="15" t="s">
        <v>83</v>
      </c>
      <c r="C17" s="16">
        <v>8.9785360000000001</v>
      </c>
      <c r="D17" s="16">
        <v>10.583154</v>
      </c>
      <c r="E17" s="16">
        <v>10.445937000000001</v>
      </c>
      <c r="F17" s="16">
        <v>10.367516999999999</v>
      </c>
      <c r="G17" s="16">
        <v>9.5649829999999998</v>
      </c>
      <c r="H17" s="16">
        <v>10.151223999999999</v>
      </c>
      <c r="I17" s="16">
        <v>10.242035</v>
      </c>
      <c r="J17" s="16">
        <v>10.573034</v>
      </c>
      <c r="K17" s="16">
        <v>10.269024</v>
      </c>
      <c r="L17" s="16">
        <v>9.379346</v>
      </c>
      <c r="M17" s="16">
        <v>9.3692449999999994</v>
      </c>
      <c r="N17" s="16">
        <v>9.212275</v>
      </c>
      <c r="O17" s="16">
        <v>9.4258869999999995</v>
      </c>
      <c r="P17" s="16">
        <v>11.016225</v>
      </c>
      <c r="Q17" s="16">
        <v>10.156421999999999</v>
      </c>
      <c r="R17" s="16">
        <v>10.084813</v>
      </c>
      <c r="S17" s="16">
        <v>11.872373</v>
      </c>
      <c r="T17" s="16">
        <v>12.465081</v>
      </c>
      <c r="U17" s="16">
        <v>12.244853000000001</v>
      </c>
    </row>
    <row r="18" spans="2:21">
      <c r="B18" s="2"/>
    </row>
    <row r="19" spans="2:21" ht="39">
      <c r="B19" s="21" t="s">
        <v>51</v>
      </c>
    </row>
    <row r="20" spans="2:21">
      <c r="B20" s="15" t="s">
        <v>81</v>
      </c>
      <c r="C20" s="19">
        <v>26057.768536</v>
      </c>
      <c r="D20" s="19">
        <v>25200.961281</v>
      </c>
      <c r="E20" s="19">
        <v>26457.088593</v>
      </c>
      <c r="F20" s="19">
        <v>29611.477833000001</v>
      </c>
      <c r="G20" s="19">
        <v>25022.650447</v>
      </c>
      <c r="H20" s="19">
        <v>27523.206739000001</v>
      </c>
      <c r="I20" s="19">
        <v>30917.529804999998</v>
      </c>
      <c r="J20" s="19">
        <v>26028.261422</v>
      </c>
      <c r="K20" s="19">
        <v>27017.628256</v>
      </c>
      <c r="L20" s="19">
        <v>30787.075203</v>
      </c>
      <c r="M20" s="19">
        <v>33241.419482999998</v>
      </c>
      <c r="N20" s="19">
        <v>33346.952914000001</v>
      </c>
      <c r="O20" s="19">
        <v>31365.128346000001</v>
      </c>
      <c r="P20" s="19">
        <v>29064.877820000002</v>
      </c>
      <c r="Q20" s="19">
        <v>25035.691988999999</v>
      </c>
      <c r="R20" s="19">
        <v>25442.069701</v>
      </c>
      <c r="S20" s="19">
        <v>26775.340754000001</v>
      </c>
      <c r="T20" s="19">
        <v>29271.058058999999</v>
      </c>
      <c r="U20" s="19">
        <v>28817.334495999999</v>
      </c>
    </row>
    <row r="21" spans="2:21">
      <c r="B21" s="15" t="s">
        <v>82</v>
      </c>
      <c r="C21" s="19">
        <v>55666.259152999999</v>
      </c>
      <c r="D21" s="19">
        <v>60724.209164</v>
      </c>
      <c r="E21" s="19">
        <v>65998.035734000005</v>
      </c>
      <c r="F21" s="19">
        <v>69624.748435999994</v>
      </c>
      <c r="G21" s="19">
        <v>69469.684047000002</v>
      </c>
      <c r="H21" s="19">
        <v>73703.712736999994</v>
      </c>
      <c r="I21" s="19">
        <v>77728.490779999993</v>
      </c>
      <c r="J21" s="19">
        <v>60284.559997999997</v>
      </c>
      <c r="K21" s="19">
        <v>61082.650314999999</v>
      </c>
      <c r="L21" s="19">
        <v>63423.080308999997</v>
      </c>
      <c r="M21" s="19">
        <v>68438.197971999994</v>
      </c>
      <c r="N21" s="19">
        <v>75219.616316</v>
      </c>
      <c r="O21" s="19">
        <v>69003.933514000004</v>
      </c>
      <c r="P21" s="19">
        <v>69515.160459000006</v>
      </c>
      <c r="Q21" s="19">
        <v>68466.771332000004</v>
      </c>
      <c r="R21" s="19">
        <v>62970.735016999999</v>
      </c>
      <c r="S21" s="19">
        <v>53884.011543000001</v>
      </c>
      <c r="T21" s="19">
        <v>61923.922347</v>
      </c>
      <c r="U21" s="19">
        <v>62626.748792999999</v>
      </c>
    </row>
    <row r="22" spans="2:21">
      <c r="B22" s="15" t="s">
        <v>83</v>
      </c>
      <c r="C22" s="19">
        <v>76563.862238000002</v>
      </c>
      <c r="D22" s="19">
        <v>66474.049773000006</v>
      </c>
      <c r="E22" s="19">
        <v>76329.962515000007</v>
      </c>
      <c r="F22" s="19">
        <v>70615.890763000003</v>
      </c>
      <c r="G22" s="19">
        <v>67178.918873999995</v>
      </c>
      <c r="H22" s="19">
        <v>70194.998149999999</v>
      </c>
      <c r="I22" s="19">
        <v>55560.052523999999</v>
      </c>
      <c r="J22" s="19">
        <v>61812.349289999998</v>
      </c>
      <c r="K22" s="19">
        <v>59130.802149000003</v>
      </c>
      <c r="L22" s="19">
        <v>57188.622590999999</v>
      </c>
      <c r="M22" s="19">
        <v>52626.753756999999</v>
      </c>
      <c r="N22" s="19">
        <v>57047.192846999998</v>
      </c>
      <c r="O22" s="19">
        <v>48114.415635999998</v>
      </c>
      <c r="P22" s="19">
        <v>49489.353881000003</v>
      </c>
      <c r="Q22" s="19">
        <v>43422.882855999997</v>
      </c>
      <c r="R22" s="19">
        <v>41357.653910000001</v>
      </c>
      <c r="S22" s="19">
        <v>32275.556627999998</v>
      </c>
      <c r="T22" s="19">
        <v>34979.172791999998</v>
      </c>
      <c r="U22" s="19">
        <v>37281.983828999997</v>
      </c>
    </row>
    <row r="24" spans="2:21">
      <c r="B24" s="24"/>
    </row>
    <row r="25" spans="2:21">
      <c r="B25" s="9"/>
    </row>
    <row r="26" spans="2:21">
      <c r="B26" s="9"/>
    </row>
    <row r="27" spans="2:21">
      <c r="B27" s="9"/>
    </row>
    <row r="29" spans="2:21">
      <c r="B29" s="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EEB9D-CCC6-4A86-BE86-00AA4AEDAA12}">
  <dimension ref="A2:U57"/>
  <sheetViews>
    <sheetView topLeftCell="A15" workbookViewId="0">
      <selection activeCell="U25" sqref="U25"/>
    </sheetView>
  </sheetViews>
  <sheetFormatPr defaultRowHeight="15"/>
  <cols>
    <col min="2" max="2" width="38.5703125" bestFit="1" customWidth="1"/>
  </cols>
  <sheetData>
    <row r="2" spans="1:21" ht="18">
      <c r="A2" s="8" t="s">
        <v>44</v>
      </c>
      <c r="C2" s="9"/>
      <c r="D2" s="9"/>
      <c r="E2" s="9"/>
      <c r="F2" s="9"/>
      <c r="G2" s="9"/>
      <c r="H2" s="9"/>
      <c r="I2" s="9"/>
      <c r="J2" s="9"/>
      <c r="L2" s="9"/>
      <c r="M2" s="9"/>
      <c r="N2" s="9"/>
      <c r="O2" s="9"/>
      <c r="Q2" s="9"/>
      <c r="R2" s="9"/>
      <c r="S2" s="9"/>
      <c r="T2" s="9"/>
      <c r="U2" s="9" t="s">
        <v>45</v>
      </c>
    </row>
    <row r="4" spans="1:21" ht="15.75">
      <c r="A4" s="10" t="s">
        <v>46</v>
      </c>
      <c r="C4" s="9"/>
      <c r="D4" s="9"/>
      <c r="E4" s="9"/>
    </row>
    <row r="5" spans="1:21" ht="15.75">
      <c r="A5" s="10" t="s">
        <v>84</v>
      </c>
      <c r="B5" s="11"/>
      <c r="C5" s="12"/>
      <c r="D5" s="12"/>
      <c r="E5" s="12"/>
    </row>
    <row r="8" spans="1:21">
      <c r="C8" s="13">
        <v>2000</v>
      </c>
      <c r="D8" s="13">
        <v>2001</v>
      </c>
      <c r="E8" s="13">
        <v>2002</v>
      </c>
      <c r="F8" s="13">
        <v>2003</v>
      </c>
      <c r="G8" s="13">
        <v>2004</v>
      </c>
      <c r="H8" s="13">
        <v>2005</v>
      </c>
      <c r="I8" s="13">
        <v>2006</v>
      </c>
      <c r="J8" s="13">
        <v>2007</v>
      </c>
      <c r="K8" s="13">
        <v>2008</v>
      </c>
      <c r="L8" s="13">
        <v>2009</v>
      </c>
      <c r="M8" s="13">
        <v>2010</v>
      </c>
      <c r="N8" s="13">
        <v>2011</v>
      </c>
      <c r="O8" s="13">
        <v>2012</v>
      </c>
      <c r="P8" s="13">
        <v>2013</v>
      </c>
      <c r="Q8" s="13">
        <v>2014</v>
      </c>
      <c r="R8" s="13">
        <v>2015</v>
      </c>
      <c r="S8" s="13">
        <v>2016</v>
      </c>
      <c r="T8" s="13">
        <v>2017</v>
      </c>
      <c r="U8" s="13">
        <v>2018</v>
      </c>
    </row>
    <row r="10" spans="1:21">
      <c r="B10" s="14" t="s">
        <v>48</v>
      </c>
    </row>
    <row r="11" spans="1:21">
      <c r="B11" s="15" t="s">
        <v>85</v>
      </c>
      <c r="C11" s="7">
        <v>473.39699999999999</v>
      </c>
      <c r="D11" s="7">
        <v>472.66899999999998</v>
      </c>
      <c r="E11" s="7">
        <v>516.03200000000004</v>
      </c>
      <c r="F11" s="7">
        <v>496.70400000000001</v>
      </c>
      <c r="G11" s="7">
        <v>482.69099999999997</v>
      </c>
      <c r="H11" s="7">
        <v>493.44099999999997</v>
      </c>
      <c r="I11" s="7">
        <v>499.09500000000003</v>
      </c>
      <c r="J11" s="7">
        <v>541.923</v>
      </c>
      <c r="K11" s="7">
        <v>523.96100000000001</v>
      </c>
      <c r="L11" s="7">
        <v>484.286</v>
      </c>
      <c r="M11" s="7">
        <v>587.08000000000004</v>
      </c>
      <c r="N11" s="7">
        <v>601.78300000000002</v>
      </c>
      <c r="O11" s="7">
        <v>608.40200000000004</v>
      </c>
      <c r="P11" s="7">
        <v>652.9</v>
      </c>
      <c r="Q11" s="7">
        <v>721.55</v>
      </c>
      <c r="R11" s="7">
        <v>793.61099999999999</v>
      </c>
      <c r="S11" s="7">
        <v>858.77499999999998</v>
      </c>
      <c r="T11" s="7">
        <v>926.91499999999996</v>
      </c>
      <c r="U11" s="7">
        <v>924.77499999999998</v>
      </c>
    </row>
    <row r="12" spans="1:21">
      <c r="B12" s="15" t="s">
        <v>86</v>
      </c>
      <c r="C12" s="7">
        <v>159.26300000000001</v>
      </c>
      <c r="D12" s="7">
        <v>158.79300000000001</v>
      </c>
      <c r="E12" s="7">
        <v>172.86500000000001</v>
      </c>
      <c r="F12" s="7">
        <v>165.23699999999999</v>
      </c>
      <c r="G12" s="7">
        <v>160.196</v>
      </c>
      <c r="H12" s="7">
        <v>163.45599999999999</v>
      </c>
      <c r="I12" s="7">
        <v>164.666</v>
      </c>
      <c r="J12" s="7">
        <v>179.43700000000001</v>
      </c>
      <c r="K12" s="7">
        <v>174.89500000000001</v>
      </c>
      <c r="L12" s="7">
        <v>161.97499999999999</v>
      </c>
      <c r="M12" s="7">
        <v>196.12899999999999</v>
      </c>
      <c r="N12" s="7">
        <v>200.905</v>
      </c>
      <c r="O12" s="7">
        <v>202.63</v>
      </c>
      <c r="P12" s="7">
        <v>217.73400000000001</v>
      </c>
      <c r="Q12" s="7">
        <v>241.04499999999999</v>
      </c>
      <c r="R12" s="7">
        <v>265.25</v>
      </c>
      <c r="S12" s="7">
        <v>285.93599999999998</v>
      </c>
      <c r="T12" s="7">
        <v>307.53199999999998</v>
      </c>
      <c r="U12" s="7">
        <v>305.41899999999998</v>
      </c>
    </row>
    <row r="13" spans="1:21">
      <c r="B13" s="15" t="s">
        <v>87</v>
      </c>
      <c r="C13" s="7">
        <v>63.487000000000002</v>
      </c>
      <c r="D13" s="7">
        <v>66.245000000000005</v>
      </c>
      <c r="E13" s="7">
        <v>69.378</v>
      </c>
      <c r="F13" s="7">
        <v>69.611000000000004</v>
      </c>
      <c r="G13" s="7">
        <v>69.384</v>
      </c>
      <c r="H13" s="7">
        <v>75.260999999999996</v>
      </c>
      <c r="I13" s="7">
        <v>109.812</v>
      </c>
      <c r="J13" s="7">
        <v>125.446</v>
      </c>
      <c r="K13" s="7">
        <v>113.456</v>
      </c>
      <c r="L13" s="7">
        <v>90.89</v>
      </c>
      <c r="M13" s="7">
        <v>109.761</v>
      </c>
      <c r="N13" s="7">
        <v>119.17</v>
      </c>
      <c r="O13" s="7">
        <v>121.40600000000001</v>
      </c>
      <c r="P13" s="7">
        <v>126.63</v>
      </c>
      <c r="Q13" s="7">
        <v>132.512</v>
      </c>
      <c r="R13" s="7">
        <v>131.661</v>
      </c>
      <c r="S13" s="7">
        <v>134.86600000000001</v>
      </c>
      <c r="T13" s="7">
        <v>150.00299999999999</v>
      </c>
      <c r="U13" s="7">
        <v>145.71299999999999</v>
      </c>
    </row>
    <row r="14" spans="1:21">
      <c r="B14" s="15" t="s">
        <v>88</v>
      </c>
      <c r="C14" s="7">
        <v>28.763000000000002</v>
      </c>
      <c r="D14" s="7">
        <v>22.155000000000001</v>
      </c>
      <c r="E14" s="7">
        <v>25.457999999999998</v>
      </c>
      <c r="F14" s="7">
        <v>24.356000000000002</v>
      </c>
      <c r="G14" s="7">
        <v>30.385000000000002</v>
      </c>
      <c r="H14" s="7">
        <v>34.482999999999997</v>
      </c>
      <c r="I14" s="7">
        <v>37.692</v>
      </c>
      <c r="J14" s="7">
        <v>29.248000000000001</v>
      </c>
      <c r="K14" s="7">
        <v>26.808</v>
      </c>
      <c r="L14" s="7">
        <v>15.467000000000001</v>
      </c>
      <c r="M14" s="7">
        <v>19.53</v>
      </c>
      <c r="N14" s="7">
        <v>26.576000000000001</v>
      </c>
      <c r="O14" s="7">
        <v>32.511000000000003</v>
      </c>
      <c r="P14" s="7">
        <v>29.786999999999999</v>
      </c>
      <c r="Q14" s="7">
        <v>30.273</v>
      </c>
      <c r="R14" s="7">
        <v>30.231000000000002</v>
      </c>
      <c r="S14" s="7">
        <v>24.251000000000001</v>
      </c>
      <c r="T14" s="7">
        <v>27.295999999999999</v>
      </c>
      <c r="U14" s="7">
        <v>34.124000000000002</v>
      </c>
    </row>
    <row r="16" spans="1:21">
      <c r="B16" s="14" t="s">
        <v>70</v>
      </c>
    </row>
    <row r="17" spans="2:21">
      <c r="B17" s="15" t="s">
        <v>85</v>
      </c>
      <c r="C17" s="16">
        <v>65.304244999999995</v>
      </c>
      <c r="D17" s="16">
        <v>65.661057</v>
      </c>
      <c r="E17" s="16">
        <v>65.842833999999996</v>
      </c>
      <c r="F17" s="16">
        <v>65.709586999999999</v>
      </c>
      <c r="G17" s="16">
        <v>64.995232000000001</v>
      </c>
      <c r="H17" s="16">
        <v>64.364029000000002</v>
      </c>
      <c r="I17" s="16">
        <v>61.520587999999996</v>
      </c>
      <c r="J17" s="16">
        <v>61.859543000000002</v>
      </c>
      <c r="K17" s="16">
        <v>62.441723000000003</v>
      </c>
      <c r="L17" s="16">
        <v>64.346855000000005</v>
      </c>
      <c r="M17" s="16">
        <v>64.337531999999996</v>
      </c>
      <c r="N17" s="16">
        <v>63.450169000000002</v>
      </c>
      <c r="O17" s="16">
        <v>63.050167000000002</v>
      </c>
      <c r="P17" s="16">
        <v>63.570362000000003</v>
      </c>
      <c r="Q17" s="16">
        <v>64.116118999999998</v>
      </c>
      <c r="R17" s="16">
        <v>65.009956000000003</v>
      </c>
      <c r="S17" s="16">
        <v>65.865668999999997</v>
      </c>
      <c r="T17" s="16">
        <v>65.657348999999996</v>
      </c>
      <c r="U17" s="16">
        <v>65.585442</v>
      </c>
    </row>
    <row r="18" spans="2:21">
      <c r="B18" s="15" t="s">
        <v>86</v>
      </c>
      <c r="C18" s="16">
        <v>21.970037000000001</v>
      </c>
      <c r="D18" s="16">
        <v>22.058810999999999</v>
      </c>
      <c r="E18" s="16">
        <v>22.056619999999999</v>
      </c>
      <c r="F18" s="16">
        <v>21.859406</v>
      </c>
      <c r="G18" s="16">
        <v>21.570685999999998</v>
      </c>
      <c r="H18" s="16">
        <v>21.321062000000001</v>
      </c>
      <c r="I18" s="16">
        <v>20.297436000000001</v>
      </c>
      <c r="J18" s="16">
        <v>20.482413999999999</v>
      </c>
      <c r="K18" s="16">
        <v>20.842669000000001</v>
      </c>
      <c r="L18" s="16">
        <v>21.521543999999999</v>
      </c>
      <c r="M18" s="16">
        <v>21.493587000000002</v>
      </c>
      <c r="N18" s="16">
        <v>21.182814</v>
      </c>
      <c r="O18" s="16">
        <v>20.999039</v>
      </c>
      <c r="P18" s="16">
        <v>21.199919000000001</v>
      </c>
      <c r="Q18" s="16">
        <v>21.418987000000001</v>
      </c>
      <c r="R18" s="16">
        <v>21.728391999999999</v>
      </c>
      <c r="S18" s="16">
        <v>21.930499999999999</v>
      </c>
      <c r="T18" s="16">
        <v>21.783805999999998</v>
      </c>
      <c r="U18" s="16">
        <v>21.660446</v>
      </c>
    </row>
    <row r="19" spans="2:21">
      <c r="B19" s="15" t="s">
        <v>87</v>
      </c>
      <c r="C19" s="16">
        <v>8.7579150000000006</v>
      </c>
      <c r="D19" s="16">
        <v>9.202458</v>
      </c>
      <c r="E19" s="16">
        <v>8.8522490000000005</v>
      </c>
      <c r="F19" s="16">
        <v>9.2089250000000007</v>
      </c>
      <c r="G19" s="16">
        <v>9.3426840000000002</v>
      </c>
      <c r="H19" s="16">
        <v>9.8169810000000002</v>
      </c>
      <c r="I19" s="16">
        <v>13.535897</v>
      </c>
      <c r="J19" s="16">
        <v>14.319438</v>
      </c>
      <c r="K19" s="16">
        <v>13.520830999999999</v>
      </c>
      <c r="L19" s="16">
        <v>12.076511</v>
      </c>
      <c r="M19" s="16">
        <v>12.028603</v>
      </c>
      <c r="N19" s="16">
        <v>12.564923</v>
      </c>
      <c r="O19" s="16">
        <v>12.581597</v>
      </c>
      <c r="P19" s="16">
        <v>12.329473999999999</v>
      </c>
      <c r="Q19" s="16">
        <v>11.774867</v>
      </c>
      <c r="R19" s="16">
        <v>10.785228</v>
      </c>
      <c r="S19" s="16">
        <v>10.343849000000001</v>
      </c>
      <c r="T19" s="16">
        <v>10.625354</v>
      </c>
      <c r="U19" s="16">
        <v>10.334027000000001</v>
      </c>
    </row>
    <row r="20" spans="2:21">
      <c r="B20" s="15" t="s">
        <v>88</v>
      </c>
      <c r="C20" s="16">
        <v>3.967803</v>
      </c>
      <c r="D20" s="16">
        <v>3.0776729999999999</v>
      </c>
      <c r="E20" s="16">
        <v>3.2483</v>
      </c>
      <c r="F20" s="16">
        <v>3.2220849999999999</v>
      </c>
      <c r="G20" s="16">
        <v>4.0913959999999996</v>
      </c>
      <c r="H20" s="16">
        <v>4.4979329999999997</v>
      </c>
      <c r="I20" s="16">
        <v>4.6460780000000002</v>
      </c>
      <c r="J20" s="16">
        <v>3.3386070000000001</v>
      </c>
      <c r="K20" s="16">
        <v>3.1947749999999999</v>
      </c>
      <c r="L20" s="16">
        <v>2.0550929999999998</v>
      </c>
      <c r="M20" s="16">
        <v>2.1402739999999998</v>
      </c>
      <c r="N20" s="16">
        <v>2.8020930000000002</v>
      </c>
      <c r="O20" s="16">
        <v>3.3691939999999998</v>
      </c>
      <c r="P20" s="16">
        <v>2.900245</v>
      </c>
      <c r="Q20" s="16">
        <v>2.6900249999999999</v>
      </c>
      <c r="R20" s="16">
        <v>2.4764219999999999</v>
      </c>
      <c r="S20" s="16">
        <v>1.859985</v>
      </c>
      <c r="T20" s="16">
        <v>1.933492</v>
      </c>
      <c r="U20" s="16">
        <v>2.4200889999999999</v>
      </c>
    </row>
    <row r="21" spans="2:21">
      <c r="B21" s="2"/>
    </row>
    <row r="22" spans="2:21">
      <c r="B22" s="14" t="s">
        <v>50</v>
      </c>
    </row>
    <row r="23" spans="2:21">
      <c r="B23" s="17" t="s">
        <v>85</v>
      </c>
      <c r="C23" s="18">
        <v>4513.5110000000004</v>
      </c>
      <c r="D23" s="18">
        <v>4733.2759999999998</v>
      </c>
      <c r="E23" s="18">
        <v>4871.7070000000003</v>
      </c>
      <c r="F23" s="18">
        <v>5052.509</v>
      </c>
      <c r="G23" s="18">
        <v>5290.6729999999998</v>
      </c>
      <c r="H23" s="18">
        <v>5457.7460000000001</v>
      </c>
      <c r="I23" s="18">
        <v>5525.1859999999997</v>
      </c>
      <c r="J23" s="18">
        <v>5871.7969999999996</v>
      </c>
      <c r="K23" s="18">
        <v>6243.0460000000003</v>
      </c>
      <c r="L23" s="18">
        <v>6501.3220000000001</v>
      </c>
      <c r="M23" s="18">
        <v>6758.076</v>
      </c>
      <c r="N23" s="18">
        <v>7002.6880000000001</v>
      </c>
      <c r="O23" s="18">
        <v>7168.1750000000002</v>
      </c>
      <c r="P23" s="18">
        <v>7570.7039999999997</v>
      </c>
      <c r="Q23" s="18">
        <v>8034.2430000000004</v>
      </c>
      <c r="R23" s="18">
        <v>8553.5730000000003</v>
      </c>
      <c r="S23" s="18">
        <v>9166.768</v>
      </c>
      <c r="T23" s="18">
        <v>9715.1229999999996</v>
      </c>
      <c r="U23" s="18">
        <v>10286.279</v>
      </c>
    </row>
    <row r="24" spans="2:21">
      <c r="B24" s="15" t="s">
        <v>86</v>
      </c>
      <c r="C24" s="19">
        <v>1518.462</v>
      </c>
      <c r="D24" s="19">
        <v>1590.145</v>
      </c>
      <c r="E24" s="19">
        <v>1631.9670000000001</v>
      </c>
      <c r="F24" s="19">
        <v>1680.807</v>
      </c>
      <c r="G24" s="19">
        <v>1755.874</v>
      </c>
      <c r="H24" s="19">
        <v>1807.9179999999999</v>
      </c>
      <c r="I24" s="19">
        <v>1822.9269999999999</v>
      </c>
      <c r="J24" s="19">
        <v>1944.22</v>
      </c>
      <c r="K24" s="19">
        <v>2083.893</v>
      </c>
      <c r="L24" s="19">
        <v>2174.4490000000001</v>
      </c>
      <c r="M24" s="19">
        <v>2257.7040000000002</v>
      </c>
      <c r="N24" s="19">
        <v>2337.8429999999998</v>
      </c>
      <c r="O24" s="19">
        <v>2387.3850000000002</v>
      </c>
      <c r="P24" s="19">
        <v>2524.7330000000002</v>
      </c>
      <c r="Q24" s="19">
        <v>2683.9639999999999</v>
      </c>
      <c r="R24" s="19">
        <v>2858.873</v>
      </c>
      <c r="S24" s="19">
        <v>3052.1460000000002</v>
      </c>
      <c r="T24" s="19">
        <v>3223.2820000000002</v>
      </c>
      <c r="U24" s="19">
        <v>3397.1819999999998</v>
      </c>
    </row>
    <row r="25" spans="2:21">
      <c r="B25" s="15" t="s">
        <v>87</v>
      </c>
      <c r="C25" s="19">
        <v>671.77200000000005</v>
      </c>
      <c r="D25" s="19">
        <v>719.95600000000002</v>
      </c>
      <c r="E25" s="19">
        <v>749.29499999999996</v>
      </c>
      <c r="F25" s="19">
        <v>795.66300000000001</v>
      </c>
      <c r="G25" s="19">
        <v>852.03800000000001</v>
      </c>
      <c r="H25" s="19">
        <v>886.52700000000004</v>
      </c>
      <c r="I25" s="19">
        <v>1001.174</v>
      </c>
      <c r="J25" s="19">
        <v>1114.751</v>
      </c>
      <c r="K25" s="19">
        <v>1230.9349999999999</v>
      </c>
      <c r="L25" s="19">
        <v>1315.116</v>
      </c>
      <c r="M25" s="19">
        <v>1405.1849999999999</v>
      </c>
      <c r="N25" s="19">
        <v>1431.6869999999999</v>
      </c>
      <c r="O25" s="19">
        <v>1449.673</v>
      </c>
      <c r="P25" s="19">
        <v>1501.615</v>
      </c>
      <c r="Q25" s="19">
        <v>1551.1690000000001</v>
      </c>
      <c r="R25" s="19">
        <v>1597.0119999999999</v>
      </c>
      <c r="S25" s="19">
        <v>1623.5419999999999</v>
      </c>
      <c r="T25" s="19">
        <v>1662.5450000000001</v>
      </c>
      <c r="U25" s="19">
        <v>1693.71</v>
      </c>
    </row>
    <row r="26" spans="2:21">
      <c r="B26" s="15" t="s">
        <v>88</v>
      </c>
      <c r="C26" s="19">
        <v>301.495</v>
      </c>
      <c r="D26" s="19">
        <v>319.06299999999999</v>
      </c>
      <c r="E26" s="19">
        <v>325.34199999999998</v>
      </c>
      <c r="F26" s="19">
        <v>343.108</v>
      </c>
      <c r="G26" s="19">
        <v>345.74</v>
      </c>
      <c r="H26" s="19">
        <v>359.39499999999998</v>
      </c>
      <c r="I26" s="19">
        <v>375.75799999999998</v>
      </c>
      <c r="J26" s="19">
        <v>386.49900000000002</v>
      </c>
      <c r="K26" s="19">
        <v>392.923</v>
      </c>
      <c r="L26" s="19">
        <v>390.76499999999999</v>
      </c>
      <c r="M26" s="19">
        <v>396.23200000000003</v>
      </c>
      <c r="N26" s="19">
        <v>415.42200000000003</v>
      </c>
      <c r="O26" s="19">
        <v>431.61399999999998</v>
      </c>
      <c r="P26" s="19">
        <v>432.68400000000003</v>
      </c>
      <c r="Q26" s="19">
        <v>455.00400000000002</v>
      </c>
      <c r="R26" s="19">
        <v>464.322</v>
      </c>
      <c r="S26" s="19">
        <v>462.90800000000002</v>
      </c>
      <c r="T26" s="19">
        <v>470.541</v>
      </c>
      <c r="U26" s="19">
        <v>481.18200000000002</v>
      </c>
    </row>
    <row r="27" spans="2:21">
      <c r="B27" s="2"/>
    </row>
    <row r="28" spans="2:21">
      <c r="B28" s="14" t="s">
        <v>70</v>
      </c>
    </row>
    <row r="29" spans="2:21">
      <c r="B29" s="15" t="s">
        <v>85</v>
      </c>
      <c r="C29" s="16">
        <v>64.430496000000005</v>
      </c>
      <c r="D29" s="16">
        <v>64.289496999999997</v>
      </c>
      <c r="E29" s="16">
        <v>64.284865999999994</v>
      </c>
      <c r="F29" s="16">
        <v>64.182586999999998</v>
      </c>
      <c r="G29" s="16">
        <v>64.173514999999995</v>
      </c>
      <c r="H29" s="16">
        <v>64.121375999999998</v>
      </c>
      <c r="I29" s="16">
        <v>63.325588000000003</v>
      </c>
      <c r="J29" s="16">
        <v>63.020592000000001</v>
      </c>
      <c r="K29" s="16">
        <v>62.739151</v>
      </c>
      <c r="L29" s="16">
        <v>62.623192000000003</v>
      </c>
      <c r="M29" s="16">
        <v>62.475299999999997</v>
      </c>
      <c r="N29" s="16">
        <v>62.593079000000003</v>
      </c>
      <c r="O29" s="16">
        <v>62.676144000000001</v>
      </c>
      <c r="P29" s="16">
        <v>62.933253999999998</v>
      </c>
      <c r="Q29" s="16">
        <v>63.140549</v>
      </c>
      <c r="R29" s="16">
        <v>63.483100999999998</v>
      </c>
      <c r="S29" s="16">
        <v>64.079239000000001</v>
      </c>
      <c r="T29" s="16">
        <v>64.460266000000004</v>
      </c>
      <c r="U29" s="16">
        <v>64.863479999999996</v>
      </c>
    </row>
    <row r="30" spans="2:21">
      <c r="B30" s="15" t="s">
        <v>86</v>
      </c>
      <c r="C30" s="16">
        <v>21.676086000000002</v>
      </c>
      <c r="D30" s="16">
        <v>21.59807</v>
      </c>
      <c r="E30" s="16">
        <v>21.534706</v>
      </c>
      <c r="F30" s="16">
        <v>21.351479000000001</v>
      </c>
      <c r="G30" s="16">
        <v>21.297972000000001</v>
      </c>
      <c r="H30" s="16">
        <v>21.240670999999999</v>
      </c>
      <c r="I30" s="16">
        <v>20.893039999999999</v>
      </c>
      <c r="J30" s="16">
        <v>20.866848000000001</v>
      </c>
      <c r="K30" s="16">
        <v>20.941970999999999</v>
      </c>
      <c r="L30" s="16">
        <v>20.945115999999999</v>
      </c>
      <c r="M30" s="16">
        <v>20.871433</v>
      </c>
      <c r="N30" s="16">
        <v>20.896660000000001</v>
      </c>
      <c r="O30" s="16">
        <v>20.874504000000002</v>
      </c>
      <c r="P30" s="16">
        <v>20.987434</v>
      </c>
      <c r="Q30" s="16">
        <v>21.093084000000001</v>
      </c>
      <c r="R30" s="16">
        <v>21.218046000000001</v>
      </c>
      <c r="S30" s="16">
        <v>21.335675999999999</v>
      </c>
      <c r="T30" s="16">
        <v>21.386616</v>
      </c>
      <c r="U30" s="16">
        <v>21.422035000000001</v>
      </c>
    </row>
    <row r="31" spans="2:21">
      <c r="B31" s="15" t="s">
        <v>87</v>
      </c>
      <c r="C31" s="16">
        <v>9.5895630000000001</v>
      </c>
      <c r="D31" s="16">
        <v>9.7787690000000005</v>
      </c>
      <c r="E31" s="16">
        <v>9.8873610000000003</v>
      </c>
      <c r="F31" s="16">
        <v>10.107396</v>
      </c>
      <c r="G31" s="16">
        <v>10.334842999999999</v>
      </c>
      <c r="H31" s="16">
        <v>10.415532000000001</v>
      </c>
      <c r="I31" s="16">
        <v>11.474714000000001</v>
      </c>
      <c r="J31" s="16">
        <v>11.964356</v>
      </c>
      <c r="K31" s="16">
        <v>12.370215</v>
      </c>
      <c r="L31" s="16">
        <v>12.667695</v>
      </c>
      <c r="M31" s="16">
        <v>12.990289000000001</v>
      </c>
      <c r="N31" s="16">
        <v>12.797043</v>
      </c>
      <c r="O31" s="16">
        <v>12.675459999999999</v>
      </c>
      <c r="P31" s="16">
        <v>12.482526999999999</v>
      </c>
      <c r="Q31" s="16">
        <v>12.190526999999999</v>
      </c>
      <c r="R31" s="16">
        <v>11.852739</v>
      </c>
      <c r="S31" s="16">
        <v>11.349183999999999</v>
      </c>
      <c r="T31" s="16">
        <v>11.031059000000001</v>
      </c>
      <c r="U31" s="16">
        <v>10.680239</v>
      </c>
    </row>
    <row r="32" spans="2:21">
      <c r="B32" s="15" t="s">
        <v>88</v>
      </c>
      <c r="C32" s="16">
        <v>4.3038499999999997</v>
      </c>
      <c r="D32" s="16">
        <v>4.3336579999999998</v>
      </c>
      <c r="E32" s="16">
        <v>4.2930669999999997</v>
      </c>
      <c r="F32" s="16">
        <v>4.3585399999999996</v>
      </c>
      <c r="G32" s="16">
        <v>4.1936730000000004</v>
      </c>
      <c r="H32" s="16">
        <v>4.2224209999999998</v>
      </c>
      <c r="I32" s="16">
        <v>4.3066599999999999</v>
      </c>
      <c r="J32" s="16">
        <v>4.1482010000000002</v>
      </c>
      <c r="K32" s="16">
        <v>3.9486590000000001</v>
      </c>
      <c r="L32" s="16">
        <v>3.7639960000000001</v>
      </c>
      <c r="M32" s="16">
        <v>3.662982</v>
      </c>
      <c r="N32" s="16">
        <v>3.7132230000000002</v>
      </c>
      <c r="O32" s="16">
        <v>3.7738900000000002</v>
      </c>
      <c r="P32" s="16">
        <v>3.596787</v>
      </c>
      <c r="Q32" s="16">
        <v>3.575844</v>
      </c>
      <c r="R32" s="16">
        <v>3.4461149999999998</v>
      </c>
      <c r="S32" s="16">
        <v>3.2359049999999998</v>
      </c>
      <c r="T32" s="16">
        <v>3.1220599999999998</v>
      </c>
      <c r="U32" s="16">
        <v>3.0342500000000001</v>
      </c>
    </row>
    <row r="33" spans="2:21">
      <c r="B33" s="2"/>
    </row>
    <row r="34" spans="2:21">
      <c r="B34" s="14" t="s">
        <v>51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</row>
    <row r="35" spans="2:21">
      <c r="B35" s="17" t="s">
        <v>85</v>
      </c>
      <c r="C35" s="18">
        <v>18632.608821999998</v>
      </c>
      <c r="D35" s="18">
        <v>18059.743133</v>
      </c>
      <c r="E35" s="18">
        <v>18551.046505999999</v>
      </c>
      <c r="F35" s="18">
        <v>18413.855208000001</v>
      </c>
      <c r="G35" s="18">
        <v>18176.918067999999</v>
      </c>
      <c r="H35" s="18">
        <v>18220.434798999999</v>
      </c>
      <c r="I35" s="18">
        <v>17779.399053000001</v>
      </c>
      <c r="J35" s="18">
        <v>17760.013505999999</v>
      </c>
      <c r="K35" s="18">
        <v>16794.036795</v>
      </c>
      <c r="L35" s="18">
        <v>16726.468640999999</v>
      </c>
      <c r="M35" s="18">
        <v>16906.269247</v>
      </c>
      <c r="N35" s="18">
        <v>16743.554605000001</v>
      </c>
      <c r="O35" s="18">
        <v>16703.682240999999</v>
      </c>
      <c r="P35" s="18">
        <v>16692.538101999999</v>
      </c>
      <c r="Q35" s="18">
        <v>15893.907875999999</v>
      </c>
      <c r="R35" s="18">
        <v>15822.378642</v>
      </c>
      <c r="S35" s="18">
        <v>15986.751181</v>
      </c>
      <c r="T35" s="18">
        <v>15761.288904999999</v>
      </c>
      <c r="U35" s="18">
        <v>16004.326546</v>
      </c>
    </row>
    <row r="36" spans="2:21">
      <c r="B36" s="15" t="s">
        <v>86</v>
      </c>
      <c r="C36" s="19">
        <v>21658.662746000002</v>
      </c>
      <c r="D36" s="19">
        <v>21160.062837000001</v>
      </c>
      <c r="E36" s="19">
        <v>21472.203278000001</v>
      </c>
      <c r="F36" s="19">
        <v>21301.830624999999</v>
      </c>
      <c r="G36" s="19">
        <v>20966.521360999999</v>
      </c>
      <c r="H36" s="19">
        <v>20900.469793</v>
      </c>
      <c r="I36" s="19">
        <v>20711.300995000001</v>
      </c>
      <c r="J36" s="19">
        <v>20801.834233000001</v>
      </c>
      <c r="K36" s="19">
        <v>19531.205994</v>
      </c>
      <c r="L36" s="19">
        <v>19233.966379000001</v>
      </c>
      <c r="M36" s="19">
        <v>19413.616474999999</v>
      </c>
      <c r="N36" s="19">
        <v>19078.518907999998</v>
      </c>
      <c r="O36" s="19">
        <v>19297.987312000001</v>
      </c>
      <c r="P36" s="19">
        <v>19225.681296999999</v>
      </c>
      <c r="Q36" s="19">
        <v>18282.115722999999</v>
      </c>
      <c r="R36" s="19">
        <v>18087.218282000002</v>
      </c>
      <c r="S36" s="19">
        <v>18347.861905999998</v>
      </c>
      <c r="T36" s="19">
        <v>18159.190262</v>
      </c>
      <c r="U36" s="19">
        <v>18436.272753000001</v>
      </c>
    </row>
    <row r="37" spans="2:21">
      <c r="B37" s="15" t="s">
        <v>87</v>
      </c>
      <c r="C37" s="19">
        <v>24978.103594</v>
      </c>
      <c r="D37" s="19">
        <v>26506.304334</v>
      </c>
      <c r="E37" s="19">
        <v>24559.602684000001</v>
      </c>
      <c r="F37" s="19">
        <v>27227.791181000001</v>
      </c>
      <c r="G37" s="19">
        <v>28330.841132000001</v>
      </c>
      <c r="H37" s="19">
        <v>25175.626647000001</v>
      </c>
      <c r="I37" s="19">
        <v>28544.479196</v>
      </c>
      <c r="J37" s="19">
        <v>26790.239502</v>
      </c>
      <c r="K37" s="19">
        <v>25078.989635000002</v>
      </c>
      <c r="L37" s="19">
        <v>23434.839851000001</v>
      </c>
      <c r="M37" s="19">
        <v>26353.027826000001</v>
      </c>
      <c r="N37" s="19">
        <v>25634.462197000001</v>
      </c>
      <c r="O37" s="19">
        <v>25497.683118000001</v>
      </c>
      <c r="P37" s="19">
        <v>26141.545115000001</v>
      </c>
      <c r="Q37" s="19">
        <v>25052.257731000002</v>
      </c>
      <c r="R37" s="19">
        <v>23737.717855999999</v>
      </c>
      <c r="S37" s="19">
        <v>23153.028299000001</v>
      </c>
      <c r="T37" s="19">
        <v>23425.820734000001</v>
      </c>
      <c r="U37" s="19">
        <v>24734.021497000002</v>
      </c>
    </row>
    <row r="38" spans="2:21">
      <c r="B38" s="15" t="s">
        <v>88</v>
      </c>
      <c r="C38" s="19">
        <v>93281.100875999997</v>
      </c>
      <c r="D38" s="19">
        <v>83963.591182000004</v>
      </c>
      <c r="E38" s="19">
        <v>82549.953213000001</v>
      </c>
      <c r="F38" s="19">
        <v>85738.819115999999</v>
      </c>
      <c r="G38" s="19">
        <v>90366.877313999998</v>
      </c>
      <c r="H38" s="19">
        <v>93719.501747999995</v>
      </c>
      <c r="I38" s="19">
        <v>86679.152457999997</v>
      </c>
      <c r="J38" s="19">
        <v>86875.259772999998</v>
      </c>
      <c r="K38" s="19">
        <v>85455.002888000003</v>
      </c>
      <c r="L38" s="19">
        <v>89786.961018000002</v>
      </c>
      <c r="M38" s="19">
        <v>91581.659843000001</v>
      </c>
      <c r="N38" s="19">
        <v>92805.519765000005</v>
      </c>
      <c r="O38" s="19">
        <v>90688.598601000005</v>
      </c>
      <c r="P38" s="19">
        <v>92311.425417999999</v>
      </c>
      <c r="Q38" s="19">
        <v>89430.237450999994</v>
      </c>
      <c r="R38" s="19">
        <v>83830.311411999995</v>
      </c>
      <c r="S38" s="19">
        <v>79650.783335999993</v>
      </c>
      <c r="T38" s="19">
        <v>83719.624721999993</v>
      </c>
      <c r="U38" s="19">
        <v>86875.705115999997</v>
      </c>
    </row>
    <row r="39" spans="2:21">
      <c r="B39" s="2"/>
    </row>
    <row r="40" spans="2:21">
      <c r="B40" s="2"/>
    </row>
    <row r="41" spans="2:21" ht="26.25">
      <c r="B41" s="21" t="s">
        <v>89</v>
      </c>
    </row>
    <row r="42" spans="2:21">
      <c r="B42" s="47" t="s">
        <v>53</v>
      </c>
      <c r="C42" s="16">
        <v>12.275026</v>
      </c>
      <c r="D42" s="16">
        <v>12.13137</v>
      </c>
      <c r="E42" s="16">
        <v>12.070487999999999</v>
      </c>
      <c r="F42" s="16">
        <v>11.995513000000001</v>
      </c>
      <c r="G42" s="16">
        <v>11.929461</v>
      </c>
      <c r="H42" s="16">
        <v>11.851896</v>
      </c>
      <c r="I42" s="16">
        <v>11.802216</v>
      </c>
      <c r="J42" s="16">
        <v>11.816564</v>
      </c>
      <c r="K42" s="16">
        <v>11.713486</v>
      </c>
      <c r="L42" s="16">
        <v>11.609662999999999</v>
      </c>
      <c r="M42" s="16">
        <v>11.524367</v>
      </c>
      <c r="N42" s="16">
        <v>11.487292999999999</v>
      </c>
      <c r="O42" s="16">
        <v>11.463139999999999</v>
      </c>
      <c r="P42" s="16">
        <v>11.324745999999999</v>
      </c>
      <c r="Q42" s="16">
        <v>11.281995</v>
      </c>
      <c r="R42" s="16">
        <v>10.914408999999999</v>
      </c>
      <c r="S42" s="16">
        <v>10.814071</v>
      </c>
      <c r="T42" s="16">
        <v>10.708830000000001</v>
      </c>
      <c r="U42" s="16">
        <v>10.586961000000001</v>
      </c>
    </row>
    <row r="43" spans="2:21">
      <c r="B43" s="47" t="s">
        <v>54</v>
      </c>
      <c r="C43" s="16">
        <v>12.14864</v>
      </c>
      <c r="D43" s="16">
        <v>12.163368</v>
      </c>
      <c r="E43" s="16">
        <v>12.371523</v>
      </c>
      <c r="F43" s="16">
        <v>12.293736000000001</v>
      </c>
      <c r="G43" s="16">
        <v>12.206898000000001</v>
      </c>
      <c r="H43" s="16">
        <v>12.127347</v>
      </c>
      <c r="I43" s="16">
        <v>12.237926</v>
      </c>
      <c r="J43" s="16">
        <v>12.102245</v>
      </c>
      <c r="K43" s="16">
        <v>11.505089</v>
      </c>
      <c r="L43" s="16">
        <v>10.92736</v>
      </c>
      <c r="M43" s="16">
        <v>10.374950999999999</v>
      </c>
      <c r="N43" s="16">
        <v>9.8762419999999995</v>
      </c>
      <c r="O43" s="16">
        <v>9.437519</v>
      </c>
      <c r="P43" s="16">
        <v>9.0734429999999993</v>
      </c>
      <c r="Q43" s="16">
        <v>8.8583440000000007</v>
      </c>
      <c r="R43" s="16">
        <v>8.783588</v>
      </c>
      <c r="S43" s="16">
        <v>8.7839550000000006</v>
      </c>
      <c r="T43" s="16">
        <v>8.8220779999999994</v>
      </c>
      <c r="U43" s="16">
        <v>8.7875589999999999</v>
      </c>
    </row>
    <row r="44" spans="2:21">
      <c r="B44" s="2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</row>
    <row r="45" spans="2:21" ht="26.25">
      <c r="B45" s="21" t="s">
        <v>90</v>
      </c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</row>
    <row r="46" spans="2:21">
      <c r="B46" s="47" t="s">
        <v>91</v>
      </c>
      <c r="C46" s="16">
        <v>12.554895</v>
      </c>
      <c r="D46" s="16">
        <v>12.419266</v>
      </c>
      <c r="E46" s="16">
        <v>12.360905000000001</v>
      </c>
      <c r="F46" s="16">
        <v>12.280436</v>
      </c>
      <c r="G46" s="16">
        <v>12.213450999999999</v>
      </c>
      <c r="H46" s="16">
        <v>12.140836</v>
      </c>
      <c r="I46" s="16">
        <v>12.089479000000001</v>
      </c>
      <c r="J46" s="16">
        <v>12.106814</v>
      </c>
      <c r="K46" s="16">
        <v>12.003591999999999</v>
      </c>
      <c r="L46" s="16">
        <v>11.894978</v>
      </c>
      <c r="M46" s="16">
        <v>11.809061</v>
      </c>
      <c r="N46" s="16">
        <v>11.765086999999999</v>
      </c>
      <c r="O46" s="16">
        <v>11.735193000000001</v>
      </c>
      <c r="P46" s="16">
        <v>11.599289000000001</v>
      </c>
      <c r="Q46" s="16">
        <v>11.559398</v>
      </c>
      <c r="R46" s="16">
        <v>11.180427</v>
      </c>
      <c r="S46" s="16">
        <v>11.083473</v>
      </c>
      <c r="T46" s="16">
        <v>10.98095</v>
      </c>
      <c r="U46" s="16">
        <v>10.858025</v>
      </c>
    </row>
    <row r="47" spans="2:21">
      <c r="B47" s="47" t="s">
        <v>92</v>
      </c>
      <c r="C47" s="16">
        <v>12.288573</v>
      </c>
      <c r="D47" s="16">
        <v>12.31861</v>
      </c>
      <c r="E47" s="16">
        <v>12.537964000000001</v>
      </c>
      <c r="F47" s="16">
        <v>12.454613</v>
      </c>
      <c r="G47" s="16">
        <v>12.394024</v>
      </c>
      <c r="H47" s="16">
        <v>12.368705</v>
      </c>
      <c r="I47" s="16">
        <v>12.422646</v>
      </c>
      <c r="J47" s="16">
        <v>12.367853999999999</v>
      </c>
      <c r="K47" s="16">
        <v>11.924262000000001</v>
      </c>
      <c r="L47" s="16">
        <v>11.454181</v>
      </c>
      <c r="M47" s="16">
        <v>10.954459999999999</v>
      </c>
      <c r="N47" s="16">
        <v>10.471962</v>
      </c>
      <c r="O47" s="16">
        <v>9.9987849999999998</v>
      </c>
      <c r="P47" s="16">
        <v>9.5715280000000007</v>
      </c>
      <c r="Q47" s="16">
        <v>9.2793650000000003</v>
      </c>
      <c r="R47" s="16">
        <v>9.1371629999999993</v>
      </c>
      <c r="S47" s="16">
        <v>9.0684660000000008</v>
      </c>
      <c r="T47" s="16">
        <v>9.082414</v>
      </c>
      <c r="U47" s="16">
        <v>9.0309519999999992</v>
      </c>
    </row>
    <row r="48" spans="2:21">
      <c r="B48" s="2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</row>
    <row r="49" spans="1:21" ht="26.25">
      <c r="B49" s="21" t="s">
        <v>93</v>
      </c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</row>
    <row r="50" spans="1:21">
      <c r="B50" s="47" t="s">
        <v>91</v>
      </c>
      <c r="C50" s="16">
        <v>25.59</v>
      </c>
      <c r="D50" s="16">
        <v>25.75</v>
      </c>
      <c r="E50" s="16">
        <v>25.67</v>
      </c>
      <c r="F50" s="16">
        <v>25.47</v>
      </c>
      <c r="G50" s="16">
        <v>25.38</v>
      </c>
      <c r="H50" s="16">
        <v>25.300713999999999</v>
      </c>
      <c r="I50" s="16">
        <v>22.967583999999999</v>
      </c>
      <c r="J50" s="16">
        <v>22.061216000000002</v>
      </c>
      <c r="K50" s="16">
        <v>23.181125000000002</v>
      </c>
      <c r="L50" s="16">
        <v>25.34808</v>
      </c>
      <c r="M50" s="16">
        <v>23.211690000000001</v>
      </c>
      <c r="N50" s="16">
        <v>23.074736999999999</v>
      </c>
      <c r="O50" s="16">
        <v>22.797642</v>
      </c>
      <c r="P50" s="16">
        <v>22.408805000000001</v>
      </c>
      <c r="Q50" s="16">
        <v>22.132580000000001</v>
      </c>
      <c r="R50" s="16">
        <v>21.33</v>
      </c>
      <c r="S50" s="16">
        <v>21.02</v>
      </c>
      <c r="T50" s="16">
        <v>20.71</v>
      </c>
      <c r="U50" s="16">
        <v>20.399999999999999</v>
      </c>
    </row>
    <row r="51" spans="1:21">
      <c r="B51" s="47" t="s">
        <v>92</v>
      </c>
      <c r="C51" s="16">
        <v>26.29</v>
      </c>
      <c r="D51" s="16">
        <v>26.24</v>
      </c>
      <c r="E51" s="16">
        <v>26.18</v>
      </c>
      <c r="F51" s="16">
        <v>26.1</v>
      </c>
      <c r="G51" s="16">
        <v>26.05</v>
      </c>
      <c r="H51" s="16">
        <v>25.98</v>
      </c>
      <c r="I51" s="16">
        <v>23.3</v>
      </c>
      <c r="J51" s="16">
        <v>23.59</v>
      </c>
      <c r="K51" s="16">
        <v>23.31</v>
      </c>
      <c r="L51" s="16">
        <v>24.35</v>
      </c>
      <c r="M51" s="16">
        <v>23.16</v>
      </c>
      <c r="N51" s="16">
        <v>22.8</v>
      </c>
      <c r="O51" s="16">
        <v>22.44</v>
      </c>
      <c r="P51" s="16">
        <v>22.08</v>
      </c>
      <c r="Q51" s="16">
        <v>21.72</v>
      </c>
      <c r="R51" s="16">
        <v>21.36</v>
      </c>
      <c r="S51" s="16">
        <v>21</v>
      </c>
      <c r="T51" s="16">
        <v>20.64</v>
      </c>
      <c r="U51" s="16">
        <v>20.259525</v>
      </c>
    </row>
    <row r="52" spans="1:21">
      <c r="B52" s="2"/>
    </row>
    <row r="53" spans="1:21" ht="26.25">
      <c r="B53" s="21" t="s">
        <v>94</v>
      </c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</row>
    <row r="54" spans="1:21">
      <c r="B54" s="47" t="s">
        <v>92</v>
      </c>
      <c r="C54" s="16">
        <v>37.895294999999997</v>
      </c>
      <c r="D54" s="16">
        <v>37.302484999999997</v>
      </c>
      <c r="E54" s="16">
        <v>36.721024999999997</v>
      </c>
      <c r="F54" s="16">
        <v>36.125537000000001</v>
      </c>
      <c r="G54" s="16">
        <v>35.526012999999999</v>
      </c>
      <c r="H54" s="16">
        <v>34.860962999999998</v>
      </c>
      <c r="I54" s="16">
        <v>34.88252</v>
      </c>
      <c r="J54" s="16">
        <v>35.279353999999998</v>
      </c>
      <c r="K54" s="16">
        <v>35.578397000000002</v>
      </c>
      <c r="L54" s="16">
        <v>33.512098000000002</v>
      </c>
      <c r="M54" s="16">
        <v>33.546773000000002</v>
      </c>
      <c r="N54" s="16">
        <v>33.158589999999997</v>
      </c>
      <c r="O54" s="16">
        <v>32.718114999999997</v>
      </c>
      <c r="P54" s="16">
        <v>32.366447999999998</v>
      </c>
      <c r="Q54" s="16">
        <v>31.951103</v>
      </c>
      <c r="R54" s="16">
        <v>31.557749000000001</v>
      </c>
      <c r="S54" s="16">
        <v>31.171229</v>
      </c>
      <c r="T54" s="16">
        <v>30.722328999999998</v>
      </c>
      <c r="U54" s="16">
        <v>30.350183000000001</v>
      </c>
    </row>
    <row r="55" spans="1:21">
      <c r="B55" s="48"/>
    </row>
    <row r="56" spans="1:21">
      <c r="A56" t="s">
        <v>55</v>
      </c>
    </row>
    <row r="57" spans="1:21">
      <c r="A57" t="s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AF9AA-6FDA-470A-A952-B23CEB337D81}">
  <dimension ref="B20:I22"/>
  <sheetViews>
    <sheetView workbookViewId="0">
      <selection activeCell="I24" sqref="I24"/>
    </sheetView>
  </sheetViews>
  <sheetFormatPr defaultRowHeight="15"/>
  <cols>
    <col min="5" max="5" width="12" bestFit="1" customWidth="1"/>
  </cols>
  <sheetData>
    <row r="20" spans="2:9">
      <c r="C20" t="s">
        <v>95</v>
      </c>
      <c r="D20" t="s">
        <v>96</v>
      </c>
      <c r="H20" t="s">
        <v>97</v>
      </c>
      <c r="I20" t="s">
        <v>98</v>
      </c>
    </row>
    <row r="21" spans="2:9">
      <c r="B21">
        <v>2018</v>
      </c>
      <c r="C21">
        <v>91.5</v>
      </c>
      <c r="D21">
        <v>226643</v>
      </c>
      <c r="E21">
        <f>C21*D21</f>
        <v>20737834.5</v>
      </c>
      <c r="I21">
        <v>3322</v>
      </c>
    </row>
    <row r="22" spans="2:9">
      <c r="E22">
        <f>CONVERT((E21),"km","mi")</f>
        <v>12885892.947685517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9382-15F5-4621-BDDA-39A7DFAB43C1}">
  <dimension ref="A1:B86"/>
  <sheetViews>
    <sheetView topLeftCell="A46" workbookViewId="0">
      <selection activeCell="B84" sqref="A84:B84"/>
    </sheetView>
  </sheetViews>
  <sheetFormatPr defaultRowHeight="15"/>
  <cols>
    <col min="1" max="1" width="28.7109375" customWidth="1"/>
    <col min="2" max="2" width="25.7109375" customWidth="1"/>
  </cols>
  <sheetData>
    <row r="1" spans="1:2">
      <c r="A1" t="s">
        <v>99</v>
      </c>
    </row>
    <row r="2" spans="1:2">
      <c r="A2" t="s">
        <v>100</v>
      </c>
    </row>
    <row r="3" spans="1:2">
      <c r="A3" t="s">
        <v>101</v>
      </c>
    </row>
    <row r="4" spans="1:2">
      <c r="A4" t="s">
        <v>102</v>
      </c>
    </row>
    <row r="5" spans="1:2">
      <c r="A5" t="s">
        <v>103</v>
      </c>
      <c r="B5" t="s">
        <v>104</v>
      </c>
    </row>
    <row r="6" spans="1:2">
      <c r="A6">
        <v>2050</v>
      </c>
      <c r="B6">
        <v>1764.684814</v>
      </c>
    </row>
    <row r="7" spans="1:2">
      <c r="A7">
        <v>2049</v>
      </c>
      <c r="B7">
        <v>1714.6857910000001</v>
      </c>
    </row>
    <row r="8" spans="1:2">
      <c r="A8">
        <v>2048</v>
      </c>
      <c r="B8">
        <v>1666.5131839999999</v>
      </c>
    </row>
    <row r="9" spans="1:2">
      <c r="A9">
        <v>2047</v>
      </c>
      <c r="B9">
        <v>1620.0960689999999</v>
      </c>
    </row>
    <row r="10" spans="1:2">
      <c r="A10">
        <v>2046</v>
      </c>
      <c r="B10">
        <v>1575.3666989999999</v>
      </c>
    </row>
    <row r="11" spans="1:2">
      <c r="A11">
        <v>2045</v>
      </c>
      <c r="B11">
        <v>1532.2597659999999</v>
      </c>
    </row>
    <row r="12" spans="1:2">
      <c r="A12">
        <v>2044</v>
      </c>
      <c r="B12">
        <v>1490.7132570000001</v>
      </c>
    </row>
    <row r="13" spans="1:2">
      <c r="A13">
        <v>2043</v>
      </c>
      <c r="B13">
        <v>1450.666626</v>
      </c>
    </row>
    <row r="14" spans="1:2">
      <c r="A14">
        <v>2042</v>
      </c>
      <c r="B14">
        <v>1412.0626219999999</v>
      </c>
    </row>
    <row r="15" spans="1:2">
      <c r="A15">
        <v>2041</v>
      </c>
      <c r="B15">
        <v>1374.845581</v>
      </c>
    </row>
    <row r="16" spans="1:2">
      <c r="A16">
        <v>2040</v>
      </c>
      <c r="B16">
        <v>1338.9626459999999</v>
      </c>
    </row>
    <row r="17" spans="1:2">
      <c r="A17">
        <v>2039</v>
      </c>
      <c r="B17">
        <v>1305.720703</v>
      </c>
    </row>
    <row r="18" spans="1:2">
      <c r="A18">
        <v>2038</v>
      </c>
      <c r="B18">
        <v>1273.102539</v>
      </c>
    </row>
    <row r="19" spans="1:2">
      <c r="A19">
        <v>2037</v>
      </c>
      <c r="B19">
        <v>1241.6125489999999</v>
      </c>
    </row>
    <row r="20" spans="1:2">
      <c r="A20">
        <v>2036</v>
      </c>
      <c r="B20">
        <v>1211.1779790000001</v>
      </c>
    </row>
    <row r="21" spans="1:2">
      <c r="A21">
        <v>2035</v>
      </c>
      <c r="B21">
        <v>1181.654053</v>
      </c>
    </row>
    <row r="22" spans="1:2">
      <c r="A22">
        <v>2034</v>
      </c>
      <c r="B22">
        <v>1152.7932129999999</v>
      </c>
    </row>
    <row r="23" spans="1:2">
      <c r="A23">
        <v>2033</v>
      </c>
      <c r="B23">
        <v>1124.92749</v>
      </c>
    </row>
    <row r="24" spans="1:2">
      <c r="A24">
        <v>2032</v>
      </c>
      <c r="B24">
        <v>1098.1345209999999</v>
      </c>
    </row>
    <row r="25" spans="1:2">
      <c r="A25">
        <v>2031</v>
      </c>
      <c r="B25">
        <v>1072.355957</v>
      </c>
    </row>
    <row r="26" spans="1:2">
      <c r="A26">
        <v>2030</v>
      </c>
      <c r="B26">
        <v>1047.3955080000001</v>
      </c>
    </row>
    <row r="27" spans="1:2">
      <c r="A27">
        <v>2029</v>
      </c>
      <c r="B27">
        <v>1027.711182</v>
      </c>
    </row>
    <row r="28" spans="1:2">
      <c r="A28">
        <v>2028</v>
      </c>
      <c r="B28">
        <v>1008.848938</v>
      </c>
    </row>
    <row r="29" spans="1:2">
      <c r="A29">
        <v>2027</v>
      </c>
      <c r="B29">
        <v>993.42028800000003</v>
      </c>
    </row>
    <row r="30" spans="1:2">
      <c r="A30">
        <v>2026</v>
      </c>
      <c r="B30">
        <v>977.33642599999996</v>
      </c>
    </row>
    <row r="31" spans="1:2">
      <c r="A31">
        <v>2025</v>
      </c>
      <c r="B31">
        <v>961.96252400000003</v>
      </c>
    </row>
    <row r="32" spans="1:2">
      <c r="A32">
        <v>2024</v>
      </c>
      <c r="B32">
        <v>946.660706</v>
      </c>
    </row>
    <row r="33" spans="1:2">
      <c r="A33">
        <v>2023</v>
      </c>
      <c r="B33">
        <v>931.24517800000001</v>
      </c>
    </row>
    <row r="34" spans="1:2">
      <c r="A34">
        <v>2022</v>
      </c>
      <c r="B34">
        <v>915.93811000000005</v>
      </c>
    </row>
    <row r="35" spans="1:2">
      <c r="A35">
        <v>2021</v>
      </c>
      <c r="B35">
        <v>900.62487799999997</v>
      </c>
    </row>
    <row r="36" spans="1:2">
      <c r="A36">
        <v>2020</v>
      </c>
      <c r="B36">
        <v>884.94799799999998</v>
      </c>
    </row>
    <row r="37" spans="1:2">
      <c r="A37">
        <v>2019</v>
      </c>
      <c r="B37">
        <v>868.51965299999995</v>
      </c>
    </row>
    <row r="38" spans="1:2">
      <c r="A38" s="39">
        <v>2018</v>
      </c>
      <c r="B38" s="39">
        <v>851.238159</v>
      </c>
    </row>
    <row r="39" spans="1:2">
      <c r="A39">
        <v>2017</v>
      </c>
      <c r="B39">
        <v>832.60406499999999</v>
      </c>
    </row>
    <row r="40" spans="1:2">
      <c r="A40">
        <v>2016</v>
      </c>
      <c r="B40">
        <v>814.34747300000004</v>
      </c>
    </row>
    <row r="47" spans="1:2">
      <c r="A47" t="s">
        <v>105</v>
      </c>
    </row>
    <row r="48" spans="1:2">
      <c r="A48" t="s">
        <v>106</v>
      </c>
    </row>
    <row r="49" spans="1:2">
      <c r="A49" t="s">
        <v>107</v>
      </c>
    </row>
    <row r="50" spans="1:2">
      <c r="A50" t="s">
        <v>102</v>
      </c>
    </row>
    <row r="51" spans="1:2">
      <c r="A51" t="s">
        <v>103</v>
      </c>
      <c r="B51" t="s">
        <v>108</v>
      </c>
    </row>
    <row r="52" spans="1:2">
      <c r="A52">
        <v>2050</v>
      </c>
      <c r="B52">
        <v>55.396576000000003</v>
      </c>
    </row>
    <row r="53" spans="1:2">
      <c r="A53">
        <v>2049</v>
      </c>
      <c r="B53">
        <v>54.847594999999998</v>
      </c>
    </row>
    <row r="54" spans="1:2">
      <c r="A54">
        <v>2048</v>
      </c>
      <c r="B54">
        <v>54.309372000000003</v>
      </c>
    </row>
    <row r="55" spans="1:2">
      <c r="A55">
        <v>2047</v>
      </c>
      <c r="B55">
        <v>53.781692999999997</v>
      </c>
    </row>
    <row r="56" spans="1:2">
      <c r="A56">
        <v>2046</v>
      </c>
      <c r="B56">
        <v>53.264366000000003</v>
      </c>
    </row>
    <row r="57" spans="1:2">
      <c r="A57">
        <v>2045</v>
      </c>
      <c r="B57">
        <v>52.757187000000002</v>
      </c>
    </row>
    <row r="58" spans="1:2">
      <c r="A58">
        <v>2044</v>
      </c>
      <c r="B58">
        <v>52.259948999999999</v>
      </c>
    </row>
    <row r="59" spans="1:2">
      <c r="A59">
        <v>2043</v>
      </c>
      <c r="B59">
        <v>51.772464999999997</v>
      </c>
    </row>
    <row r="60" spans="1:2">
      <c r="A60">
        <v>2042</v>
      </c>
      <c r="B60">
        <v>51.294533000000001</v>
      </c>
    </row>
    <row r="61" spans="1:2">
      <c r="A61">
        <v>2041</v>
      </c>
      <c r="B61">
        <v>50.825980999999999</v>
      </c>
    </row>
    <row r="62" spans="1:2">
      <c r="A62">
        <v>2040</v>
      </c>
      <c r="B62">
        <v>50.366607999999999</v>
      </c>
    </row>
    <row r="63" spans="1:2">
      <c r="A63">
        <v>2039</v>
      </c>
      <c r="B63">
        <v>49.916245000000004</v>
      </c>
    </row>
    <row r="64" spans="1:2">
      <c r="A64">
        <v>2038</v>
      </c>
      <c r="B64">
        <v>49.474716000000001</v>
      </c>
    </row>
    <row r="65" spans="1:2">
      <c r="A65">
        <v>2037</v>
      </c>
      <c r="B65">
        <v>49.041840000000001</v>
      </c>
    </row>
    <row r="66" spans="1:2">
      <c r="A66">
        <v>2036</v>
      </c>
      <c r="B66">
        <v>48.617455</v>
      </c>
    </row>
    <row r="67" spans="1:2">
      <c r="A67">
        <v>2035</v>
      </c>
      <c r="B67">
        <v>48.201393000000003</v>
      </c>
    </row>
    <row r="68" spans="1:2">
      <c r="A68">
        <v>2034</v>
      </c>
      <c r="B68">
        <v>47.793480000000002</v>
      </c>
    </row>
    <row r="69" spans="1:2">
      <c r="A69">
        <v>2033</v>
      </c>
      <c r="B69">
        <v>47.393569999999997</v>
      </c>
    </row>
    <row r="70" spans="1:2">
      <c r="A70">
        <v>2032</v>
      </c>
      <c r="B70">
        <v>47.001503</v>
      </c>
    </row>
    <row r="71" spans="1:2">
      <c r="A71">
        <v>2031</v>
      </c>
      <c r="B71">
        <v>46.617125999999999</v>
      </c>
    </row>
    <row r="72" spans="1:2">
      <c r="A72">
        <v>2030</v>
      </c>
      <c r="B72">
        <v>46.287354000000001</v>
      </c>
    </row>
    <row r="73" spans="1:2">
      <c r="A73">
        <v>2029</v>
      </c>
      <c r="B73">
        <v>45.917895999999999</v>
      </c>
    </row>
    <row r="74" spans="1:2">
      <c r="A74">
        <v>2028</v>
      </c>
      <c r="B74">
        <v>46.555695</v>
      </c>
    </row>
    <row r="75" spans="1:2">
      <c r="A75">
        <v>2027</v>
      </c>
      <c r="B75">
        <v>46.200583999999999</v>
      </c>
    </row>
    <row r="76" spans="1:2">
      <c r="A76">
        <v>2026</v>
      </c>
      <c r="B76">
        <v>47.852432</v>
      </c>
    </row>
    <row r="77" spans="1:2">
      <c r="A77">
        <v>2025</v>
      </c>
      <c r="B77">
        <v>48.511116000000001</v>
      </c>
    </row>
    <row r="78" spans="1:2">
      <c r="A78">
        <v>2024</v>
      </c>
      <c r="B78">
        <v>48.273845999999999</v>
      </c>
    </row>
    <row r="79" spans="1:2">
      <c r="A79">
        <v>2023</v>
      </c>
      <c r="B79">
        <v>49.699126999999997</v>
      </c>
    </row>
    <row r="80" spans="1:2">
      <c r="A80">
        <v>2022</v>
      </c>
      <c r="B80">
        <v>52.742843999999998</v>
      </c>
    </row>
    <row r="81" spans="1:2">
      <c r="A81">
        <v>2021</v>
      </c>
      <c r="B81">
        <v>53.524872000000002</v>
      </c>
    </row>
    <row r="82" spans="1:2">
      <c r="A82">
        <v>2020</v>
      </c>
      <c r="B82">
        <v>53.615608000000002</v>
      </c>
    </row>
    <row r="83" spans="1:2">
      <c r="A83">
        <v>2019</v>
      </c>
      <c r="B83">
        <v>53.628470999999998</v>
      </c>
    </row>
    <row r="84" spans="1:2">
      <c r="A84" s="39">
        <v>2018</v>
      </c>
      <c r="B84" s="39">
        <v>53.74691</v>
      </c>
    </row>
    <row r="85" spans="1:2">
      <c r="A85">
        <v>2017</v>
      </c>
      <c r="B85">
        <v>53.565601000000001</v>
      </c>
    </row>
    <row r="86" spans="1:2">
      <c r="A86">
        <v>2016</v>
      </c>
      <c r="B86">
        <v>53.279998999999997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E8706-03C3-4A0F-95CE-80D6F04F4BCA}">
  <dimension ref="B28:D30"/>
  <sheetViews>
    <sheetView workbookViewId="0">
      <selection activeCell="D31" sqref="D31"/>
    </sheetView>
  </sheetViews>
  <sheetFormatPr defaultRowHeight="15"/>
  <cols>
    <col min="2" max="2" width="10.28515625" customWidth="1"/>
    <col min="3" max="3" width="9.5703125" bestFit="1" customWidth="1"/>
    <col min="4" max="4" width="11" bestFit="1" customWidth="1"/>
  </cols>
  <sheetData>
    <row r="28" spans="2:4">
      <c r="B28">
        <v>2018</v>
      </c>
    </row>
    <row r="29" spans="2:4">
      <c r="B29" t="s">
        <v>95</v>
      </c>
      <c r="C29">
        <v>4852000</v>
      </c>
    </row>
    <row r="30" spans="2:4">
      <c r="B30" t="s">
        <v>109</v>
      </c>
      <c r="C30" s="16">
        <v>1621.9</v>
      </c>
      <c r="D30">
        <f>C30*10^6</f>
        <v>1621900000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20" ma:contentTypeDescription="Create a new document." ma:contentTypeScope="" ma:versionID="fdee17017a9ad5b872047a216f95da93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37825e9edfcb807d863c63152c6d8635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a296b89e-8abc-49db-b68e-edd9bb780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  <lcf76f155ced4ddcb4097134ff3c332f xmlns="de340059-046a-4f1a-8b62-ade039df3700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F7DF89-CE40-4377-A3DD-38A89AE866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604411-7aeb-406e-8b34-4ce79a7293cc"/>
    <ds:schemaRef ds:uri="de340059-046a-4f1a-8b62-ade039df3700"/>
    <ds:schemaRef ds:uri="d580559a-617d-4d7d-8fb9-71ff64b583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A60017-B994-4337-A2F2-69F78EF8A701}">
  <ds:schemaRefs>
    <ds:schemaRef ds:uri="http://schemas.microsoft.com/office/2006/metadata/properties"/>
    <ds:schemaRef ds:uri="http://schemas.microsoft.com/office/infopath/2007/PartnerControls"/>
    <ds:schemaRef ds:uri="52604411-7aeb-406e-8b34-4ce79a7293cc"/>
    <ds:schemaRef ds:uri="de340059-046a-4f1a-8b62-ade039df3700"/>
  </ds:schemaRefs>
</ds:datastoreItem>
</file>

<file path=customXml/itemProps3.xml><?xml version="1.0" encoding="utf-8"?>
<ds:datastoreItem xmlns:ds="http://schemas.openxmlformats.org/officeDocument/2006/customXml" ds:itemID="{74EA060D-CED2-4063-B27A-58CD5DBC378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About</vt:lpstr>
      <vt:lpstr>AVLo</vt:lpstr>
      <vt:lpstr>Passenger Cars</vt:lpstr>
      <vt:lpstr>Passenger Motorcyles</vt:lpstr>
      <vt:lpstr>Passenger HDVs</vt:lpstr>
      <vt:lpstr>Trucks</vt:lpstr>
      <vt:lpstr>Aircraft</vt:lpstr>
      <vt:lpstr>Aircraft_Stock_Active_Canada_Re</vt:lpstr>
      <vt:lpstr>Rail Passengers</vt:lpstr>
      <vt:lpstr>Rail Freight</vt:lpstr>
      <vt:lpstr>Rail fleet </vt:lpstr>
      <vt:lpstr>Marine Energy Consumption</vt:lpstr>
      <vt:lpstr>marine calcs</vt:lpstr>
      <vt:lpstr>BAADTbVT-passengers</vt:lpstr>
      <vt:lpstr>crosswalk</vt:lpstr>
      <vt:lpstr>NRCAN</vt:lpstr>
      <vt:lpstr>DATA_inputdata</vt:lpstr>
      <vt:lpstr>BAADTbVT-freight</vt:lpstr>
    </vt:vector>
  </TitlesOfParts>
  <Manager/>
  <Company>EnergyInnovation.org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Olivia Ashmoore</cp:lastModifiedBy>
  <cp:revision/>
  <dcterms:created xsi:type="dcterms:W3CDTF">2015-03-31T22:53:51Z</dcterms:created>
  <dcterms:modified xsi:type="dcterms:W3CDTF">2023-01-31T00:33:11Z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Topics">
    <vt:lpwstr/>
  </property>
  <property fmtid="{D5CDD505-2E9C-101B-9397-08002B2CF9AE}" pid="4" name="ProposedRetention">
    <vt:lpwstr/>
  </property>
  <property fmtid="{D5CDD505-2E9C-101B-9397-08002B2CF9AE}" pid="5" name="Region">
    <vt:lpwstr/>
  </property>
  <property fmtid="{D5CDD505-2E9C-101B-9397-08002B2CF9AE}" pid="6" name="MediaServiceImageTags">
    <vt:lpwstr/>
  </property>
</Properties>
</file>