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wnloads\"/>
    </mc:Choice>
  </mc:AlternateContent>
  <xr:revisionPtr revIDLastSave="0" documentId="13_ncr:1_{9AD72FEC-19D8-4032-A3C6-2EBD7BDA5D5B}" xr6:coauthVersionLast="47" xr6:coauthVersionMax="47" xr10:uidLastSave="{00000000-0000-0000-0000-000000000000}"/>
  <bookViews>
    <workbookView xWindow="13590" yWindow="1005" windowWidth="15060" windowHeight="16395" tabRatio="919" firstSheet="6" activeTab="14" xr2:uid="{00000000-000D-0000-FFFF-FFFF00000000}"/>
  </bookViews>
  <sheets>
    <sheet name="About" sheetId="1" r:id="rId1"/>
    <sheet name="EUDH T4" sheetId="27" r:id="rId2"/>
    <sheet name="EUDH T8" sheetId="28" r:id="rId3"/>
    <sheet name="Offroad Calcs" sheetId="29" r:id="rId4"/>
    <sheet name="Fuel Efficiency Adjustments" sheetId="31" r:id="rId5"/>
    <sheet name="Freight Fleet Data" sheetId="37" r:id="rId6"/>
    <sheet name="Calibration Adjustments" sheetId="25" r:id="rId7"/>
    <sheet name="Freight Energy Data" sheetId="40" r:id="rId8"/>
    <sheet name="Passenger Fleet Data" sheetId="43" r:id="rId9"/>
    <sheet name="Passenger Energy Data" sheetId="42" r:id="rId10"/>
    <sheet name="Onroad Calcs" sheetId="44" r:id="rId11"/>
    <sheet name="Marine Energy Consumption" sheetId="45" r:id="rId12"/>
    <sheet name="marine calcs" sheetId="46" r:id="rId13"/>
    <sheet name="SYFAFE-psgr" sheetId="23" r:id="rId14"/>
    <sheet name="SYFAFE-frgt" sheetId="24" r:id="rId15"/>
  </sheets>
  <externalReferences>
    <externalReference r:id="rId16"/>
  </externalReferences>
  <definedNames>
    <definedName name="btu_per_pj">About!$A$28</definedName>
    <definedName name="elec_reduction_HDVs">'Fuel Efficiency Adjustments'!$B$3</definedName>
    <definedName name="elec_reduction_LDVs">'Fuel Efficiency Adjustments'!$B$2</definedName>
    <definedName name="elec_share">'Fuel Efficiency Adjustments'!$B$6</definedName>
    <definedName name="Eno_TM" localSheetId="12">'[1]1997  Table 1a Modified'!#REF!</definedName>
    <definedName name="Eno_TM" localSheetId="11">'[1]1997  Table 1a Modified'!#REF!</definedName>
    <definedName name="Eno_TM" localSheetId="14">'[1]1997  Table 1a Modified'!#REF!</definedName>
    <definedName name="Eno_TM">'[1]1997  Table 1a Modified'!#REF!</definedName>
    <definedName name="Eno_Tons" localSheetId="12">'[1]1997  Table 1a Modified'!#REF!</definedName>
    <definedName name="Eno_Tons" localSheetId="11">'[1]1997  Table 1a Modified'!#REF!</definedName>
    <definedName name="Eno_Tons" localSheetId="14">'[1]1997  Table 1a Modified'!#REF!</definedName>
    <definedName name="Eno_Tons">'[1]1997  Table 1a Modified'!#REF!</definedName>
    <definedName name="km_per_mile">About!$A$27</definedName>
    <definedName name="Sum_T2" localSheetId="12">'[1]1997  Table 1a Modified'!#REF!</definedName>
    <definedName name="Sum_T2" localSheetId="11">'[1]1997  Table 1a Modified'!#REF!</definedName>
    <definedName name="Sum_T2" localSheetId="14">'[1]1997  Table 1a Modified'!#REF!</definedName>
    <definedName name="Sum_T2">'[1]1997  Table 1a Modified'!#REF!</definedName>
    <definedName name="Sum_TTM" localSheetId="12">'[1]1997  Table 1a Modified'!#REF!</definedName>
    <definedName name="Sum_TTM" localSheetId="11">'[1]1997  Table 1a Modified'!#REF!</definedName>
    <definedName name="Sum_TTM" localSheetId="14">'[1]1997  Table 1a Modified'!#REF!</definedName>
    <definedName name="Sum_TTM">'[1]1997  Table 1a Modified'!#REF!</definedName>
    <definedName name="ti_tbl_50" localSheetId="12">#REF!</definedName>
    <definedName name="ti_tbl_50" localSheetId="11">#REF!</definedName>
    <definedName name="ti_tbl_50" localSheetId="14">#REF!</definedName>
    <definedName name="ti_tbl_50">#REF!</definedName>
    <definedName name="ti_tbl_69" localSheetId="12">#REF!</definedName>
    <definedName name="ti_tbl_69" localSheetId="11">#REF!</definedName>
    <definedName name="ti_tbl_69" localSheetId="14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4" l="1"/>
  <c r="D7" i="24"/>
  <c r="B137" i="44"/>
  <c r="B138" i="44" s="1"/>
  <c r="B17" i="44"/>
  <c r="B13" i="44"/>
  <c r="B9" i="44"/>
  <c r="B130" i="44" l="1"/>
  <c r="B129" i="44"/>
  <c r="B133" i="44"/>
  <c r="B141" i="44" s="1"/>
  <c r="B126" i="44"/>
  <c r="B125" i="44"/>
  <c r="B20" i="44"/>
  <c r="B5" i="44"/>
  <c r="B3" i="44"/>
  <c r="B124" i="44"/>
  <c r="C3" i="23"/>
  <c r="D3" i="23"/>
  <c r="E3" i="23"/>
  <c r="B2" i="23"/>
  <c r="B134" i="44" l="1"/>
  <c r="B142" i="44"/>
  <c r="C16" i="46" l="1"/>
  <c r="C7" i="46"/>
  <c r="C9" i="46" s="1"/>
  <c r="B52" i="44"/>
  <c r="B53" i="44"/>
  <c r="B116" i="44"/>
  <c r="B113" i="44"/>
  <c r="B110" i="44"/>
  <c r="B106" i="44"/>
  <c r="B95" i="44"/>
  <c r="B91" i="44"/>
  <c r="B90" i="44"/>
  <c r="B87" i="44"/>
  <c r="B86" i="44"/>
  <c r="B85" i="44"/>
  <c r="B82" i="44"/>
  <c r="B81" i="44"/>
  <c r="B80" i="44"/>
  <c r="B79" i="44"/>
  <c r="B68" i="44"/>
  <c r="B65" i="44"/>
  <c r="B64" i="44"/>
  <c r="B63" i="44"/>
  <c r="B60" i="44"/>
  <c r="B59" i="44"/>
  <c r="B58" i="44"/>
  <c r="B55" i="44"/>
  <c r="B54" i="44"/>
  <c r="B43" i="44"/>
  <c r="B42" i="44"/>
  <c r="B41" i="44"/>
  <c r="B38" i="44"/>
  <c r="B37" i="44"/>
  <c r="B36" i="44"/>
  <c r="B33" i="44"/>
  <c r="B32" i="44"/>
  <c r="B31" i="44"/>
  <c r="B28" i="44"/>
  <c r="B27" i="44"/>
  <c r="B26" i="44"/>
  <c r="B25" i="44"/>
  <c r="B107" i="44"/>
  <c r="B69" i="44"/>
  <c r="B70" i="44" s="1"/>
  <c r="B96" i="44"/>
  <c r="B97" i="44" s="1"/>
  <c r="B92" i="44"/>
  <c r="C13" i="46" l="1"/>
  <c r="C10" i="46"/>
  <c r="B119" i="44"/>
  <c r="B101" i="44"/>
  <c r="B100" i="44"/>
  <c r="B102" i="44"/>
  <c r="B75" i="44"/>
  <c r="C2" i="23" s="1"/>
  <c r="B73" i="44"/>
  <c r="D2" i="23" s="1"/>
  <c r="F2" i="23" s="1"/>
  <c r="B74" i="44"/>
  <c r="E2" i="23" s="1"/>
  <c r="C17" i="46" l="1"/>
  <c r="C18" i="46" l="1"/>
  <c r="E6" i="24"/>
  <c r="B48" i="44"/>
  <c r="B47" i="44"/>
  <c r="E2" i="24" s="1"/>
  <c r="B46" i="44"/>
  <c r="D2" i="24" s="1"/>
  <c r="B3" i="23" l="1"/>
  <c r="F3" i="23"/>
  <c r="B21" i="44" l="1"/>
  <c r="E3" i="24" s="1"/>
  <c r="C2" i="24"/>
  <c r="F2" i="24"/>
  <c r="G4" i="29"/>
  <c r="G19" i="29"/>
  <c r="H4" i="29"/>
  <c r="H19" i="29"/>
  <c r="I4" i="29"/>
  <c r="I19" i="29"/>
  <c r="J4" i="29"/>
  <c r="J19" i="29"/>
  <c r="K4" i="29"/>
  <c r="K19" i="29"/>
  <c r="L4" i="29"/>
  <c r="L19" i="29"/>
  <c r="M4" i="29"/>
  <c r="M19" i="29"/>
  <c r="N4" i="29"/>
  <c r="N19" i="29"/>
  <c r="O4" i="29"/>
  <c r="O19" i="29"/>
  <c r="P4" i="29"/>
  <c r="P19" i="29"/>
  <c r="Q4" i="29"/>
  <c r="Q19" i="29"/>
  <c r="R4" i="29"/>
  <c r="R19" i="29"/>
  <c r="S4" i="29"/>
  <c r="S19" i="29"/>
  <c r="T4" i="29"/>
  <c r="T19" i="29"/>
  <c r="U4" i="29"/>
  <c r="U19" i="29"/>
  <c r="V4" i="29"/>
  <c r="V19" i="29"/>
  <c r="W4" i="29"/>
  <c r="W19" i="29"/>
  <c r="X4" i="29"/>
  <c r="X19" i="29"/>
  <c r="Y4" i="29"/>
  <c r="Y19" i="29"/>
  <c r="Z4" i="29"/>
  <c r="Z19" i="29"/>
  <c r="AA4" i="29"/>
  <c r="AA19" i="29"/>
  <c r="AB4" i="29"/>
  <c r="AB19" i="29"/>
  <c r="AC4" i="29"/>
  <c r="AC19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G10" i="29"/>
  <c r="G25" i="29"/>
  <c r="H10" i="29"/>
  <c r="H25" i="29"/>
  <c r="I10" i="29"/>
  <c r="I25" i="29"/>
  <c r="J10" i="29"/>
  <c r="J25" i="29"/>
  <c r="K10" i="29"/>
  <c r="K25" i="29"/>
  <c r="L10" i="29"/>
  <c r="L25" i="29"/>
  <c r="M10" i="29"/>
  <c r="M25" i="29"/>
  <c r="N10" i="29"/>
  <c r="N25" i="29"/>
  <c r="O10" i="29"/>
  <c r="O25" i="29"/>
  <c r="P10" i="29"/>
  <c r="P25" i="29"/>
  <c r="Q10" i="29"/>
  <c r="Q25" i="29"/>
  <c r="R10" i="29"/>
  <c r="R25" i="29"/>
  <c r="S10" i="29"/>
  <c r="S25" i="29"/>
  <c r="T10" i="29"/>
  <c r="T25" i="29"/>
  <c r="U10" i="29"/>
  <c r="U25" i="29"/>
  <c r="V10" i="29"/>
  <c r="V25" i="29"/>
  <c r="W10" i="29"/>
  <c r="W25" i="29"/>
  <c r="X10" i="29"/>
  <c r="X25" i="29"/>
  <c r="Y10" i="29"/>
  <c r="Y25" i="29"/>
  <c r="Z10" i="29"/>
  <c r="Z25" i="29"/>
  <c r="AA10" i="29"/>
  <c r="AA25" i="29"/>
  <c r="AB10" i="29"/>
  <c r="AB25" i="29"/>
  <c r="AC10" i="29"/>
  <c r="AC25" i="29"/>
  <c r="G11" i="29"/>
  <c r="G26" i="29"/>
  <c r="H11" i="29"/>
  <c r="H26" i="29"/>
  <c r="I11" i="29"/>
  <c r="I26" i="29"/>
  <c r="J11" i="29"/>
  <c r="J26" i="29"/>
  <c r="K11" i="29"/>
  <c r="K26" i="29"/>
  <c r="L11" i="29"/>
  <c r="L26" i="29"/>
  <c r="M11" i="29"/>
  <c r="M26" i="29"/>
  <c r="N11" i="29"/>
  <c r="N26" i="29"/>
  <c r="O11" i="29"/>
  <c r="O26" i="29"/>
  <c r="P11" i="29"/>
  <c r="P26" i="29"/>
  <c r="Q11" i="29"/>
  <c r="Q26" i="29"/>
  <c r="R11" i="29"/>
  <c r="R26" i="29"/>
  <c r="S11" i="29"/>
  <c r="S26" i="29"/>
  <c r="T11" i="29"/>
  <c r="T26" i="29"/>
  <c r="U11" i="29"/>
  <c r="U26" i="29"/>
  <c r="V11" i="29"/>
  <c r="V26" i="29"/>
  <c r="W11" i="29"/>
  <c r="W26" i="29"/>
  <c r="X11" i="29"/>
  <c r="X26" i="29"/>
  <c r="Y11" i="29"/>
  <c r="Y26" i="29"/>
  <c r="Z11" i="29"/>
  <c r="Z26" i="29"/>
  <c r="AA11" i="29"/>
  <c r="AA26" i="29"/>
  <c r="AB11" i="29"/>
  <c r="AB26" i="29"/>
  <c r="AC11" i="29"/>
  <c r="AC26" i="29"/>
  <c r="G12" i="29"/>
  <c r="G27" i="29"/>
  <c r="H12" i="29"/>
  <c r="H27" i="29"/>
  <c r="I12" i="29"/>
  <c r="I27" i="29"/>
  <c r="J12" i="29"/>
  <c r="J27" i="29"/>
  <c r="K12" i="29"/>
  <c r="K27" i="29"/>
  <c r="L12" i="29"/>
  <c r="L27" i="29"/>
  <c r="M12" i="29"/>
  <c r="M27" i="29"/>
  <c r="N12" i="29"/>
  <c r="N27" i="29"/>
  <c r="O12" i="29"/>
  <c r="O27" i="29"/>
  <c r="P12" i="29"/>
  <c r="P27" i="29"/>
  <c r="Q12" i="29"/>
  <c r="Q27" i="29"/>
  <c r="R12" i="29"/>
  <c r="R27" i="29"/>
  <c r="S12" i="29"/>
  <c r="S27" i="29"/>
  <c r="T12" i="29"/>
  <c r="T27" i="29"/>
  <c r="U12" i="29"/>
  <c r="U27" i="29"/>
  <c r="V12" i="29"/>
  <c r="V27" i="29"/>
  <c r="W12" i="29"/>
  <c r="W27" i="29"/>
  <c r="X12" i="29"/>
  <c r="X27" i="29"/>
  <c r="Y12" i="29"/>
  <c r="Y27" i="29"/>
  <c r="Z12" i="29"/>
  <c r="Z27" i="29"/>
  <c r="AA12" i="29"/>
  <c r="AA27" i="29"/>
  <c r="AB12" i="29"/>
  <c r="AB27" i="29"/>
  <c r="AC12" i="29"/>
  <c r="AC27" i="29"/>
  <c r="E4" i="29"/>
  <c r="E19" i="29"/>
  <c r="F4" i="29"/>
  <c r="F19" i="29"/>
  <c r="E5" i="29"/>
  <c r="F5" i="29"/>
  <c r="E10" i="29"/>
  <c r="E25" i="29"/>
  <c r="F10" i="29"/>
  <c r="F25" i="29"/>
  <c r="E11" i="29"/>
  <c r="E26" i="29"/>
  <c r="F11" i="29"/>
  <c r="F26" i="29"/>
  <c r="E12" i="29"/>
  <c r="E27" i="29"/>
  <c r="F12" i="29"/>
  <c r="F27" i="29"/>
  <c r="D12" i="29"/>
  <c r="D27" i="29"/>
  <c r="D11" i="29"/>
  <c r="D26" i="29"/>
  <c r="D10" i="29"/>
  <c r="D25" i="29"/>
  <c r="D5" i="29"/>
  <c r="D4" i="29"/>
  <c r="D19" i="29"/>
  <c r="AC20" i="29"/>
  <c r="AC6" i="29"/>
  <c r="AC21" i="29"/>
  <c r="Y20" i="29"/>
  <c r="Y6" i="29"/>
  <c r="Y21" i="29"/>
  <c r="U20" i="29"/>
  <c r="U6" i="29"/>
  <c r="U21" i="29"/>
  <c r="Q20" i="29"/>
  <c r="Q6" i="29"/>
  <c r="Q21" i="29"/>
  <c r="M20" i="29"/>
  <c r="M6" i="29"/>
  <c r="M21" i="29"/>
  <c r="I20" i="29"/>
  <c r="I6" i="29"/>
  <c r="I21" i="29"/>
  <c r="AB20" i="29"/>
  <c r="AB6" i="29"/>
  <c r="AB21" i="29"/>
  <c r="X20" i="29"/>
  <c r="X6" i="29"/>
  <c r="X21" i="29"/>
  <c r="T20" i="29"/>
  <c r="T6" i="29"/>
  <c r="T21" i="29"/>
  <c r="P20" i="29"/>
  <c r="P6" i="29"/>
  <c r="P21" i="29"/>
  <c r="L20" i="29"/>
  <c r="L6" i="29"/>
  <c r="L21" i="29"/>
  <c r="H20" i="29"/>
  <c r="H6" i="29"/>
  <c r="H21" i="29"/>
  <c r="F20" i="29"/>
  <c r="F6" i="29"/>
  <c r="F21" i="29"/>
  <c r="AA20" i="29"/>
  <c r="AA6" i="29"/>
  <c r="AA21" i="29"/>
  <c r="W20" i="29"/>
  <c r="W6" i="29"/>
  <c r="W21" i="29"/>
  <c r="S20" i="29"/>
  <c r="S6" i="29"/>
  <c r="S21" i="29"/>
  <c r="O20" i="29"/>
  <c r="O6" i="29"/>
  <c r="O21" i="29"/>
  <c r="K20" i="29"/>
  <c r="K6" i="29"/>
  <c r="K21" i="29"/>
  <c r="G20" i="29"/>
  <c r="G6" i="29"/>
  <c r="G21" i="29"/>
  <c r="D20" i="29"/>
  <c r="D6" i="29"/>
  <c r="D21" i="29"/>
  <c r="E20" i="29"/>
  <c r="E6" i="29"/>
  <c r="E21" i="29"/>
  <c r="Z20" i="29"/>
  <c r="Z6" i="29"/>
  <c r="Z21" i="29"/>
  <c r="V20" i="29"/>
  <c r="V6" i="29"/>
  <c r="V21" i="29"/>
  <c r="R20" i="29"/>
  <c r="R6" i="29"/>
  <c r="R21" i="29"/>
  <c r="N20" i="29"/>
  <c r="N6" i="29"/>
  <c r="N21" i="29"/>
  <c r="J20" i="29"/>
  <c r="J6" i="29"/>
  <c r="J21" i="29"/>
  <c r="B2" i="24" l="1"/>
  <c r="B3" i="24"/>
  <c r="C3" i="24"/>
  <c r="F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tc={C17F907A-B3C6-492E-99E3-7B403A20B337}</author>
    <author>tc={03335BD4-6E91-441B-BB18-C468F5CF9091}</author>
    <author>tc={03781866-59B3-4923-B63B-5B1DA603A071}</author>
    <author>tc={C7F84282-4995-4B7E-9A40-F1DCBBCE80A7}</author>
    <author>tc={CEB127BE-974A-44C1-A5A4-F47C05E4C914}</author>
    <author>tc={16F22C4A-D7EE-4D35-AD35-0E54D964FE86}</author>
    <author>tc={19AB8AB3-6597-4772-8B96-7DA1AF58D356}</author>
    <author>tc={F806F2A1-304C-4295-9AE3-908D376E5EEB}</author>
    <author>tc={D9D7C9DF-9872-4A62-85AA-C577EDDAF656}</author>
  </authors>
  <commentList>
    <comment ref="B3" authorId="0" shapeId="0" xr:uid="{C17F907A-B3C6-492E-99E3-7B403A20B337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 
=('Freight Fleet Data'!AE17+'Freight Fleet Data'!AE18)*10^3</t>
      </text>
    </comment>
    <comment ref="B4" authorId="1" shapeId="0" xr:uid="{03335BD4-6E91-441B-BB18-C468F5CF909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 
='Freight Energy Data'!AE27*'Freight Energy Data'!AE21/100/('Freight Energy Data'!AE27+'Freight Energy Data'!AE78)*SUM('Freight Fleet Data'!AE17:AE18)*10^3</t>
      </text>
    </comment>
    <comment ref="B5" authorId="2" shapeId="0" xr:uid="{03781866-59B3-4923-B63B-5B1DA603A0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=B3-B4</t>
      </text>
    </comment>
    <comment ref="B8" authorId="3" shapeId="0" xr:uid="{C7F84282-4995-4B7E-9A40-F1DCBBCE80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='Freight Energy Data'!AE15</t>
      </text>
    </comment>
    <comment ref="B9" authorId="4" shapeId="0" xr:uid="{CEB127BE-974A-44C1-A5A4-F47C05E4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 
='Freight Energy Data'!AE16+'Freight Energy Data'!AE52</t>
      </text>
    </comment>
    <comment ref="B12" authorId="5" shapeId="0" xr:uid="{16F22C4A-D7EE-4D35-AD35-0E54D964FE8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=CONVERT(SUMPRODUCT('Freight Fleet Data'!AE17:AE18,'Freight Fleet Data'!AE21:AE22)/SUM('Freight Fleet Data'!AE17:AE18),"km","mi")</t>
      </text>
    </comment>
    <comment ref="B13" authorId="6" shapeId="0" xr:uid="{19AB8AB3-6597-4772-8B96-7DA1AF58D3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=B12</t>
      </text>
    </comment>
    <comment ref="B16" authorId="7" shapeId="0" xr:uid="{F806F2A1-304C-4295-9AE3-908D376E5E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=SUM('Freight Energy Data'!AE78,'Freight Energy Data'!AE27)*10^3/SUMPRODUCT('Freight Fleet Data'!AE17:AE18,'Freight Fleet Data'!AE21:AE22)</t>
      </text>
    </comment>
    <comment ref="B17" authorId="8" shapeId="0" xr:uid="{D9D7C9DF-9872-4A62-85AA-C577EDDAF6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=B16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tc={F880DEE8-7BAB-42D2-883F-C7743ADE7553}</author>
    <author>tc={5BBEDC4A-13C0-40F6-8B14-3C891C5AD16F}</author>
  </authors>
  <commentList>
    <comment ref="C3" authorId="0" shapeId="0" xr:uid="{F880DEE8-7BAB-42D2-883F-C7743ADE755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=D3*'Calibration Adjustments'!C20</t>
      </text>
    </comment>
    <comment ref="E3" authorId="1" shapeId="0" xr:uid="{5BBEDC4A-13C0-40F6-8B14-3C891C5AD16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=D3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tc={1B324364-DA14-4442-9E57-8E7B9468C56C}</author>
    <author>tc={BC2547AF-5763-4F65-87BC-7DB23B2B37E2}</author>
  </authors>
  <commentList>
    <comment ref="D3" authorId="0" shapeId="0" xr:uid="{1B324364-DA14-4442-9E57-8E7B9468C56C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='Onroad Calcs'!B20</t>
      </text>
    </comment>
    <comment ref="A7" authorId="1" shapeId="0" xr:uid="{BC2547AF-5763-4F65-87BC-7DB23B2B37E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this row was zeroes.</t>
      </text>
    </comment>
  </commentList>
</comments>
</file>

<file path=xl/sharedStrings.xml><?xml version="1.0" encoding="utf-8"?>
<sst xmlns="http://schemas.openxmlformats.org/spreadsheetml/2006/main" count="1443" uniqueCount="319">
  <si>
    <t>SYFAFE Start Year Fleet Avg Fuel Economy</t>
  </si>
  <si>
    <t>Sources:</t>
  </si>
  <si>
    <t>All non-rpoad types except passenger ships</t>
  </si>
  <si>
    <t>Natural Resources Canada (NRCan)</t>
  </si>
  <si>
    <t>National Energy Use Database</t>
  </si>
  <si>
    <t>Energy Use Data Handbooks</t>
  </si>
  <si>
    <t>Transportation Sector - Handbook Tables</t>
  </si>
  <si>
    <t>http://oee.nrcan.gc.ca/corporate/statistics/neud/dpa/menus/trends/handbook/handbook_tran_00.cfm</t>
  </si>
  <si>
    <t>Tables 4, 8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</si>
  <si>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</si>
  <si>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</si>
  <si>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</si>
  <si>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</si>
  <si>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</si>
  <si>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Notes</t>
  </si>
  <si>
    <t>We have explicit data for all vehicle and cargo types except passenger ships.</t>
  </si>
  <si>
    <t>For passenger ships, we use the value for passenger rail (the most similar vehicle type), adjusted by the ratio</t>
  </si>
  <si>
    <t>of freight ships to freight rail, to account for the differences between ships and trains.</t>
  </si>
  <si>
    <t>We convert km to miles for use internally in the model.  The values are converted back to</t>
  </si>
  <si>
    <t>Canadian units in the output steps for the web app.</t>
  </si>
  <si>
    <t>Unit Conversion Factors</t>
  </si>
  <si>
    <t>km per mile</t>
  </si>
  <si>
    <t>BTU per PJ</t>
  </si>
  <si>
    <t>btu/liter gasoline</t>
  </si>
  <si>
    <t>btu/liter diesel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</si>
  <si>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</si>
  <si>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</si>
  <si>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</si>
  <si>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</si>
  <si>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 xml:space="preserve">Updated for new Canadian model: </t>
  </si>
  <si>
    <t>Updated Freight Fleet Data with new data from BAADTbVT</t>
  </si>
  <si>
    <t xml:space="preserve">Updated Freight Energy Data with new data up to 2018 from NRCAN Comprehensive Energy Use Database (same source as before) </t>
  </si>
  <si>
    <t xml:space="preserve">Updated Passenger Fleet Data with new data up to 2018 from NRCAN Comprehensive Energy Use Database (same source as before) </t>
  </si>
  <si>
    <t xml:space="preserve">Updated Passenger Energy Data with new data up to 2018 from NRCAN Comprehensive Energy Use Database (same source as before) </t>
  </si>
  <si>
    <t xml:space="preserve">Updated EUDH T4 and EUDH T8 with new data up to 2018 from NRCAN Comprehensive Energy Use Database (same source as before) </t>
  </si>
  <si>
    <t xml:space="preserve">NRCAN comprehensive energy use database tables </t>
  </si>
  <si>
    <t xml:space="preserve">Small amounts of data were used from EPS 3.3.1, they are highlighted in yellow in the csv tabs </t>
  </si>
  <si>
    <t>Ships and aircraft use EPS 3.3.1 data, as other transportation files that interact with this file also used EPS 3.3.1 data</t>
  </si>
  <si>
    <t>Passenger Transportation Secondary Energy Use by Energy Source and Transportation Mode</t>
  </si>
  <si>
    <r>
      <t>Passenger Transportation Energy Use (PJ)</t>
    </r>
    <r>
      <rPr>
        <b/>
        <vertAlign val="superscript"/>
        <sz val="10"/>
        <rFont val="Arial"/>
        <family val="2"/>
      </rPr>
      <t>a</t>
    </r>
  </si>
  <si>
    <r>
      <t>Energy Use by Energy Source (PJ)</t>
    </r>
    <r>
      <rPr>
        <b/>
        <i/>
        <vertAlign val="superscript"/>
        <sz val="10"/>
        <rFont val="Arial"/>
        <family val="2"/>
      </rPr>
      <t>a</t>
    </r>
  </si>
  <si>
    <t>Electricity</t>
  </si>
  <si>
    <t>Natural Gas</t>
  </si>
  <si>
    <t>Motor Gasoline</t>
  </si>
  <si>
    <t>Diesel Fuel Oil</t>
  </si>
  <si>
    <t>Ethanol</t>
  </si>
  <si>
    <t>n.a.</t>
  </si>
  <si>
    <t>Biodiesel Fuel</t>
  </si>
  <si>
    <t>Aviation Gasoline</t>
  </si>
  <si>
    <t>Aviation Turbo Fuel</t>
  </si>
  <si>
    <t>Propane</t>
  </si>
  <si>
    <r>
      <t>Energy Use by Transportation Mode (PJ)</t>
    </r>
    <r>
      <rPr>
        <b/>
        <i/>
        <vertAlign val="superscript"/>
        <sz val="10"/>
        <rFont val="Arial"/>
        <family val="2"/>
      </rPr>
      <t>a</t>
    </r>
  </si>
  <si>
    <t>Cars</t>
  </si>
  <si>
    <t>Light Trucks</t>
  </si>
  <si>
    <t>Motorcycles</t>
  </si>
  <si>
    <t>School Buses</t>
  </si>
  <si>
    <t>Urban Transit</t>
  </si>
  <si>
    <t>Inter-City Buses</t>
  </si>
  <si>
    <t>Air</t>
  </si>
  <si>
    <t>Rail</t>
  </si>
  <si>
    <t xml:space="preserve">Activity </t>
  </si>
  <si>
    <r>
      <t>Total Passenger-kilometres</t>
    </r>
    <r>
      <rPr>
        <vertAlign val="super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(millions)</t>
    </r>
    <r>
      <rPr>
        <vertAlign val="superscript"/>
        <sz val="10"/>
        <color rgb="FF000000"/>
        <rFont val="Arial"/>
        <family val="2"/>
      </rPr>
      <t>a,b,c</t>
    </r>
  </si>
  <si>
    <t xml:space="preserve">Passenger-kilometres by Transportation Mode (millions) </t>
  </si>
  <si>
    <r>
      <t>Cars</t>
    </r>
    <r>
      <rPr>
        <vertAlign val="superscript"/>
        <sz val="10"/>
        <rFont val="Arial"/>
        <family val="2"/>
      </rPr>
      <t>a</t>
    </r>
  </si>
  <si>
    <r>
      <t>Light Trucks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</si>
  <si>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</si>
  <si>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School Buses</t>
    </r>
    <r>
      <rPr>
        <vertAlign val="superscript"/>
        <sz val="10"/>
        <rFont val="Arial"/>
        <family val="2"/>
      </rPr>
      <t>a</t>
    </r>
  </si>
  <si>
    <r>
      <t>Urban Transit</t>
    </r>
    <r>
      <rPr>
        <vertAlign val="superscript"/>
        <sz val="10"/>
        <rFont val="Arial"/>
        <family val="2"/>
      </rPr>
      <t>a</t>
    </r>
  </si>
  <si>
    <r>
      <t>Inter-City Buses</t>
    </r>
    <r>
      <rPr>
        <vertAlign val="superscript"/>
        <sz val="10"/>
        <rFont val="Arial"/>
        <family val="2"/>
      </rPr>
      <t>a</t>
    </r>
  </si>
  <si>
    <r>
      <t>Air</t>
    </r>
    <r>
      <rPr>
        <vertAlign val="superscript"/>
        <sz val="10"/>
        <rFont val="Arial"/>
        <family val="2"/>
      </rPr>
      <t>1,b</t>
    </r>
  </si>
  <si>
    <r>
      <t>Rail</t>
    </r>
    <r>
      <rPr>
        <vertAlign val="superscript"/>
        <sz val="10"/>
        <rFont val="Arial"/>
        <family val="2"/>
      </rPr>
      <t>c</t>
    </r>
  </si>
  <si>
    <r>
      <t>Energy Intensity</t>
    </r>
    <r>
      <rPr>
        <b/>
        <vertAlign val="superscript"/>
        <sz val="10"/>
        <color rgb="FF000000"/>
        <rFont val="Arial"/>
        <family val="2"/>
      </rPr>
      <t>1</t>
    </r>
    <r>
      <rPr>
        <b/>
        <sz val="10"/>
        <color rgb="FF000000"/>
        <rFont val="Arial"/>
        <family val="2"/>
      </rPr>
      <t xml:space="preserve"> (MJ/Pkm)</t>
    </r>
    <r>
      <rPr>
        <b/>
        <vertAlign val="superscript"/>
        <sz val="10"/>
        <color rgb="FF000000"/>
        <rFont val="Arial"/>
        <family val="2"/>
      </rPr>
      <t>a,b,c</t>
    </r>
  </si>
  <si>
    <t>1) Excludes non-commercial aviation.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</si>
  <si>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</si>
  <si>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2017.</t>
  </si>
  <si>
    <r>
      <t xml:space="preserve">b)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</si>
  <si>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Bulletins</t>
    </r>
    <r>
      <rPr>
        <sz val="10"/>
        <rFont val="Arial"/>
        <family val="2"/>
      </rPr>
      <t xml:space="preserve">, Ottawa: Vol. 49 No. 4, 2017 (Cat. No. 51-004-X). </t>
    </r>
  </si>
  <si>
    <r>
      <t xml:space="preserve">c)   Statistics Canada, </t>
    </r>
    <r>
      <rPr>
        <i/>
        <sz val="10"/>
        <rFont val="Arial"/>
        <family val="2"/>
      </rPr>
      <t>Rail in Canada, 1990–2009</t>
    </r>
    <r>
      <rPr>
        <sz val="10"/>
        <rFont val="Arial"/>
        <family val="2"/>
      </rPr>
      <t xml:space="preserve">, Ottawa, 2011 (Cat. No. 52-216-X); and   </t>
    </r>
  </si>
  <si>
    <t xml:space="preserve">      Tables 404-0012 and 404-0016, Ottawa, 2017 (CANSIM).</t>
  </si>
  <si>
    <t>Freight Transportation Secondary Energy Use by Energy Source and Transportation Mode</t>
  </si>
  <si>
    <t>source</t>
  </si>
  <si>
    <r>
      <t>Freight Transportation Energy Use (PJ)</t>
    </r>
    <r>
      <rPr>
        <b/>
        <vertAlign val="superscript"/>
        <sz val="10"/>
        <rFont val="Arial"/>
        <family val="2"/>
      </rPr>
      <t>a</t>
    </r>
  </si>
  <si>
    <t>Light Fuel Oil and Kerosene</t>
  </si>
  <si>
    <t>Heavy Fuel Oil</t>
  </si>
  <si>
    <t>Medium Trucks</t>
  </si>
  <si>
    <t>Heavy Trucks</t>
  </si>
  <si>
    <t>Marine</t>
  </si>
  <si>
    <t>Activity</t>
  </si>
  <si>
    <r>
      <t>Total Tonne-kilometres (millions)</t>
    </r>
    <r>
      <rPr>
        <vertAlign val="superscript"/>
        <sz val="10"/>
        <color rgb="FF000000"/>
        <rFont val="Arial"/>
        <family val="2"/>
      </rPr>
      <t>a, b, c, d, e</t>
    </r>
  </si>
  <si>
    <t>Tonne-kilometres by Transportation Mode (millions)</t>
  </si>
  <si>
    <r>
      <t>Medium Trucks</t>
    </r>
    <r>
      <rPr>
        <vertAlign val="superscript"/>
        <sz val="10"/>
        <rFont val="Arial"/>
        <family val="2"/>
      </rPr>
      <t>a</t>
    </r>
  </si>
  <si>
    <r>
      <t>Heavy Trucks</t>
    </r>
    <r>
      <rPr>
        <vertAlign val="superscript"/>
        <sz val="10"/>
        <rFont val="Arial"/>
        <family val="2"/>
      </rPr>
      <t>b</t>
    </r>
  </si>
  <si>
    <r>
      <t>Air</t>
    </r>
    <r>
      <rPr>
        <vertAlign val="superscript"/>
        <sz val="10"/>
        <rFont val="Arial"/>
        <family val="2"/>
      </rPr>
      <t>c</t>
    </r>
  </si>
  <si>
    <r>
      <t>Rail</t>
    </r>
    <r>
      <rPr>
        <vertAlign val="superscript"/>
        <sz val="10"/>
        <rFont val="Arial"/>
        <family val="2"/>
      </rPr>
      <t>d</t>
    </r>
  </si>
  <si>
    <r>
      <t>Marine</t>
    </r>
    <r>
      <rPr>
        <vertAlign val="superscript"/>
        <sz val="10"/>
        <rFont val="Arial"/>
        <family val="2"/>
      </rPr>
      <t>e</t>
    </r>
  </si>
  <si>
    <r>
      <t>Energy Intensity (MJ/Tkm)</t>
    </r>
    <r>
      <rPr>
        <b/>
        <vertAlign val="superscript"/>
        <sz val="10"/>
        <color rgb="FF000000"/>
        <rFont val="Arial"/>
        <family val="2"/>
      </rPr>
      <t>a</t>
    </r>
  </si>
  <si>
    <r>
      <t xml:space="preserve">b)   Statistics Canada, </t>
    </r>
    <r>
      <rPr>
        <i/>
        <sz val="10"/>
        <rFont val="Arial"/>
        <family val="2"/>
      </rPr>
      <t>Trucking in Canada, 1990–2005,</t>
    </r>
    <r>
      <rPr>
        <sz val="10"/>
        <rFont val="Arial"/>
        <family val="2"/>
      </rPr>
      <t xml:space="preserve"> Ottawa, 2007 (Cat. No. 53-222-X); and</t>
    </r>
  </si>
  <si>
    <t xml:space="preserve">      Table 403-0004, Ottawa, 2017 (CANSIM).</t>
  </si>
  <si>
    <r>
      <t xml:space="preserve">c)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</si>
  <si>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</t>
    </r>
    <r>
      <rPr>
        <sz val="10"/>
        <rFont val="Arial"/>
        <family val="2"/>
      </rPr>
      <t xml:space="preserve"> (Cat. No. 51-004-X), Ottawa: Vol. 49, No.4, 2017.</t>
    </r>
  </si>
  <si>
    <r>
      <t>d)   Statistics Canada,</t>
    </r>
    <r>
      <rPr>
        <i/>
        <sz val="10"/>
        <rFont val="Arial"/>
        <family val="2"/>
      </rPr>
      <t xml:space="preserve"> Rail in Canada, 1990–2009</t>
    </r>
    <r>
      <rPr>
        <sz val="10"/>
        <rFont val="Arial"/>
        <family val="2"/>
      </rPr>
      <t xml:space="preserve">, Ottawa, 2011 (Cat. No. 52-216-X); and </t>
    </r>
  </si>
  <si>
    <t>e)   Transport Canada, Surface and Marine Statistics and Forecasts Division, Ottawa, 2017.</t>
  </si>
  <si>
    <t xml:space="preserve"> </t>
  </si>
  <si>
    <t/>
  </si>
  <si>
    <t>Vehicle Type</t>
  </si>
  <si>
    <t>Cargo Type</t>
  </si>
  <si>
    <t>Unit</t>
  </si>
  <si>
    <t>aircraft</t>
  </si>
  <si>
    <t>passengers</t>
  </si>
  <si>
    <t>M psgr-km/PJ</t>
  </si>
  <si>
    <t>rail</t>
  </si>
  <si>
    <t>ships</t>
  </si>
  <si>
    <t>freight</t>
  </si>
  <si>
    <t>M ton-km/PJ</t>
  </si>
  <si>
    <t>Switching units to psgr-mile/BTU and freight ton-mile/BTU</t>
  </si>
  <si>
    <t>psgr-mile/BTU</t>
  </si>
  <si>
    <t>frgt ton-mile/BTU</t>
  </si>
  <si>
    <t>The motorbike results are unreasonable.  Motorbikes should go 200-400% farther than</t>
  </si>
  <si>
    <t>LDVs per unit fuel, not just 13% farther (in 2015).  Also, the time trend for motorbikes makes no sense.</t>
  </si>
  <si>
    <t>Other vehicles show somewhat steady improvement (with noise), while motorbikes</t>
  </si>
  <si>
    <t>show a flat period, a quick rise, a huge drop in a single year, and flat thereafter.</t>
  </si>
  <si>
    <t>We judge the motorbike input data from EUDH to be too flawed to use.</t>
  </si>
  <si>
    <t>Accordingly, we use motorbike data from the U.S. model (EPS 1.3.2) instead.</t>
  </si>
  <si>
    <t>U.S. motorbikes vale (2015)</t>
  </si>
  <si>
    <t>Perc Reduction in Fuel Use for Electricity</t>
  </si>
  <si>
    <t>Source:</t>
  </si>
  <si>
    <t>LDVs and motorbikes</t>
  </si>
  <si>
    <t>For sources and calculations, see the variable trans/PTFURfE.</t>
  </si>
  <si>
    <t>HDVs</t>
  </si>
  <si>
    <t>Perc of Electricity Use for Plug-In Hybrid Vehicles</t>
  </si>
  <si>
    <t>electricity share</t>
  </si>
  <si>
    <t>For source, see the variable trans/BPoEFUbVT.</t>
  </si>
  <si>
    <t>Freight Transportation Explanatory Variables</t>
  </si>
  <si>
    <t>Trucks</t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</si>
  <si>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</si>
  <si>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</si>
  <si>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</si>
  <si>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</si>
  <si>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</si>
  <si>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</si>
  <si>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</si>
  <si>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</si>
  <si>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</si>
  <si>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</si>
  <si>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</si>
  <si>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</si>
  <si>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</si>
  <si>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</si>
  <si>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</si>
  <si>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</si>
  <si>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</si>
  <si>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</si>
  <si>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r>
      <t>CAFC Average Light Truck Fleet</t>
    </r>
    <r>
      <rPr>
        <vertAlign val="superscript"/>
        <sz val="10"/>
        <rFont val="Arial"/>
        <family val="2"/>
      </rPr>
      <t>4</t>
    </r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</si>
  <si>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</si>
  <si>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</si>
  <si>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</si>
  <si>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</si>
  <si>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t>a)   Natural Resources Canada, Transportation End-Use Model, Ottawa, 2018.</t>
  </si>
  <si>
    <t>b)   IHS Markit, New Vehicle Registrations, 1990–2016, Toronto, 2018.</t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</si>
  <si>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</si>
  <si>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</si>
  <si>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</si>
  <si>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</si>
  <si>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</si>
  <si>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</si>
  <si>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</si>
  <si>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</si>
  <si>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</si>
  <si>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</si>
  <si>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</si>
  <si>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</si>
  <si>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</si>
  <si>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</si>
  <si>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</si>
  <si>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</si>
  <si>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to Fleet Avg Fuel Economy" for gasoline passenger LDVs reach zero (in the 2040-2043 range).  You</t>
  </si>
  <si>
    <t>can adjust the calibration factors on this tab to eliminate the mismatch.</t>
  </si>
  <si>
    <t>Passenger Vehicles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</si>
  <si>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</si>
  <si>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</si>
  <si>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</si>
  <si>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</si>
  <si>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</si>
  <si>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</si>
  <si>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LDVs</t>
  </si>
  <si>
    <t>motorbikes</t>
  </si>
  <si>
    <t>Freight Vehicles</t>
  </si>
  <si>
    <t>Transportation Sector</t>
  </si>
  <si>
    <t>Canada</t>
  </si>
  <si>
    <t>Table 57: Medium Truck Secondary Energy Use and GHG Emissions by Energy Source</t>
  </si>
  <si>
    <t>Medium Truck Energy Use (PJ)</t>
  </si>
  <si>
    <t>Energy Use by Energy Source (PJ)</t>
  </si>
  <si>
    <t>Shares (%)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</si>
  <si>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</si>
  <si>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</si>
  <si>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</si>
  <si>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</si>
  <si>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</si>
  <si>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</si>
  <si>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</si>
  <si>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</si>
  <si>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</si>
  <si>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</si>
  <si>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</si>
  <si>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</si>
  <si>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</si>
  <si>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</si>
  <si>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</si>
  <si>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</si>
  <si>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</si>
  <si>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</si>
  <si>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</si>
  <si>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</si>
  <si>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</si>
  <si>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Table 53: Freight Light Truck Secondary Energy Use and GHG Emissions by Energy Source</t>
  </si>
  <si>
    <t>Freight Light Truck Energy Use (PJ)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</si>
  <si>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</si>
  <si>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</si>
  <si>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</si>
  <si>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</si>
  <si>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</si>
  <si>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</si>
  <si>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>n.a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</si>
  <si>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</si>
  <si>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</si>
  <si>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</si>
  <si>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</si>
  <si>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</si>
  <si>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</si>
  <si>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</si>
  <si>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</si>
  <si>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</si>
  <si>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</si>
  <si>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</si>
  <si>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t>Buses</t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</si>
  <si>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</si>
  <si>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</si>
  <si>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</si>
  <si>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</si>
  <si>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</si>
  <si>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</si>
  <si>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</si>
  <si>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</si>
  <si>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</si>
  <si>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</si>
  <si>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</si>
  <si>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</si>
  <si>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</si>
  <si>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</si>
  <si>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</si>
  <si>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</si>
  <si>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</si>
  <si>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</si>
  <si>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</si>
  <si>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</si>
  <si>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</si>
  <si>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</si>
  <si>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33: Bus Secondary Energy Use and GHG Emissions by Energy Source</t>
  </si>
  <si>
    <t>Bus Energy Use (PJ)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</si>
  <si>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</si>
  <si>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</si>
  <si>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</si>
  <si>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</si>
  <si>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</si>
  <si>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</si>
  <si>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</si>
  <si>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</si>
  <si>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Freight HDVs</t>
  </si>
  <si>
    <t>Total Vehicles</t>
  </si>
  <si>
    <t>Gasoline</t>
  </si>
  <si>
    <t>Diesel</t>
  </si>
  <si>
    <t>Total Fuel Consumption (PJ)</t>
  </si>
  <si>
    <t>Annual Average Distance (miles)</t>
  </si>
  <si>
    <t>Annual Average Loading</t>
  </si>
  <si>
    <t>Start Year Fleet Average Fuel Economy</t>
  </si>
  <si>
    <t>Freight LDVs</t>
  </si>
  <si>
    <t>natural gas</t>
  </si>
  <si>
    <t>Passenger LDVs</t>
  </si>
  <si>
    <t>Total Fuel Consumption</t>
  </si>
  <si>
    <t>Passenger HDVs</t>
  </si>
  <si>
    <t>(electricity consumption calculated separately)</t>
  </si>
  <si>
    <t>Passenger Motorbikes</t>
  </si>
  <si>
    <t>Fuel Economy (passenger*miles/BTU)</t>
  </si>
  <si>
    <t>LPG vehicle</t>
  </si>
  <si>
    <t>hydrogen vehicle</t>
  </si>
  <si>
    <t>Fuel Economy (freight ton*miles/BTU)</t>
  </si>
  <si>
    <t>Historical Database – November 2020</t>
  </si>
  <si>
    <t>Table 28: Marine Transportation Secondary Energy Use and GHG Emissions by Energy Source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</si>
  <si>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Energy Use (PJ)</t>
    </r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</si>
  <si>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</si>
  <si>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1) Due to data limitation, all marine is allocated to freight transportation except recreative boating, which is part of off-road.</t>
  </si>
  <si>
    <t>EPS Calcs</t>
  </si>
  <si>
    <t>freight-ships</t>
  </si>
  <si>
    <t>Mileage/vehs/avlo</t>
  </si>
  <si>
    <t>Avlo</t>
  </si>
  <si>
    <t>AVLO</t>
  </si>
  <si>
    <t>KM to MI</t>
  </si>
  <si>
    <t>CARGO DIST (KM-TON)</t>
  </si>
  <si>
    <t>Calced miles traveled</t>
  </si>
  <si>
    <t>total cargo dist</t>
  </si>
  <si>
    <t>Number of freight ships</t>
  </si>
  <si>
    <t>SYVBT</t>
  </si>
  <si>
    <t>miles/ship</t>
  </si>
  <si>
    <t>BAADTVBT</t>
  </si>
  <si>
    <t>total cargo distance in miles*cargo traveled</t>
  </si>
  <si>
    <t>Energy use</t>
  </si>
  <si>
    <t>cargo distance</t>
  </si>
  <si>
    <t>Total Emissions (g)</t>
  </si>
  <si>
    <t>gCO2/btu</t>
  </si>
  <si>
    <t>PEI</t>
  </si>
  <si>
    <t>Btus - emissions</t>
  </si>
  <si>
    <t>distance/fuel economy=btus</t>
  </si>
  <si>
    <t>fuel economy</t>
  </si>
  <si>
    <t>SYFAFE</t>
  </si>
  <si>
    <t>btus/cargo distance=1/fuel economy</t>
  </si>
  <si>
    <t>Start Year Fleet Average Fuel Economy (tonne-miles per BTU)</t>
  </si>
  <si>
    <t>Annual Average Loading (tonnes/vehicle)</t>
  </si>
  <si>
    <t>New MDV Handling Approach</t>
  </si>
  <si>
    <t>Freight MDVs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</si>
</sst>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  <numFmt numFmtId="168" formatCode="0.0"/>
    <numFmt numFmtId="169" formatCode="_(* #,##0_);_(* \(#,##0\);_(* &quot;-&quot;??_);_(@_)"/>
    <numFmt numFmtId="170" formatCode="_(* #,##0.000_);_(* \(#,##0.000\);_(* &quot;-&quot;??_);_(@_)"/>
    <numFmt numFmtId="171" formatCode="0.0000"/>
    <numFmt numFmtId="172" formatCode="0.0000E+00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u/>
      <sz val="10"/>
      <color rgb="FF0000FF"/>
      <name val="Arial"/>
      <family val="2"/>
    </font>
    <font>
      <sz val="12"/>
      <name val="Times New Roman"/>
      <family val="1"/>
    </font>
    <font>
      <b/>
      <i/>
      <sz val="10"/>
      <color rgb="FF00000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rgb="FF0000FF"/>
      <name val="Arial"/>
      <family val="2"/>
    </font>
    <font>
      <i/>
      <vertAlign val="superscript"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sz val="10"/>
      <name val="Courier New"/>
      <family val="3"/>
    </font>
    <font>
      <sz val="11"/>
      <color rgb="FF000000"/>
      <name val="Calibri"/>
      <family val="2"/>
    </font>
    <font>
      <vertAlign val="superscript"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15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44" fillId="0" borderId="0" xfId="0" applyFont="1"/>
    <xf numFmtId="0" fontId="45" fillId="0" borderId="0" xfId="0" applyFont="1"/>
    <xf numFmtId="3" fontId="12" fillId="0" borderId="0" xfId="0" applyNumberFormat="1" applyFont="1"/>
    <xf numFmtId="0" fontId="45" fillId="0" borderId="19" xfId="0" applyFont="1" applyBorder="1"/>
    <xf numFmtId="0" fontId="43" fillId="0" borderId="0" xfId="0" applyFont="1" applyAlignment="1">
      <alignment horizontal="right"/>
    </xf>
    <xf numFmtId="0" fontId="42" fillId="0" borderId="0" xfId="0" applyFont="1"/>
    <xf numFmtId="0" fontId="12" fillId="0" borderId="0" xfId="0" applyFont="1" applyAlignment="1">
      <alignment horizontal="right"/>
    </xf>
    <xf numFmtId="0" fontId="43" fillId="0" borderId="0" xfId="0" applyFont="1"/>
    <xf numFmtId="0" fontId="52" fillId="0" borderId="0" xfId="72" applyFont="1" applyFill="1" applyBorder="1" applyAlignment="1" applyProtection="1"/>
    <xf numFmtId="0" fontId="53" fillId="0" borderId="0" xfId="0" applyFont="1" applyAlignment="1">
      <alignment horizontal="left" indent="4"/>
    </xf>
    <xf numFmtId="1" fontId="0" fillId="0" borderId="0" xfId="0" applyNumberFormat="1"/>
    <xf numFmtId="0" fontId="56" fillId="0" borderId="0" xfId="154" applyAlignment="1">
      <alignment horizontal="left"/>
    </xf>
    <xf numFmtId="0" fontId="57" fillId="0" borderId="0" xfId="154" applyFont="1" applyAlignment="1">
      <alignment horizontal="left"/>
    </xf>
    <xf numFmtId="11" fontId="0" fillId="0" borderId="0" xfId="0" applyNumberFormat="1"/>
    <xf numFmtId="9" fontId="0" fillId="0" borderId="0" xfId="153" applyFont="1"/>
    <xf numFmtId="0" fontId="56" fillId="0" borderId="0" xfId="154" applyFill="1" applyAlignment="1">
      <alignment horizontal="left"/>
    </xf>
    <xf numFmtId="0" fontId="59" fillId="0" borderId="0" xfId="72" applyFont="1" applyFill="1" applyBorder="1" applyAlignment="1" applyProtection="1"/>
    <xf numFmtId="0" fontId="41" fillId="0" borderId="0" xfId="0" applyFont="1"/>
    <xf numFmtId="0" fontId="61" fillId="0" borderId="0" xfId="0" applyFont="1"/>
    <xf numFmtId="0" fontId="45" fillId="0" borderId="13" xfId="0" applyFont="1" applyBorder="1"/>
    <xf numFmtId="2" fontId="0" fillId="0" borderId="0" xfId="0" applyNumberFormat="1"/>
    <xf numFmtId="0" fontId="27" fillId="0" borderId="0" xfId="72" applyAlignment="1" applyProtection="1"/>
    <xf numFmtId="1" fontId="0" fillId="3" borderId="0" xfId="0" applyNumberFormat="1" applyFill="1"/>
    <xf numFmtId="11" fontId="0" fillId="3" borderId="0" xfId="0" applyNumberFormat="1" applyFill="1"/>
    <xf numFmtId="0" fontId="66" fillId="0" borderId="0" xfId="0" applyFont="1"/>
    <xf numFmtId="4" fontId="45" fillId="0" borderId="0" xfId="0" applyNumberFormat="1" applyFont="1"/>
    <xf numFmtId="0" fontId="49" fillId="0" borderId="0" xfId="0" applyFont="1"/>
    <xf numFmtId="4" fontId="12" fillId="0" borderId="0" xfId="0" applyNumberFormat="1" applyFont="1"/>
    <xf numFmtId="0" fontId="49" fillId="0" borderId="0" xfId="0" applyFont="1" applyAlignment="1">
      <alignment wrapText="1"/>
    </xf>
    <xf numFmtId="0" fontId="46" fillId="0" borderId="0" xfId="0" applyFont="1"/>
    <xf numFmtId="0" fontId="47" fillId="0" borderId="0" xfId="0" applyFont="1"/>
    <xf numFmtId="0" fontId="5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56" fillId="0" borderId="0" xfId="154" applyBorder="1" applyAlignment="1"/>
    <xf numFmtId="3" fontId="66" fillId="0" borderId="0" xfId="0" applyNumberFormat="1" applyFont="1"/>
    <xf numFmtId="0" fontId="54" fillId="0" borderId="0" xfId="0" applyFont="1"/>
    <xf numFmtId="0" fontId="55" fillId="0" borderId="0" xfId="0" applyFont="1"/>
    <xf numFmtId="0" fontId="65" fillId="0" borderId="0" xfId="0" applyFont="1"/>
    <xf numFmtId="0" fontId="45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69" fillId="0" borderId="0" xfId="0" applyFont="1" applyAlignment="1">
      <alignment wrapText="1"/>
    </xf>
    <xf numFmtId="0" fontId="66" fillId="29" borderId="0" xfId="0" applyFont="1" applyFill="1"/>
    <xf numFmtId="11" fontId="66" fillId="29" borderId="0" xfId="0" applyNumberFormat="1" applyFont="1" applyFill="1"/>
    <xf numFmtId="0" fontId="66" fillId="30" borderId="0" xfId="0" applyFont="1" applyFill="1"/>
    <xf numFmtId="0" fontId="0" fillId="29" borderId="0" xfId="0" applyFill="1"/>
    <xf numFmtId="11" fontId="70" fillId="29" borderId="0" xfId="0" quotePrefix="1" applyNumberFormat="1" applyFont="1" applyFill="1"/>
    <xf numFmtId="11" fontId="0" fillId="29" borderId="0" xfId="0" applyNumberFormat="1" applyFill="1"/>
    <xf numFmtId="167" fontId="0" fillId="29" borderId="0" xfId="0" applyNumberFormat="1" applyFill="1"/>
    <xf numFmtId="0" fontId="62" fillId="0" borderId="0" xfId="0" applyFont="1"/>
    <xf numFmtId="0" fontId="71" fillId="0" borderId="0" xfId="0" applyFont="1" applyAlignment="1">
      <alignment horizontal="right"/>
    </xf>
    <xf numFmtId="0" fontId="71" fillId="0" borderId="0" xfId="0" applyFont="1"/>
    <xf numFmtId="168" fontId="45" fillId="0" borderId="0" xfId="0" applyNumberFormat="1" applyFont="1"/>
    <xf numFmtId="2" fontId="49" fillId="0" borderId="0" xfId="0" applyNumberFormat="1" applyFont="1" applyAlignment="1">
      <alignment horizontal="left" indent="1"/>
    </xf>
    <xf numFmtId="168" fontId="71" fillId="0" borderId="0" xfId="0" applyNumberFormat="1" applyFont="1"/>
    <xf numFmtId="2" fontId="12" fillId="0" borderId="0" xfId="0" applyNumberFormat="1" applyFont="1" applyAlignment="1">
      <alignment horizontal="left" indent="2"/>
    </xf>
    <xf numFmtId="2" fontId="12" fillId="0" borderId="0" xfId="0" applyNumberFormat="1" applyFont="1"/>
    <xf numFmtId="0" fontId="49" fillId="0" borderId="0" xfId="0" applyFont="1" applyAlignment="1">
      <alignment horizontal="left" indent="1"/>
    </xf>
    <xf numFmtId="2" fontId="46" fillId="0" borderId="0" xfId="0" applyNumberFormat="1" applyFont="1"/>
    <xf numFmtId="1" fontId="47" fillId="0" borderId="0" xfId="0" applyNumberFormat="1" applyFont="1" applyAlignment="1">
      <alignment horizontal="left" indent="2"/>
    </xf>
    <xf numFmtId="3" fontId="71" fillId="0" borderId="0" xfId="0" applyNumberFormat="1" applyFont="1"/>
    <xf numFmtId="2" fontId="45" fillId="0" borderId="0" xfId="0" applyNumberFormat="1" applyFont="1"/>
    <xf numFmtId="0" fontId="45" fillId="0" borderId="0" xfId="0" applyFont="1" applyAlignment="1">
      <alignment horizontal="left" wrapText="1"/>
    </xf>
    <xf numFmtId="1" fontId="47" fillId="0" borderId="0" xfId="0" applyNumberFormat="1" applyFont="1" applyAlignment="1">
      <alignment horizontal="left"/>
    </xf>
    <xf numFmtId="0" fontId="2" fillId="31" borderId="0" xfId="0" applyFont="1" applyFill="1"/>
    <xf numFmtId="0" fontId="0" fillId="31" borderId="0" xfId="0" applyFill="1"/>
    <xf numFmtId="0" fontId="2" fillId="32" borderId="0" xfId="0" applyFont="1" applyFill="1"/>
    <xf numFmtId="0" fontId="0" fillId="32" borderId="0" xfId="0" applyFill="1"/>
    <xf numFmtId="11" fontId="0" fillId="32" borderId="0" xfId="156" applyNumberFormat="1" applyFont="1" applyFill="1"/>
    <xf numFmtId="169" fontId="0" fillId="32" borderId="0" xfId="156" applyNumberFormat="1" applyFont="1" applyFill="1"/>
    <xf numFmtId="43" fontId="0" fillId="32" borderId="0" xfId="156" applyFont="1" applyFill="1"/>
    <xf numFmtId="170" fontId="0" fillId="32" borderId="0" xfId="156" applyNumberFormat="1" applyFont="1" applyFill="1"/>
    <xf numFmtId="43" fontId="0" fillId="0" borderId="0" xfId="0" applyNumberFormat="1"/>
    <xf numFmtId="0" fontId="41" fillId="0" borderId="0" xfId="0" applyFont="1" applyAlignment="1">
      <alignment horizontal="left" indent="2"/>
    </xf>
    <xf numFmtId="0" fontId="0" fillId="0" borderId="0" xfId="0" quotePrefix="1"/>
    <xf numFmtId="0" fontId="72" fillId="0" borderId="0" xfId="0" applyFont="1"/>
    <xf numFmtId="171" fontId="0" fillId="0" borderId="0" xfId="0" applyNumberFormat="1"/>
    <xf numFmtId="0" fontId="57" fillId="0" borderId="0" xfId="0" applyFont="1"/>
    <xf numFmtId="1" fontId="57" fillId="0" borderId="0" xfId="0" applyNumberFormat="1" applyFont="1"/>
    <xf numFmtId="172" fontId="0" fillId="0" borderId="0" xfId="0" applyNumberFormat="1"/>
    <xf numFmtId="0" fontId="12" fillId="0" borderId="0" xfId="0" applyFont="1"/>
    <xf numFmtId="0" fontId="44" fillId="0" borderId="0" xfId="0" applyFont="1"/>
    <xf numFmtId="0" fontId="66" fillId="0" borderId="0" xfId="0" applyFont="1"/>
    <xf numFmtId="0" fontId="45" fillId="0" borderId="0" xfId="0" applyFont="1"/>
    <xf numFmtId="0" fontId="43" fillId="0" borderId="0" xfId="0" applyFont="1"/>
    <xf numFmtId="0" fontId="62" fillId="0" borderId="0" xfId="0" applyFont="1"/>
  </cellXfs>
  <cellStyles count="157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" xfId="156" builtinId="3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4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12" xfId="155" xr:uid="{00000000-0005-0000-0000-00004C000000}"/>
    <cellStyle name="Normal 2" xfId="1" xr:uid="{00000000-0005-0000-0000-00004D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" xfId="153" builtinId="5"/>
    <cellStyle name="Percent 2" xfId="121" xr:uid="{00000000-0005-0000-0000-00007B000000}"/>
    <cellStyle name="Percent 2 2" xfId="122" xr:uid="{00000000-0005-0000-0000-00007C000000}"/>
    <cellStyle name="Percent 3" xfId="123" xr:uid="{00000000-0005-0000-0000-00007D000000}"/>
    <cellStyle name="Percent 3 2" xfId="124" xr:uid="{00000000-0005-0000-0000-00007E000000}"/>
    <cellStyle name="Percent 4" xfId="125" xr:uid="{00000000-0005-0000-0000-00007F000000}"/>
    <cellStyle name="Reference" xfId="126" xr:uid="{00000000-0005-0000-0000-000080000000}"/>
    <cellStyle name="Row heading" xfId="127" xr:uid="{00000000-0005-0000-0000-000081000000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7" xr:uid="{00000000-0005-0000-0000-00008D000000}"/>
    <cellStyle name="Table title 2" xfId="139" xr:uid="{00000000-0005-0000-0000-00008E000000}"/>
    <cellStyle name="Title 2" xfId="140" xr:uid="{00000000-0005-0000-0000-00008F000000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otal 2" xfId="147" xr:uid="{00000000-0005-0000-0000-000096000000}"/>
    <cellStyle name="Warning Text 2" xfId="148" xr:uid="{00000000-0005-0000-0000-000097000000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Canada motorbikes passengers psgr-mile/BTU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'Offroad Calcs'!$A$22:$C$22</c:f>
              <c:strCache>
                <c:ptCount val="3"/>
                <c:pt idx="0">
                  <c:v>ships</c:v>
                </c:pt>
                <c:pt idx="1">
                  <c:v>passengers</c:v>
                </c:pt>
                <c:pt idx="2">
                  <c:v>psgr-mile/BTU</c:v>
                </c:pt>
              </c:strCache>
            </c:strRef>
          </c:tx>
          <c:marker>
            <c:symbol val="none"/>
          </c:marker>
          <c:cat>
            <c:numRef>
              <c:f>'Offroad Calcs'!$D$16:$AC$16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'Offroad Calcs'!$D$22:$AC$22</c:f>
              <c:numCache>
                <c:formatCode>0.00E+00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1-4CDF-A279-6B865549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4672"/>
        <c:axId val="132093440"/>
      </c:lineChart>
      <c:catAx>
        <c:axId val="1314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93440"/>
        <c:crosses val="autoZero"/>
        <c:auto val="1"/>
        <c:lblAlgn val="ctr"/>
        <c:lblOffset val="100"/>
        <c:noMultiLvlLbl val="0"/>
      </c:catAx>
      <c:valAx>
        <c:axId val="1320934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148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30</xdr:row>
      <xdr:rowOff>19050</xdr:rowOff>
    </xdr:from>
    <xdr:to>
      <xdr:col>13</xdr:col>
      <xdr:colOff>307975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 Dixon" id="{95557556-8703-4CA4-ABDA-F9972C526E77}" userId="Andre Dix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2-10-14T16:33:19.33" personId="{95557556-8703-4CA4-ABDA-F9972C526E77}" id="{C17F907A-B3C6-492E-99E3-7B403A20B337}">
    <text>Previously: 
=('Freight Fleet Data'!AE17+'Freight Fleet Data'!AE18)*10^3</text>
  </threadedComment>
  <threadedComment ref="B4" dT="2022-10-14T16:36:57.62" personId="{95557556-8703-4CA4-ABDA-F9972C526E77}" id="{03335BD4-6E91-441B-BB18-C468F5CF9091}">
    <text>Previously: 
='Freight Energy Data'!AE27*'Freight Energy Data'!AE21/100/('Freight Energy Data'!AE27+'Freight Energy Data'!AE78)*SUM('Freight Fleet Data'!AE17:AE18)*10^3</text>
  </threadedComment>
  <threadedComment ref="B5" dT="2022-10-14T16:47:55.06" personId="{95557556-8703-4CA4-ABDA-F9972C526E77}" id="{03781866-59B3-4923-B63B-5B1DA603A071}">
    <text>Previously:
=B3-B4</text>
  </threadedComment>
  <threadedComment ref="B8" dT="2022-10-14T16:48:08.88" personId="{95557556-8703-4CA4-ABDA-F9972C526E77}" id="{C7F84282-4995-4B7E-9A40-F1DCBBCE80A7}">
    <text>Previously:
='Freight Energy Data'!AE15</text>
  </threadedComment>
  <threadedComment ref="B9" dT="2022-10-14T16:48:26.66" personId="{95557556-8703-4CA4-ABDA-F9972C526E77}" id="{CEB127BE-974A-44C1-A5A4-F47C05E4C914}">
    <text>Previously: 
='Freight Energy Data'!AE16+'Freight Energy Data'!AE52</text>
  </threadedComment>
  <threadedComment ref="B12" dT="2022-10-14T16:48:56.20" personId="{95557556-8703-4CA4-ABDA-F9972C526E77}" id="{16F22C4A-D7EE-4D35-AD35-0E54D964FE86}">
    <text>Previously:
=CONVERT(SUMPRODUCT('Freight Fleet Data'!AE17:AE18,'Freight Fleet Data'!AE21:AE22)/SUM('Freight Fleet Data'!AE17:AE18),"km","mi")</text>
  </threadedComment>
  <threadedComment ref="B13" dT="2022-10-14T16:49:13.45" personId="{95557556-8703-4CA4-ABDA-F9972C526E77}" id="{19AB8AB3-6597-4772-8B96-7DA1AF58D356}">
    <text>Previously:
=B12</text>
  </threadedComment>
  <threadedComment ref="B16" dT="2022-10-14T16:49:26.72" personId="{95557556-8703-4CA4-ABDA-F9972C526E77}" id="{F806F2A1-304C-4295-9AE3-908D376E5EEB}">
    <text>Previously:
=SUM('Freight Energy Data'!AE78,'Freight Energy Data'!AE27)*10^3/SUMPRODUCT('Freight Fleet Data'!AE17:AE18,'Freight Fleet Data'!AE21:AE22)</text>
  </threadedComment>
  <threadedComment ref="B17" dT="2022-10-14T16:49:45.45" personId="{95557556-8703-4CA4-ABDA-F9972C526E77}" id="{D9D7C9DF-9872-4A62-85AA-C577EDDAF656}">
    <text>Previously:
=B16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2-10-14T16:16:33.44" personId="{95557556-8703-4CA4-ABDA-F9972C526E77}" id="{F880DEE8-7BAB-42D2-883F-C7743ADE7553}">
    <text>Previously:
=D3*'Calibration Adjustments'!C20</text>
  </threadedComment>
  <threadedComment ref="E3" dT="2022-10-14T16:12:03.53" personId="{95557556-8703-4CA4-ABDA-F9972C526E77}" id="{5BBEDC4A-13C0-40F6-8B14-3C891C5AD16F}">
    <text>Previously:
=D3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2-10-17T12:49:55.77" personId="{95557556-8703-4CA4-ABDA-F9972C526E77}" id="{1B324364-DA14-4442-9E57-8E7B9468C56C}">
    <text>Previously:
='Onroad Calcs'!B20</text>
  </threadedComment>
  <threadedComment ref="A7" dT="2022-10-14T20:52:35.09" personId="{95557556-8703-4CA4-ABDA-F9972C526E77}" id="{BC2547AF-5763-4F65-87BC-7DB23B2B37E2}">
    <text>Previously this row was zeroes.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ee.nrcan.gc.ca/corporate/statistics/neud/dpa/menus/trends/comprehensive/trends_tran_ca.cfm" TargetMode="External"/><Relationship Id="rId2" Type="http://schemas.openxmlformats.org/officeDocument/2006/relationships/hyperlink" Target="http://oee.nrcan.gc.ca/corporate/statistics/neud/dpa/menus/trends/comprehensive/trends_tran_ca.cfm" TargetMode="External"/><Relationship Id="rId1" Type="http://schemas.openxmlformats.org/officeDocument/2006/relationships/hyperlink" Target="http://oee.nrcan.gc.ca/corporate/statistics/neud/dpa/menus/trends/handbook/handbook_tran_00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oee.rncan.gc.ca/corporate/statistics/neud/dpa/showTable.cfm?type=HB&#167;or=tran&amp;juris=00&amp;rn=1&amp;page=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A29" sqref="A29"/>
    </sheetView>
  </sheetViews>
  <sheetFormatPr defaultRowHeight="15"/>
  <cols>
    <col min="1" max="1" width="32.28515625" customWidth="1"/>
    <col min="2" max="2" width="107.42578125" customWidth="1"/>
  </cols>
  <sheetData>
    <row r="1" spans="1:6">
      <c r="A1" s="1" t="s">
        <v>0</v>
      </c>
    </row>
    <row r="3" spans="1:6">
      <c r="A3" s="1" t="s">
        <v>1</v>
      </c>
      <c r="B3" s="2" t="s">
        <v>2</v>
      </c>
    </row>
    <row r="4" spans="1:6">
      <c r="A4" s="1"/>
      <c r="B4" t="s">
        <v>3</v>
      </c>
    </row>
    <row r="5" spans="1:6">
      <c r="A5" s="1"/>
      <c r="B5" t="s">
        <v>4</v>
      </c>
    </row>
    <row r="6" spans="1:6">
      <c r="A6" s="1"/>
      <c r="B6" s="4" t="s">
        <v>5</v>
      </c>
    </row>
    <row r="7" spans="1:6">
      <c r="A7" s="1"/>
      <c r="B7" t="s">
        <v>6</v>
      </c>
    </row>
    <row r="8" spans="1:6">
      <c r="A8" s="1"/>
      <c r="B8" s="25" t="s">
        <v>7</v>
      </c>
    </row>
    <row r="9" spans="1:6">
      <c r="A9" s="1"/>
      <c r="B9" s="26" t="s">
        <v>8</v>
      </c>
    </row>
    <row r="10" spans="1:6">
      <c r="A10" s="1"/>
      <c r="E10" s="1"/>
      <c r="F10" s="1"/>
    </row>
    <row r="11" spans="1:6">
      <c r="A11" s="1"/>
      <c r="B11" s="2" t="s">
        <v>9</v>
      </c>
      <c r="E11" s="1"/>
    </row>
    <row r="12" spans="1:6">
      <c r="A12" s="1"/>
      <c r="B12" t="s">
        <v>10</v>
      </c>
      <c r="E12" s="1"/>
    </row>
    <row r="13" spans="1:6">
      <c r="A13" s="1"/>
      <c r="B13" s="4">
        <v>2019</v>
      </c>
      <c r="E13" s="1"/>
      <c r="F13" s="4"/>
    </row>
    <row r="14" spans="1:6">
      <c r="A14" s="1"/>
      <c r="B14" t="s">
        <v>11</v>
      </c>
      <c r="E14" s="1"/>
      <c r="F14" s="29"/>
    </row>
    <row r="15" spans="1:6">
      <c r="A15" s="1"/>
      <c r="B15" s="35" t="s">
        <v>12</v>
      </c>
    </row>
    <row r="16" spans="1:6">
      <c r="A16" s="1"/>
      <c r="B16" t="s">
        <v>13</v>
      </c>
    </row>
    <row r="17" spans="1:2">
      <c r="A17" s="1" t="s">
        <v>14</v>
      </c>
    </row>
    <row r="18" spans="1:2">
      <c r="A18" t="s">
        <v>15</v>
      </c>
    </row>
    <row r="20" spans="1:2">
      <c r="A20" t="s">
        <v>16</v>
      </c>
    </row>
    <row r="21" spans="1:2">
      <c r="A21" t="s">
        <v>17</v>
      </c>
    </row>
    <row r="23" spans="1:2">
      <c r="A23" t="s">
        <v>18</v>
      </c>
    </row>
    <row r="24" spans="1:2">
      <c r="A24" t="s">
        <v>19</v>
      </c>
    </row>
    <row r="26" spans="1:2">
      <c r="A26" s="1" t="s">
        <v>20</v>
      </c>
    </row>
    <row r="27" spans="1:2">
      <c r="A27">
        <v>1.60934</v>
      </c>
      <c r="B27" t="s">
        <v>21</v>
      </c>
    </row>
    <row r="28" spans="1:2">
      <c r="A28">
        <v>947817000000</v>
      </c>
      <c r="B28" t="s">
        <v>22</v>
      </c>
    </row>
    <row r="29" spans="1:2">
      <c r="A29">
        <v>31820.251799999998</v>
      </c>
      <c r="B29" t="s">
        <v>23</v>
      </c>
    </row>
    <row r="30" spans="1:2">
      <c r="A30">
        <v>36292.321100000001</v>
      </c>
      <c r="B30" t="s">
        <v>24</v>
      </c>
    </row>
    <row r="32" spans="1:2">
      <c r="A32" s="8" t="s">
        <v>25</v>
      </c>
      <c r="B32" s="9"/>
    </row>
    <row r="33" spans="1:4">
      <c r="A33" t="s">
        <v>26</v>
      </c>
    </row>
    <row r="34" spans="1:4">
      <c r="A34" t="s">
        <v>27</v>
      </c>
    </row>
    <row r="35" spans="1:4">
      <c r="A35" t="s">
        <v>28</v>
      </c>
    </row>
    <row r="38" spans="1:4">
      <c r="A38" s="57" t="s">
        <v>29</v>
      </c>
      <c r="B38" s="38"/>
      <c r="C38" s="38"/>
      <c r="D38" s="38"/>
    </row>
    <row r="39" spans="1:4">
      <c r="A39" s="38" t="s">
        <v>30</v>
      </c>
      <c r="B39" s="38"/>
      <c r="C39" s="38"/>
      <c r="D39" s="38"/>
    </row>
    <row r="40" spans="1:4">
      <c r="A40" s="38" t="s">
        <v>31</v>
      </c>
      <c r="B40" s="38"/>
      <c r="C40" s="38"/>
      <c r="D40" s="38"/>
    </row>
    <row r="41" spans="1:4">
      <c r="A41" s="38" t="s">
        <v>32</v>
      </c>
      <c r="B41" s="38"/>
      <c r="C41" s="38"/>
      <c r="D41" s="38"/>
    </row>
    <row r="42" spans="1:4">
      <c r="A42" s="38" t="s">
        <v>33</v>
      </c>
      <c r="B42" s="38"/>
      <c r="C42" s="38"/>
      <c r="D42" s="38"/>
    </row>
    <row r="43" spans="1:4">
      <c r="A43" s="38" t="s">
        <v>34</v>
      </c>
      <c r="B43" s="38"/>
      <c r="C43" s="38"/>
      <c r="D43" s="38"/>
    </row>
    <row r="44" spans="1:4">
      <c r="A44" s="47" t="s">
        <v>35</v>
      </c>
      <c r="B44" s="38"/>
      <c r="C44" s="38"/>
      <c r="D44" s="38"/>
    </row>
    <row r="45" spans="1:4">
      <c r="A45" s="38"/>
      <c r="B45" s="38"/>
      <c r="C45" s="38"/>
      <c r="D45" s="38"/>
    </row>
    <row r="46" spans="1:4">
      <c r="A46" s="38" t="s">
        <v>36</v>
      </c>
      <c r="B46" s="38"/>
      <c r="C46" s="38"/>
      <c r="D46" s="38"/>
    </row>
    <row r="47" spans="1:4">
      <c r="A47" t="s">
        <v>37</v>
      </c>
    </row>
  </sheetData>
  <hyperlinks>
    <hyperlink ref="B8" r:id="rId1" xr:uid="{00000000-0004-0000-0000-000000000000}"/>
    <hyperlink ref="B15" r:id="rId2" xr:uid="{00000000-0004-0000-0000-000001000000}"/>
    <hyperlink ref="A44" r:id="rId3" xr:uid="{FD3FF9BC-8BC8-4429-958E-7BED3D42EBC9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23"/>
  <sheetViews>
    <sheetView topLeftCell="A144" workbookViewId="0">
      <selection activeCell="B74" sqref="B74"/>
    </sheetView>
  </sheetViews>
  <sheetFormatPr defaultRowHeight="15"/>
  <cols>
    <col min="1" max="1" width="3" customWidth="1"/>
    <col min="2" max="2" width="46.5703125" customWidth="1"/>
    <col min="20" max="29" width="9.28515625" customWidth="1"/>
    <col min="257" max="257" width="3" customWidth="1"/>
    <col min="258" max="258" width="46.5703125" customWidth="1"/>
    <col min="276" max="285" width="9.28515625" customWidth="1"/>
    <col min="513" max="513" width="3" customWidth="1"/>
    <col min="514" max="514" width="46.5703125" customWidth="1"/>
    <col min="532" max="541" width="9.28515625" customWidth="1"/>
    <col min="769" max="769" width="3" customWidth="1"/>
    <col min="770" max="770" width="46.5703125" customWidth="1"/>
    <col min="788" max="797" width="9.28515625" customWidth="1"/>
    <col min="1025" max="1025" width="3" customWidth="1"/>
    <col min="1026" max="1026" width="46.5703125" customWidth="1"/>
    <col min="1044" max="1053" width="9.28515625" customWidth="1"/>
    <col min="1281" max="1281" width="3" customWidth="1"/>
    <col min="1282" max="1282" width="46.5703125" customWidth="1"/>
    <col min="1300" max="1309" width="9.28515625" customWidth="1"/>
    <col min="1537" max="1537" width="3" customWidth="1"/>
    <col min="1538" max="1538" width="46.5703125" customWidth="1"/>
    <col min="1556" max="1565" width="9.28515625" customWidth="1"/>
    <col min="1793" max="1793" width="3" customWidth="1"/>
    <col min="1794" max="1794" width="46.5703125" customWidth="1"/>
    <col min="1812" max="1821" width="9.28515625" customWidth="1"/>
    <col min="2049" max="2049" width="3" customWidth="1"/>
    <col min="2050" max="2050" width="46.5703125" customWidth="1"/>
    <col min="2068" max="2077" width="9.28515625" customWidth="1"/>
    <col min="2305" max="2305" width="3" customWidth="1"/>
    <col min="2306" max="2306" width="46.5703125" customWidth="1"/>
    <col min="2324" max="2333" width="9.28515625" customWidth="1"/>
    <col min="2561" max="2561" width="3" customWidth="1"/>
    <col min="2562" max="2562" width="46.5703125" customWidth="1"/>
    <col min="2580" max="2589" width="9.28515625" customWidth="1"/>
    <col min="2817" max="2817" width="3" customWidth="1"/>
    <col min="2818" max="2818" width="46.5703125" customWidth="1"/>
    <col min="2836" max="2845" width="9.28515625" customWidth="1"/>
    <col min="3073" max="3073" width="3" customWidth="1"/>
    <col min="3074" max="3074" width="46.5703125" customWidth="1"/>
    <col min="3092" max="3101" width="9.28515625" customWidth="1"/>
    <col min="3329" max="3329" width="3" customWidth="1"/>
    <col min="3330" max="3330" width="46.5703125" customWidth="1"/>
    <col min="3348" max="3357" width="9.28515625" customWidth="1"/>
    <col min="3585" max="3585" width="3" customWidth="1"/>
    <col min="3586" max="3586" width="46.5703125" customWidth="1"/>
    <col min="3604" max="3613" width="9.28515625" customWidth="1"/>
    <col min="3841" max="3841" width="3" customWidth="1"/>
    <col min="3842" max="3842" width="46.5703125" customWidth="1"/>
    <col min="3860" max="3869" width="9.28515625" customWidth="1"/>
    <col min="4097" max="4097" width="3" customWidth="1"/>
    <col min="4098" max="4098" width="46.5703125" customWidth="1"/>
    <col min="4116" max="4125" width="9.28515625" customWidth="1"/>
    <col min="4353" max="4353" width="3" customWidth="1"/>
    <col min="4354" max="4354" width="46.5703125" customWidth="1"/>
    <col min="4372" max="4381" width="9.28515625" customWidth="1"/>
    <col min="4609" max="4609" width="3" customWidth="1"/>
    <col min="4610" max="4610" width="46.5703125" customWidth="1"/>
    <col min="4628" max="4637" width="9.28515625" customWidth="1"/>
    <col min="4865" max="4865" width="3" customWidth="1"/>
    <col min="4866" max="4866" width="46.5703125" customWidth="1"/>
    <col min="4884" max="4893" width="9.28515625" customWidth="1"/>
    <col min="5121" max="5121" width="3" customWidth="1"/>
    <col min="5122" max="5122" width="46.5703125" customWidth="1"/>
    <col min="5140" max="5149" width="9.28515625" customWidth="1"/>
    <col min="5377" max="5377" width="3" customWidth="1"/>
    <col min="5378" max="5378" width="46.5703125" customWidth="1"/>
    <col min="5396" max="5405" width="9.28515625" customWidth="1"/>
    <col min="5633" max="5633" width="3" customWidth="1"/>
    <col min="5634" max="5634" width="46.5703125" customWidth="1"/>
    <col min="5652" max="5661" width="9.28515625" customWidth="1"/>
    <col min="5889" max="5889" width="3" customWidth="1"/>
    <col min="5890" max="5890" width="46.5703125" customWidth="1"/>
    <col min="5908" max="5917" width="9.28515625" customWidth="1"/>
    <col min="6145" max="6145" width="3" customWidth="1"/>
    <col min="6146" max="6146" width="46.5703125" customWidth="1"/>
    <col min="6164" max="6173" width="9.28515625" customWidth="1"/>
    <col min="6401" max="6401" width="3" customWidth="1"/>
    <col min="6402" max="6402" width="46.5703125" customWidth="1"/>
    <col min="6420" max="6429" width="9.28515625" customWidth="1"/>
    <col min="6657" max="6657" width="3" customWidth="1"/>
    <col min="6658" max="6658" width="46.5703125" customWidth="1"/>
    <col min="6676" max="6685" width="9.28515625" customWidth="1"/>
    <col min="6913" max="6913" width="3" customWidth="1"/>
    <col min="6914" max="6914" width="46.5703125" customWidth="1"/>
    <col min="6932" max="6941" width="9.28515625" customWidth="1"/>
    <col min="7169" max="7169" width="3" customWidth="1"/>
    <col min="7170" max="7170" width="46.5703125" customWidth="1"/>
    <col min="7188" max="7197" width="9.28515625" customWidth="1"/>
    <col min="7425" max="7425" width="3" customWidth="1"/>
    <col min="7426" max="7426" width="46.5703125" customWidth="1"/>
    <col min="7444" max="7453" width="9.28515625" customWidth="1"/>
    <col min="7681" max="7681" width="3" customWidth="1"/>
    <col min="7682" max="7682" width="46.5703125" customWidth="1"/>
    <col min="7700" max="7709" width="9.28515625" customWidth="1"/>
    <col min="7937" max="7937" width="3" customWidth="1"/>
    <col min="7938" max="7938" width="46.5703125" customWidth="1"/>
    <col min="7956" max="7965" width="9.28515625" customWidth="1"/>
    <col min="8193" max="8193" width="3" customWidth="1"/>
    <col min="8194" max="8194" width="46.5703125" customWidth="1"/>
    <col min="8212" max="8221" width="9.28515625" customWidth="1"/>
    <col min="8449" max="8449" width="3" customWidth="1"/>
    <col min="8450" max="8450" width="46.5703125" customWidth="1"/>
    <col min="8468" max="8477" width="9.28515625" customWidth="1"/>
    <col min="8705" max="8705" width="3" customWidth="1"/>
    <col min="8706" max="8706" width="46.5703125" customWidth="1"/>
    <col min="8724" max="8733" width="9.28515625" customWidth="1"/>
    <col min="8961" max="8961" width="3" customWidth="1"/>
    <col min="8962" max="8962" width="46.5703125" customWidth="1"/>
    <col min="8980" max="8989" width="9.28515625" customWidth="1"/>
    <col min="9217" max="9217" width="3" customWidth="1"/>
    <col min="9218" max="9218" width="46.5703125" customWidth="1"/>
    <col min="9236" max="9245" width="9.28515625" customWidth="1"/>
    <col min="9473" max="9473" width="3" customWidth="1"/>
    <col min="9474" max="9474" width="46.5703125" customWidth="1"/>
    <col min="9492" max="9501" width="9.28515625" customWidth="1"/>
    <col min="9729" max="9729" width="3" customWidth="1"/>
    <col min="9730" max="9730" width="46.5703125" customWidth="1"/>
    <col min="9748" max="9757" width="9.28515625" customWidth="1"/>
    <col min="9985" max="9985" width="3" customWidth="1"/>
    <col min="9986" max="9986" width="46.5703125" customWidth="1"/>
    <col min="10004" max="10013" width="9.28515625" customWidth="1"/>
    <col min="10241" max="10241" width="3" customWidth="1"/>
    <col min="10242" max="10242" width="46.5703125" customWidth="1"/>
    <col min="10260" max="10269" width="9.28515625" customWidth="1"/>
    <col min="10497" max="10497" width="3" customWidth="1"/>
    <col min="10498" max="10498" width="46.5703125" customWidth="1"/>
    <col min="10516" max="10525" width="9.28515625" customWidth="1"/>
    <col min="10753" max="10753" width="3" customWidth="1"/>
    <col min="10754" max="10754" width="46.5703125" customWidth="1"/>
    <col min="10772" max="10781" width="9.28515625" customWidth="1"/>
    <col min="11009" max="11009" width="3" customWidth="1"/>
    <col min="11010" max="11010" width="46.5703125" customWidth="1"/>
    <col min="11028" max="11037" width="9.28515625" customWidth="1"/>
    <col min="11265" max="11265" width="3" customWidth="1"/>
    <col min="11266" max="11266" width="46.5703125" customWidth="1"/>
    <col min="11284" max="11293" width="9.28515625" customWidth="1"/>
    <col min="11521" max="11521" width="3" customWidth="1"/>
    <col min="11522" max="11522" width="46.5703125" customWidth="1"/>
    <col min="11540" max="11549" width="9.28515625" customWidth="1"/>
    <col min="11777" max="11777" width="3" customWidth="1"/>
    <col min="11778" max="11778" width="46.5703125" customWidth="1"/>
    <col min="11796" max="11805" width="9.28515625" customWidth="1"/>
    <col min="12033" max="12033" width="3" customWidth="1"/>
    <col min="12034" max="12034" width="46.5703125" customWidth="1"/>
    <col min="12052" max="12061" width="9.28515625" customWidth="1"/>
    <col min="12289" max="12289" width="3" customWidth="1"/>
    <col min="12290" max="12290" width="46.5703125" customWidth="1"/>
    <col min="12308" max="12317" width="9.28515625" customWidth="1"/>
    <col min="12545" max="12545" width="3" customWidth="1"/>
    <col min="12546" max="12546" width="46.5703125" customWidth="1"/>
    <col min="12564" max="12573" width="9.28515625" customWidth="1"/>
    <col min="12801" max="12801" width="3" customWidth="1"/>
    <col min="12802" max="12802" width="46.5703125" customWidth="1"/>
    <col min="12820" max="12829" width="9.28515625" customWidth="1"/>
    <col min="13057" max="13057" width="3" customWidth="1"/>
    <col min="13058" max="13058" width="46.5703125" customWidth="1"/>
    <col min="13076" max="13085" width="9.28515625" customWidth="1"/>
    <col min="13313" max="13313" width="3" customWidth="1"/>
    <col min="13314" max="13314" width="46.5703125" customWidth="1"/>
    <col min="13332" max="13341" width="9.28515625" customWidth="1"/>
    <col min="13569" max="13569" width="3" customWidth="1"/>
    <col min="13570" max="13570" width="46.5703125" customWidth="1"/>
    <col min="13588" max="13597" width="9.28515625" customWidth="1"/>
    <col min="13825" max="13825" width="3" customWidth="1"/>
    <col min="13826" max="13826" width="46.5703125" customWidth="1"/>
    <col min="13844" max="13853" width="9.28515625" customWidth="1"/>
    <col min="14081" max="14081" width="3" customWidth="1"/>
    <col min="14082" max="14082" width="46.5703125" customWidth="1"/>
    <col min="14100" max="14109" width="9.28515625" customWidth="1"/>
    <col min="14337" max="14337" width="3" customWidth="1"/>
    <col min="14338" max="14338" width="46.5703125" customWidth="1"/>
    <col min="14356" max="14365" width="9.28515625" customWidth="1"/>
    <col min="14593" max="14593" width="3" customWidth="1"/>
    <col min="14594" max="14594" width="46.5703125" customWidth="1"/>
    <col min="14612" max="14621" width="9.28515625" customWidth="1"/>
    <col min="14849" max="14849" width="3" customWidth="1"/>
    <col min="14850" max="14850" width="46.5703125" customWidth="1"/>
    <col min="14868" max="14877" width="9.28515625" customWidth="1"/>
    <col min="15105" max="15105" width="3" customWidth="1"/>
    <col min="15106" max="15106" width="46.5703125" customWidth="1"/>
    <col min="15124" max="15133" width="9.28515625" customWidth="1"/>
    <col min="15361" max="15361" width="3" customWidth="1"/>
    <col min="15362" max="15362" width="46.5703125" customWidth="1"/>
    <col min="15380" max="15389" width="9.28515625" customWidth="1"/>
    <col min="15617" max="15617" width="3" customWidth="1"/>
    <col min="15618" max="15618" width="46.5703125" customWidth="1"/>
    <col min="15636" max="15645" width="9.28515625" customWidth="1"/>
    <col min="15873" max="15873" width="3" customWidth="1"/>
    <col min="15874" max="15874" width="46.5703125" customWidth="1"/>
    <col min="15892" max="15901" width="9.28515625" customWidth="1"/>
    <col min="16129" max="16129" width="3" customWidth="1"/>
    <col min="16130" max="16130" width="46.5703125" customWidth="1"/>
    <col min="16148" max="16157" width="9.28515625" customWidth="1"/>
  </cols>
  <sheetData>
    <row r="1" spans="1:32" ht="52.35" customHeight="1"/>
    <row r="2" spans="1:32" ht="18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5" spans="1:32" ht="18" customHeight="1">
      <c r="A5" s="98" t="s">
        <v>187</v>
      </c>
      <c r="B5" s="9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>
      <c r="A6" s="95"/>
      <c r="B6" s="95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75">
      <c r="A7" s="97" t="s">
        <v>188</v>
      </c>
      <c r="B7" s="9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75">
      <c r="A8" s="97" t="s">
        <v>249</v>
      </c>
      <c r="B8" s="97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38"/>
      <c r="AE8" s="38"/>
      <c r="AF8" s="38"/>
    </row>
    <row r="9" spans="1:32">
      <c r="A9" s="95"/>
      <c r="B9" s="95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75">
      <c r="A10" s="95"/>
      <c r="B10" s="95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95"/>
      <c r="B11" s="95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>
      <c r="A12" s="94"/>
      <c r="B12" s="94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>
      <c r="A13" s="15"/>
      <c r="B13" s="15" t="s">
        <v>250</v>
      </c>
      <c r="C13" s="15">
        <v>705.5</v>
      </c>
      <c r="D13" s="15">
        <v>683.3</v>
      </c>
      <c r="E13" s="15">
        <v>683</v>
      </c>
      <c r="F13" s="15">
        <v>685.9</v>
      </c>
      <c r="G13" s="15">
        <v>682</v>
      </c>
      <c r="H13" s="15">
        <v>669.1</v>
      </c>
      <c r="I13" s="15">
        <v>652.79999999999995</v>
      </c>
      <c r="J13" s="15">
        <v>647.70000000000005</v>
      </c>
      <c r="K13" s="15">
        <v>641.29999999999995</v>
      </c>
      <c r="L13" s="15">
        <v>638.9</v>
      </c>
      <c r="M13" s="15">
        <v>625.5</v>
      </c>
      <c r="N13" s="15">
        <v>620.20000000000005</v>
      </c>
      <c r="O13" s="15">
        <v>634.9</v>
      </c>
      <c r="P13" s="15">
        <v>629.1</v>
      </c>
      <c r="Q13" s="15">
        <v>626</v>
      </c>
      <c r="R13" s="15">
        <v>619.29999999999995</v>
      </c>
      <c r="S13" s="15">
        <v>606.9</v>
      </c>
      <c r="T13" s="15">
        <v>623.1</v>
      </c>
      <c r="U13" s="15">
        <v>604.4</v>
      </c>
      <c r="V13" s="15">
        <v>602.9</v>
      </c>
      <c r="W13" s="15">
        <v>597.6</v>
      </c>
      <c r="X13" s="15">
        <v>579.6</v>
      </c>
      <c r="Y13" s="15">
        <v>566.79999999999995</v>
      </c>
      <c r="Z13" s="15">
        <v>564</v>
      </c>
      <c r="AA13" s="15">
        <v>535.9</v>
      </c>
      <c r="AB13" s="15">
        <v>536.1</v>
      </c>
      <c r="AC13" s="15">
        <v>531.70000000000005</v>
      </c>
      <c r="AD13" s="15">
        <v>516.79999999999995</v>
      </c>
      <c r="AE13" s="15">
        <v>516.29999999999995</v>
      </c>
      <c r="AF13" s="38"/>
    </row>
    <row r="14" spans="1:32">
      <c r="A14" s="38"/>
      <c r="B14" s="40" t="s">
        <v>191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>
      <c r="A15" s="38"/>
      <c r="B15" s="38" t="s">
        <v>42</v>
      </c>
      <c r="C15" s="38">
        <v>1.1000000000000001</v>
      </c>
      <c r="D15" s="38">
        <v>1.9</v>
      </c>
      <c r="E15" s="38">
        <v>2.1</v>
      </c>
      <c r="F15" s="38">
        <v>2.2000000000000002</v>
      </c>
      <c r="G15" s="38">
        <v>2.1</v>
      </c>
      <c r="H15" s="38">
        <v>1.4</v>
      </c>
      <c r="I15" s="38">
        <v>1.2</v>
      </c>
      <c r="J15" s="38">
        <v>2</v>
      </c>
      <c r="K15" s="38">
        <v>1.7</v>
      </c>
      <c r="L15" s="38">
        <v>1.2</v>
      </c>
      <c r="M15" s="38">
        <v>1</v>
      </c>
      <c r="N15" s="38">
        <v>1</v>
      </c>
      <c r="O15" s="38">
        <v>0.9</v>
      </c>
      <c r="P15" s="38">
        <v>0.9</v>
      </c>
      <c r="Q15" s="38">
        <v>0.9</v>
      </c>
      <c r="R15" s="38">
        <v>1.1000000000000001</v>
      </c>
      <c r="S15" s="38">
        <v>1.2</v>
      </c>
      <c r="T15" s="38">
        <v>1.1000000000000001</v>
      </c>
      <c r="U15" s="38">
        <v>1.1000000000000001</v>
      </c>
      <c r="V15" s="38">
        <v>0.9</v>
      </c>
      <c r="W15" s="38">
        <v>1</v>
      </c>
      <c r="X15" s="38">
        <v>0.9</v>
      </c>
      <c r="Y15" s="38">
        <v>0.7</v>
      </c>
      <c r="Z15" s="38">
        <v>0.5</v>
      </c>
      <c r="AA15" s="38">
        <v>1.1000000000000001</v>
      </c>
      <c r="AB15" s="38">
        <v>0.7</v>
      </c>
      <c r="AC15" s="38">
        <v>0.4</v>
      </c>
      <c r="AD15" s="38">
        <v>0.3</v>
      </c>
      <c r="AE15" s="38">
        <v>0.2</v>
      </c>
      <c r="AF15" s="38"/>
    </row>
    <row r="16" spans="1:32">
      <c r="A16" s="38"/>
      <c r="B16" s="12" t="s">
        <v>43</v>
      </c>
      <c r="C16" s="38">
        <v>687.4</v>
      </c>
      <c r="D16" s="38">
        <v>663.5</v>
      </c>
      <c r="E16" s="38">
        <v>660.8</v>
      </c>
      <c r="F16" s="38">
        <v>667.8</v>
      </c>
      <c r="G16" s="38">
        <v>665.1</v>
      </c>
      <c r="H16" s="38">
        <v>651.4</v>
      </c>
      <c r="I16" s="38">
        <v>636.29999999999995</v>
      </c>
      <c r="J16" s="38">
        <v>631.4</v>
      </c>
      <c r="K16" s="38">
        <v>626</v>
      </c>
      <c r="L16" s="38">
        <v>625.79999999999995</v>
      </c>
      <c r="M16" s="38">
        <v>615</v>
      </c>
      <c r="N16" s="38">
        <v>609.29999999999995</v>
      </c>
      <c r="O16" s="38">
        <v>625.4</v>
      </c>
      <c r="P16" s="38">
        <v>619.20000000000005</v>
      </c>
      <c r="Q16" s="38">
        <v>616.20000000000005</v>
      </c>
      <c r="R16" s="38">
        <v>606.79999999999995</v>
      </c>
      <c r="S16" s="38">
        <v>592.1</v>
      </c>
      <c r="T16" s="38">
        <v>596.9</v>
      </c>
      <c r="U16" s="38">
        <v>577.5</v>
      </c>
      <c r="V16" s="38">
        <v>575.9</v>
      </c>
      <c r="W16" s="38">
        <v>567.1</v>
      </c>
      <c r="X16" s="38">
        <v>540.20000000000005</v>
      </c>
      <c r="Y16" s="38">
        <v>526.79999999999995</v>
      </c>
      <c r="Z16" s="38">
        <v>526.9</v>
      </c>
      <c r="AA16" s="38">
        <v>498.1</v>
      </c>
      <c r="AB16" s="38">
        <v>522.9</v>
      </c>
      <c r="AC16" s="38">
        <v>518.79999999999995</v>
      </c>
      <c r="AD16" s="38">
        <v>504.2</v>
      </c>
      <c r="AE16" s="38">
        <v>503.9</v>
      </c>
      <c r="AF16" s="38"/>
    </row>
    <row r="17" spans="1:32">
      <c r="A17" s="38"/>
      <c r="B17" s="12" t="s">
        <v>44</v>
      </c>
      <c r="C17" s="38">
        <v>4.5</v>
      </c>
      <c r="D17" s="38">
        <v>4.5999999999999996</v>
      </c>
      <c r="E17" s="38">
        <v>4.5999999999999996</v>
      </c>
      <c r="F17" s="38">
        <v>4.2</v>
      </c>
      <c r="G17" s="38">
        <v>3.6</v>
      </c>
      <c r="H17" s="38">
        <v>4</v>
      </c>
      <c r="I17" s="38">
        <v>3.6</v>
      </c>
      <c r="J17" s="38">
        <v>3.8</v>
      </c>
      <c r="K17" s="38">
        <v>3.6</v>
      </c>
      <c r="L17" s="38">
        <v>3.6</v>
      </c>
      <c r="M17" s="38">
        <v>3.7</v>
      </c>
      <c r="N17" s="38">
        <v>4</v>
      </c>
      <c r="O17" s="38">
        <v>4.5</v>
      </c>
      <c r="P17" s="38">
        <v>5.3</v>
      </c>
      <c r="Q17" s="38">
        <v>5.2</v>
      </c>
      <c r="R17" s="38">
        <v>5.7</v>
      </c>
      <c r="S17" s="38">
        <v>6.5</v>
      </c>
      <c r="T17" s="38">
        <v>6.7</v>
      </c>
      <c r="U17" s="38">
        <v>6.3</v>
      </c>
      <c r="V17" s="38">
        <v>6.4</v>
      </c>
      <c r="W17" s="38">
        <v>7</v>
      </c>
      <c r="X17" s="38">
        <v>7.5</v>
      </c>
      <c r="Y17" s="38">
        <v>7.7</v>
      </c>
      <c r="Z17" s="38">
        <v>8.3000000000000007</v>
      </c>
      <c r="AA17" s="38">
        <v>8.3000000000000007</v>
      </c>
      <c r="AB17" s="38">
        <v>8.3000000000000007</v>
      </c>
      <c r="AC17" s="38">
        <v>7.6</v>
      </c>
      <c r="AD17" s="38">
        <v>7.5</v>
      </c>
      <c r="AE17" s="38">
        <v>7.5</v>
      </c>
      <c r="AF17" s="38"/>
    </row>
    <row r="18" spans="1:32">
      <c r="A18" s="38"/>
      <c r="B18" s="12" t="s">
        <v>45</v>
      </c>
      <c r="C18" s="38" t="s">
        <v>46</v>
      </c>
      <c r="D18" s="38" t="s">
        <v>46</v>
      </c>
      <c r="E18" s="38" t="s">
        <v>46</v>
      </c>
      <c r="F18" s="38" t="s">
        <v>46</v>
      </c>
      <c r="G18" s="38" t="s">
        <v>46</v>
      </c>
      <c r="H18" s="38" t="s">
        <v>46</v>
      </c>
      <c r="I18" s="38" t="s">
        <v>46</v>
      </c>
      <c r="J18" s="38" t="s">
        <v>46</v>
      </c>
      <c r="K18" s="38" t="s">
        <v>46</v>
      </c>
      <c r="L18" s="38" t="s">
        <v>46</v>
      </c>
      <c r="M18" s="38" t="s">
        <v>46</v>
      </c>
      <c r="N18" s="38" t="s">
        <v>46</v>
      </c>
      <c r="O18" s="38" t="s">
        <v>46</v>
      </c>
      <c r="P18" s="38" t="s">
        <v>46</v>
      </c>
      <c r="Q18" s="38" t="s">
        <v>46</v>
      </c>
      <c r="R18" s="38">
        <v>2.9</v>
      </c>
      <c r="S18" s="38">
        <v>2.8</v>
      </c>
      <c r="T18" s="38">
        <v>13.4</v>
      </c>
      <c r="U18" s="38">
        <v>14.2</v>
      </c>
      <c r="V18" s="38">
        <v>15.4</v>
      </c>
      <c r="W18" s="38">
        <v>18</v>
      </c>
      <c r="X18" s="38">
        <v>25.8</v>
      </c>
      <c r="Y18" s="38">
        <v>26</v>
      </c>
      <c r="Z18" s="38">
        <v>23.8</v>
      </c>
      <c r="AA18" s="38">
        <v>24.3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>
      <c r="A19" s="38"/>
      <c r="B19" s="12" t="s">
        <v>47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 t="s">
        <v>46</v>
      </c>
      <c r="O19" s="38" t="s">
        <v>46</v>
      </c>
      <c r="P19" s="38" t="s">
        <v>46</v>
      </c>
      <c r="Q19" s="38" t="s">
        <v>46</v>
      </c>
      <c r="R19" s="38" t="s">
        <v>46</v>
      </c>
      <c r="S19" s="38" t="s">
        <v>46</v>
      </c>
      <c r="T19" s="38" t="s">
        <v>46</v>
      </c>
      <c r="U19" s="38" t="s">
        <v>46</v>
      </c>
      <c r="V19" s="38" t="s">
        <v>46</v>
      </c>
      <c r="W19" s="38" t="s">
        <v>46</v>
      </c>
      <c r="X19" s="38" t="s">
        <v>46</v>
      </c>
      <c r="Y19" s="38" t="s">
        <v>46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>
      <c r="A20" s="38"/>
      <c r="B20" s="12" t="s">
        <v>50</v>
      </c>
      <c r="C20" s="38">
        <v>12.4</v>
      </c>
      <c r="D20" s="38">
        <v>13.2</v>
      </c>
      <c r="E20" s="38">
        <v>15.5</v>
      </c>
      <c r="F20" s="38">
        <v>11.7</v>
      </c>
      <c r="G20" s="38">
        <v>11.2</v>
      </c>
      <c r="H20" s="38">
        <v>12.4</v>
      </c>
      <c r="I20" s="38">
        <v>11.7</v>
      </c>
      <c r="J20" s="38">
        <v>10.5</v>
      </c>
      <c r="K20" s="38">
        <v>10</v>
      </c>
      <c r="L20" s="38">
        <v>8.4</v>
      </c>
      <c r="M20" s="38">
        <v>5.8</v>
      </c>
      <c r="N20" s="38">
        <v>5.9</v>
      </c>
      <c r="O20" s="38">
        <v>4.0999999999999996</v>
      </c>
      <c r="P20" s="38">
        <v>3.8</v>
      </c>
      <c r="Q20" s="38">
        <v>3.6</v>
      </c>
      <c r="R20" s="38">
        <v>2.8</v>
      </c>
      <c r="S20" s="38">
        <v>4.2</v>
      </c>
      <c r="T20" s="38">
        <v>5</v>
      </c>
      <c r="U20" s="38">
        <v>5.3</v>
      </c>
      <c r="V20" s="38">
        <v>4.3</v>
      </c>
      <c r="W20" s="38">
        <v>4.5999999999999996</v>
      </c>
      <c r="X20" s="38">
        <v>5.0999999999999996</v>
      </c>
      <c r="Y20" s="38">
        <v>5.6</v>
      </c>
      <c r="Z20" s="38">
        <v>4.5</v>
      </c>
      <c r="AA20" s="38">
        <v>4</v>
      </c>
      <c r="AB20" s="38">
        <v>4.2</v>
      </c>
      <c r="AC20" s="38">
        <v>4.8</v>
      </c>
      <c r="AD20" s="38">
        <v>4.8</v>
      </c>
      <c r="AE20" s="38">
        <v>4.7</v>
      </c>
      <c r="AF20" s="38"/>
    </row>
    <row r="21" spans="1:32" ht="14.65" customHeight="1">
      <c r="A21" s="95"/>
      <c r="B21" s="9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40" t="s">
        <v>192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38"/>
      <c r="B23" s="38" t="s">
        <v>42</v>
      </c>
      <c r="C23" s="38">
        <v>0.2</v>
      </c>
      <c r="D23" s="38">
        <v>0.3</v>
      </c>
      <c r="E23" s="38">
        <v>0.3</v>
      </c>
      <c r="F23" s="38">
        <v>0.3</v>
      </c>
      <c r="G23" s="38">
        <v>0.3</v>
      </c>
      <c r="H23" s="38">
        <v>0.2</v>
      </c>
      <c r="I23" s="38">
        <v>0.2</v>
      </c>
      <c r="J23" s="38">
        <v>0.3</v>
      </c>
      <c r="K23" s="38">
        <v>0.3</v>
      </c>
      <c r="L23" s="38">
        <v>0.2</v>
      </c>
      <c r="M23" s="38">
        <v>0.2</v>
      </c>
      <c r="N23" s="38">
        <v>0.2</v>
      </c>
      <c r="O23" s="38">
        <v>0.1</v>
      </c>
      <c r="P23" s="38">
        <v>0.1</v>
      </c>
      <c r="Q23" s="38">
        <v>0.2</v>
      </c>
      <c r="R23" s="38">
        <v>0.2</v>
      </c>
      <c r="S23" s="38">
        <v>0.2</v>
      </c>
      <c r="T23" s="38">
        <v>0.2</v>
      </c>
      <c r="U23" s="38">
        <v>0.2</v>
      </c>
      <c r="V23" s="38">
        <v>0.2</v>
      </c>
      <c r="W23" s="38">
        <v>0.2</v>
      </c>
      <c r="X23" s="38">
        <v>0.2</v>
      </c>
      <c r="Y23" s="38">
        <v>0.1</v>
      </c>
      <c r="Z23" s="38">
        <v>0.1</v>
      </c>
      <c r="AA23" s="38">
        <v>0.2</v>
      </c>
      <c r="AB23" s="38">
        <v>0.1</v>
      </c>
      <c r="AC23" s="38">
        <v>0.1</v>
      </c>
      <c r="AD23" s="38">
        <v>0.1</v>
      </c>
      <c r="AE23" s="38">
        <v>0</v>
      </c>
      <c r="AF23" s="38"/>
    </row>
    <row r="24" spans="1:32">
      <c r="A24" s="38"/>
      <c r="B24" s="12" t="s">
        <v>43</v>
      </c>
      <c r="C24" s="38">
        <v>97.4</v>
      </c>
      <c r="D24" s="38">
        <v>97.1</v>
      </c>
      <c r="E24" s="38">
        <v>96.7</v>
      </c>
      <c r="F24" s="38">
        <v>97.4</v>
      </c>
      <c r="G24" s="38">
        <v>97.5</v>
      </c>
      <c r="H24" s="38">
        <v>97.4</v>
      </c>
      <c r="I24" s="38">
        <v>97.5</v>
      </c>
      <c r="J24" s="38">
        <v>97.5</v>
      </c>
      <c r="K24" s="38">
        <v>97.6</v>
      </c>
      <c r="L24" s="38">
        <v>97.9</v>
      </c>
      <c r="M24" s="38">
        <v>98.3</v>
      </c>
      <c r="N24" s="38">
        <v>98.2</v>
      </c>
      <c r="O24" s="38">
        <v>98.5</v>
      </c>
      <c r="P24" s="38">
        <v>98.4</v>
      </c>
      <c r="Q24" s="38">
        <v>98.4</v>
      </c>
      <c r="R24" s="38">
        <v>98</v>
      </c>
      <c r="S24" s="38">
        <v>97.6</v>
      </c>
      <c r="T24" s="38">
        <v>95.8</v>
      </c>
      <c r="U24" s="38">
        <v>95.6</v>
      </c>
      <c r="V24" s="38">
        <v>95.5</v>
      </c>
      <c r="W24" s="38">
        <v>94.9</v>
      </c>
      <c r="X24" s="38">
        <v>93.2</v>
      </c>
      <c r="Y24" s="38">
        <v>92.9</v>
      </c>
      <c r="Z24" s="38">
        <v>93.4</v>
      </c>
      <c r="AA24" s="38">
        <v>93</v>
      </c>
      <c r="AB24" s="38">
        <v>97.5</v>
      </c>
      <c r="AC24" s="38">
        <v>97.6</v>
      </c>
      <c r="AD24" s="38">
        <v>97.6</v>
      </c>
      <c r="AE24" s="38">
        <v>97.6</v>
      </c>
      <c r="AF24" s="38"/>
    </row>
    <row r="25" spans="1:32">
      <c r="A25" s="38"/>
      <c r="B25" s="12" t="s">
        <v>44</v>
      </c>
      <c r="C25" s="38">
        <v>0.6</v>
      </c>
      <c r="D25" s="38">
        <v>0.7</v>
      </c>
      <c r="E25" s="38">
        <v>0.7</v>
      </c>
      <c r="F25" s="38">
        <v>0.6</v>
      </c>
      <c r="G25" s="38">
        <v>0.5</v>
      </c>
      <c r="H25" s="38">
        <v>0.6</v>
      </c>
      <c r="I25" s="38">
        <v>0.5</v>
      </c>
      <c r="J25" s="38">
        <v>0.6</v>
      </c>
      <c r="K25" s="38">
        <v>0.6</v>
      </c>
      <c r="L25" s="38">
        <v>0.6</v>
      </c>
      <c r="M25" s="38">
        <v>0.6</v>
      </c>
      <c r="N25" s="38">
        <v>0.7</v>
      </c>
      <c r="O25" s="38">
        <v>0.7</v>
      </c>
      <c r="P25" s="38">
        <v>0.8</v>
      </c>
      <c r="Q25" s="38">
        <v>0.8</v>
      </c>
      <c r="R25" s="38">
        <v>0.9</v>
      </c>
      <c r="S25" s="38">
        <v>1.1000000000000001</v>
      </c>
      <c r="T25" s="38">
        <v>1.1000000000000001</v>
      </c>
      <c r="U25" s="38">
        <v>1</v>
      </c>
      <c r="V25" s="38">
        <v>1.1000000000000001</v>
      </c>
      <c r="W25" s="38">
        <v>1.2</v>
      </c>
      <c r="X25" s="38">
        <v>1.3</v>
      </c>
      <c r="Y25" s="38">
        <v>1.4</v>
      </c>
      <c r="Z25" s="38">
        <v>1.5</v>
      </c>
      <c r="AA25" s="38">
        <v>1.6</v>
      </c>
      <c r="AB25" s="38">
        <v>1.6</v>
      </c>
      <c r="AC25" s="38">
        <v>1.4</v>
      </c>
      <c r="AD25" s="38">
        <v>1.4</v>
      </c>
      <c r="AE25" s="38">
        <v>1.4</v>
      </c>
      <c r="AF25" s="38"/>
    </row>
    <row r="26" spans="1:32">
      <c r="A26" s="38"/>
      <c r="B26" s="12" t="s">
        <v>45</v>
      </c>
      <c r="C26" s="38" t="s">
        <v>46</v>
      </c>
      <c r="D26" s="38" t="s">
        <v>46</v>
      </c>
      <c r="E26" s="38" t="s">
        <v>46</v>
      </c>
      <c r="F26" s="38" t="s">
        <v>46</v>
      </c>
      <c r="G26" s="38" t="s">
        <v>46</v>
      </c>
      <c r="H26" s="38" t="s">
        <v>46</v>
      </c>
      <c r="I26" s="38" t="s">
        <v>46</v>
      </c>
      <c r="J26" s="38" t="s">
        <v>46</v>
      </c>
      <c r="K26" s="38" t="s">
        <v>46</v>
      </c>
      <c r="L26" s="38" t="s">
        <v>46</v>
      </c>
      <c r="M26" s="38" t="s">
        <v>46</v>
      </c>
      <c r="N26" s="38" t="s">
        <v>46</v>
      </c>
      <c r="O26" s="38" t="s">
        <v>46</v>
      </c>
      <c r="P26" s="38" t="s">
        <v>46</v>
      </c>
      <c r="Q26" s="38" t="s">
        <v>46</v>
      </c>
      <c r="R26" s="38">
        <v>0.5</v>
      </c>
      <c r="S26" s="38">
        <v>0.5</v>
      </c>
      <c r="T26" s="38">
        <v>2.2000000000000002</v>
      </c>
      <c r="U26" s="38">
        <v>2.2999999999999998</v>
      </c>
      <c r="V26" s="38">
        <v>2.6</v>
      </c>
      <c r="W26" s="38">
        <v>3</v>
      </c>
      <c r="X26" s="38">
        <v>4.5</v>
      </c>
      <c r="Y26" s="38">
        <v>4.5999999999999996</v>
      </c>
      <c r="Z26" s="38">
        <v>4.2</v>
      </c>
      <c r="AA26" s="38">
        <v>4.5</v>
      </c>
      <c r="AB26" s="38">
        <v>0</v>
      </c>
      <c r="AC26" s="38">
        <v>0</v>
      </c>
      <c r="AD26" s="38">
        <v>0</v>
      </c>
      <c r="AE26" s="38">
        <v>0</v>
      </c>
      <c r="AF26" s="38"/>
    </row>
    <row r="27" spans="1:32">
      <c r="A27" s="38"/>
      <c r="B27" s="12" t="s">
        <v>47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 t="s">
        <v>46</v>
      </c>
      <c r="O27" s="38" t="s">
        <v>46</v>
      </c>
      <c r="P27" s="38" t="s">
        <v>46</v>
      </c>
      <c r="Q27" s="38" t="s">
        <v>46</v>
      </c>
      <c r="R27" s="38" t="s">
        <v>46</v>
      </c>
      <c r="S27" s="38" t="s">
        <v>46</v>
      </c>
      <c r="T27" s="38" t="s">
        <v>46</v>
      </c>
      <c r="U27" s="38" t="s">
        <v>46</v>
      </c>
      <c r="V27" s="38" t="s">
        <v>46</v>
      </c>
      <c r="W27" s="38" t="s">
        <v>46</v>
      </c>
      <c r="X27" s="38" t="s">
        <v>46</v>
      </c>
      <c r="Y27" s="38" t="s">
        <v>46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v>0</v>
      </c>
      <c r="AF27" s="38"/>
    </row>
    <row r="28" spans="1:32">
      <c r="A28" s="38"/>
      <c r="B28" s="12" t="s">
        <v>50</v>
      </c>
      <c r="C28" s="38">
        <v>1.8</v>
      </c>
      <c r="D28" s="38">
        <v>1.9</v>
      </c>
      <c r="E28" s="38">
        <v>2.2999999999999998</v>
      </c>
      <c r="F28" s="38">
        <v>1.7</v>
      </c>
      <c r="G28" s="38">
        <v>1.6</v>
      </c>
      <c r="H28" s="38">
        <v>1.8</v>
      </c>
      <c r="I28" s="38">
        <v>1.8</v>
      </c>
      <c r="J28" s="38">
        <v>1.6</v>
      </c>
      <c r="K28" s="38">
        <v>1.6</v>
      </c>
      <c r="L28" s="38">
        <v>1.3</v>
      </c>
      <c r="M28" s="38">
        <v>0.9</v>
      </c>
      <c r="N28" s="38">
        <v>1</v>
      </c>
      <c r="O28" s="38">
        <v>0.6</v>
      </c>
      <c r="P28" s="38">
        <v>0.6</v>
      </c>
      <c r="Q28" s="38">
        <v>0.6</v>
      </c>
      <c r="R28" s="38">
        <v>0.4</v>
      </c>
      <c r="S28" s="38">
        <v>0.7</v>
      </c>
      <c r="T28" s="38">
        <v>0.8</v>
      </c>
      <c r="U28" s="38">
        <v>0.9</v>
      </c>
      <c r="V28" s="38">
        <v>0.7</v>
      </c>
      <c r="W28" s="38">
        <v>0.8</v>
      </c>
      <c r="X28" s="38">
        <v>0.9</v>
      </c>
      <c r="Y28" s="38">
        <v>1</v>
      </c>
      <c r="Z28" s="38">
        <v>0.8</v>
      </c>
      <c r="AA28" s="38">
        <v>0.7</v>
      </c>
      <c r="AB28" s="38">
        <v>0.8</v>
      </c>
      <c r="AC28" s="38">
        <v>0.9</v>
      </c>
      <c r="AD28" s="38">
        <v>0.9</v>
      </c>
      <c r="AE28" s="38">
        <v>0.9</v>
      </c>
      <c r="AF28" s="38"/>
    </row>
    <row r="29" spans="1:32" ht="14.65" customHeight="1">
      <c r="A29" s="95"/>
      <c r="B29" s="95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38"/>
      <c r="B30" s="43" t="s">
        <v>60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38"/>
      <c r="B31" s="44" t="s">
        <v>251</v>
      </c>
      <c r="C31" s="48">
        <v>311376</v>
      </c>
      <c r="D31" s="48">
        <v>307205</v>
      </c>
      <c r="E31" s="48">
        <v>315015</v>
      </c>
      <c r="F31" s="48">
        <v>319626</v>
      </c>
      <c r="G31" s="48">
        <v>321401</v>
      </c>
      <c r="H31" s="48">
        <v>320185</v>
      </c>
      <c r="I31" s="48">
        <v>313965</v>
      </c>
      <c r="J31" s="48">
        <v>315595</v>
      </c>
      <c r="K31" s="48">
        <v>312422</v>
      </c>
      <c r="L31" s="48">
        <v>314090</v>
      </c>
      <c r="M31" s="48">
        <v>311440</v>
      </c>
      <c r="N31" s="48">
        <v>311275</v>
      </c>
      <c r="O31" s="48">
        <v>321777</v>
      </c>
      <c r="P31" s="48">
        <v>322252</v>
      </c>
      <c r="Q31" s="48">
        <v>322404</v>
      </c>
      <c r="R31" s="48">
        <v>321008</v>
      </c>
      <c r="S31" s="48">
        <v>316889</v>
      </c>
      <c r="T31" s="48">
        <v>327815</v>
      </c>
      <c r="U31" s="48">
        <v>321201</v>
      </c>
      <c r="V31" s="48">
        <v>322751</v>
      </c>
      <c r="W31" s="48">
        <v>322013</v>
      </c>
      <c r="X31" s="48">
        <v>314622</v>
      </c>
      <c r="Y31" s="48">
        <v>310630</v>
      </c>
      <c r="Z31" s="48">
        <v>311422</v>
      </c>
      <c r="AA31" s="48">
        <v>297424</v>
      </c>
      <c r="AB31" s="48">
        <v>300378</v>
      </c>
      <c r="AC31" s="48">
        <v>299834</v>
      </c>
      <c r="AD31" s="48">
        <v>292748</v>
      </c>
      <c r="AE31" s="48">
        <v>294485</v>
      </c>
      <c r="AF31" s="38"/>
    </row>
    <row r="32" spans="1:32" ht="14.65" customHeight="1">
      <c r="A32" s="95"/>
      <c r="B32" s="95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15"/>
      <c r="B33" s="43" t="s">
        <v>252</v>
      </c>
      <c r="C33" s="15">
        <v>2.27</v>
      </c>
      <c r="D33" s="15">
        <v>2.2200000000000002</v>
      </c>
      <c r="E33" s="15">
        <v>2.17</v>
      </c>
      <c r="F33" s="15">
        <v>2.15</v>
      </c>
      <c r="G33" s="15">
        <v>2.12</v>
      </c>
      <c r="H33" s="15">
        <v>2.09</v>
      </c>
      <c r="I33" s="15">
        <v>2.08</v>
      </c>
      <c r="J33" s="15">
        <v>2.0499999999999998</v>
      </c>
      <c r="K33" s="15">
        <v>2.0499999999999998</v>
      </c>
      <c r="L33" s="15">
        <v>2.0299999999999998</v>
      </c>
      <c r="M33" s="15">
        <v>2.0099999999999998</v>
      </c>
      <c r="N33" s="15">
        <v>1.99</v>
      </c>
      <c r="O33" s="15">
        <v>1.97</v>
      </c>
      <c r="P33" s="15">
        <v>1.95</v>
      </c>
      <c r="Q33" s="15">
        <v>1.94</v>
      </c>
      <c r="R33" s="15">
        <v>1.93</v>
      </c>
      <c r="S33" s="15">
        <v>1.92</v>
      </c>
      <c r="T33" s="15">
        <v>1.9</v>
      </c>
      <c r="U33" s="15">
        <v>1.88</v>
      </c>
      <c r="V33" s="15">
        <v>1.87</v>
      </c>
      <c r="W33" s="15">
        <v>1.86</v>
      </c>
      <c r="X33" s="15">
        <v>1.84</v>
      </c>
      <c r="Y33" s="15">
        <v>1.82</v>
      </c>
      <c r="Z33" s="15">
        <v>1.81</v>
      </c>
      <c r="AA33" s="15">
        <v>1.8</v>
      </c>
      <c r="AB33" s="15">
        <v>1.78</v>
      </c>
      <c r="AC33" s="15">
        <v>1.77</v>
      </c>
      <c r="AD33" s="15">
        <v>1.77</v>
      </c>
      <c r="AE33" s="15">
        <v>1.75</v>
      </c>
      <c r="AF33" s="38"/>
    </row>
    <row r="34" spans="1:32" ht="14.65" customHeight="1">
      <c r="A34" s="96"/>
      <c r="B34" s="9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38"/>
    </row>
    <row r="35" spans="1:32">
      <c r="A35" s="94"/>
      <c r="B35" s="94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>
      <c r="A36" s="15"/>
      <c r="B36" s="15" t="s">
        <v>253</v>
      </c>
      <c r="C36" s="15">
        <v>49.3</v>
      </c>
      <c r="D36" s="15">
        <v>47.7</v>
      </c>
      <c r="E36" s="15">
        <v>47.6</v>
      </c>
      <c r="F36" s="15">
        <v>47.9</v>
      </c>
      <c r="G36" s="15">
        <v>47.7</v>
      </c>
      <c r="H36" s="15">
        <v>46.9</v>
      </c>
      <c r="I36" s="15">
        <v>45.9</v>
      </c>
      <c r="J36" s="15">
        <v>45.7</v>
      </c>
      <c r="K36" s="15">
        <v>45</v>
      </c>
      <c r="L36" s="15">
        <v>45</v>
      </c>
      <c r="M36" s="15">
        <v>44</v>
      </c>
      <c r="N36" s="15">
        <v>43.7</v>
      </c>
      <c r="O36" s="15">
        <v>44.7</v>
      </c>
      <c r="P36" s="15">
        <v>44.3</v>
      </c>
      <c r="Q36" s="15">
        <v>43.8</v>
      </c>
      <c r="R36" s="15">
        <v>43.1</v>
      </c>
      <c r="S36" s="15">
        <v>42</v>
      </c>
      <c r="T36" s="15">
        <v>42.9</v>
      </c>
      <c r="U36" s="15">
        <v>41.4</v>
      </c>
      <c r="V36" s="15">
        <v>41.2</v>
      </c>
      <c r="W36" s="15">
        <v>40.700000000000003</v>
      </c>
      <c r="X36" s="15">
        <v>39.299999999999997</v>
      </c>
      <c r="Y36" s="15">
        <v>38.299999999999997</v>
      </c>
      <c r="Z36" s="15">
        <v>37.9</v>
      </c>
      <c r="AA36" s="15">
        <v>35.9</v>
      </c>
      <c r="AB36" s="15">
        <v>36</v>
      </c>
      <c r="AC36" s="15">
        <v>35.700000000000003</v>
      </c>
      <c r="AD36" s="15">
        <v>34.700000000000003</v>
      </c>
      <c r="AE36" s="15">
        <v>34.6</v>
      </c>
      <c r="AF36" s="38"/>
    </row>
    <row r="37" spans="1:32">
      <c r="A37" s="38"/>
      <c r="B37" s="40" t="s">
        <v>196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38"/>
      <c r="B38" s="38" t="s">
        <v>42</v>
      </c>
      <c r="C38" s="38">
        <v>0.1</v>
      </c>
      <c r="D38" s="38">
        <v>0.1</v>
      </c>
      <c r="E38" s="38">
        <v>0.1</v>
      </c>
      <c r="F38" s="38">
        <v>0.1</v>
      </c>
      <c r="G38" s="38">
        <v>0.1</v>
      </c>
      <c r="H38" s="38">
        <v>0.1</v>
      </c>
      <c r="I38" s="38">
        <v>0.1</v>
      </c>
      <c r="J38" s="38">
        <v>0.1</v>
      </c>
      <c r="K38" s="38">
        <v>0.1</v>
      </c>
      <c r="L38" s="38">
        <v>0.1</v>
      </c>
      <c r="M38" s="38">
        <v>0</v>
      </c>
      <c r="N38" s="38">
        <v>0.1</v>
      </c>
      <c r="O38" s="38">
        <v>0</v>
      </c>
      <c r="P38" s="38">
        <v>0</v>
      </c>
      <c r="Q38" s="38">
        <v>0</v>
      </c>
      <c r="R38" s="38">
        <v>0.1</v>
      </c>
      <c r="S38" s="38">
        <v>0.1</v>
      </c>
      <c r="T38" s="38">
        <v>0.1</v>
      </c>
      <c r="U38" s="38">
        <v>0.1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0.1</v>
      </c>
      <c r="AB38" s="38">
        <v>0</v>
      </c>
      <c r="AC38" s="38">
        <v>0</v>
      </c>
      <c r="AD38" s="38">
        <v>0</v>
      </c>
      <c r="AE38" s="38">
        <v>0</v>
      </c>
      <c r="AF38" s="38"/>
    </row>
    <row r="39" spans="1:32">
      <c r="A39" s="38"/>
      <c r="B39" s="12" t="s">
        <v>43</v>
      </c>
      <c r="C39" s="38">
        <v>48.2</v>
      </c>
      <c r="D39" s="38">
        <v>46.5</v>
      </c>
      <c r="E39" s="38">
        <v>46.3</v>
      </c>
      <c r="F39" s="38">
        <v>46.8</v>
      </c>
      <c r="G39" s="38">
        <v>46.7</v>
      </c>
      <c r="H39" s="38">
        <v>45.9</v>
      </c>
      <c r="I39" s="38">
        <v>44.9</v>
      </c>
      <c r="J39" s="38">
        <v>44.7</v>
      </c>
      <c r="K39" s="38">
        <v>44</v>
      </c>
      <c r="L39" s="38">
        <v>44.2</v>
      </c>
      <c r="M39" s="38">
        <v>43.4</v>
      </c>
      <c r="N39" s="38">
        <v>43</v>
      </c>
      <c r="O39" s="38">
        <v>44.1</v>
      </c>
      <c r="P39" s="38">
        <v>43.6</v>
      </c>
      <c r="Q39" s="38">
        <v>43.2</v>
      </c>
      <c r="R39" s="38">
        <v>42.3</v>
      </c>
      <c r="S39" s="38">
        <v>41</v>
      </c>
      <c r="T39" s="38">
        <v>41.2</v>
      </c>
      <c r="U39" s="38">
        <v>39.6</v>
      </c>
      <c r="V39" s="38">
        <v>39.4</v>
      </c>
      <c r="W39" s="38">
        <v>38.700000000000003</v>
      </c>
      <c r="X39" s="38">
        <v>36.700000000000003</v>
      </c>
      <c r="Y39" s="38">
        <v>35.700000000000003</v>
      </c>
      <c r="Z39" s="38">
        <v>35.5</v>
      </c>
      <c r="AA39" s="38">
        <v>33.4</v>
      </c>
      <c r="AB39" s="38">
        <v>35.1</v>
      </c>
      <c r="AC39" s="38">
        <v>34.799999999999997</v>
      </c>
      <c r="AD39" s="38">
        <v>33.799999999999997</v>
      </c>
      <c r="AE39" s="38">
        <v>33.799999999999997</v>
      </c>
      <c r="AF39" s="38"/>
    </row>
    <row r="40" spans="1:32">
      <c r="A40" s="38"/>
      <c r="B40" s="12" t="s">
        <v>44</v>
      </c>
      <c r="C40" s="38">
        <v>0.3</v>
      </c>
      <c r="D40" s="38">
        <v>0.3</v>
      </c>
      <c r="E40" s="38">
        <v>0.3</v>
      </c>
      <c r="F40" s="38">
        <v>0.3</v>
      </c>
      <c r="G40" s="38">
        <v>0.3</v>
      </c>
      <c r="H40" s="38">
        <v>0.3</v>
      </c>
      <c r="I40" s="38">
        <v>0.3</v>
      </c>
      <c r="J40" s="38">
        <v>0.3</v>
      </c>
      <c r="K40" s="38">
        <v>0.3</v>
      </c>
      <c r="L40" s="38">
        <v>0.3</v>
      </c>
      <c r="M40" s="38">
        <v>0.3</v>
      </c>
      <c r="N40" s="38">
        <v>0.3</v>
      </c>
      <c r="O40" s="38">
        <v>0.3</v>
      </c>
      <c r="P40" s="38">
        <v>0.4</v>
      </c>
      <c r="Q40" s="38">
        <v>0.4</v>
      </c>
      <c r="R40" s="38">
        <v>0.4</v>
      </c>
      <c r="S40" s="38">
        <v>0.5</v>
      </c>
      <c r="T40" s="38">
        <v>0.5</v>
      </c>
      <c r="U40" s="38">
        <v>0.5</v>
      </c>
      <c r="V40" s="38">
        <v>0.5</v>
      </c>
      <c r="W40" s="38">
        <v>0.5</v>
      </c>
      <c r="X40" s="38">
        <v>0.5</v>
      </c>
      <c r="Y40" s="38">
        <v>0.6</v>
      </c>
      <c r="Z40" s="38">
        <v>0.6</v>
      </c>
      <c r="AA40" s="38">
        <v>0.6</v>
      </c>
      <c r="AB40" s="38">
        <v>0.6</v>
      </c>
      <c r="AC40" s="38">
        <v>0.5</v>
      </c>
      <c r="AD40" s="38">
        <v>0.5</v>
      </c>
      <c r="AE40" s="38">
        <v>0.5</v>
      </c>
      <c r="AF40" s="38"/>
    </row>
    <row r="41" spans="1:32">
      <c r="A41" s="38"/>
      <c r="B41" s="12" t="s">
        <v>45</v>
      </c>
      <c r="C41" s="38" t="s">
        <v>46</v>
      </c>
      <c r="D41" s="38" t="s">
        <v>46</v>
      </c>
      <c r="E41" s="38" t="s">
        <v>46</v>
      </c>
      <c r="F41" s="38" t="s">
        <v>46</v>
      </c>
      <c r="G41" s="38" t="s">
        <v>46</v>
      </c>
      <c r="H41" s="38" t="s">
        <v>46</v>
      </c>
      <c r="I41" s="38" t="s">
        <v>46</v>
      </c>
      <c r="J41" s="38" t="s">
        <v>46</v>
      </c>
      <c r="K41" s="38" t="s">
        <v>46</v>
      </c>
      <c r="L41" s="38" t="s">
        <v>46</v>
      </c>
      <c r="M41" s="38" t="s">
        <v>46</v>
      </c>
      <c r="N41" s="38" t="s">
        <v>46</v>
      </c>
      <c r="O41" s="38" t="s">
        <v>46</v>
      </c>
      <c r="P41" s="38" t="s">
        <v>46</v>
      </c>
      <c r="Q41" s="38" t="s">
        <v>46</v>
      </c>
      <c r="R41" s="38">
        <v>0.2</v>
      </c>
      <c r="S41" s="38">
        <v>0.2</v>
      </c>
      <c r="T41" s="38">
        <v>0.9</v>
      </c>
      <c r="U41" s="38">
        <v>0.9</v>
      </c>
      <c r="V41" s="38">
        <v>1</v>
      </c>
      <c r="W41" s="38">
        <v>1.2</v>
      </c>
      <c r="X41" s="38">
        <v>1.7</v>
      </c>
      <c r="Y41" s="38">
        <v>1.7</v>
      </c>
      <c r="Z41" s="38">
        <v>1.6</v>
      </c>
      <c r="AA41" s="38">
        <v>1.6</v>
      </c>
      <c r="AB41" s="38">
        <v>0</v>
      </c>
      <c r="AC41" s="38">
        <v>0</v>
      </c>
      <c r="AD41" s="38">
        <v>0</v>
      </c>
      <c r="AE41" s="38">
        <v>0</v>
      </c>
      <c r="AF41" s="38"/>
    </row>
    <row r="42" spans="1:32">
      <c r="A42" s="38"/>
      <c r="B42" s="12" t="s">
        <v>47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 t="s">
        <v>46</v>
      </c>
      <c r="O42" s="38" t="s">
        <v>46</v>
      </c>
      <c r="P42" s="38" t="s">
        <v>46</v>
      </c>
      <c r="Q42" s="38" t="s">
        <v>46</v>
      </c>
      <c r="R42" s="38" t="s">
        <v>46</v>
      </c>
      <c r="S42" s="38" t="s">
        <v>46</v>
      </c>
      <c r="T42" s="38" t="s">
        <v>46</v>
      </c>
      <c r="U42" s="38" t="s">
        <v>46</v>
      </c>
      <c r="V42" s="38" t="s">
        <v>46</v>
      </c>
      <c r="W42" s="38" t="s">
        <v>46</v>
      </c>
      <c r="X42" s="38" t="s">
        <v>46</v>
      </c>
      <c r="Y42" s="38" t="s">
        <v>46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>
      <c r="A43" s="38"/>
      <c r="B43" s="12" t="s">
        <v>50</v>
      </c>
      <c r="C43" s="38">
        <v>0.8</v>
      </c>
      <c r="D43" s="38">
        <v>0.8</v>
      </c>
      <c r="E43" s="38">
        <v>0.9</v>
      </c>
      <c r="F43" s="38">
        <v>0.7</v>
      </c>
      <c r="G43" s="38">
        <v>0.7</v>
      </c>
      <c r="H43" s="38">
        <v>0.7</v>
      </c>
      <c r="I43" s="38">
        <v>0.7</v>
      </c>
      <c r="J43" s="38">
        <v>0.6</v>
      </c>
      <c r="K43" s="38">
        <v>0.6</v>
      </c>
      <c r="L43" s="38">
        <v>0.5</v>
      </c>
      <c r="M43" s="38">
        <v>0.4</v>
      </c>
      <c r="N43" s="38">
        <v>0.4</v>
      </c>
      <c r="O43" s="38">
        <v>0.3</v>
      </c>
      <c r="P43" s="38">
        <v>0.2</v>
      </c>
      <c r="Q43" s="38">
        <v>0.2</v>
      </c>
      <c r="R43" s="38">
        <v>0.2</v>
      </c>
      <c r="S43" s="38">
        <v>0.3</v>
      </c>
      <c r="T43" s="38">
        <v>0.3</v>
      </c>
      <c r="U43" s="38">
        <v>0.3</v>
      </c>
      <c r="V43" s="38">
        <v>0.3</v>
      </c>
      <c r="W43" s="38">
        <v>0.3</v>
      </c>
      <c r="X43" s="38">
        <v>0.3</v>
      </c>
      <c r="Y43" s="38">
        <v>0.3</v>
      </c>
      <c r="Z43" s="38">
        <v>0.3</v>
      </c>
      <c r="AA43" s="38">
        <v>0.2</v>
      </c>
      <c r="AB43" s="38">
        <v>0.3</v>
      </c>
      <c r="AC43" s="38">
        <v>0.3</v>
      </c>
      <c r="AD43" s="38">
        <v>0.3</v>
      </c>
      <c r="AE43" s="38">
        <v>0.3</v>
      </c>
      <c r="AF43" s="38"/>
    </row>
    <row r="44" spans="1:32" ht="14.65" customHeight="1">
      <c r="A44" s="95"/>
      <c r="B44" s="95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40" t="s">
        <v>192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 t="s">
        <v>42</v>
      </c>
      <c r="C46" s="38">
        <v>0.1</v>
      </c>
      <c r="D46" s="38">
        <v>0.2</v>
      </c>
      <c r="E46" s="38">
        <v>0.2</v>
      </c>
      <c r="F46" s="38">
        <v>0.2</v>
      </c>
      <c r="G46" s="38">
        <v>0.2</v>
      </c>
      <c r="H46" s="38">
        <v>0.1</v>
      </c>
      <c r="I46" s="38">
        <v>0.1</v>
      </c>
      <c r="J46" s="38">
        <v>0.2</v>
      </c>
      <c r="K46" s="38">
        <v>0.2</v>
      </c>
      <c r="L46" s="38">
        <v>0.1</v>
      </c>
      <c r="M46" s="38">
        <v>0.1</v>
      </c>
      <c r="N46" s="38">
        <v>0.1</v>
      </c>
      <c r="O46" s="38">
        <v>0.1</v>
      </c>
      <c r="P46" s="38">
        <v>0.1</v>
      </c>
      <c r="Q46" s="38">
        <v>0.1</v>
      </c>
      <c r="R46" s="38">
        <v>0.1</v>
      </c>
      <c r="S46" s="38">
        <v>0.1</v>
      </c>
      <c r="T46" s="38">
        <v>0.1</v>
      </c>
      <c r="U46" s="38">
        <v>0.1</v>
      </c>
      <c r="V46" s="38">
        <v>0.1</v>
      </c>
      <c r="W46" s="38">
        <v>0.1</v>
      </c>
      <c r="X46" s="38">
        <v>0.1</v>
      </c>
      <c r="Y46" s="38">
        <v>0.1</v>
      </c>
      <c r="Z46" s="38">
        <v>0.1</v>
      </c>
      <c r="AA46" s="38">
        <v>0.2</v>
      </c>
      <c r="AB46" s="38">
        <v>0.1</v>
      </c>
      <c r="AC46" s="38">
        <v>0.1</v>
      </c>
      <c r="AD46" s="38">
        <v>0</v>
      </c>
      <c r="AE46" s="38">
        <v>0</v>
      </c>
      <c r="AF46" s="38"/>
    </row>
    <row r="47" spans="1:32">
      <c r="A47" s="38"/>
      <c r="B47" s="12" t="s">
        <v>43</v>
      </c>
      <c r="C47" s="38">
        <v>97.7</v>
      </c>
      <c r="D47" s="38">
        <v>97.4</v>
      </c>
      <c r="E47" s="38">
        <v>97.1</v>
      </c>
      <c r="F47" s="38">
        <v>97.7</v>
      </c>
      <c r="G47" s="38">
        <v>97.8</v>
      </c>
      <c r="H47" s="38">
        <v>97.7</v>
      </c>
      <c r="I47" s="38">
        <v>97.8</v>
      </c>
      <c r="J47" s="38">
        <v>97.8</v>
      </c>
      <c r="K47" s="38">
        <v>97.9</v>
      </c>
      <c r="L47" s="38">
        <v>98.2</v>
      </c>
      <c r="M47" s="38">
        <v>98.5</v>
      </c>
      <c r="N47" s="38">
        <v>98.4</v>
      </c>
      <c r="O47" s="38">
        <v>98.6</v>
      </c>
      <c r="P47" s="38">
        <v>98.5</v>
      </c>
      <c r="Q47" s="38">
        <v>98.5</v>
      </c>
      <c r="R47" s="38">
        <v>98.1</v>
      </c>
      <c r="S47" s="38">
        <v>97.7</v>
      </c>
      <c r="T47" s="38">
        <v>95.9</v>
      </c>
      <c r="U47" s="38">
        <v>95.7</v>
      </c>
      <c r="V47" s="38">
        <v>95.7</v>
      </c>
      <c r="W47" s="38">
        <v>95.1</v>
      </c>
      <c r="X47" s="38">
        <v>93.4</v>
      </c>
      <c r="Y47" s="38">
        <v>93.2</v>
      </c>
      <c r="Z47" s="38">
        <v>93.5</v>
      </c>
      <c r="AA47" s="38">
        <v>93</v>
      </c>
      <c r="AB47" s="38">
        <v>97.5</v>
      </c>
      <c r="AC47" s="38">
        <v>97.6</v>
      </c>
      <c r="AD47" s="38">
        <v>97.6</v>
      </c>
      <c r="AE47" s="38">
        <v>97.6</v>
      </c>
      <c r="AF47" s="38"/>
    </row>
    <row r="48" spans="1:32">
      <c r="A48" s="38"/>
      <c r="B48" s="12" t="s">
        <v>44</v>
      </c>
      <c r="C48" s="38">
        <v>0.7</v>
      </c>
      <c r="D48" s="38">
        <v>0.7</v>
      </c>
      <c r="E48" s="38">
        <v>0.7</v>
      </c>
      <c r="F48" s="38">
        <v>0.6</v>
      </c>
      <c r="G48" s="38">
        <v>0.5</v>
      </c>
      <c r="H48" s="38">
        <v>0.6</v>
      </c>
      <c r="I48" s="38">
        <v>0.6</v>
      </c>
      <c r="J48" s="38">
        <v>0.6</v>
      </c>
      <c r="K48" s="38">
        <v>0.6</v>
      </c>
      <c r="L48" s="38">
        <v>0.6</v>
      </c>
      <c r="M48" s="38">
        <v>0.6</v>
      </c>
      <c r="N48" s="38">
        <v>0.7</v>
      </c>
      <c r="O48" s="38">
        <v>0.7</v>
      </c>
      <c r="P48" s="38">
        <v>0.9</v>
      </c>
      <c r="Q48" s="38">
        <v>0.9</v>
      </c>
      <c r="R48" s="38">
        <v>1</v>
      </c>
      <c r="S48" s="38">
        <v>1.1000000000000001</v>
      </c>
      <c r="T48" s="38">
        <v>1.1000000000000001</v>
      </c>
      <c r="U48" s="38">
        <v>1.1000000000000001</v>
      </c>
      <c r="V48" s="38">
        <v>1.1000000000000001</v>
      </c>
      <c r="W48" s="38">
        <v>1.2</v>
      </c>
      <c r="X48" s="38">
        <v>1.4</v>
      </c>
      <c r="Y48" s="38">
        <v>1.5</v>
      </c>
      <c r="Z48" s="38">
        <v>1.6</v>
      </c>
      <c r="AA48" s="38">
        <v>1.7</v>
      </c>
      <c r="AB48" s="38">
        <v>1.7</v>
      </c>
      <c r="AC48" s="38">
        <v>1.5</v>
      </c>
      <c r="AD48" s="38">
        <v>1.5</v>
      </c>
      <c r="AE48" s="38">
        <v>1.5</v>
      </c>
      <c r="AF48" s="38"/>
    </row>
    <row r="49" spans="1:32">
      <c r="A49" s="38"/>
      <c r="B49" s="12" t="s">
        <v>45</v>
      </c>
      <c r="C49" s="38" t="s">
        <v>46</v>
      </c>
      <c r="D49" s="38" t="s">
        <v>46</v>
      </c>
      <c r="E49" s="38" t="s">
        <v>46</v>
      </c>
      <c r="F49" s="38" t="s">
        <v>46</v>
      </c>
      <c r="G49" s="38" t="s">
        <v>46</v>
      </c>
      <c r="H49" s="38" t="s">
        <v>46</v>
      </c>
      <c r="I49" s="38" t="s">
        <v>46</v>
      </c>
      <c r="J49" s="38" t="s">
        <v>46</v>
      </c>
      <c r="K49" s="38" t="s">
        <v>46</v>
      </c>
      <c r="L49" s="38" t="s">
        <v>46</v>
      </c>
      <c r="M49" s="38" t="s">
        <v>46</v>
      </c>
      <c r="N49" s="38" t="s">
        <v>46</v>
      </c>
      <c r="O49" s="38" t="s">
        <v>46</v>
      </c>
      <c r="P49" s="38" t="s">
        <v>46</v>
      </c>
      <c r="Q49" s="38" t="s">
        <v>46</v>
      </c>
      <c r="R49" s="38">
        <v>0.5</v>
      </c>
      <c r="S49" s="38">
        <v>0.5</v>
      </c>
      <c r="T49" s="38">
        <v>2.1</v>
      </c>
      <c r="U49" s="38">
        <v>2.2999999999999998</v>
      </c>
      <c r="V49" s="38">
        <v>2.5</v>
      </c>
      <c r="W49" s="38">
        <v>2.9</v>
      </c>
      <c r="X49" s="38">
        <v>4.3</v>
      </c>
      <c r="Y49" s="38">
        <v>4.4000000000000004</v>
      </c>
      <c r="Z49" s="38">
        <v>4.2</v>
      </c>
      <c r="AA49" s="38">
        <v>4.5</v>
      </c>
      <c r="AB49" s="38">
        <v>0</v>
      </c>
      <c r="AC49" s="38">
        <v>0</v>
      </c>
      <c r="AD49" s="38">
        <v>0</v>
      </c>
      <c r="AE49" s="38">
        <v>0</v>
      </c>
      <c r="AF49" s="38"/>
    </row>
    <row r="50" spans="1:32">
      <c r="A50" s="38"/>
      <c r="B50" s="12" t="s">
        <v>47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 t="s">
        <v>46</v>
      </c>
      <c r="O50" s="38" t="s">
        <v>46</v>
      </c>
      <c r="P50" s="38" t="s">
        <v>46</v>
      </c>
      <c r="Q50" s="38" t="s">
        <v>46</v>
      </c>
      <c r="R50" s="38" t="s">
        <v>46</v>
      </c>
      <c r="S50" s="38" t="s">
        <v>46</v>
      </c>
      <c r="T50" s="38" t="s">
        <v>46</v>
      </c>
      <c r="U50" s="38" t="s">
        <v>46</v>
      </c>
      <c r="V50" s="38" t="s">
        <v>46</v>
      </c>
      <c r="W50" s="38" t="s">
        <v>46</v>
      </c>
      <c r="X50" s="38" t="s">
        <v>46</v>
      </c>
      <c r="Y50" s="38" t="s">
        <v>46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/>
    </row>
    <row r="51" spans="1:32">
      <c r="A51" s="38"/>
      <c r="B51" s="12" t="s">
        <v>50</v>
      </c>
      <c r="C51" s="38">
        <v>1.5</v>
      </c>
      <c r="D51" s="38">
        <v>1.7</v>
      </c>
      <c r="E51" s="38">
        <v>2</v>
      </c>
      <c r="F51" s="38">
        <v>1.5</v>
      </c>
      <c r="G51" s="38">
        <v>1.4</v>
      </c>
      <c r="H51" s="38">
        <v>1.6</v>
      </c>
      <c r="I51" s="38">
        <v>1.5</v>
      </c>
      <c r="J51" s="38">
        <v>1.4</v>
      </c>
      <c r="K51" s="38">
        <v>1.4</v>
      </c>
      <c r="L51" s="38">
        <v>1.1000000000000001</v>
      </c>
      <c r="M51" s="38">
        <v>0.8</v>
      </c>
      <c r="N51" s="38">
        <v>0.8</v>
      </c>
      <c r="O51" s="38">
        <v>0.6</v>
      </c>
      <c r="P51" s="38">
        <v>0.5</v>
      </c>
      <c r="Q51" s="38">
        <v>0.5</v>
      </c>
      <c r="R51" s="38">
        <v>0.4</v>
      </c>
      <c r="S51" s="38">
        <v>0.6</v>
      </c>
      <c r="T51" s="38">
        <v>0.7</v>
      </c>
      <c r="U51" s="38">
        <v>0.8</v>
      </c>
      <c r="V51" s="38">
        <v>0.6</v>
      </c>
      <c r="W51" s="38">
        <v>0.7</v>
      </c>
      <c r="X51" s="38">
        <v>0.8</v>
      </c>
      <c r="Y51" s="38">
        <v>0.9</v>
      </c>
      <c r="Z51" s="38">
        <v>0.7</v>
      </c>
      <c r="AA51" s="38">
        <v>0.7</v>
      </c>
      <c r="AB51" s="38">
        <v>0.7</v>
      </c>
      <c r="AC51" s="38">
        <v>0.8</v>
      </c>
      <c r="AD51" s="38">
        <v>0.8</v>
      </c>
      <c r="AE51" s="38">
        <v>0.8</v>
      </c>
      <c r="AF51" s="38"/>
    </row>
    <row r="52" spans="1:32" ht="14.65" customHeight="1">
      <c r="A52" s="95"/>
      <c r="B52" s="95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15"/>
      <c r="B53" s="43" t="s">
        <v>197</v>
      </c>
      <c r="C53" s="15">
        <v>69.900000000000006</v>
      </c>
      <c r="D53" s="15">
        <v>69.8</v>
      </c>
      <c r="E53" s="15">
        <v>69.8</v>
      </c>
      <c r="F53" s="15">
        <v>69.8</v>
      </c>
      <c r="G53" s="15">
        <v>69.900000000000006</v>
      </c>
      <c r="H53" s="15">
        <v>70.2</v>
      </c>
      <c r="I53" s="15">
        <v>70.400000000000006</v>
      </c>
      <c r="J53" s="15">
        <v>70.599999999999994</v>
      </c>
      <c r="K53" s="15">
        <v>70.099999999999994</v>
      </c>
      <c r="L53" s="15">
        <v>70.400000000000006</v>
      </c>
      <c r="M53" s="15">
        <v>70.400000000000006</v>
      </c>
      <c r="N53" s="15">
        <v>70.5</v>
      </c>
      <c r="O53" s="15">
        <v>70.400000000000006</v>
      </c>
      <c r="P53" s="15">
        <v>70.400000000000006</v>
      </c>
      <c r="Q53" s="15">
        <v>70</v>
      </c>
      <c r="R53" s="15">
        <v>69.599999999999994</v>
      </c>
      <c r="S53" s="15">
        <v>69.2</v>
      </c>
      <c r="T53" s="15">
        <v>68.900000000000006</v>
      </c>
      <c r="U53" s="15">
        <v>68.5</v>
      </c>
      <c r="V53" s="15">
        <v>68.3</v>
      </c>
      <c r="W53" s="15">
        <v>68.099999999999994</v>
      </c>
      <c r="X53" s="15">
        <v>67.8</v>
      </c>
      <c r="Y53" s="15">
        <v>67.599999999999994</v>
      </c>
      <c r="Z53" s="15">
        <v>67.3</v>
      </c>
      <c r="AA53" s="15">
        <v>67</v>
      </c>
      <c r="AB53" s="15">
        <v>67.099999999999994</v>
      </c>
      <c r="AC53" s="15">
        <v>67.099999999999994</v>
      </c>
      <c r="AD53" s="15">
        <v>67.099999999999994</v>
      </c>
      <c r="AE53" s="15">
        <v>67.099999999999994</v>
      </c>
      <c r="AF53" s="38"/>
    </row>
    <row r="54" spans="1:32" ht="14.65" customHeight="1">
      <c r="A54" s="95"/>
      <c r="B54" s="95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 ht="15.75">
      <c r="A55" s="97" t="s">
        <v>254</v>
      </c>
      <c r="B55" s="97"/>
      <c r="C55" s="19"/>
      <c r="D55" s="19"/>
      <c r="E55" s="19"/>
      <c r="F55" s="19"/>
      <c r="G55" s="19"/>
      <c r="H55" s="19"/>
      <c r="I55" s="19"/>
      <c r="J55" s="19"/>
      <c r="K55" s="19"/>
      <c r="L55" s="21"/>
      <c r="M55" s="21"/>
      <c r="N55" s="21"/>
      <c r="O55" s="21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95"/>
      <c r="B56" s="95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 spans="1:32" ht="15.75">
      <c r="A57" s="95"/>
      <c r="B57" s="95"/>
      <c r="C57" s="19"/>
      <c r="D57" s="19"/>
      <c r="E57" s="21"/>
      <c r="F57" s="21"/>
      <c r="G57" s="38"/>
      <c r="H57" s="38"/>
      <c r="I57" s="38"/>
      <c r="J57" s="38"/>
      <c r="K57" s="38"/>
      <c r="L57" s="21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</row>
    <row r="58" spans="1:32">
      <c r="A58" s="95"/>
      <c r="B58" s="95"/>
      <c r="C58" s="33">
        <v>1990</v>
      </c>
      <c r="D58" s="33">
        <v>1991</v>
      </c>
      <c r="E58" s="33">
        <v>1992</v>
      </c>
      <c r="F58" s="33">
        <v>1993</v>
      </c>
      <c r="G58" s="33">
        <v>1994</v>
      </c>
      <c r="H58" s="33">
        <v>1995</v>
      </c>
      <c r="I58" s="33">
        <v>1996</v>
      </c>
      <c r="J58" s="33">
        <v>1997</v>
      </c>
      <c r="K58" s="33">
        <v>1998</v>
      </c>
      <c r="L58" s="33">
        <v>1999</v>
      </c>
      <c r="M58" s="33">
        <v>2000</v>
      </c>
      <c r="N58" s="33">
        <v>2001</v>
      </c>
      <c r="O58" s="33">
        <v>2002</v>
      </c>
      <c r="P58" s="33">
        <v>2003</v>
      </c>
      <c r="Q58" s="33">
        <v>2004</v>
      </c>
      <c r="R58" s="33">
        <v>2005</v>
      </c>
      <c r="S58" s="33">
        <v>2006</v>
      </c>
      <c r="T58" s="33">
        <v>2007</v>
      </c>
      <c r="U58" s="33">
        <v>2008</v>
      </c>
      <c r="V58" s="33">
        <v>2009</v>
      </c>
      <c r="W58" s="33">
        <v>2010</v>
      </c>
      <c r="X58" s="33">
        <v>2011</v>
      </c>
      <c r="Y58" s="33">
        <v>2012</v>
      </c>
      <c r="Z58" s="33">
        <v>2013</v>
      </c>
      <c r="AA58" s="33">
        <v>2014</v>
      </c>
      <c r="AB58" s="33">
        <v>2015</v>
      </c>
      <c r="AC58" s="33">
        <v>2016</v>
      </c>
      <c r="AD58" s="33">
        <v>2017</v>
      </c>
      <c r="AE58" s="33">
        <v>2018</v>
      </c>
      <c r="AF58" s="38"/>
    </row>
    <row r="59" spans="1:32">
      <c r="A59" s="94"/>
      <c r="B59" s="94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</row>
    <row r="60" spans="1:32">
      <c r="A60" s="15"/>
      <c r="B60" s="15" t="s">
        <v>255</v>
      </c>
      <c r="C60" s="15">
        <v>215.5</v>
      </c>
      <c r="D60" s="15">
        <v>211.6</v>
      </c>
      <c r="E60" s="15">
        <v>226.3</v>
      </c>
      <c r="F60" s="15">
        <v>238.6</v>
      </c>
      <c r="G60" s="15">
        <v>260</v>
      </c>
      <c r="H60" s="15">
        <v>271.8</v>
      </c>
      <c r="I60" s="15">
        <v>288.89999999999998</v>
      </c>
      <c r="J60" s="15">
        <v>311.2</v>
      </c>
      <c r="K60" s="15">
        <v>336.5</v>
      </c>
      <c r="L60" s="15">
        <v>353.1</v>
      </c>
      <c r="M60" s="15">
        <v>362.3</v>
      </c>
      <c r="N60" s="15">
        <v>364.1</v>
      </c>
      <c r="O60" s="15">
        <v>383.1</v>
      </c>
      <c r="P60" s="15">
        <v>391.9</v>
      </c>
      <c r="Q60" s="15">
        <v>402.7</v>
      </c>
      <c r="R60" s="15">
        <v>412.6</v>
      </c>
      <c r="S60" s="15">
        <v>405.3</v>
      </c>
      <c r="T60" s="15">
        <v>427.1</v>
      </c>
      <c r="U60" s="15">
        <v>425.1</v>
      </c>
      <c r="V60" s="15">
        <v>436.4</v>
      </c>
      <c r="W60" s="15">
        <v>453.8</v>
      </c>
      <c r="X60" s="15">
        <v>460.8</v>
      </c>
      <c r="Y60" s="15">
        <v>469</v>
      </c>
      <c r="Z60" s="15">
        <v>490</v>
      </c>
      <c r="AA60" s="15">
        <v>492.3</v>
      </c>
      <c r="AB60" s="15">
        <v>516.4</v>
      </c>
      <c r="AC60" s="15">
        <v>554</v>
      </c>
      <c r="AD60" s="15">
        <v>573.29999999999995</v>
      </c>
      <c r="AE60" s="15">
        <v>609.29999999999995</v>
      </c>
      <c r="AF60" s="38"/>
    </row>
    <row r="61" spans="1:32">
      <c r="A61" s="38"/>
      <c r="B61" s="40" t="s">
        <v>191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2">
      <c r="A62" s="38"/>
      <c r="B62" s="38" t="s">
        <v>42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  <c r="AF62" s="38"/>
    </row>
    <row r="63" spans="1:32">
      <c r="A63" s="38"/>
      <c r="B63" s="12" t="s">
        <v>43</v>
      </c>
      <c r="C63" s="38">
        <v>206.2</v>
      </c>
      <c r="D63" s="38">
        <v>201.8</v>
      </c>
      <c r="E63" s="38">
        <v>216.6</v>
      </c>
      <c r="F63" s="38">
        <v>229.5</v>
      </c>
      <c r="G63" s="38">
        <v>250.3</v>
      </c>
      <c r="H63" s="38">
        <v>259.5</v>
      </c>
      <c r="I63" s="38">
        <v>276.8</v>
      </c>
      <c r="J63" s="38">
        <v>298.3</v>
      </c>
      <c r="K63" s="38">
        <v>323.8</v>
      </c>
      <c r="L63" s="38">
        <v>341.2</v>
      </c>
      <c r="M63" s="38">
        <v>351.4</v>
      </c>
      <c r="N63" s="38">
        <v>352.6</v>
      </c>
      <c r="O63" s="38">
        <v>371.4</v>
      </c>
      <c r="P63" s="38">
        <v>380.6</v>
      </c>
      <c r="Q63" s="38">
        <v>392.6</v>
      </c>
      <c r="R63" s="38">
        <v>400.3</v>
      </c>
      <c r="S63" s="38">
        <v>399.4</v>
      </c>
      <c r="T63" s="38">
        <v>413.7</v>
      </c>
      <c r="U63" s="38">
        <v>410.2</v>
      </c>
      <c r="V63" s="38">
        <v>420.4</v>
      </c>
      <c r="W63" s="38">
        <v>434.8</v>
      </c>
      <c r="X63" s="38">
        <v>434.7</v>
      </c>
      <c r="Y63" s="38">
        <v>441.7</v>
      </c>
      <c r="Z63" s="38">
        <v>463.9</v>
      </c>
      <c r="AA63" s="38">
        <v>464</v>
      </c>
      <c r="AB63" s="38">
        <v>509.8</v>
      </c>
      <c r="AC63" s="38">
        <v>546.5</v>
      </c>
      <c r="AD63" s="38">
        <v>565.4</v>
      </c>
      <c r="AE63" s="38">
        <v>600.29999999999995</v>
      </c>
      <c r="AF63" s="38"/>
    </row>
    <row r="64" spans="1:32">
      <c r="A64" s="38"/>
      <c r="B64" s="12" t="s">
        <v>44</v>
      </c>
      <c r="C64" s="38">
        <v>5.7</v>
      </c>
      <c r="D64" s="38">
        <v>6.1</v>
      </c>
      <c r="E64" s="38">
        <v>5.5</v>
      </c>
      <c r="F64" s="38">
        <v>6</v>
      </c>
      <c r="G64" s="38">
        <v>6.5</v>
      </c>
      <c r="H64" s="38">
        <v>8.8000000000000007</v>
      </c>
      <c r="I64" s="38">
        <v>8.8000000000000007</v>
      </c>
      <c r="J64" s="38">
        <v>9.9</v>
      </c>
      <c r="K64" s="38">
        <v>9.6999999999999993</v>
      </c>
      <c r="L64" s="38">
        <v>9.5</v>
      </c>
      <c r="M64" s="38">
        <v>9.1999999999999993</v>
      </c>
      <c r="N64" s="38">
        <v>9.6999999999999993</v>
      </c>
      <c r="O64" s="38">
        <v>10.5</v>
      </c>
      <c r="P64" s="38">
        <v>10.199999999999999</v>
      </c>
      <c r="Q64" s="38">
        <v>8.9</v>
      </c>
      <c r="R64" s="38">
        <v>9.6</v>
      </c>
      <c r="S64" s="38">
        <v>2.6</v>
      </c>
      <c r="T64" s="38">
        <v>2.6</v>
      </c>
      <c r="U64" s="38">
        <v>2.9</v>
      </c>
      <c r="V64" s="38">
        <v>3.2</v>
      </c>
      <c r="W64" s="38">
        <v>3.4</v>
      </c>
      <c r="X64" s="38">
        <v>3.5</v>
      </c>
      <c r="Y64" s="38">
        <v>3.4</v>
      </c>
      <c r="Z64" s="38">
        <v>3.8</v>
      </c>
      <c r="AA64" s="38">
        <v>4.3</v>
      </c>
      <c r="AB64" s="38">
        <v>5.4</v>
      </c>
      <c r="AC64" s="38">
        <v>6.2</v>
      </c>
      <c r="AD64" s="38">
        <v>6.7</v>
      </c>
      <c r="AE64" s="38">
        <v>7.8</v>
      </c>
      <c r="AF64" s="38"/>
    </row>
    <row r="65" spans="1:32">
      <c r="A65" s="38"/>
      <c r="B65" s="12" t="s">
        <v>45</v>
      </c>
      <c r="C65" s="38" t="s">
        <v>46</v>
      </c>
      <c r="D65" s="38" t="s">
        <v>46</v>
      </c>
      <c r="E65" s="38" t="s">
        <v>46</v>
      </c>
      <c r="F65" s="38" t="s">
        <v>46</v>
      </c>
      <c r="G65" s="38" t="s">
        <v>46</v>
      </c>
      <c r="H65" s="38" t="s">
        <v>46</v>
      </c>
      <c r="I65" s="38" t="s">
        <v>46</v>
      </c>
      <c r="J65" s="38" t="s">
        <v>46</v>
      </c>
      <c r="K65" s="38" t="s">
        <v>46</v>
      </c>
      <c r="L65" s="38" t="s">
        <v>46</v>
      </c>
      <c r="M65" s="38" t="s">
        <v>46</v>
      </c>
      <c r="N65" s="38" t="s">
        <v>46</v>
      </c>
      <c r="O65" s="38" t="s">
        <v>46</v>
      </c>
      <c r="P65" s="38" t="s">
        <v>46</v>
      </c>
      <c r="Q65" s="38" t="s">
        <v>46</v>
      </c>
      <c r="R65" s="38">
        <v>1.9</v>
      </c>
      <c r="S65" s="38">
        <v>1.9</v>
      </c>
      <c r="T65" s="38">
        <v>9.1999999999999993</v>
      </c>
      <c r="U65" s="38">
        <v>10.3</v>
      </c>
      <c r="V65" s="38">
        <v>11.5</v>
      </c>
      <c r="W65" s="38">
        <v>14.4</v>
      </c>
      <c r="X65" s="38">
        <v>21.2</v>
      </c>
      <c r="Y65" s="38">
        <v>22.4</v>
      </c>
      <c r="Z65" s="38">
        <v>21.1</v>
      </c>
      <c r="AA65" s="38">
        <v>22.9</v>
      </c>
      <c r="AB65" s="38">
        <v>0</v>
      </c>
      <c r="AC65" s="38">
        <v>0</v>
      </c>
      <c r="AD65" s="38">
        <v>0</v>
      </c>
      <c r="AE65" s="38">
        <v>0</v>
      </c>
      <c r="AF65" s="38"/>
    </row>
    <row r="66" spans="1:32">
      <c r="A66" s="38"/>
      <c r="B66" s="12" t="s">
        <v>47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 t="s">
        <v>46</v>
      </c>
      <c r="O66" s="38" t="s">
        <v>46</v>
      </c>
      <c r="P66" s="38" t="s">
        <v>46</v>
      </c>
      <c r="Q66" s="38" t="s">
        <v>46</v>
      </c>
      <c r="R66" s="38" t="s">
        <v>46</v>
      </c>
      <c r="S66" s="38" t="s">
        <v>46</v>
      </c>
      <c r="T66" s="38" t="s">
        <v>46</v>
      </c>
      <c r="U66" s="38" t="s">
        <v>46</v>
      </c>
      <c r="V66" s="38" t="s">
        <v>46</v>
      </c>
      <c r="W66" s="38" t="s">
        <v>46</v>
      </c>
      <c r="X66" s="38" t="s">
        <v>46</v>
      </c>
      <c r="Y66" s="38" t="s">
        <v>46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/>
    </row>
    <row r="67" spans="1:32">
      <c r="A67" s="38"/>
      <c r="B67" s="12" t="s">
        <v>50</v>
      </c>
      <c r="C67" s="38">
        <v>3.6</v>
      </c>
      <c r="D67" s="38">
        <v>3.7</v>
      </c>
      <c r="E67" s="38">
        <v>4.2</v>
      </c>
      <c r="F67" s="38">
        <v>3</v>
      </c>
      <c r="G67" s="38">
        <v>3.2</v>
      </c>
      <c r="H67" s="38">
        <v>3.5</v>
      </c>
      <c r="I67" s="38">
        <v>3.3</v>
      </c>
      <c r="J67" s="38">
        <v>3</v>
      </c>
      <c r="K67" s="38">
        <v>2.9</v>
      </c>
      <c r="L67" s="38">
        <v>2.4</v>
      </c>
      <c r="M67" s="38">
        <v>1.7</v>
      </c>
      <c r="N67" s="38">
        <v>1.8</v>
      </c>
      <c r="O67" s="38">
        <v>1.3</v>
      </c>
      <c r="P67" s="38">
        <v>1.2</v>
      </c>
      <c r="Q67" s="38">
        <v>1.1000000000000001</v>
      </c>
      <c r="R67" s="38">
        <v>0.9</v>
      </c>
      <c r="S67" s="38">
        <v>1.3</v>
      </c>
      <c r="T67" s="38">
        <v>1.6</v>
      </c>
      <c r="U67" s="38">
        <v>1.7</v>
      </c>
      <c r="V67" s="38">
        <v>1.2</v>
      </c>
      <c r="W67" s="38">
        <v>1.3</v>
      </c>
      <c r="X67" s="38">
        <v>1.4</v>
      </c>
      <c r="Y67" s="38">
        <v>1.5</v>
      </c>
      <c r="Z67" s="38">
        <v>1.2</v>
      </c>
      <c r="AA67" s="38">
        <v>1.1000000000000001</v>
      </c>
      <c r="AB67" s="38">
        <v>1.1000000000000001</v>
      </c>
      <c r="AC67" s="38">
        <v>1.2</v>
      </c>
      <c r="AD67" s="38">
        <v>1.2</v>
      </c>
      <c r="AE67" s="38">
        <v>1.2</v>
      </c>
      <c r="AF67" s="38"/>
    </row>
    <row r="68" spans="1:32" ht="14.65" customHeight="1">
      <c r="A68" s="95"/>
      <c r="B68" s="95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 spans="1:32">
      <c r="A69" s="38"/>
      <c r="B69" s="40" t="s">
        <v>192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</row>
    <row r="70" spans="1:32">
      <c r="A70" s="38"/>
      <c r="B70" s="38" t="s">
        <v>42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/>
    </row>
    <row r="71" spans="1:32">
      <c r="A71" s="38"/>
      <c r="B71" s="12" t="s">
        <v>43</v>
      </c>
      <c r="C71" s="38">
        <v>95.7</v>
      </c>
      <c r="D71" s="38">
        <v>95.4</v>
      </c>
      <c r="E71" s="38">
        <v>95.7</v>
      </c>
      <c r="F71" s="38">
        <v>96.2</v>
      </c>
      <c r="G71" s="38">
        <v>96.3</v>
      </c>
      <c r="H71" s="38">
        <v>95.5</v>
      </c>
      <c r="I71" s="38">
        <v>95.8</v>
      </c>
      <c r="J71" s="38">
        <v>95.8</v>
      </c>
      <c r="K71" s="38">
        <v>96.2</v>
      </c>
      <c r="L71" s="38">
        <v>96.6</v>
      </c>
      <c r="M71" s="38">
        <v>97</v>
      </c>
      <c r="N71" s="38">
        <v>96.8</v>
      </c>
      <c r="O71" s="38">
        <v>96.9</v>
      </c>
      <c r="P71" s="38">
        <v>97.1</v>
      </c>
      <c r="Q71" s="38">
        <v>97.5</v>
      </c>
      <c r="R71" s="38">
        <v>97</v>
      </c>
      <c r="S71" s="38">
        <v>98.6</v>
      </c>
      <c r="T71" s="38">
        <v>96.9</v>
      </c>
      <c r="U71" s="38">
        <v>96.5</v>
      </c>
      <c r="V71" s="38">
        <v>96.3</v>
      </c>
      <c r="W71" s="38">
        <v>95.8</v>
      </c>
      <c r="X71" s="38">
        <v>94.3</v>
      </c>
      <c r="Y71" s="38">
        <v>94.2</v>
      </c>
      <c r="Z71" s="38">
        <v>94.7</v>
      </c>
      <c r="AA71" s="38">
        <v>94.3</v>
      </c>
      <c r="AB71" s="38">
        <v>98.7</v>
      </c>
      <c r="AC71" s="38">
        <v>98.7</v>
      </c>
      <c r="AD71" s="38">
        <v>98.6</v>
      </c>
      <c r="AE71" s="38">
        <v>98.5</v>
      </c>
      <c r="AF71" s="38"/>
    </row>
    <row r="72" spans="1:32">
      <c r="A72" s="38"/>
      <c r="B72" s="12" t="s">
        <v>44</v>
      </c>
      <c r="C72" s="38">
        <v>2.6</v>
      </c>
      <c r="D72" s="38">
        <v>2.9</v>
      </c>
      <c r="E72" s="38">
        <v>2.4</v>
      </c>
      <c r="F72" s="38">
        <v>2.5</v>
      </c>
      <c r="G72" s="38">
        <v>2.5</v>
      </c>
      <c r="H72" s="38">
        <v>3.2</v>
      </c>
      <c r="I72" s="38">
        <v>3.1</v>
      </c>
      <c r="J72" s="38">
        <v>3.2</v>
      </c>
      <c r="K72" s="38">
        <v>2.9</v>
      </c>
      <c r="L72" s="38">
        <v>2.7</v>
      </c>
      <c r="M72" s="38">
        <v>2.5</v>
      </c>
      <c r="N72" s="38">
        <v>2.7</v>
      </c>
      <c r="O72" s="38">
        <v>2.7</v>
      </c>
      <c r="P72" s="38">
        <v>2.6</v>
      </c>
      <c r="Q72" s="38">
        <v>2.2000000000000002</v>
      </c>
      <c r="R72" s="38">
        <v>2.2999999999999998</v>
      </c>
      <c r="S72" s="38">
        <v>0.6</v>
      </c>
      <c r="T72" s="38">
        <v>0.6</v>
      </c>
      <c r="U72" s="38">
        <v>0.7</v>
      </c>
      <c r="V72" s="38">
        <v>0.7</v>
      </c>
      <c r="W72" s="38">
        <v>0.7</v>
      </c>
      <c r="X72" s="38">
        <v>0.8</v>
      </c>
      <c r="Y72" s="38">
        <v>0.7</v>
      </c>
      <c r="Z72" s="38">
        <v>0.8</v>
      </c>
      <c r="AA72" s="38">
        <v>0.9</v>
      </c>
      <c r="AB72" s="38">
        <v>1.1000000000000001</v>
      </c>
      <c r="AC72" s="38">
        <v>1.1000000000000001</v>
      </c>
      <c r="AD72" s="38">
        <v>1.2</v>
      </c>
      <c r="AE72" s="38">
        <v>1.3</v>
      </c>
      <c r="AF72" s="38"/>
    </row>
    <row r="73" spans="1:32">
      <c r="A73" s="38"/>
      <c r="B73" s="12" t="s">
        <v>45</v>
      </c>
      <c r="C73" s="38" t="s">
        <v>46</v>
      </c>
      <c r="D73" s="38" t="s">
        <v>46</v>
      </c>
      <c r="E73" s="38" t="s">
        <v>46</v>
      </c>
      <c r="F73" s="38" t="s">
        <v>46</v>
      </c>
      <c r="G73" s="38" t="s">
        <v>46</v>
      </c>
      <c r="H73" s="38" t="s">
        <v>46</v>
      </c>
      <c r="I73" s="38" t="s">
        <v>46</v>
      </c>
      <c r="J73" s="38" t="s">
        <v>46</v>
      </c>
      <c r="K73" s="38" t="s">
        <v>46</v>
      </c>
      <c r="L73" s="38" t="s">
        <v>46</v>
      </c>
      <c r="M73" s="38" t="s">
        <v>46</v>
      </c>
      <c r="N73" s="38" t="s">
        <v>46</v>
      </c>
      <c r="O73" s="38" t="s">
        <v>46</v>
      </c>
      <c r="P73" s="38" t="s">
        <v>46</v>
      </c>
      <c r="Q73" s="38" t="s">
        <v>46</v>
      </c>
      <c r="R73" s="38">
        <v>0.5</v>
      </c>
      <c r="S73" s="38">
        <v>0.5</v>
      </c>
      <c r="T73" s="38">
        <v>2.2000000000000002</v>
      </c>
      <c r="U73" s="38">
        <v>2.4</v>
      </c>
      <c r="V73" s="38">
        <v>2.6</v>
      </c>
      <c r="W73" s="38">
        <v>3.2</v>
      </c>
      <c r="X73" s="38">
        <v>4.5999999999999996</v>
      </c>
      <c r="Y73" s="38">
        <v>4.8</v>
      </c>
      <c r="Z73" s="38">
        <v>4.3</v>
      </c>
      <c r="AA73" s="38">
        <v>4.5999999999999996</v>
      </c>
      <c r="AB73" s="38">
        <v>0</v>
      </c>
      <c r="AC73" s="38">
        <v>0</v>
      </c>
      <c r="AD73" s="38">
        <v>0</v>
      </c>
      <c r="AE73" s="38">
        <v>0</v>
      </c>
      <c r="AF73" s="38"/>
    </row>
    <row r="74" spans="1:32">
      <c r="A74" s="38"/>
      <c r="B74" s="12" t="s">
        <v>47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 t="s">
        <v>46</v>
      </c>
      <c r="O74" s="38" t="s">
        <v>46</v>
      </c>
      <c r="P74" s="38" t="s">
        <v>46</v>
      </c>
      <c r="Q74" s="38" t="s">
        <v>46</v>
      </c>
      <c r="R74" s="38" t="s">
        <v>46</v>
      </c>
      <c r="S74" s="38" t="s">
        <v>46</v>
      </c>
      <c r="T74" s="38" t="s">
        <v>46</v>
      </c>
      <c r="U74" s="38" t="s">
        <v>46</v>
      </c>
      <c r="V74" s="38" t="s">
        <v>46</v>
      </c>
      <c r="W74" s="38" t="s">
        <v>46</v>
      </c>
      <c r="X74" s="38" t="s">
        <v>46</v>
      </c>
      <c r="Y74" s="38" t="s">
        <v>46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/>
    </row>
    <row r="75" spans="1:32">
      <c r="A75" s="38"/>
      <c r="B75" s="12" t="s">
        <v>50</v>
      </c>
      <c r="C75" s="38">
        <v>1.7</v>
      </c>
      <c r="D75" s="38">
        <v>1.7</v>
      </c>
      <c r="E75" s="38">
        <v>1.8</v>
      </c>
      <c r="F75" s="38">
        <v>1.3</v>
      </c>
      <c r="G75" s="38">
        <v>1.2</v>
      </c>
      <c r="H75" s="38">
        <v>1.3</v>
      </c>
      <c r="I75" s="38">
        <v>1.1000000000000001</v>
      </c>
      <c r="J75" s="38">
        <v>1</v>
      </c>
      <c r="K75" s="38">
        <v>0.9</v>
      </c>
      <c r="L75" s="38">
        <v>0.7</v>
      </c>
      <c r="M75" s="38">
        <v>0.5</v>
      </c>
      <c r="N75" s="38">
        <v>0.5</v>
      </c>
      <c r="O75" s="38">
        <v>0.3</v>
      </c>
      <c r="P75" s="38">
        <v>0.3</v>
      </c>
      <c r="Q75" s="38">
        <v>0.3</v>
      </c>
      <c r="R75" s="38">
        <v>0.2</v>
      </c>
      <c r="S75" s="38">
        <v>0.3</v>
      </c>
      <c r="T75" s="38">
        <v>0.4</v>
      </c>
      <c r="U75" s="38">
        <v>0.4</v>
      </c>
      <c r="V75" s="38">
        <v>0.3</v>
      </c>
      <c r="W75" s="38">
        <v>0.3</v>
      </c>
      <c r="X75" s="38">
        <v>0.3</v>
      </c>
      <c r="Y75" s="38">
        <v>0.3</v>
      </c>
      <c r="Z75" s="38">
        <v>0.2</v>
      </c>
      <c r="AA75" s="38">
        <v>0.2</v>
      </c>
      <c r="AB75" s="38">
        <v>0.2</v>
      </c>
      <c r="AC75" s="38">
        <v>0.2</v>
      </c>
      <c r="AD75" s="38">
        <v>0.2</v>
      </c>
      <c r="AE75" s="38">
        <v>0.2</v>
      </c>
      <c r="AF75" s="38"/>
    </row>
    <row r="76" spans="1:32" ht="14.65" customHeight="1">
      <c r="A76" s="95"/>
      <c r="B76" s="95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>
      <c r="A77" s="38"/>
      <c r="B77" s="43" t="s">
        <v>60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>
      <c r="A78" s="38"/>
      <c r="B78" s="44" t="s">
        <v>251</v>
      </c>
      <c r="C78" s="48">
        <v>75089</v>
      </c>
      <c r="D78" s="48">
        <v>77491</v>
      </c>
      <c r="E78" s="48">
        <v>85797</v>
      </c>
      <c r="F78" s="48">
        <v>91489</v>
      </c>
      <c r="G78" s="48">
        <v>99965</v>
      </c>
      <c r="H78" s="48">
        <v>105100</v>
      </c>
      <c r="I78" s="48">
        <v>112201</v>
      </c>
      <c r="J78" s="48">
        <v>121591</v>
      </c>
      <c r="K78" s="48">
        <v>131131</v>
      </c>
      <c r="L78" s="48">
        <v>138408</v>
      </c>
      <c r="M78" s="48">
        <v>143361</v>
      </c>
      <c r="N78" s="48">
        <v>145755</v>
      </c>
      <c r="O78" s="48">
        <v>154135</v>
      </c>
      <c r="P78" s="48">
        <v>158711</v>
      </c>
      <c r="Q78" s="48">
        <v>164092</v>
      </c>
      <c r="R78" s="48">
        <v>169682</v>
      </c>
      <c r="S78" s="48">
        <v>167670</v>
      </c>
      <c r="T78" s="48">
        <v>178035</v>
      </c>
      <c r="U78" s="48">
        <v>179048</v>
      </c>
      <c r="V78" s="48">
        <v>185768</v>
      </c>
      <c r="W78" s="48">
        <v>195226</v>
      </c>
      <c r="X78" s="48">
        <v>200392</v>
      </c>
      <c r="Y78" s="48">
        <v>204685</v>
      </c>
      <c r="Z78" s="48">
        <v>216087</v>
      </c>
      <c r="AA78" s="48">
        <v>218398</v>
      </c>
      <c r="AB78" s="48">
        <v>231522</v>
      </c>
      <c r="AC78" s="48">
        <v>250756</v>
      </c>
      <c r="AD78" s="48">
        <v>262070</v>
      </c>
      <c r="AE78" s="48">
        <v>281821</v>
      </c>
      <c r="AF78" s="38"/>
    </row>
    <row r="79" spans="1:32" ht="14.65" customHeight="1">
      <c r="A79" s="95"/>
      <c r="B79" s="95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>
      <c r="A80" s="14"/>
      <c r="B80" s="43" t="s">
        <v>252</v>
      </c>
      <c r="C80" s="15">
        <v>2.87</v>
      </c>
      <c r="D80" s="15">
        <v>2.73</v>
      </c>
      <c r="E80" s="15">
        <v>2.64</v>
      </c>
      <c r="F80" s="15">
        <v>2.61</v>
      </c>
      <c r="G80" s="15">
        <v>2.6</v>
      </c>
      <c r="H80" s="15">
        <v>2.59</v>
      </c>
      <c r="I80" s="15">
        <v>2.57</v>
      </c>
      <c r="J80" s="15">
        <v>2.56</v>
      </c>
      <c r="K80" s="15">
        <v>2.57</v>
      </c>
      <c r="L80" s="15">
        <v>2.5499999999999998</v>
      </c>
      <c r="M80" s="15">
        <v>2.5299999999999998</v>
      </c>
      <c r="N80" s="15">
        <v>2.5</v>
      </c>
      <c r="O80" s="15">
        <v>2.4900000000000002</v>
      </c>
      <c r="P80" s="15">
        <v>2.4700000000000002</v>
      </c>
      <c r="Q80" s="15">
        <v>2.4500000000000002</v>
      </c>
      <c r="R80" s="15">
        <v>2.4300000000000002</v>
      </c>
      <c r="S80" s="15">
        <v>2.42</v>
      </c>
      <c r="T80" s="15">
        <v>2.4</v>
      </c>
      <c r="U80" s="15">
        <v>2.37</v>
      </c>
      <c r="V80" s="15">
        <v>2.35</v>
      </c>
      <c r="W80" s="15">
        <v>2.3199999999999998</v>
      </c>
      <c r="X80" s="15">
        <v>2.2999999999999998</v>
      </c>
      <c r="Y80" s="15">
        <v>2.29</v>
      </c>
      <c r="Z80" s="15">
        <v>2.27</v>
      </c>
      <c r="AA80" s="15">
        <v>2.25</v>
      </c>
      <c r="AB80" s="15">
        <v>2.23</v>
      </c>
      <c r="AC80" s="15">
        <v>2.21</v>
      </c>
      <c r="AD80" s="15">
        <v>2.19</v>
      </c>
      <c r="AE80" s="15">
        <v>2.16</v>
      </c>
      <c r="AF80" s="38"/>
    </row>
    <row r="81" spans="1:32" ht="14.65" customHeight="1">
      <c r="A81" s="95"/>
      <c r="B81" s="95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</row>
    <row r="82" spans="1:32">
      <c r="A82" s="95"/>
      <c r="B82" s="95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>
      <c r="A83" s="15"/>
      <c r="B83" s="52" t="s">
        <v>256</v>
      </c>
      <c r="C83" s="15">
        <v>15.1</v>
      </c>
      <c r="D83" s="15">
        <v>14.9</v>
      </c>
      <c r="E83" s="15">
        <v>15.9</v>
      </c>
      <c r="F83" s="15">
        <v>16.7</v>
      </c>
      <c r="G83" s="15">
        <v>18.3</v>
      </c>
      <c r="H83" s="15">
        <v>19.2</v>
      </c>
      <c r="I83" s="15">
        <v>20.5</v>
      </c>
      <c r="J83" s="15">
        <v>22.2</v>
      </c>
      <c r="K83" s="15">
        <v>23.8</v>
      </c>
      <c r="L83" s="15">
        <v>25.1</v>
      </c>
      <c r="M83" s="15">
        <v>25.7</v>
      </c>
      <c r="N83" s="15">
        <v>25.9</v>
      </c>
      <c r="O83" s="15">
        <v>27.2</v>
      </c>
      <c r="P83" s="15">
        <v>27.9</v>
      </c>
      <c r="Q83" s="15">
        <v>28.4</v>
      </c>
      <c r="R83" s="15">
        <v>29</v>
      </c>
      <c r="S83" s="15">
        <v>28.3</v>
      </c>
      <c r="T83" s="15">
        <v>29.6</v>
      </c>
      <c r="U83" s="15">
        <v>29.3</v>
      </c>
      <c r="V83" s="15">
        <v>30</v>
      </c>
      <c r="W83" s="15">
        <v>31</v>
      </c>
      <c r="X83" s="15">
        <v>31.3</v>
      </c>
      <c r="Y83" s="15">
        <v>31.7</v>
      </c>
      <c r="Z83" s="15">
        <v>33</v>
      </c>
      <c r="AA83" s="15">
        <v>33</v>
      </c>
      <c r="AB83" s="15">
        <v>34.6</v>
      </c>
      <c r="AC83" s="15">
        <v>37.200000000000003</v>
      </c>
      <c r="AD83" s="15">
        <v>38.5</v>
      </c>
      <c r="AE83" s="15">
        <v>40.9</v>
      </c>
      <c r="AF83" s="38"/>
    </row>
    <row r="84" spans="1:32">
      <c r="A84" s="38"/>
      <c r="B84" s="40" t="s">
        <v>196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</row>
    <row r="85" spans="1:32">
      <c r="A85" s="38"/>
      <c r="B85" s="38" t="s">
        <v>42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/>
    </row>
    <row r="86" spans="1:32">
      <c r="A86" s="38"/>
      <c r="B86" s="12" t="s">
        <v>43</v>
      </c>
      <c r="C86" s="38">
        <v>14.5</v>
      </c>
      <c r="D86" s="38">
        <v>14.2</v>
      </c>
      <c r="E86" s="38">
        <v>15.2</v>
      </c>
      <c r="F86" s="38">
        <v>16.100000000000001</v>
      </c>
      <c r="G86" s="38">
        <v>17.7</v>
      </c>
      <c r="H86" s="38">
        <v>18.399999999999999</v>
      </c>
      <c r="I86" s="38">
        <v>19.7</v>
      </c>
      <c r="J86" s="38">
        <v>21.3</v>
      </c>
      <c r="K86" s="38">
        <v>22.9</v>
      </c>
      <c r="L86" s="38">
        <v>24.2</v>
      </c>
      <c r="M86" s="38">
        <v>24.9</v>
      </c>
      <c r="N86" s="38">
        <v>25.1</v>
      </c>
      <c r="O86" s="38">
        <v>26.4</v>
      </c>
      <c r="P86" s="38">
        <v>27</v>
      </c>
      <c r="Q86" s="38">
        <v>27.7</v>
      </c>
      <c r="R86" s="38">
        <v>28.1</v>
      </c>
      <c r="S86" s="38">
        <v>27.9</v>
      </c>
      <c r="T86" s="38">
        <v>28.7</v>
      </c>
      <c r="U86" s="38">
        <v>28.3</v>
      </c>
      <c r="V86" s="38">
        <v>28.9</v>
      </c>
      <c r="W86" s="38">
        <v>29.7</v>
      </c>
      <c r="X86" s="38">
        <v>29.6</v>
      </c>
      <c r="Y86" s="38">
        <v>29.9</v>
      </c>
      <c r="Z86" s="38">
        <v>31.2</v>
      </c>
      <c r="AA86" s="38">
        <v>31.1</v>
      </c>
      <c r="AB86" s="38">
        <v>34.200000000000003</v>
      </c>
      <c r="AC86" s="38">
        <v>36.6</v>
      </c>
      <c r="AD86" s="38">
        <v>37.9</v>
      </c>
      <c r="AE86" s="38">
        <v>40.299999999999997</v>
      </c>
      <c r="AF86" s="38"/>
    </row>
    <row r="87" spans="1:32">
      <c r="A87" s="38"/>
      <c r="B87" s="12" t="s">
        <v>44</v>
      </c>
      <c r="C87" s="38">
        <v>0.4</v>
      </c>
      <c r="D87" s="38">
        <v>0.4</v>
      </c>
      <c r="E87" s="38">
        <v>0.4</v>
      </c>
      <c r="F87" s="38">
        <v>0.4</v>
      </c>
      <c r="G87" s="38">
        <v>0.5</v>
      </c>
      <c r="H87" s="38">
        <v>0.6</v>
      </c>
      <c r="I87" s="38">
        <v>0.6</v>
      </c>
      <c r="J87" s="38">
        <v>0.7</v>
      </c>
      <c r="K87" s="38">
        <v>0.7</v>
      </c>
      <c r="L87" s="38">
        <v>0.7</v>
      </c>
      <c r="M87" s="38">
        <v>0.7</v>
      </c>
      <c r="N87" s="38">
        <v>0.7</v>
      </c>
      <c r="O87" s="38">
        <v>0.8</v>
      </c>
      <c r="P87" s="38">
        <v>0.7</v>
      </c>
      <c r="Q87" s="38">
        <v>0.6</v>
      </c>
      <c r="R87" s="38">
        <v>0.7</v>
      </c>
      <c r="S87" s="38">
        <v>0.2</v>
      </c>
      <c r="T87" s="38">
        <v>0.2</v>
      </c>
      <c r="U87" s="38">
        <v>0.2</v>
      </c>
      <c r="V87" s="38">
        <v>0.2</v>
      </c>
      <c r="W87" s="38">
        <v>0.2</v>
      </c>
      <c r="X87" s="38">
        <v>0.3</v>
      </c>
      <c r="Y87" s="38">
        <v>0.2</v>
      </c>
      <c r="Z87" s="38">
        <v>0.3</v>
      </c>
      <c r="AA87" s="38">
        <v>0.3</v>
      </c>
      <c r="AB87" s="38">
        <v>0.4</v>
      </c>
      <c r="AC87" s="38">
        <v>0.4</v>
      </c>
      <c r="AD87" s="38">
        <v>0.5</v>
      </c>
      <c r="AE87" s="38">
        <v>0.6</v>
      </c>
      <c r="AF87" s="38"/>
    </row>
    <row r="88" spans="1:32">
      <c r="A88" s="38"/>
      <c r="B88" s="12" t="s">
        <v>45</v>
      </c>
      <c r="C88" s="38" t="s">
        <v>46</v>
      </c>
      <c r="D88" s="38" t="s">
        <v>46</v>
      </c>
      <c r="E88" s="38" t="s">
        <v>46</v>
      </c>
      <c r="F88" s="38" t="s">
        <v>46</v>
      </c>
      <c r="G88" s="38" t="s">
        <v>46</v>
      </c>
      <c r="H88" s="38" t="s">
        <v>46</v>
      </c>
      <c r="I88" s="38" t="s">
        <v>46</v>
      </c>
      <c r="J88" s="38" t="s">
        <v>46</v>
      </c>
      <c r="K88" s="38" t="s">
        <v>46</v>
      </c>
      <c r="L88" s="38" t="s">
        <v>46</v>
      </c>
      <c r="M88" s="38" t="s">
        <v>46</v>
      </c>
      <c r="N88" s="38" t="s">
        <v>46</v>
      </c>
      <c r="O88" s="38" t="s">
        <v>46</v>
      </c>
      <c r="P88" s="38" t="s">
        <v>46</v>
      </c>
      <c r="Q88" s="38" t="s">
        <v>46</v>
      </c>
      <c r="R88" s="38">
        <v>0.1</v>
      </c>
      <c r="S88" s="38">
        <v>0.1</v>
      </c>
      <c r="T88" s="38">
        <v>0.6</v>
      </c>
      <c r="U88" s="38">
        <v>0.7</v>
      </c>
      <c r="V88" s="38">
        <v>0.8</v>
      </c>
      <c r="W88" s="38">
        <v>0.9</v>
      </c>
      <c r="X88" s="38">
        <v>1.4</v>
      </c>
      <c r="Y88" s="38">
        <v>1.5</v>
      </c>
      <c r="Z88" s="38">
        <v>1.4</v>
      </c>
      <c r="AA88" s="38">
        <v>1.5</v>
      </c>
      <c r="AB88" s="38">
        <v>0</v>
      </c>
      <c r="AC88" s="38">
        <v>0</v>
      </c>
      <c r="AD88" s="38">
        <v>0</v>
      </c>
      <c r="AE88" s="38">
        <v>0</v>
      </c>
      <c r="AF88" s="38"/>
    </row>
    <row r="89" spans="1:32">
      <c r="A89" s="38"/>
      <c r="B89" s="12" t="s">
        <v>47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 t="s">
        <v>46</v>
      </c>
      <c r="O89" s="38" t="s">
        <v>46</v>
      </c>
      <c r="P89" s="38" t="s">
        <v>46</v>
      </c>
      <c r="Q89" s="38" t="s">
        <v>46</v>
      </c>
      <c r="R89" s="38" t="s">
        <v>46</v>
      </c>
      <c r="S89" s="38" t="s">
        <v>46</v>
      </c>
      <c r="T89" s="38" t="s">
        <v>46</v>
      </c>
      <c r="U89" s="38" t="s">
        <v>46</v>
      </c>
      <c r="V89" s="38" t="s">
        <v>46</v>
      </c>
      <c r="W89" s="38" t="s">
        <v>46</v>
      </c>
      <c r="X89" s="38" t="s">
        <v>46</v>
      </c>
      <c r="Y89" s="38" t="s">
        <v>46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/>
    </row>
    <row r="90" spans="1:32">
      <c r="A90" s="38"/>
      <c r="B90" s="12" t="s">
        <v>50</v>
      </c>
      <c r="C90" s="38">
        <v>0.2</v>
      </c>
      <c r="D90" s="38">
        <v>0.2</v>
      </c>
      <c r="E90" s="38">
        <v>0.3</v>
      </c>
      <c r="F90" s="38">
        <v>0.2</v>
      </c>
      <c r="G90" s="38">
        <v>0.2</v>
      </c>
      <c r="H90" s="38">
        <v>0.2</v>
      </c>
      <c r="I90" s="38">
        <v>0.2</v>
      </c>
      <c r="J90" s="38">
        <v>0.2</v>
      </c>
      <c r="K90" s="38">
        <v>0.2</v>
      </c>
      <c r="L90" s="38">
        <v>0.1</v>
      </c>
      <c r="M90" s="38">
        <v>0.1</v>
      </c>
      <c r="N90" s="38">
        <v>0.1</v>
      </c>
      <c r="O90" s="38">
        <v>0.1</v>
      </c>
      <c r="P90" s="38">
        <v>0.1</v>
      </c>
      <c r="Q90" s="38">
        <v>0.1</v>
      </c>
      <c r="R90" s="38">
        <v>0.1</v>
      </c>
      <c r="S90" s="38">
        <v>0.1</v>
      </c>
      <c r="T90" s="38">
        <v>0.1</v>
      </c>
      <c r="U90" s="38">
        <v>0.1</v>
      </c>
      <c r="V90" s="38">
        <v>0.1</v>
      </c>
      <c r="W90" s="38">
        <v>0.1</v>
      </c>
      <c r="X90" s="38">
        <v>0.1</v>
      </c>
      <c r="Y90" s="38">
        <v>0.1</v>
      </c>
      <c r="Z90" s="38">
        <v>0.1</v>
      </c>
      <c r="AA90" s="38">
        <v>0.1</v>
      </c>
      <c r="AB90" s="38">
        <v>0.1</v>
      </c>
      <c r="AC90" s="38">
        <v>0.1</v>
      </c>
      <c r="AD90" s="38">
        <v>0.1</v>
      </c>
      <c r="AE90" s="38">
        <v>0.1</v>
      </c>
      <c r="AF90" s="38"/>
    </row>
    <row r="91" spans="1:32" ht="14.65" customHeight="1">
      <c r="A91" s="95"/>
      <c r="B91" s="95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</row>
    <row r="92" spans="1:32">
      <c r="A92" s="38"/>
      <c r="B92" s="40" t="s">
        <v>192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</row>
    <row r="93" spans="1:32">
      <c r="A93" s="38"/>
      <c r="B93" s="38" t="s">
        <v>42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/>
    </row>
    <row r="94" spans="1:32">
      <c r="A94" s="38"/>
      <c r="B94" s="12" t="s">
        <v>43</v>
      </c>
      <c r="C94" s="38">
        <v>95.9</v>
      </c>
      <c r="D94" s="38">
        <v>95.6</v>
      </c>
      <c r="E94" s="38">
        <v>95.9</v>
      </c>
      <c r="F94" s="38">
        <v>96.4</v>
      </c>
      <c r="G94" s="38">
        <v>96.4</v>
      </c>
      <c r="H94" s="38">
        <v>95.7</v>
      </c>
      <c r="I94" s="38">
        <v>96</v>
      </c>
      <c r="J94" s="38">
        <v>96</v>
      </c>
      <c r="K94" s="38">
        <v>96.3</v>
      </c>
      <c r="L94" s="38">
        <v>96.7</v>
      </c>
      <c r="M94" s="38">
        <v>97</v>
      </c>
      <c r="N94" s="38">
        <v>96.9</v>
      </c>
      <c r="O94" s="38">
        <v>96.9</v>
      </c>
      <c r="P94" s="38">
        <v>97.1</v>
      </c>
      <c r="Q94" s="38">
        <v>97.5</v>
      </c>
      <c r="R94" s="38">
        <v>97</v>
      </c>
      <c r="S94" s="38">
        <v>98.6</v>
      </c>
      <c r="T94" s="38">
        <v>96.9</v>
      </c>
      <c r="U94" s="38">
        <v>96.6</v>
      </c>
      <c r="V94" s="38">
        <v>96.4</v>
      </c>
      <c r="W94" s="38">
        <v>95.9</v>
      </c>
      <c r="X94" s="38">
        <v>94.5</v>
      </c>
      <c r="Y94" s="38">
        <v>94.4</v>
      </c>
      <c r="Z94" s="38">
        <v>94.7</v>
      </c>
      <c r="AA94" s="38">
        <v>94.3</v>
      </c>
      <c r="AB94" s="38">
        <v>98.7</v>
      </c>
      <c r="AC94" s="38">
        <v>98.6</v>
      </c>
      <c r="AD94" s="38">
        <v>98.6</v>
      </c>
      <c r="AE94" s="38">
        <v>98.5</v>
      </c>
      <c r="AF94" s="38"/>
    </row>
    <row r="95" spans="1:32">
      <c r="A95" s="38"/>
      <c r="B95" s="12" t="s">
        <v>44</v>
      </c>
      <c r="C95" s="38">
        <v>2.7</v>
      </c>
      <c r="D95" s="38">
        <v>2.9</v>
      </c>
      <c r="E95" s="38">
        <v>2.5</v>
      </c>
      <c r="F95" s="38">
        <v>2.6</v>
      </c>
      <c r="G95" s="38">
        <v>2.5</v>
      </c>
      <c r="H95" s="38">
        <v>3.2</v>
      </c>
      <c r="I95" s="38">
        <v>3.1</v>
      </c>
      <c r="J95" s="38">
        <v>3.2</v>
      </c>
      <c r="K95" s="38">
        <v>2.9</v>
      </c>
      <c r="L95" s="38">
        <v>2.7</v>
      </c>
      <c r="M95" s="38">
        <v>2.6</v>
      </c>
      <c r="N95" s="38">
        <v>2.7</v>
      </c>
      <c r="O95" s="38">
        <v>2.8</v>
      </c>
      <c r="P95" s="38">
        <v>2.6</v>
      </c>
      <c r="Q95" s="38">
        <v>2.2999999999999998</v>
      </c>
      <c r="R95" s="38">
        <v>2.4</v>
      </c>
      <c r="S95" s="38">
        <v>0.7</v>
      </c>
      <c r="T95" s="38">
        <v>0.6</v>
      </c>
      <c r="U95" s="38">
        <v>0.7</v>
      </c>
      <c r="V95" s="38">
        <v>0.8</v>
      </c>
      <c r="W95" s="38">
        <v>0.8</v>
      </c>
      <c r="X95" s="38">
        <v>0.8</v>
      </c>
      <c r="Y95" s="38">
        <v>0.8</v>
      </c>
      <c r="Z95" s="38">
        <v>0.8</v>
      </c>
      <c r="AA95" s="38">
        <v>0.9</v>
      </c>
      <c r="AB95" s="38">
        <v>1.1000000000000001</v>
      </c>
      <c r="AC95" s="38">
        <v>1.2</v>
      </c>
      <c r="AD95" s="38">
        <v>1.2</v>
      </c>
      <c r="AE95" s="38">
        <v>1.4</v>
      </c>
      <c r="AF95" s="38"/>
    </row>
    <row r="96" spans="1:32">
      <c r="A96" s="38"/>
      <c r="B96" s="12" t="s">
        <v>45</v>
      </c>
      <c r="C96" s="38" t="s">
        <v>46</v>
      </c>
      <c r="D96" s="38" t="s">
        <v>46</v>
      </c>
      <c r="E96" s="38" t="s">
        <v>46</v>
      </c>
      <c r="F96" s="38" t="s">
        <v>46</v>
      </c>
      <c r="G96" s="38" t="s">
        <v>46</v>
      </c>
      <c r="H96" s="38" t="s">
        <v>46</v>
      </c>
      <c r="I96" s="38" t="s">
        <v>46</v>
      </c>
      <c r="J96" s="38" t="s">
        <v>46</v>
      </c>
      <c r="K96" s="38" t="s">
        <v>46</v>
      </c>
      <c r="L96" s="38" t="s">
        <v>46</v>
      </c>
      <c r="M96" s="38" t="s">
        <v>46</v>
      </c>
      <c r="N96" s="38" t="s">
        <v>46</v>
      </c>
      <c r="O96" s="38" t="s">
        <v>46</v>
      </c>
      <c r="P96" s="38" t="s">
        <v>46</v>
      </c>
      <c r="Q96" s="38" t="s">
        <v>46</v>
      </c>
      <c r="R96" s="38">
        <v>0.4</v>
      </c>
      <c r="S96" s="38">
        <v>0.5</v>
      </c>
      <c r="T96" s="38">
        <v>2.1</v>
      </c>
      <c r="U96" s="38">
        <v>2.2999999999999998</v>
      </c>
      <c r="V96" s="38">
        <v>2.5</v>
      </c>
      <c r="W96" s="38">
        <v>3.1</v>
      </c>
      <c r="X96" s="38">
        <v>4.4000000000000004</v>
      </c>
      <c r="Y96" s="38">
        <v>4.5999999999999996</v>
      </c>
      <c r="Z96" s="38">
        <v>4.3</v>
      </c>
      <c r="AA96" s="38">
        <v>4.5999999999999996</v>
      </c>
      <c r="AB96" s="38">
        <v>0</v>
      </c>
      <c r="AC96" s="38">
        <v>0</v>
      </c>
      <c r="AD96" s="38">
        <v>0</v>
      </c>
      <c r="AE96" s="38">
        <v>0</v>
      </c>
      <c r="AF96" s="38"/>
    </row>
    <row r="97" spans="1:32">
      <c r="A97" s="38"/>
      <c r="B97" s="12" t="s">
        <v>47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 t="s">
        <v>46</v>
      </c>
      <c r="O97" s="38" t="s">
        <v>46</v>
      </c>
      <c r="P97" s="38" t="s">
        <v>46</v>
      </c>
      <c r="Q97" s="38" t="s">
        <v>46</v>
      </c>
      <c r="R97" s="38" t="s">
        <v>46</v>
      </c>
      <c r="S97" s="38" t="s">
        <v>46</v>
      </c>
      <c r="T97" s="38" t="s">
        <v>46</v>
      </c>
      <c r="U97" s="38" t="s">
        <v>46</v>
      </c>
      <c r="V97" s="38" t="s">
        <v>46</v>
      </c>
      <c r="W97" s="38" t="s">
        <v>46</v>
      </c>
      <c r="X97" s="38" t="s">
        <v>46</v>
      </c>
      <c r="Y97" s="38" t="s">
        <v>46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>
        <v>0</v>
      </c>
      <c r="AF97" s="38"/>
    </row>
    <row r="98" spans="1:32">
      <c r="A98" s="38"/>
      <c r="B98" s="12" t="s">
        <v>50</v>
      </c>
      <c r="C98" s="38">
        <v>1.4</v>
      </c>
      <c r="D98" s="38">
        <v>1.5</v>
      </c>
      <c r="E98" s="38">
        <v>1.6</v>
      </c>
      <c r="F98" s="38">
        <v>1.1000000000000001</v>
      </c>
      <c r="G98" s="38">
        <v>1.1000000000000001</v>
      </c>
      <c r="H98" s="38">
        <v>1.1000000000000001</v>
      </c>
      <c r="I98" s="38">
        <v>1</v>
      </c>
      <c r="J98" s="38">
        <v>0.8</v>
      </c>
      <c r="K98" s="38">
        <v>0.7</v>
      </c>
      <c r="L98" s="38">
        <v>0.6</v>
      </c>
      <c r="M98" s="38">
        <v>0.4</v>
      </c>
      <c r="N98" s="38">
        <v>0.4</v>
      </c>
      <c r="O98" s="38">
        <v>0.3</v>
      </c>
      <c r="P98" s="38">
        <v>0.3</v>
      </c>
      <c r="Q98" s="38">
        <v>0.2</v>
      </c>
      <c r="R98" s="38">
        <v>0.2</v>
      </c>
      <c r="S98" s="38">
        <v>0.3</v>
      </c>
      <c r="T98" s="38">
        <v>0.3</v>
      </c>
      <c r="U98" s="38">
        <v>0.3</v>
      </c>
      <c r="V98" s="38">
        <v>0.3</v>
      </c>
      <c r="W98" s="38">
        <v>0.3</v>
      </c>
      <c r="X98" s="38">
        <v>0.3</v>
      </c>
      <c r="Y98" s="38">
        <v>0.3</v>
      </c>
      <c r="Z98" s="38">
        <v>0.2</v>
      </c>
      <c r="AA98" s="38">
        <v>0.2</v>
      </c>
      <c r="AB98" s="38">
        <v>0.2</v>
      </c>
      <c r="AC98" s="38">
        <v>0.2</v>
      </c>
      <c r="AD98" s="38">
        <v>0.2</v>
      </c>
      <c r="AE98" s="38">
        <v>0.2</v>
      </c>
      <c r="AF98" s="38"/>
    </row>
    <row r="99" spans="1:32" ht="14.65" customHeight="1">
      <c r="A99" s="95"/>
      <c r="B99" s="95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</row>
    <row r="100" spans="1:32">
      <c r="A100" s="15"/>
      <c r="B100" s="15" t="s">
        <v>197</v>
      </c>
      <c r="C100" s="15">
        <v>70.2</v>
      </c>
      <c r="D100" s="15">
        <v>70.2</v>
      </c>
      <c r="E100" s="15">
        <v>70.2</v>
      </c>
      <c r="F100" s="15">
        <v>70.2</v>
      </c>
      <c r="G100" s="15">
        <v>70.5</v>
      </c>
      <c r="H100" s="15">
        <v>70.7</v>
      </c>
      <c r="I100" s="15">
        <v>71</v>
      </c>
      <c r="J100" s="15">
        <v>71.2</v>
      </c>
      <c r="K100" s="15">
        <v>70.7</v>
      </c>
      <c r="L100" s="15">
        <v>70.900000000000006</v>
      </c>
      <c r="M100" s="15">
        <v>71</v>
      </c>
      <c r="N100" s="15">
        <v>71</v>
      </c>
      <c r="O100" s="15">
        <v>71.099999999999994</v>
      </c>
      <c r="P100" s="15">
        <v>71.099999999999994</v>
      </c>
      <c r="Q100" s="15">
        <v>70.599999999999994</v>
      </c>
      <c r="R100" s="15">
        <v>70.3</v>
      </c>
      <c r="S100" s="15">
        <v>69.8</v>
      </c>
      <c r="T100" s="15">
        <v>69.3</v>
      </c>
      <c r="U100" s="15">
        <v>68.900000000000006</v>
      </c>
      <c r="V100" s="15">
        <v>68.599999999999994</v>
      </c>
      <c r="W100" s="15">
        <v>68.3</v>
      </c>
      <c r="X100" s="15">
        <v>68</v>
      </c>
      <c r="Y100" s="15">
        <v>67.599999999999994</v>
      </c>
      <c r="Z100" s="15">
        <v>67.3</v>
      </c>
      <c r="AA100" s="15">
        <v>67</v>
      </c>
      <c r="AB100" s="15">
        <v>67.099999999999994</v>
      </c>
      <c r="AC100" s="15">
        <v>67.099999999999994</v>
      </c>
      <c r="AD100" s="15">
        <v>67.099999999999994</v>
      </c>
      <c r="AE100" s="15">
        <v>67.099999999999994</v>
      </c>
      <c r="AF100" s="38"/>
    </row>
    <row r="101" spans="1:32" ht="14.65" customHeight="1">
      <c r="A101" s="95"/>
      <c r="B101" s="95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</row>
    <row r="102" spans="1:32" ht="15.75">
      <c r="A102" s="97" t="s">
        <v>257</v>
      </c>
      <c r="B102" s="97"/>
      <c r="C102" s="19"/>
      <c r="D102" s="19"/>
      <c r="E102" s="19"/>
      <c r="F102" s="19"/>
      <c r="G102" s="19"/>
      <c r="H102" s="19"/>
      <c r="I102" s="19"/>
      <c r="J102" s="19"/>
      <c r="K102" s="19"/>
      <c r="L102" s="21"/>
      <c r="M102" s="21"/>
      <c r="N102" s="21"/>
      <c r="O102" s="21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</row>
    <row r="103" spans="1:32">
      <c r="A103" s="95"/>
      <c r="B103" s="95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</row>
    <row r="104" spans="1:32" ht="15.75">
      <c r="A104" s="95"/>
      <c r="B104" s="95"/>
      <c r="C104" s="19"/>
      <c r="D104" s="19"/>
      <c r="E104" s="21"/>
      <c r="F104" s="21"/>
      <c r="G104" s="38"/>
      <c r="H104" s="38"/>
      <c r="I104" s="38"/>
      <c r="J104" s="38"/>
      <c r="K104" s="38"/>
      <c r="L104" s="21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</row>
    <row r="105" spans="1:32">
      <c r="A105" s="95"/>
      <c r="B105" s="95"/>
      <c r="C105" s="33">
        <v>1990</v>
      </c>
      <c r="D105" s="33">
        <v>1991</v>
      </c>
      <c r="E105" s="33">
        <v>1992</v>
      </c>
      <c r="F105" s="33">
        <v>1993</v>
      </c>
      <c r="G105" s="33">
        <v>1994</v>
      </c>
      <c r="H105" s="33">
        <v>1995</v>
      </c>
      <c r="I105" s="33">
        <v>1996</v>
      </c>
      <c r="J105" s="33">
        <v>1997</v>
      </c>
      <c r="K105" s="33">
        <v>1998</v>
      </c>
      <c r="L105" s="33">
        <v>1999</v>
      </c>
      <c r="M105" s="33">
        <v>2000</v>
      </c>
      <c r="N105" s="33">
        <v>2001</v>
      </c>
      <c r="O105" s="33">
        <v>2002</v>
      </c>
      <c r="P105" s="33">
        <v>2003</v>
      </c>
      <c r="Q105" s="33">
        <v>2004</v>
      </c>
      <c r="R105" s="33">
        <v>2005</v>
      </c>
      <c r="S105" s="33">
        <v>2006</v>
      </c>
      <c r="T105" s="33">
        <v>2007</v>
      </c>
      <c r="U105" s="33">
        <v>2008</v>
      </c>
      <c r="V105" s="33">
        <v>2009</v>
      </c>
      <c r="W105" s="33">
        <v>2010</v>
      </c>
      <c r="X105" s="33">
        <v>2011</v>
      </c>
      <c r="Y105" s="33">
        <v>2012</v>
      </c>
      <c r="Z105" s="33">
        <v>2013</v>
      </c>
      <c r="AA105" s="33">
        <v>2014</v>
      </c>
      <c r="AB105" s="33">
        <v>2015</v>
      </c>
      <c r="AC105" s="33">
        <v>2016</v>
      </c>
      <c r="AD105" s="33">
        <v>2017</v>
      </c>
      <c r="AE105" s="33">
        <v>2018</v>
      </c>
      <c r="AF105" s="38"/>
    </row>
    <row r="106" spans="1:32">
      <c r="A106" s="94"/>
      <c r="B106" s="94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</row>
    <row r="107" spans="1:32">
      <c r="A107" s="15"/>
      <c r="B107" s="15" t="s">
        <v>258</v>
      </c>
      <c r="C107" s="15">
        <v>46</v>
      </c>
      <c r="D107" s="15">
        <v>48</v>
      </c>
      <c r="E107" s="15">
        <v>46.7</v>
      </c>
      <c r="F107" s="15">
        <v>42.7</v>
      </c>
      <c r="G107" s="15">
        <v>40.9</v>
      </c>
      <c r="H107" s="15">
        <v>50.7</v>
      </c>
      <c r="I107" s="15">
        <v>43</v>
      </c>
      <c r="J107" s="15">
        <v>48.7</v>
      </c>
      <c r="K107" s="15">
        <v>47.2</v>
      </c>
      <c r="L107" s="15">
        <v>46.1</v>
      </c>
      <c r="M107" s="15">
        <v>50.3</v>
      </c>
      <c r="N107" s="15">
        <v>48</v>
      </c>
      <c r="O107" s="15">
        <v>55.4</v>
      </c>
      <c r="P107" s="15">
        <v>57.8</v>
      </c>
      <c r="Q107" s="15">
        <v>52</v>
      </c>
      <c r="R107" s="15">
        <v>55.5</v>
      </c>
      <c r="S107" s="15">
        <v>50.5</v>
      </c>
      <c r="T107" s="15">
        <v>54.5</v>
      </c>
      <c r="U107" s="15">
        <v>57.4</v>
      </c>
      <c r="V107" s="15">
        <v>56.2</v>
      </c>
      <c r="W107" s="15">
        <v>60.1</v>
      </c>
      <c r="X107" s="15">
        <v>62.6</v>
      </c>
      <c r="Y107" s="15">
        <v>57.3</v>
      </c>
      <c r="Z107" s="15">
        <v>60.9</v>
      </c>
      <c r="AA107" s="15">
        <v>58.7</v>
      </c>
      <c r="AB107" s="15">
        <v>57.9</v>
      </c>
      <c r="AC107" s="15">
        <v>53.8</v>
      </c>
      <c r="AD107" s="15">
        <v>47.8</v>
      </c>
      <c r="AE107" s="15">
        <v>51</v>
      </c>
      <c r="AF107" s="38"/>
    </row>
    <row r="108" spans="1:32">
      <c r="A108" s="38"/>
      <c r="B108" s="40" t="s">
        <v>191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</row>
    <row r="109" spans="1:32">
      <c r="A109" s="38"/>
      <c r="B109" s="12" t="s">
        <v>41</v>
      </c>
      <c r="C109" s="38">
        <v>3.1</v>
      </c>
      <c r="D109" s="38">
        <v>3.1</v>
      </c>
      <c r="E109" s="38">
        <v>2.9</v>
      </c>
      <c r="F109" s="38">
        <v>2.9</v>
      </c>
      <c r="G109" s="38">
        <v>3</v>
      </c>
      <c r="H109" s="38">
        <v>3</v>
      </c>
      <c r="I109" s="38">
        <v>3</v>
      </c>
      <c r="J109" s="38">
        <v>3</v>
      </c>
      <c r="K109" s="38">
        <v>2.9</v>
      </c>
      <c r="L109" s="38">
        <v>3</v>
      </c>
      <c r="M109" s="38">
        <v>3.1</v>
      </c>
      <c r="N109" s="38">
        <v>3.1</v>
      </c>
      <c r="O109" s="38">
        <v>3.4</v>
      </c>
      <c r="P109" s="38">
        <v>3.4</v>
      </c>
      <c r="Q109" s="38">
        <v>3.5</v>
      </c>
      <c r="R109" s="38">
        <v>3.5</v>
      </c>
      <c r="S109" s="38">
        <v>3.5</v>
      </c>
      <c r="T109" s="38">
        <v>3.3</v>
      </c>
      <c r="U109" s="38">
        <v>3.8</v>
      </c>
      <c r="V109" s="38">
        <v>3.4</v>
      </c>
      <c r="W109" s="38">
        <v>3.6</v>
      </c>
      <c r="X109" s="38">
        <v>3.7</v>
      </c>
      <c r="Y109" s="38">
        <v>3.7</v>
      </c>
      <c r="Z109" s="38">
        <v>4.0999999999999996</v>
      </c>
      <c r="AA109" s="38">
        <v>4.5</v>
      </c>
      <c r="AB109" s="38">
        <v>5.0999999999999996</v>
      </c>
      <c r="AC109" s="38">
        <v>5.2</v>
      </c>
      <c r="AD109" s="38">
        <v>4.4000000000000004</v>
      </c>
      <c r="AE109" s="38">
        <v>4.4000000000000004</v>
      </c>
      <c r="AF109" s="38"/>
    </row>
    <row r="110" spans="1:32">
      <c r="A110" s="38"/>
      <c r="B110" s="38" t="s">
        <v>42</v>
      </c>
      <c r="C110" s="38">
        <v>0.5</v>
      </c>
      <c r="D110" s="38">
        <v>0.1</v>
      </c>
      <c r="E110" s="38">
        <v>0.1</v>
      </c>
      <c r="F110" s="38">
        <v>0.1</v>
      </c>
      <c r="G110" s="38">
        <v>0.2</v>
      </c>
      <c r="H110" s="38">
        <v>0.9</v>
      </c>
      <c r="I110" s="38">
        <v>0.9</v>
      </c>
      <c r="J110" s="38">
        <v>0.5</v>
      </c>
      <c r="K110" s="38">
        <v>0.7</v>
      </c>
      <c r="L110" s="38">
        <v>0.9</v>
      </c>
      <c r="M110" s="38">
        <v>1.3</v>
      </c>
      <c r="N110" s="38">
        <v>0.8</v>
      </c>
      <c r="O110" s="38">
        <v>0.8</v>
      </c>
      <c r="P110" s="38">
        <v>0.7</v>
      </c>
      <c r="Q110" s="38">
        <v>0.7</v>
      </c>
      <c r="R110" s="38">
        <v>0.6</v>
      </c>
      <c r="S110" s="38">
        <v>0.5</v>
      </c>
      <c r="T110" s="38">
        <v>0.7</v>
      </c>
      <c r="U110" s="38">
        <v>0.6</v>
      </c>
      <c r="V110" s="38">
        <v>0.8</v>
      </c>
      <c r="W110" s="38">
        <v>0.7</v>
      </c>
      <c r="X110" s="38">
        <v>0.4</v>
      </c>
      <c r="Y110" s="38">
        <v>0.7</v>
      </c>
      <c r="Z110" s="38">
        <v>0.7</v>
      </c>
      <c r="AA110" s="38">
        <v>2.4</v>
      </c>
      <c r="AB110" s="38">
        <v>2.9</v>
      </c>
      <c r="AC110" s="38">
        <v>3.2</v>
      </c>
      <c r="AD110" s="38">
        <v>3.9</v>
      </c>
      <c r="AE110" s="38">
        <v>3.5</v>
      </c>
      <c r="AF110" s="38"/>
    </row>
    <row r="111" spans="1:32">
      <c r="A111" s="38"/>
      <c r="B111" s="12" t="s">
        <v>43</v>
      </c>
      <c r="C111" s="38">
        <v>6.5</v>
      </c>
      <c r="D111" s="38">
        <v>4.4000000000000004</v>
      </c>
      <c r="E111" s="38">
        <v>3.8</v>
      </c>
      <c r="F111" s="38">
        <v>3.7</v>
      </c>
      <c r="G111" s="38">
        <v>2.6</v>
      </c>
      <c r="H111" s="38">
        <v>8.1999999999999993</v>
      </c>
      <c r="I111" s="38">
        <v>3.1</v>
      </c>
      <c r="J111" s="38">
        <v>3.5</v>
      </c>
      <c r="K111" s="38">
        <v>2.8</v>
      </c>
      <c r="L111" s="38">
        <v>2.5</v>
      </c>
      <c r="M111" s="38">
        <v>2.7</v>
      </c>
      <c r="N111" s="38">
        <v>0.6</v>
      </c>
      <c r="O111" s="38">
        <v>0.6</v>
      </c>
      <c r="P111" s="38">
        <v>1</v>
      </c>
      <c r="Q111" s="38">
        <v>1</v>
      </c>
      <c r="R111" s="38">
        <v>0.5</v>
      </c>
      <c r="S111" s="38">
        <v>0.7</v>
      </c>
      <c r="T111" s="38">
        <v>1</v>
      </c>
      <c r="U111" s="38">
        <v>0.6</v>
      </c>
      <c r="V111" s="38">
        <v>0.7</v>
      </c>
      <c r="W111" s="38">
        <v>0.7</v>
      </c>
      <c r="X111" s="38">
        <v>0.8</v>
      </c>
      <c r="Y111" s="38">
        <v>0.9</v>
      </c>
      <c r="Z111" s="38">
        <v>1.2</v>
      </c>
      <c r="AA111" s="38">
        <v>1.5</v>
      </c>
      <c r="AB111" s="38">
        <v>1.5</v>
      </c>
      <c r="AC111" s="38">
        <v>1.7</v>
      </c>
      <c r="AD111" s="38">
        <v>2</v>
      </c>
      <c r="AE111" s="38">
        <v>2.1</v>
      </c>
      <c r="AF111" s="38"/>
    </row>
    <row r="112" spans="1:32">
      <c r="A112" s="38"/>
      <c r="B112" s="12" t="s">
        <v>44</v>
      </c>
      <c r="C112" s="38">
        <v>33.200000000000003</v>
      </c>
      <c r="D112" s="38">
        <v>37.700000000000003</v>
      </c>
      <c r="E112" s="38">
        <v>37.1</v>
      </c>
      <c r="F112" s="38">
        <v>33.700000000000003</v>
      </c>
      <c r="G112" s="38">
        <v>35.1</v>
      </c>
      <c r="H112" s="38">
        <v>38.5</v>
      </c>
      <c r="I112" s="38">
        <v>35.9</v>
      </c>
      <c r="J112" s="38">
        <v>41.8</v>
      </c>
      <c r="K112" s="38">
        <v>40.9</v>
      </c>
      <c r="L112" s="38">
        <v>39.700000000000003</v>
      </c>
      <c r="M112" s="38">
        <v>43.2</v>
      </c>
      <c r="N112" s="38">
        <v>43</v>
      </c>
      <c r="O112" s="38">
        <v>50</v>
      </c>
      <c r="P112" s="38">
        <v>51.9</v>
      </c>
      <c r="Q112" s="38">
        <v>45.5</v>
      </c>
      <c r="R112" s="38">
        <v>47.4</v>
      </c>
      <c r="S112" s="38">
        <v>45.7</v>
      </c>
      <c r="T112" s="38">
        <v>49.5</v>
      </c>
      <c r="U112" s="38">
        <v>52.4</v>
      </c>
      <c r="V112" s="38">
        <v>51.3</v>
      </c>
      <c r="W112" s="38">
        <v>55.1</v>
      </c>
      <c r="X112" s="38">
        <v>57.7</v>
      </c>
      <c r="Y112" s="38">
        <v>52</v>
      </c>
      <c r="Z112" s="38">
        <v>54.9</v>
      </c>
      <c r="AA112" s="38">
        <v>50.2</v>
      </c>
      <c r="AB112" s="38">
        <v>48.4</v>
      </c>
      <c r="AC112" s="38">
        <v>43.6</v>
      </c>
      <c r="AD112" s="38">
        <v>37.5</v>
      </c>
      <c r="AE112" s="38">
        <v>40.9</v>
      </c>
      <c r="AF112" s="38"/>
    </row>
    <row r="113" spans="1:32">
      <c r="A113" s="38"/>
      <c r="B113" s="12" t="s">
        <v>45</v>
      </c>
      <c r="C113" s="38" t="s">
        <v>46</v>
      </c>
      <c r="D113" s="38" t="s">
        <v>46</v>
      </c>
      <c r="E113" s="38" t="s">
        <v>46</v>
      </c>
      <c r="F113" s="38" t="s">
        <v>46</v>
      </c>
      <c r="G113" s="38" t="s">
        <v>46</v>
      </c>
      <c r="H113" s="38" t="s">
        <v>46</v>
      </c>
      <c r="I113" s="38" t="s">
        <v>46</v>
      </c>
      <c r="J113" s="38" t="s">
        <v>46</v>
      </c>
      <c r="K113" s="38" t="s">
        <v>46</v>
      </c>
      <c r="L113" s="38" t="s">
        <v>46</v>
      </c>
      <c r="M113" s="38" t="s">
        <v>46</v>
      </c>
      <c r="N113" s="38" t="s">
        <v>46</v>
      </c>
      <c r="O113" s="38" t="s">
        <v>46</v>
      </c>
      <c r="P113" s="38" t="s">
        <v>46</v>
      </c>
      <c r="Q113" s="38" t="s">
        <v>46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0.1</v>
      </c>
      <c r="AA113" s="38">
        <v>0.1</v>
      </c>
      <c r="AB113" s="38">
        <v>0</v>
      </c>
      <c r="AC113" s="38">
        <v>0</v>
      </c>
      <c r="AD113" s="38">
        <v>0</v>
      </c>
      <c r="AE113" s="38">
        <v>0</v>
      </c>
      <c r="AF113" s="38"/>
    </row>
    <row r="114" spans="1:32">
      <c r="A114" s="38"/>
      <c r="B114" s="12" t="s">
        <v>47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 t="s">
        <v>46</v>
      </c>
      <c r="O114" s="38" t="s">
        <v>46</v>
      </c>
      <c r="P114" s="38" t="s">
        <v>46</v>
      </c>
      <c r="Q114" s="38" t="s">
        <v>46</v>
      </c>
      <c r="R114" s="38" t="s">
        <v>46</v>
      </c>
      <c r="S114" s="38" t="s">
        <v>46</v>
      </c>
      <c r="T114" s="38" t="s">
        <v>46</v>
      </c>
      <c r="U114" s="38" t="s">
        <v>46</v>
      </c>
      <c r="V114" s="38" t="s">
        <v>46</v>
      </c>
      <c r="W114" s="38" t="s">
        <v>46</v>
      </c>
      <c r="X114" s="38" t="s">
        <v>46</v>
      </c>
      <c r="Y114" s="38" t="s">
        <v>46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/>
    </row>
    <row r="115" spans="1:32">
      <c r="A115" s="38"/>
      <c r="B115" s="12" t="s">
        <v>50</v>
      </c>
      <c r="C115" s="38">
        <v>2.8</v>
      </c>
      <c r="D115" s="38">
        <v>2.8</v>
      </c>
      <c r="E115" s="38">
        <v>2.8</v>
      </c>
      <c r="F115" s="38">
        <v>2.2999999999999998</v>
      </c>
      <c r="G115" s="38">
        <v>0</v>
      </c>
      <c r="H115" s="38">
        <v>0.2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0.4</v>
      </c>
      <c r="O115" s="38">
        <v>0.7</v>
      </c>
      <c r="P115" s="38">
        <v>0.8</v>
      </c>
      <c r="Q115" s="38">
        <v>1.4</v>
      </c>
      <c r="R115" s="38">
        <v>3.4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  <c r="AF115" s="38"/>
    </row>
    <row r="116" spans="1:32" ht="14.65" customHeight="1">
      <c r="A116" s="95"/>
      <c r="B116" s="95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>
      <c r="A117" s="38"/>
      <c r="B117" s="40" t="s">
        <v>192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 spans="1:32">
      <c r="A118" s="38"/>
      <c r="B118" s="12" t="s">
        <v>41</v>
      </c>
      <c r="C118" s="38">
        <v>6.7</v>
      </c>
      <c r="D118" s="38">
        <v>6.4</v>
      </c>
      <c r="E118" s="38">
        <v>6.3</v>
      </c>
      <c r="F118" s="38">
        <v>6.8</v>
      </c>
      <c r="G118" s="38">
        <v>7.2</v>
      </c>
      <c r="H118" s="38">
        <v>5.9</v>
      </c>
      <c r="I118" s="38">
        <v>7</v>
      </c>
      <c r="J118" s="38">
        <v>6.1</v>
      </c>
      <c r="K118" s="38">
        <v>6</v>
      </c>
      <c r="L118" s="38">
        <v>6.5</v>
      </c>
      <c r="M118" s="38">
        <v>6.2</v>
      </c>
      <c r="N118" s="38">
        <v>6.4</v>
      </c>
      <c r="O118" s="38">
        <v>6</v>
      </c>
      <c r="P118" s="38">
        <v>5.9</v>
      </c>
      <c r="Q118" s="38">
        <v>6.6</v>
      </c>
      <c r="R118" s="38">
        <v>6.4</v>
      </c>
      <c r="S118" s="38">
        <v>6.9</v>
      </c>
      <c r="T118" s="38">
        <v>6</v>
      </c>
      <c r="U118" s="38">
        <v>6.6</v>
      </c>
      <c r="V118" s="38">
        <v>6.1</v>
      </c>
      <c r="W118" s="38">
        <v>6</v>
      </c>
      <c r="X118" s="38">
        <v>5.9</v>
      </c>
      <c r="Y118" s="38">
        <v>6.4</v>
      </c>
      <c r="Z118" s="38">
        <v>6.7</v>
      </c>
      <c r="AA118" s="38">
        <v>7.6</v>
      </c>
      <c r="AB118" s="38">
        <v>8.9</v>
      </c>
      <c r="AC118" s="38">
        <v>9.6999999999999993</v>
      </c>
      <c r="AD118" s="38">
        <v>9.1999999999999993</v>
      </c>
      <c r="AE118" s="38">
        <v>8.6</v>
      </c>
      <c r="AF118" s="38"/>
    </row>
    <row r="119" spans="1:32">
      <c r="A119" s="38"/>
      <c r="B119" s="38" t="s">
        <v>42</v>
      </c>
      <c r="C119" s="38">
        <v>1</v>
      </c>
      <c r="D119" s="38">
        <v>0.1</v>
      </c>
      <c r="E119" s="38">
        <v>0.2</v>
      </c>
      <c r="F119" s="38">
        <v>0.3</v>
      </c>
      <c r="G119" s="38">
        <v>0.6</v>
      </c>
      <c r="H119" s="38">
        <v>1.7</v>
      </c>
      <c r="I119" s="38">
        <v>2.1</v>
      </c>
      <c r="J119" s="38">
        <v>0.9</v>
      </c>
      <c r="K119" s="38">
        <v>1.5</v>
      </c>
      <c r="L119" s="38">
        <v>1.9</v>
      </c>
      <c r="M119" s="38">
        <v>2.6</v>
      </c>
      <c r="N119" s="38">
        <v>1.7</v>
      </c>
      <c r="O119" s="38">
        <v>1.4</v>
      </c>
      <c r="P119" s="38">
        <v>1.3</v>
      </c>
      <c r="Q119" s="38">
        <v>1.3</v>
      </c>
      <c r="R119" s="38">
        <v>1.1000000000000001</v>
      </c>
      <c r="S119" s="38">
        <v>1.1000000000000001</v>
      </c>
      <c r="T119" s="38">
        <v>1.2</v>
      </c>
      <c r="U119" s="38">
        <v>1.1000000000000001</v>
      </c>
      <c r="V119" s="38">
        <v>1.4</v>
      </c>
      <c r="W119" s="38">
        <v>1.1000000000000001</v>
      </c>
      <c r="X119" s="38">
        <v>0.6</v>
      </c>
      <c r="Y119" s="38">
        <v>1.2</v>
      </c>
      <c r="Z119" s="38">
        <v>1.2</v>
      </c>
      <c r="AA119" s="38">
        <v>4</v>
      </c>
      <c r="AB119" s="38">
        <v>5</v>
      </c>
      <c r="AC119" s="38">
        <v>6</v>
      </c>
      <c r="AD119" s="38">
        <v>8.1999999999999993</v>
      </c>
      <c r="AE119" s="38">
        <v>7</v>
      </c>
      <c r="AF119" s="38"/>
    </row>
    <row r="120" spans="1:32">
      <c r="A120" s="38"/>
      <c r="B120" s="12" t="s">
        <v>43</v>
      </c>
      <c r="C120" s="38">
        <v>14</v>
      </c>
      <c r="D120" s="38">
        <v>9.1</v>
      </c>
      <c r="E120" s="38">
        <v>8.1999999999999993</v>
      </c>
      <c r="F120" s="38">
        <v>8.6</v>
      </c>
      <c r="G120" s="38">
        <v>6.4</v>
      </c>
      <c r="H120" s="38">
        <v>16.100000000000001</v>
      </c>
      <c r="I120" s="38">
        <v>7.3</v>
      </c>
      <c r="J120" s="38">
        <v>7.2</v>
      </c>
      <c r="K120" s="38">
        <v>5.9</v>
      </c>
      <c r="L120" s="38">
        <v>5.4</v>
      </c>
      <c r="M120" s="38">
        <v>5.3</v>
      </c>
      <c r="N120" s="38">
        <v>1.3</v>
      </c>
      <c r="O120" s="38">
        <v>1.2</v>
      </c>
      <c r="P120" s="38">
        <v>1.8</v>
      </c>
      <c r="Q120" s="38">
        <v>1.9</v>
      </c>
      <c r="R120" s="38">
        <v>0.9</v>
      </c>
      <c r="S120" s="38">
        <v>1.4</v>
      </c>
      <c r="T120" s="38">
        <v>1.8</v>
      </c>
      <c r="U120" s="38">
        <v>1</v>
      </c>
      <c r="V120" s="38">
        <v>1.3</v>
      </c>
      <c r="W120" s="38">
        <v>1.1000000000000001</v>
      </c>
      <c r="X120" s="38">
        <v>1.2</v>
      </c>
      <c r="Y120" s="38">
        <v>1.6</v>
      </c>
      <c r="Z120" s="38">
        <v>1.9</v>
      </c>
      <c r="AA120" s="38">
        <v>2.5</v>
      </c>
      <c r="AB120" s="38">
        <v>2.6</v>
      </c>
      <c r="AC120" s="38">
        <v>3.2</v>
      </c>
      <c r="AD120" s="38">
        <v>4.2</v>
      </c>
      <c r="AE120" s="38">
        <v>4.2</v>
      </c>
      <c r="AF120" s="38"/>
    </row>
    <row r="121" spans="1:32">
      <c r="A121" s="38"/>
      <c r="B121" s="12" t="s">
        <v>44</v>
      </c>
      <c r="C121" s="38">
        <v>72.2</v>
      </c>
      <c r="D121" s="38">
        <v>78.599999999999994</v>
      </c>
      <c r="E121" s="38">
        <v>79.3</v>
      </c>
      <c r="F121" s="38">
        <v>78.8</v>
      </c>
      <c r="G121" s="38">
        <v>85.7</v>
      </c>
      <c r="H121" s="38">
        <v>75.900000000000006</v>
      </c>
      <c r="I121" s="38">
        <v>83.6</v>
      </c>
      <c r="J121" s="38">
        <v>85.7</v>
      </c>
      <c r="K121" s="38">
        <v>86.5</v>
      </c>
      <c r="L121" s="38">
        <v>86.1</v>
      </c>
      <c r="M121" s="38">
        <v>85.9</v>
      </c>
      <c r="N121" s="38">
        <v>89.7</v>
      </c>
      <c r="O121" s="38">
        <v>90.2</v>
      </c>
      <c r="P121" s="38">
        <v>89.8</v>
      </c>
      <c r="Q121" s="38">
        <v>87.5</v>
      </c>
      <c r="R121" s="38">
        <v>85.4</v>
      </c>
      <c r="S121" s="38">
        <v>90.6</v>
      </c>
      <c r="T121" s="38">
        <v>90.9</v>
      </c>
      <c r="U121" s="38">
        <v>91.3</v>
      </c>
      <c r="V121" s="38">
        <v>91.2</v>
      </c>
      <c r="W121" s="38">
        <v>91.8</v>
      </c>
      <c r="X121" s="38">
        <v>92.2</v>
      </c>
      <c r="Y121" s="38">
        <v>90.7</v>
      </c>
      <c r="Z121" s="38">
        <v>90.2</v>
      </c>
      <c r="AA121" s="38">
        <v>85.7</v>
      </c>
      <c r="AB121" s="38">
        <v>83.6</v>
      </c>
      <c r="AC121" s="38">
        <v>81</v>
      </c>
      <c r="AD121" s="38">
        <v>78.400000000000006</v>
      </c>
      <c r="AE121" s="38">
        <v>80.3</v>
      </c>
      <c r="AF121" s="38"/>
    </row>
    <row r="122" spans="1:32">
      <c r="A122" s="38"/>
      <c r="B122" s="12" t="s">
        <v>45</v>
      </c>
      <c r="C122" s="38" t="s">
        <v>46</v>
      </c>
      <c r="D122" s="38" t="s">
        <v>46</v>
      </c>
      <c r="E122" s="38" t="s">
        <v>46</v>
      </c>
      <c r="F122" s="38" t="s">
        <v>46</v>
      </c>
      <c r="G122" s="38" t="s">
        <v>46</v>
      </c>
      <c r="H122" s="38" t="s">
        <v>46</v>
      </c>
      <c r="I122" s="38" t="s">
        <v>46</v>
      </c>
      <c r="J122" s="38" t="s">
        <v>46</v>
      </c>
      <c r="K122" s="38" t="s">
        <v>46</v>
      </c>
      <c r="L122" s="38" t="s">
        <v>46</v>
      </c>
      <c r="M122" s="38" t="s">
        <v>46</v>
      </c>
      <c r="N122" s="38" t="s">
        <v>46</v>
      </c>
      <c r="O122" s="38" t="s">
        <v>46</v>
      </c>
      <c r="P122" s="38" t="s">
        <v>46</v>
      </c>
      <c r="Q122" s="38" t="s">
        <v>46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0.1</v>
      </c>
      <c r="Y122" s="38">
        <v>0.1</v>
      </c>
      <c r="Z122" s="38">
        <v>0.1</v>
      </c>
      <c r="AA122" s="38">
        <v>0.1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>
      <c r="A123" s="38"/>
      <c r="B123" s="12" t="s">
        <v>47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46</v>
      </c>
      <c r="O123" s="38" t="s">
        <v>46</v>
      </c>
      <c r="P123" s="38" t="s">
        <v>46</v>
      </c>
      <c r="Q123" s="38" t="s">
        <v>46</v>
      </c>
      <c r="R123" s="38" t="s">
        <v>46</v>
      </c>
      <c r="S123" s="38" t="s">
        <v>46</v>
      </c>
      <c r="T123" s="38" t="s">
        <v>46</v>
      </c>
      <c r="U123" s="38" t="s">
        <v>46</v>
      </c>
      <c r="V123" s="38" t="s">
        <v>46</v>
      </c>
      <c r="W123" s="38" t="s">
        <v>46</v>
      </c>
      <c r="X123" s="38" t="s">
        <v>46</v>
      </c>
      <c r="Y123" s="38" t="s">
        <v>46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>
      <c r="A124" s="38"/>
      <c r="B124" s="12" t="s">
        <v>50</v>
      </c>
      <c r="C124" s="38">
        <v>6</v>
      </c>
      <c r="D124" s="38">
        <v>5.7</v>
      </c>
      <c r="E124" s="38">
        <v>6</v>
      </c>
      <c r="F124" s="38">
        <v>5.5</v>
      </c>
      <c r="G124" s="38">
        <v>0</v>
      </c>
      <c r="H124" s="38">
        <v>0.4</v>
      </c>
      <c r="I124" s="38">
        <v>0</v>
      </c>
      <c r="J124" s="38">
        <v>0</v>
      </c>
      <c r="K124" s="38">
        <v>0</v>
      </c>
      <c r="L124" s="38">
        <v>0</v>
      </c>
      <c r="M124" s="38">
        <v>0</v>
      </c>
      <c r="N124" s="38">
        <v>0.8</v>
      </c>
      <c r="O124" s="38">
        <v>1.3</v>
      </c>
      <c r="P124" s="38">
        <v>1.3</v>
      </c>
      <c r="Q124" s="38">
        <v>2.7</v>
      </c>
      <c r="R124" s="38">
        <v>6.2</v>
      </c>
      <c r="S124" s="38">
        <v>0</v>
      </c>
      <c r="T124" s="38">
        <v>0</v>
      </c>
      <c r="U124" s="38">
        <v>0</v>
      </c>
      <c r="V124" s="38">
        <v>0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38">
        <v>0</v>
      </c>
      <c r="AD124" s="38">
        <v>0</v>
      </c>
      <c r="AE124" s="38">
        <v>0</v>
      </c>
      <c r="AF124" s="38"/>
    </row>
    <row r="125" spans="1:32" ht="14.65" customHeight="1">
      <c r="A125" s="95"/>
      <c r="B125" s="95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>
      <c r="A126" s="38"/>
      <c r="B126" s="43" t="s">
        <v>60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>
      <c r="A127" s="38"/>
      <c r="B127" s="44" t="s">
        <v>251</v>
      </c>
      <c r="C127" s="48">
        <v>35669</v>
      </c>
      <c r="D127" s="48">
        <v>35486</v>
      </c>
      <c r="E127" s="48">
        <v>36111</v>
      </c>
      <c r="F127" s="48">
        <v>34665</v>
      </c>
      <c r="G127" s="48">
        <v>33883</v>
      </c>
      <c r="H127" s="48">
        <v>43993</v>
      </c>
      <c r="I127" s="48">
        <v>38341</v>
      </c>
      <c r="J127" s="48">
        <v>43728</v>
      </c>
      <c r="K127" s="48">
        <v>42770</v>
      </c>
      <c r="L127" s="48">
        <v>43406</v>
      </c>
      <c r="M127" s="48">
        <v>47460</v>
      </c>
      <c r="N127" s="48">
        <v>46126</v>
      </c>
      <c r="O127" s="48">
        <v>53781</v>
      </c>
      <c r="P127" s="48">
        <v>57601</v>
      </c>
      <c r="Q127" s="48">
        <v>51331</v>
      </c>
      <c r="R127" s="48">
        <v>56866</v>
      </c>
      <c r="S127" s="48">
        <v>60578</v>
      </c>
      <c r="T127" s="48">
        <v>54026</v>
      </c>
      <c r="U127" s="48">
        <v>56392</v>
      </c>
      <c r="V127" s="48">
        <v>62139</v>
      </c>
      <c r="W127" s="48">
        <v>66984</v>
      </c>
      <c r="X127" s="48">
        <v>70931</v>
      </c>
      <c r="Y127" s="48">
        <v>66557</v>
      </c>
      <c r="Z127" s="48">
        <v>65595</v>
      </c>
      <c r="AA127" s="48">
        <v>60375</v>
      </c>
      <c r="AB127" s="48">
        <v>59133</v>
      </c>
      <c r="AC127" s="48">
        <v>55582</v>
      </c>
      <c r="AD127" s="48">
        <v>61959</v>
      </c>
      <c r="AE127" s="48">
        <v>62834</v>
      </c>
      <c r="AF127" s="38"/>
    </row>
    <row r="128" spans="1:32" ht="14.65" customHeight="1">
      <c r="A128" s="94"/>
      <c r="B128" s="94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</row>
    <row r="129" spans="1:32">
      <c r="A129" s="15"/>
      <c r="B129" s="43" t="s">
        <v>252</v>
      </c>
      <c r="C129" s="15">
        <v>1.29</v>
      </c>
      <c r="D129" s="15">
        <v>1.35</v>
      </c>
      <c r="E129" s="15">
        <v>1.29</v>
      </c>
      <c r="F129" s="15">
        <v>1.23</v>
      </c>
      <c r="G129" s="15">
        <v>1.21</v>
      </c>
      <c r="H129" s="15">
        <v>1.1499999999999999</v>
      </c>
      <c r="I129" s="15">
        <v>1.1200000000000001</v>
      </c>
      <c r="J129" s="15">
        <v>1.1100000000000001</v>
      </c>
      <c r="K129" s="15">
        <v>1.1000000000000001</v>
      </c>
      <c r="L129" s="15">
        <v>1.06</v>
      </c>
      <c r="M129" s="15">
        <v>1.06</v>
      </c>
      <c r="N129" s="15">
        <v>1.04</v>
      </c>
      <c r="O129" s="15">
        <v>1.03</v>
      </c>
      <c r="P129" s="15">
        <v>1</v>
      </c>
      <c r="Q129" s="15">
        <v>1.01</v>
      </c>
      <c r="R129" s="15">
        <v>0.98</v>
      </c>
      <c r="S129" s="15">
        <v>0.83</v>
      </c>
      <c r="T129" s="15">
        <v>1.01</v>
      </c>
      <c r="U129" s="15">
        <v>1.02</v>
      </c>
      <c r="V129" s="15">
        <v>0.9</v>
      </c>
      <c r="W129" s="15">
        <v>0.9</v>
      </c>
      <c r="X129" s="15">
        <v>0.88</v>
      </c>
      <c r="Y129" s="15">
        <v>0.86</v>
      </c>
      <c r="Z129" s="15">
        <v>0.93</v>
      </c>
      <c r="AA129" s="15">
        <v>0.97</v>
      </c>
      <c r="AB129" s="15">
        <v>0.98</v>
      </c>
      <c r="AC129" s="15">
        <v>0.97</v>
      </c>
      <c r="AD129" s="15">
        <v>0.77</v>
      </c>
      <c r="AE129" s="15">
        <v>0.81</v>
      </c>
      <c r="AF129" s="38"/>
    </row>
    <row r="130" spans="1:32" ht="14.65" customHeight="1">
      <c r="A130" s="95"/>
      <c r="B130" s="95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</row>
    <row r="131" spans="1:32">
      <c r="A131" s="95"/>
      <c r="B131" s="95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 spans="1:32">
      <c r="A132" s="15"/>
      <c r="B132" s="15" t="s">
        <v>259</v>
      </c>
      <c r="C132" s="15">
        <v>3.1</v>
      </c>
      <c r="D132" s="15">
        <v>3.3</v>
      </c>
      <c r="E132" s="15">
        <v>3.2</v>
      </c>
      <c r="F132" s="15">
        <v>2.9</v>
      </c>
      <c r="G132" s="15">
        <v>2.8</v>
      </c>
      <c r="H132" s="15">
        <v>3.5</v>
      </c>
      <c r="I132" s="15">
        <v>2.9</v>
      </c>
      <c r="J132" s="15">
        <v>3.4</v>
      </c>
      <c r="K132" s="15">
        <v>3.3</v>
      </c>
      <c r="L132" s="15">
        <v>3.2</v>
      </c>
      <c r="M132" s="15">
        <v>3.5</v>
      </c>
      <c r="N132" s="15">
        <v>3.4</v>
      </c>
      <c r="O132" s="15">
        <v>3.9</v>
      </c>
      <c r="P132" s="15">
        <v>4.0999999999999996</v>
      </c>
      <c r="Q132" s="15">
        <v>3.6</v>
      </c>
      <c r="R132" s="15">
        <v>3.9</v>
      </c>
      <c r="S132" s="15">
        <v>3.5</v>
      </c>
      <c r="T132" s="15">
        <v>3.8</v>
      </c>
      <c r="U132" s="15">
        <v>4</v>
      </c>
      <c r="V132" s="15">
        <v>3.9</v>
      </c>
      <c r="W132" s="15">
        <v>4.2</v>
      </c>
      <c r="X132" s="15">
        <v>4.4000000000000004</v>
      </c>
      <c r="Y132" s="15">
        <v>4</v>
      </c>
      <c r="Z132" s="15">
        <v>4.2</v>
      </c>
      <c r="AA132" s="15">
        <v>4</v>
      </c>
      <c r="AB132" s="15">
        <v>3.9</v>
      </c>
      <c r="AC132" s="15">
        <v>3.6</v>
      </c>
      <c r="AD132" s="15">
        <v>3.2</v>
      </c>
      <c r="AE132" s="15">
        <v>3.4</v>
      </c>
      <c r="AF132" s="38"/>
    </row>
    <row r="133" spans="1:32">
      <c r="A133" s="38"/>
      <c r="B133" s="40" t="s">
        <v>196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>
      <c r="A134" s="38"/>
      <c r="B134" s="12" t="s">
        <v>41</v>
      </c>
      <c r="C134" s="38">
        <v>0.2</v>
      </c>
      <c r="D134" s="38">
        <v>0.2</v>
      </c>
      <c r="E134" s="38">
        <v>0.2</v>
      </c>
      <c r="F134" s="38">
        <v>0.1</v>
      </c>
      <c r="G134" s="38">
        <v>0.1</v>
      </c>
      <c r="H134" s="38">
        <v>0.2</v>
      </c>
      <c r="I134" s="38">
        <v>0.1</v>
      </c>
      <c r="J134" s="38">
        <v>0.2</v>
      </c>
      <c r="K134" s="38">
        <v>0.2</v>
      </c>
      <c r="L134" s="38">
        <v>0.2</v>
      </c>
      <c r="M134" s="38">
        <v>0.2</v>
      </c>
      <c r="N134" s="38">
        <v>0.2</v>
      </c>
      <c r="O134" s="38">
        <v>0.2</v>
      </c>
      <c r="P134" s="38">
        <v>0.2</v>
      </c>
      <c r="Q134" s="38">
        <v>0.2</v>
      </c>
      <c r="R134" s="38">
        <v>0.2</v>
      </c>
      <c r="S134" s="38">
        <v>0.2</v>
      </c>
      <c r="T134" s="38">
        <v>0.2</v>
      </c>
      <c r="U134" s="38">
        <v>0.2</v>
      </c>
      <c r="V134" s="38">
        <v>0.2</v>
      </c>
      <c r="W134" s="38">
        <v>0.2</v>
      </c>
      <c r="X134" s="38">
        <v>0.2</v>
      </c>
      <c r="Y134" s="38">
        <v>0.1</v>
      </c>
      <c r="Z134" s="38">
        <v>0.2</v>
      </c>
      <c r="AA134" s="38">
        <v>0.2</v>
      </c>
      <c r="AB134" s="38">
        <v>0.2</v>
      </c>
      <c r="AC134" s="38">
        <v>0.2</v>
      </c>
      <c r="AD134" s="38">
        <v>0.2</v>
      </c>
      <c r="AE134" s="38">
        <v>0.1</v>
      </c>
      <c r="AF134" s="38"/>
    </row>
    <row r="135" spans="1:32">
      <c r="A135" s="38"/>
      <c r="B135" s="38" t="s">
        <v>42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0.1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0.1</v>
      </c>
      <c r="AB135" s="38">
        <v>0.1</v>
      </c>
      <c r="AC135" s="38">
        <v>0.2</v>
      </c>
      <c r="AD135" s="38">
        <v>0.2</v>
      </c>
      <c r="AE135" s="38">
        <v>0.2</v>
      </c>
      <c r="AF135" s="38"/>
    </row>
    <row r="136" spans="1:32">
      <c r="A136" s="38"/>
      <c r="B136" s="12" t="s">
        <v>43</v>
      </c>
      <c r="C136" s="38">
        <v>0.4</v>
      </c>
      <c r="D136" s="38">
        <v>0.3</v>
      </c>
      <c r="E136" s="38">
        <v>0.3</v>
      </c>
      <c r="F136" s="38">
        <v>0.2</v>
      </c>
      <c r="G136" s="38">
        <v>0.2</v>
      </c>
      <c r="H136" s="38">
        <v>0.6</v>
      </c>
      <c r="I136" s="38">
        <v>0.2</v>
      </c>
      <c r="J136" s="38">
        <v>0.2</v>
      </c>
      <c r="K136" s="38">
        <v>0.2</v>
      </c>
      <c r="L136" s="38">
        <v>0.2</v>
      </c>
      <c r="M136" s="38">
        <v>0.2</v>
      </c>
      <c r="N136" s="38">
        <v>0</v>
      </c>
      <c r="O136" s="38">
        <v>0</v>
      </c>
      <c r="P136" s="38">
        <v>0.1</v>
      </c>
      <c r="Q136" s="38">
        <v>0.1</v>
      </c>
      <c r="R136" s="38">
        <v>0</v>
      </c>
      <c r="S136" s="38">
        <v>0</v>
      </c>
      <c r="T136" s="38">
        <v>0.1</v>
      </c>
      <c r="U136" s="38">
        <v>0</v>
      </c>
      <c r="V136" s="38">
        <v>0</v>
      </c>
      <c r="W136" s="38">
        <v>0</v>
      </c>
      <c r="X136" s="38">
        <v>0.1</v>
      </c>
      <c r="Y136" s="38">
        <v>0.1</v>
      </c>
      <c r="Z136" s="38">
        <v>0.1</v>
      </c>
      <c r="AA136" s="38">
        <v>0.1</v>
      </c>
      <c r="AB136" s="38">
        <v>0.1</v>
      </c>
      <c r="AC136" s="38">
        <v>0.1</v>
      </c>
      <c r="AD136" s="38">
        <v>0.1</v>
      </c>
      <c r="AE136" s="38">
        <v>0.1</v>
      </c>
      <c r="AF136" s="38"/>
    </row>
    <row r="137" spans="1:32">
      <c r="A137" s="38"/>
      <c r="B137" s="12" t="s">
        <v>44</v>
      </c>
      <c r="C137" s="38">
        <v>2.2999999999999998</v>
      </c>
      <c r="D137" s="38">
        <v>2.6</v>
      </c>
      <c r="E137" s="38">
        <v>2.6</v>
      </c>
      <c r="F137" s="38">
        <v>2.4</v>
      </c>
      <c r="G137" s="38">
        <v>2.5</v>
      </c>
      <c r="H137" s="38">
        <v>2.7</v>
      </c>
      <c r="I137" s="38">
        <v>2.5</v>
      </c>
      <c r="J137" s="38">
        <v>2.9</v>
      </c>
      <c r="K137" s="38">
        <v>2.9</v>
      </c>
      <c r="L137" s="38">
        <v>2.8</v>
      </c>
      <c r="M137" s="38">
        <v>3.1</v>
      </c>
      <c r="N137" s="38">
        <v>3.1</v>
      </c>
      <c r="O137" s="38">
        <v>3.6</v>
      </c>
      <c r="P137" s="38">
        <v>3.7</v>
      </c>
      <c r="Q137" s="38">
        <v>3.2</v>
      </c>
      <c r="R137" s="38">
        <v>3.4</v>
      </c>
      <c r="S137" s="38">
        <v>3.3</v>
      </c>
      <c r="T137" s="38">
        <v>3.5</v>
      </c>
      <c r="U137" s="38">
        <v>3.7</v>
      </c>
      <c r="V137" s="38">
        <v>3.7</v>
      </c>
      <c r="W137" s="38">
        <v>3.9</v>
      </c>
      <c r="X137" s="38">
        <v>4.0999999999999996</v>
      </c>
      <c r="Y137" s="38">
        <v>3.7</v>
      </c>
      <c r="Z137" s="38">
        <v>3.9</v>
      </c>
      <c r="AA137" s="38">
        <v>3.6</v>
      </c>
      <c r="AB137" s="38">
        <v>3.4</v>
      </c>
      <c r="AC137" s="38">
        <v>3.1</v>
      </c>
      <c r="AD137" s="38">
        <v>2.7</v>
      </c>
      <c r="AE137" s="38">
        <v>2.9</v>
      </c>
      <c r="AF137" s="38"/>
    </row>
    <row r="138" spans="1:32">
      <c r="A138" s="38"/>
      <c r="B138" s="12" t="s">
        <v>45</v>
      </c>
      <c r="C138" s="38" t="s">
        <v>46</v>
      </c>
      <c r="D138" s="38" t="s">
        <v>46</v>
      </c>
      <c r="E138" s="38" t="s">
        <v>46</v>
      </c>
      <c r="F138" s="38" t="s">
        <v>46</v>
      </c>
      <c r="G138" s="38" t="s">
        <v>46</v>
      </c>
      <c r="H138" s="38" t="s">
        <v>46</v>
      </c>
      <c r="I138" s="38" t="s">
        <v>46</v>
      </c>
      <c r="J138" s="38" t="s">
        <v>46</v>
      </c>
      <c r="K138" s="38" t="s">
        <v>46</v>
      </c>
      <c r="L138" s="38" t="s">
        <v>46</v>
      </c>
      <c r="M138" s="38" t="s">
        <v>46</v>
      </c>
      <c r="N138" s="38" t="s">
        <v>46</v>
      </c>
      <c r="O138" s="38" t="s">
        <v>46</v>
      </c>
      <c r="P138" s="38" t="s">
        <v>46</v>
      </c>
      <c r="Q138" s="38" t="s">
        <v>46</v>
      </c>
      <c r="R138" s="38">
        <v>0</v>
      </c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/>
    </row>
    <row r="139" spans="1:32">
      <c r="A139" s="38"/>
      <c r="B139" s="12" t="s">
        <v>47</v>
      </c>
      <c r="C139" s="38">
        <v>0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8">
        <v>0</v>
      </c>
      <c r="J139" s="38">
        <v>0</v>
      </c>
      <c r="K139" s="38">
        <v>0</v>
      </c>
      <c r="L139" s="38">
        <v>0</v>
      </c>
      <c r="M139" s="38">
        <v>0</v>
      </c>
      <c r="N139" s="38" t="s">
        <v>46</v>
      </c>
      <c r="O139" s="38" t="s">
        <v>46</v>
      </c>
      <c r="P139" s="38" t="s">
        <v>46</v>
      </c>
      <c r="Q139" s="38" t="s">
        <v>46</v>
      </c>
      <c r="R139" s="38" t="s">
        <v>46</v>
      </c>
      <c r="S139" s="38" t="s">
        <v>46</v>
      </c>
      <c r="T139" s="38" t="s">
        <v>46</v>
      </c>
      <c r="U139" s="38" t="s">
        <v>46</v>
      </c>
      <c r="V139" s="38" t="s">
        <v>46</v>
      </c>
      <c r="W139" s="38" t="s">
        <v>46</v>
      </c>
      <c r="X139" s="38" t="s">
        <v>46</v>
      </c>
      <c r="Y139" s="38" t="s">
        <v>46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/>
    </row>
    <row r="140" spans="1:32">
      <c r="A140" s="38"/>
      <c r="B140" s="12" t="s">
        <v>50</v>
      </c>
      <c r="C140" s="38">
        <v>0.2</v>
      </c>
      <c r="D140" s="38">
        <v>0.2</v>
      </c>
      <c r="E140" s="38">
        <v>0.2</v>
      </c>
      <c r="F140" s="38">
        <v>0.1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0.1</v>
      </c>
      <c r="R140" s="38">
        <v>0.2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  <c r="AD140" s="38">
        <v>0</v>
      </c>
      <c r="AE140" s="38">
        <v>0</v>
      </c>
      <c r="AF140" s="38"/>
    </row>
    <row r="141" spans="1:32" ht="14.65" customHeight="1">
      <c r="A141" s="95"/>
      <c r="B141" s="95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>
      <c r="A142" s="38"/>
      <c r="B142" s="40" t="s">
        <v>192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</row>
    <row r="143" spans="1:32">
      <c r="A143" s="38"/>
      <c r="B143" s="12" t="s">
        <v>41</v>
      </c>
      <c r="C143" s="38">
        <v>5.6</v>
      </c>
      <c r="D143" s="38">
        <v>5.0999999999999996</v>
      </c>
      <c r="E143" s="38">
        <v>5.2</v>
      </c>
      <c r="F143" s="38">
        <v>5</v>
      </c>
      <c r="G143" s="38">
        <v>5.2</v>
      </c>
      <c r="H143" s="38">
        <v>4.4000000000000004</v>
      </c>
      <c r="I143" s="38">
        <v>5</v>
      </c>
      <c r="J143" s="38">
        <v>4.8</v>
      </c>
      <c r="K143" s="38">
        <v>5.3</v>
      </c>
      <c r="L143" s="38">
        <v>5.3</v>
      </c>
      <c r="M143" s="38">
        <v>5.2</v>
      </c>
      <c r="N143" s="38">
        <v>5.7</v>
      </c>
      <c r="O143" s="38">
        <v>5.3</v>
      </c>
      <c r="P143" s="38">
        <v>5.3</v>
      </c>
      <c r="Q143" s="38">
        <v>5.7</v>
      </c>
      <c r="R143" s="38">
        <v>5.2</v>
      </c>
      <c r="S143" s="38">
        <v>5.5</v>
      </c>
      <c r="T143" s="38">
        <v>4.8</v>
      </c>
      <c r="U143" s="38">
        <v>5</v>
      </c>
      <c r="V143" s="38">
        <v>4.2</v>
      </c>
      <c r="W143" s="38">
        <v>4.2</v>
      </c>
      <c r="X143" s="38">
        <v>3.7</v>
      </c>
      <c r="Y143" s="38">
        <v>3.7</v>
      </c>
      <c r="Z143" s="38">
        <v>3.9</v>
      </c>
      <c r="AA143" s="38">
        <v>4.2</v>
      </c>
      <c r="AB143" s="38">
        <v>5.0999999999999996</v>
      </c>
      <c r="AC143" s="38">
        <v>5.2</v>
      </c>
      <c r="AD143" s="38">
        <v>5</v>
      </c>
      <c r="AE143" s="38">
        <v>4.2</v>
      </c>
      <c r="AF143" s="38"/>
    </row>
    <row r="144" spans="1:32">
      <c r="A144" s="38"/>
      <c r="B144" s="38" t="s">
        <v>42</v>
      </c>
      <c r="C144" s="38">
        <v>0.8</v>
      </c>
      <c r="D144" s="38">
        <v>0.1</v>
      </c>
      <c r="E144" s="38">
        <v>0.1</v>
      </c>
      <c r="F144" s="38">
        <v>0.2</v>
      </c>
      <c r="G144" s="38">
        <v>0.4</v>
      </c>
      <c r="H144" s="38">
        <v>1.3</v>
      </c>
      <c r="I144" s="38">
        <v>1.5</v>
      </c>
      <c r="J144" s="38">
        <v>0.7</v>
      </c>
      <c r="K144" s="38">
        <v>1.1000000000000001</v>
      </c>
      <c r="L144" s="38">
        <v>1.4</v>
      </c>
      <c r="M144" s="38">
        <v>1.9</v>
      </c>
      <c r="N144" s="38">
        <v>1.2</v>
      </c>
      <c r="O144" s="38">
        <v>1</v>
      </c>
      <c r="P144" s="38">
        <v>0.9</v>
      </c>
      <c r="Q144" s="38">
        <v>0.9</v>
      </c>
      <c r="R144" s="38">
        <v>0.8</v>
      </c>
      <c r="S144" s="38">
        <v>0.8</v>
      </c>
      <c r="T144" s="38">
        <v>0.9</v>
      </c>
      <c r="U144" s="38">
        <v>0.8</v>
      </c>
      <c r="V144" s="38">
        <v>1</v>
      </c>
      <c r="W144" s="38">
        <v>0.8</v>
      </c>
      <c r="X144" s="38">
        <v>0.4</v>
      </c>
      <c r="Y144" s="38">
        <v>0.8</v>
      </c>
      <c r="Z144" s="38">
        <v>0.8</v>
      </c>
      <c r="AA144" s="38">
        <v>2.9</v>
      </c>
      <c r="AB144" s="38">
        <v>3.6</v>
      </c>
      <c r="AC144" s="38">
        <v>4.4000000000000004</v>
      </c>
      <c r="AD144" s="38">
        <v>6.1</v>
      </c>
      <c r="AE144" s="38">
        <v>5.0999999999999996</v>
      </c>
      <c r="AF144" s="38"/>
    </row>
    <row r="145" spans="1:32">
      <c r="A145" s="38"/>
      <c r="B145" s="12" t="s">
        <v>43</v>
      </c>
      <c r="C145" s="38">
        <v>13.9</v>
      </c>
      <c r="D145" s="38">
        <v>9</v>
      </c>
      <c r="E145" s="38">
        <v>8.1</v>
      </c>
      <c r="F145" s="38">
        <v>8.5</v>
      </c>
      <c r="G145" s="38">
        <v>6.3</v>
      </c>
      <c r="H145" s="38">
        <v>16</v>
      </c>
      <c r="I145" s="38">
        <v>7.3</v>
      </c>
      <c r="J145" s="38">
        <v>7.1</v>
      </c>
      <c r="K145" s="38">
        <v>5.7</v>
      </c>
      <c r="L145" s="38">
        <v>5.2</v>
      </c>
      <c r="M145" s="38">
        <v>5.0999999999999996</v>
      </c>
      <c r="N145" s="38">
        <v>1.3</v>
      </c>
      <c r="O145" s="38">
        <v>1.1000000000000001</v>
      </c>
      <c r="P145" s="38">
        <v>1.7</v>
      </c>
      <c r="Q145" s="38">
        <v>1.8</v>
      </c>
      <c r="R145" s="38">
        <v>0.9</v>
      </c>
      <c r="S145" s="38">
        <v>1.4</v>
      </c>
      <c r="T145" s="38">
        <v>1.8</v>
      </c>
      <c r="U145" s="38">
        <v>1</v>
      </c>
      <c r="V145" s="38">
        <v>1.2</v>
      </c>
      <c r="W145" s="38">
        <v>1.1000000000000001</v>
      </c>
      <c r="X145" s="38">
        <v>1.2</v>
      </c>
      <c r="Y145" s="38">
        <v>1.6</v>
      </c>
      <c r="Z145" s="38">
        <v>1.9</v>
      </c>
      <c r="AA145" s="38">
        <v>2.5</v>
      </c>
      <c r="AB145" s="38">
        <v>2.6</v>
      </c>
      <c r="AC145" s="38">
        <v>3.3</v>
      </c>
      <c r="AD145" s="38">
        <v>4.3</v>
      </c>
      <c r="AE145" s="38">
        <v>4.3</v>
      </c>
      <c r="AF145" s="38"/>
    </row>
    <row r="146" spans="1:32">
      <c r="A146" s="38"/>
      <c r="B146" s="12" t="s">
        <v>44</v>
      </c>
      <c r="C146" s="38">
        <v>74.400000000000006</v>
      </c>
      <c r="D146" s="38">
        <v>80.7</v>
      </c>
      <c r="E146" s="38">
        <v>81.3</v>
      </c>
      <c r="F146" s="38">
        <v>81.3</v>
      </c>
      <c r="G146" s="38">
        <v>88</v>
      </c>
      <c r="H146" s="38">
        <v>78.099999999999994</v>
      </c>
      <c r="I146" s="38">
        <v>86.2</v>
      </c>
      <c r="J146" s="38">
        <v>87.5</v>
      </c>
      <c r="K146" s="38">
        <v>88</v>
      </c>
      <c r="L146" s="38">
        <v>88.1</v>
      </c>
      <c r="M146" s="38">
        <v>87.8</v>
      </c>
      <c r="N146" s="38">
        <v>91.1</v>
      </c>
      <c r="O146" s="38">
        <v>91.5</v>
      </c>
      <c r="P146" s="38">
        <v>91</v>
      </c>
      <c r="Q146" s="38">
        <v>89.2</v>
      </c>
      <c r="R146" s="38">
        <v>87.6</v>
      </c>
      <c r="S146" s="38">
        <v>92.3</v>
      </c>
      <c r="T146" s="38">
        <v>92.6</v>
      </c>
      <c r="U146" s="38">
        <v>93.3</v>
      </c>
      <c r="V146" s="38">
        <v>93.6</v>
      </c>
      <c r="W146" s="38">
        <v>93.9</v>
      </c>
      <c r="X146" s="38">
        <v>94.7</v>
      </c>
      <c r="Y146" s="38">
        <v>93.8</v>
      </c>
      <c r="Z146" s="38">
        <v>93.3</v>
      </c>
      <c r="AA146" s="38">
        <v>90.2</v>
      </c>
      <c r="AB146" s="38">
        <v>88.7</v>
      </c>
      <c r="AC146" s="38">
        <v>87.1</v>
      </c>
      <c r="AD146" s="38">
        <v>84.6</v>
      </c>
      <c r="AE146" s="38">
        <v>86.5</v>
      </c>
      <c r="AF146" s="38"/>
    </row>
    <row r="147" spans="1:32">
      <c r="A147" s="38"/>
      <c r="B147" s="12" t="s">
        <v>45</v>
      </c>
      <c r="C147" s="38" t="s">
        <v>46</v>
      </c>
      <c r="D147" s="38" t="s">
        <v>46</v>
      </c>
      <c r="E147" s="38" t="s">
        <v>46</v>
      </c>
      <c r="F147" s="38" t="s">
        <v>46</v>
      </c>
      <c r="G147" s="38" t="s">
        <v>46</v>
      </c>
      <c r="H147" s="38" t="s">
        <v>46</v>
      </c>
      <c r="I147" s="38" t="s">
        <v>46</v>
      </c>
      <c r="J147" s="38" t="s">
        <v>46</v>
      </c>
      <c r="K147" s="38" t="s">
        <v>46</v>
      </c>
      <c r="L147" s="38" t="s">
        <v>46</v>
      </c>
      <c r="M147" s="38" t="s">
        <v>46</v>
      </c>
      <c r="N147" s="38" t="s">
        <v>46</v>
      </c>
      <c r="O147" s="38" t="s">
        <v>46</v>
      </c>
      <c r="P147" s="38" t="s">
        <v>46</v>
      </c>
      <c r="Q147" s="38" t="s">
        <v>46</v>
      </c>
      <c r="R147" s="38">
        <v>0</v>
      </c>
      <c r="S147" s="38">
        <v>0</v>
      </c>
      <c r="T147" s="38">
        <v>0</v>
      </c>
      <c r="U147" s="38">
        <v>0</v>
      </c>
      <c r="V147" s="38">
        <v>0</v>
      </c>
      <c r="W147" s="38">
        <v>0</v>
      </c>
      <c r="X147" s="38">
        <v>0.1</v>
      </c>
      <c r="Y147" s="38">
        <v>0.1</v>
      </c>
      <c r="Z147" s="38">
        <v>0.1</v>
      </c>
      <c r="AA147" s="38">
        <v>0.1</v>
      </c>
      <c r="AB147" s="38">
        <v>0</v>
      </c>
      <c r="AC147" s="38">
        <v>0</v>
      </c>
      <c r="AD147" s="38">
        <v>0</v>
      </c>
      <c r="AE147" s="38">
        <v>0</v>
      </c>
      <c r="AF147" s="38"/>
    </row>
    <row r="148" spans="1:32">
      <c r="A148" s="38"/>
      <c r="B148" s="12" t="s">
        <v>47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 t="s">
        <v>46</v>
      </c>
      <c r="O148" s="38" t="s">
        <v>46</v>
      </c>
      <c r="P148" s="38" t="s">
        <v>46</v>
      </c>
      <c r="Q148" s="38" t="s">
        <v>46</v>
      </c>
      <c r="R148" s="38" t="s">
        <v>46</v>
      </c>
      <c r="S148" s="38" t="s">
        <v>46</v>
      </c>
      <c r="T148" s="38" t="s">
        <v>46</v>
      </c>
      <c r="U148" s="38" t="s">
        <v>46</v>
      </c>
      <c r="V148" s="38" t="s">
        <v>46</v>
      </c>
      <c r="W148" s="38" t="s">
        <v>46</v>
      </c>
      <c r="X148" s="38" t="s">
        <v>46</v>
      </c>
      <c r="Y148" s="38" t="s">
        <v>46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  <c r="AF148" s="38"/>
    </row>
    <row r="149" spans="1:32">
      <c r="A149" s="38"/>
      <c r="B149" s="12" t="s">
        <v>50</v>
      </c>
      <c r="C149" s="38">
        <v>5.3</v>
      </c>
      <c r="D149" s="38">
        <v>5.0999999999999996</v>
      </c>
      <c r="E149" s="38">
        <v>5.3</v>
      </c>
      <c r="F149" s="38">
        <v>4.9000000000000004</v>
      </c>
      <c r="G149" s="38">
        <v>0</v>
      </c>
      <c r="H149" s="38">
        <v>0.3</v>
      </c>
      <c r="I149" s="38">
        <v>0</v>
      </c>
      <c r="J149" s="38">
        <v>0</v>
      </c>
      <c r="K149" s="38">
        <v>0</v>
      </c>
      <c r="L149" s="38">
        <v>0</v>
      </c>
      <c r="M149" s="38">
        <v>0</v>
      </c>
      <c r="N149" s="38">
        <v>0.7</v>
      </c>
      <c r="O149" s="38">
        <v>1.1000000000000001</v>
      </c>
      <c r="P149" s="38">
        <v>1.1000000000000001</v>
      </c>
      <c r="Q149" s="38">
        <v>2.4</v>
      </c>
      <c r="R149" s="38">
        <v>5.4</v>
      </c>
      <c r="S149" s="38">
        <v>0</v>
      </c>
      <c r="T149" s="38">
        <v>0</v>
      </c>
      <c r="U149" s="38">
        <v>0</v>
      </c>
      <c r="V149" s="38">
        <v>0</v>
      </c>
      <c r="W149" s="38">
        <v>0</v>
      </c>
      <c r="X149" s="38">
        <v>0</v>
      </c>
      <c r="Y149" s="38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0</v>
      </c>
      <c r="AE149" s="38">
        <v>0</v>
      </c>
      <c r="AF149" s="38"/>
    </row>
    <row r="150" spans="1:32" ht="14.65" customHeight="1">
      <c r="A150" s="94"/>
      <c r="B150" s="94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</row>
    <row r="151" spans="1:32">
      <c r="A151" s="15"/>
      <c r="B151" s="43" t="s">
        <v>197</v>
      </c>
      <c r="C151" s="15">
        <v>68.099999999999994</v>
      </c>
      <c r="D151" s="15">
        <v>68.400000000000006</v>
      </c>
      <c r="E151" s="15">
        <v>68.5</v>
      </c>
      <c r="F151" s="15">
        <v>68</v>
      </c>
      <c r="G151" s="15">
        <v>68.400000000000006</v>
      </c>
      <c r="H151" s="15">
        <v>68.3</v>
      </c>
      <c r="I151" s="15">
        <v>68.2</v>
      </c>
      <c r="J151" s="15">
        <v>69</v>
      </c>
      <c r="K151" s="15">
        <v>70</v>
      </c>
      <c r="L151" s="15">
        <v>69.599999999999994</v>
      </c>
      <c r="M151" s="15">
        <v>69.599999999999994</v>
      </c>
      <c r="N151" s="15">
        <v>70.2</v>
      </c>
      <c r="O151" s="15">
        <v>70.2</v>
      </c>
      <c r="P151" s="15">
        <v>70.400000000000006</v>
      </c>
      <c r="Q151" s="15">
        <v>70</v>
      </c>
      <c r="R151" s="15">
        <v>69.5</v>
      </c>
      <c r="S151" s="15">
        <v>70</v>
      </c>
      <c r="T151" s="15">
        <v>70.099999999999994</v>
      </c>
      <c r="U151" s="15">
        <v>69.900000000000006</v>
      </c>
      <c r="V151" s="15">
        <v>69.599999999999994</v>
      </c>
      <c r="W151" s="15">
        <v>69.8</v>
      </c>
      <c r="X151" s="15">
        <v>69.599999999999994</v>
      </c>
      <c r="Y151" s="15">
        <v>69.099999999999994</v>
      </c>
      <c r="Z151" s="15">
        <v>68.8</v>
      </c>
      <c r="AA151" s="15">
        <v>67.599999999999994</v>
      </c>
      <c r="AB151" s="15">
        <v>67.099999999999994</v>
      </c>
      <c r="AC151" s="15">
        <v>66.3</v>
      </c>
      <c r="AD151" s="15">
        <v>66</v>
      </c>
      <c r="AE151" s="15">
        <v>66.099999999999994</v>
      </c>
      <c r="AF151" s="38"/>
    </row>
    <row r="152" spans="1:32" ht="14.65" customHeight="1">
      <c r="A152" s="95"/>
      <c r="B152" s="95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</row>
    <row r="153" spans="1:32">
      <c r="A153" s="95"/>
      <c r="B153" s="95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 spans="1:32">
      <c r="A154" s="38"/>
      <c r="B154" s="52" t="s">
        <v>260</v>
      </c>
      <c r="C154" s="15">
        <v>0.2</v>
      </c>
      <c r="D154" s="15">
        <v>0.2</v>
      </c>
      <c r="E154" s="15">
        <v>0.2</v>
      </c>
      <c r="F154" s="15">
        <v>0.1</v>
      </c>
      <c r="G154" s="15">
        <v>0.1</v>
      </c>
      <c r="H154" s="15">
        <v>0.2</v>
      </c>
      <c r="I154" s="15">
        <v>0.1</v>
      </c>
      <c r="J154" s="15">
        <v>0.2</v>
      </c>
      <c r="K154" s="15">
        <v>0.2</v>
      </c>
      <c r="L154" s="15">
        <v>0.2</v>
      </c>
      <c r="M154" s="15">
        <v>0.2</v>
      </c>
      <c r="N154" s="15">
        <v>0.2</v>
      </c>
      <c r="O154" s="15">
        <v>0.2</v>
      </c>
      <c r="P154" s="15">
        <v>0.2</v>
      </c>
      <c r="Q154" s="15">
        <v>0.2</v>
      </c>
      <c r="R154" s="15">
        <v>0.2</v>
      </c>
      <c r="S154" s="15">
        <v>0.2</v>
      </c>
      <c r="T154" s="15">
        <v>0.2</v>
      </c>
      <c r="U154" s="15">
        <v>0.2</v>
      </c>
      <c r="V154" s="15">
        <v>0.2</v>
      </c>
      <c r="W154" s="15">
        <v>0.2</v>
      </c>
      <c r="X154" s="15">
        <v>0.2</v>
      </c>
      <c r="Y154" s="15">
        <v>0.1</v>
      </c>
      <c r="Z154" s="15">
        <v>0.2</v>
      </c>
      <c r="AA154" s="15">
        <v>0.2</v>
      </c>
      <c r="AB154" s="15">
        <v>0.2</v>
      </c>
      <c r="AC154" s="15">
        <v>0.2</v>
      </c>
      <c r="AD154" s="15">
        <v>0.2</v>
      </c>
      <c r="AE154" s="15">
        <v>0.1</v>
      </c>
      <c r="AF154" s="38"/>
    </row>
    <row r="155" spans="1:32" ht="14.65" customHeight="1">
      <c r="A155" s="95"/>
      <c r="B155" s="95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 spans="1:32" ht="15.75">
      <c r="A156" s="97" t="s">
        <v>261</v>
      </c>
      <c r="B156" s="97"/>
      <c r="C156" s="19"/>
      <c r="D156" s="19"/>
      <c r="E156" s="19"/>
      <c r="F156" s="19"/>
      <c r="G156" s="19"/>
      <c r="H156" s="19"/>
      <c r="I156" s="19"/>
      <c r="J156" s="19"/>
      <c r="K156" s="19"/>
      <c r="L156" s="21"/>
      <c r="M156" s="21"/>
      <c r="N156" s="21"/>
      <c r="O156" s="21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>
      <c r="A157" s="95"/>
      <c r="B157" s="95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</row>
    <row r="158" spans="1:32" ht="15.75">
      <c r="A158" s="95"/>
      <c r="B158" s="95"/>
      <c r="C158" s="19"/>
      <c r="D158" s="19"/>
      <c r="E158" s="21"/>
      <c r="F158" s="21"/>
      <c r="G158" s="38"/>
      <c r="H158" s="38"/>
      <c r="I158" s="38"/>
      <c r="J158" s="38"/>
      <c r="K158" s="38"/>
      <c r="L158" s="21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1:32">
      <c r="A159" s="95"/>
      <c r="B159" s="95"/>
      <c r="C159" s="33">
        <v>1990</v>
      </c>
      <c r="D159" s="33">
        <v>1991</v>
      </c>
      <c r="E159" s="33">
        <v>1992</v>
      </c>
      <c r="F159" s="33">
        <v>1993</v>
      </c>
      <c r="G159" s="33">
        <v>1994</v>
      </c>
      <c r="H159" s="33">
        <v>1995</v>
      </c>
      <c r="I159" s="33">
        <v>1996</v>
      </c>
      <c r="J159" s="33">
        <v>1997</v>
      </c>
      <c r="K159" s="33">
        <v>1998</v>
      </c>
      <c r="L159" s="33">
        <v>1999</v>
      </c>
      <c r="M159" s="33">
        <v>2000</v>
      </c>
      <c r="N159" s="33">
        <v>2001</v>
      </c>
      <c r="O159" s="33">
        <v>2002</v>
      </c>
      <c r="P159" s="33">
        <v>2003</v>
      </c>
      <c r="Q159" s="33">
        <v>2004</v>
      </c>
      <c r="R159" s="33">
        <v>2005</v>
      </c>
      <c r="S159" s="33">
        <v>2006</v>
      </c>
      <c r="T159" s="33">
        <v>2007</v>
      </c>
      <c r="U159" s="33">
        <v>2008</v>
      </c>
      <c r="V159" s="33">
        <v>2009</v>
      </c>
      <c r="W159" s="33">
        <v>2010</v>
      </c>
      <c r="X159" s="33">
        <v>2011</v>
      </c>
      <c r="Y159" s="33">
        <v>2012</v>
      </c>
      <c r="Z159" s="33">
        <v>2013</v>
      </c>
      <c r="AA159" s="33">
        <v>2014</v>
      </c>
      <c r="AB159" s="33">
        <v>2015</v>
      </c>
      <c r="AC159" s="33">
        <v>2016</v>
      </c>
      <c r="AD159" s="33">
        <v>2017</v>
      </c>
      <c r="AE159" s="33">
        <v>2018</v>
      </c>
      <c r="AF159" s="38"/>
    </row>
    <row r="160" spans="1:32">
      <c r="A160" s="95"/>
      <c r="B160" s="95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</row>
    <row r="161" spans="1:32">
      <c r="A161" s="15"/>
      <c r="B161" s="15" t="s">
        <v>262</v>
      </c>
      <c r="C161" s="15">
        <v>2.4</v>
      </c>
      <c r="D161" s="15">
        <v>2.2000000000000002</v>
      </c>
      <c r="E161" s="15">
        <v>2.1</v>
      </c>
      <c r="F161" s="15">
        <v>2.1</v>
      </c>
      <c r="G161" s="15">
        <v>2.1</v>
      </c>
      <c r="H161" s="15">
        <v>2.1</v>
      </c>
      <c r="I161" s="15">
        <v>2.1</v>
      </c>
      <c r="J161" s="15">
        <v>2.1</v>
      </c>
      <c r="K161" s="15">
        <v>2.2000000000000002</v>
      </c>
      <c r="L161" s="15">
        <v>2.2999999999999998</v>
      </c>
      <c r="M161" s="15">
        <v>2.5</v>
      </c>
      <c r="N161" s="15">
        <v>2.5</v>
      </c>
      <c r="O161" s="15">
        <v>2.9</v>
      </c>
      <c r="P161" s="15">
        <v>3</v>
      </c>
      <c r="Q161" s="15">
        <v>3.3</v>
      </c>
      <c r="R161" s="15">
        <v>3.3</v>
      </c>
      <c r="S161" s="15">
        <v>3.5</v>
      </c>
      <c r="T161" s="15">
        <v>3.7</v>
      </c>
      <c r="U161" s="15">
        <v>3.8</v>
      </c>
      <c r="V161" s="15">
        <v>5.0999999999999996</v>
      </c>
      <c r="W161" s="15">
        <v>5.3</v>
      </c>
      <c r="X161" s="15">
        <v>5.4</v>
      </c>
      <c r="Y161" s="15">
        <v>5.6</v>
      </c>
      <c r="Z161" s="15">
        <v>5.7</v>
      </c>
      <c r="AA161" s="15">
        <v>5.6</v>
      </c>
      <c r="AB161" s="15">
        <v>5.7</v>
      </c>
      <c r="AC161" s="15">
        <v>5.8</v>
      </c>
      <c r="AD161" s="15">
        <v>5.6</v>
      </c>
      <c r="AE161" s="15">
        <v>5.8</v>
      </c>
      <c r="AF161" s="38"/>
    </row>
    <row r="162" spans="1:32">
      <c r="A162" s="38"/>
      <c r="B162" s="40" t="s">
        <v>200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</row>
    <row r="163" spans="1:32">
      <c r="A163" s="38"/>
      <c r="B163" s="12" t="s">
        <v>201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0.1</v>
      </c>
      <c r="V163" s="38">
        <v>0.1</v>
      </c>
      <c r="W163" s="38">
        <v>0.1</v>
      </c>
      <c r="X163" s="38">
        <v>0.1</v>
      </c>
      <c r="Y163" s="38">
        <v>0.1</v>
      </c>
      <c r="Z163" s="38">
        <v>0.1</v>
      </c>
      <c r="AA163" s="38">
        <v>0.1</v>
      </c>
      <c r="AB163" s="38">
        <v>0.1</v>
      </c>
      <c r="AC163" s="38">
        <v>0.1</v>
      </c>
      <c r="AD163" s="38">
        <v>0.1</v>
      </c>
      <c r="AE163" s="38">
        <v>0.1</v>
      </c>
      <c r="AF163" s="38"/>
    </row>
    <row r="164" spans="1:32">
      <c r="A164" s="38"/>
      <c r="B164" s="12" t="s">
        <v>202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  <c r="AF164" s="38"/>
    </row>
    <row r="165" spans="1:32">
      <c r="A165" s="38"/>
      <c r="B165" s="12" t="s">
        <v>203</v>
      </c>
      <c r="C165" s="38">
        <v>0.1</v>
      </c>
      <c r="D165" s="38">
        <v>0.1</v>
      </c>
      <c r="E165" s="38">
        <v>0.1</v>
      </c>
      <c r="F165" s="38">
        <v>0.1</v>
      </c>
      <c r="G165" s="38">
        <v>0.1</v>
      </c>
      <c r="H165" s="38">
        <v>0.1</v>
      </c>
      <c r="I165" s="38">
        <v>0.1</v>
      </c>
      <c r="J165" s="38">
        <v>0.1</v>
      </c>
      <c r="K165" s="38">
        <v>0.1</v>
      </c>
      <c r="L165" s="38">
        <v>0.1</v>
      </c>
      <c r="M165" s="38">
        <v>0.1</v>
      </c>
      <c r="N165" s="38">
        <v>0.1</v>
      </c>
      <c r="O165" s="38">
        <v>0.1</v>
      </c>
      <c r="P165" s="38">
        <v>0.1</v>
      </c>
      <c r="Q165" s="38">
        <v>0.1</v>
      </c>
      <c r="R165" s="38">
        <v>0.1</v>
      </c>
      <c r="S165" s="38">
        <v>0.1</v>
      </c>
      <c r="T165" s="38">
        <v>0.1</v>
      </c>
      <c r="U165" s="38">
        <v>0.1</v>
      </c>
      <c r="V165" s="38">
        <v>0.1</v>
      </c>
      <c r="W165" s="38">
        <v>0.2</v>
      </c>
      <c r="X165" s="38">
        <v>0.2</v>
      </c>
      <c r="Y165" s="38">
        <v>0.2</v>
      </c>
      <c r="Z165" s="38">
        <v>0.2</v>
      </c>
      <c r="AA165" s="38">
        <v>0.2</v>
      </c>
      <c r="AB165" s="38">
        <v>0.2</v>
      </c>
      <c r="AC165" s="38">
        <v>0.2</v>
      </c>
      <c r="AD165" s="38">
        <v>0.2</v>
      </c>
      <c r="AE165" s="38">
        <v>0.2</v>
      </c>
      <c r="AF165" s="38"/>
    </row>
    <row r="166" spans="1:32">
      <c r="A166" s="38"/>
      <c r="B166" s="12" t="s">
        <v>204</v>
      </c>
      <c r="C166" s="38">
        <v>0.1</v>
      </c>
      <c r="D166" s="38">
        <v>0.1</v>
      </c>
      <c r="E166" s="38">
        <v>0.1</v>
      </c>
      <c r="F166" s="38">
        <v>0.1</v>
      </c>
      <c r="G166" s="38">
        <v>0.1</v>
      </c>
      <c r="H166" s="38">
        <v>0.1</v>
      </c>
      <c r="I166" s="38">
        <v>0.1</v>
      </c>
      <c r="J166" s="38">
        <v>0.1</v>
      </c>
      <c r="K166" s="38">
        <v>0.1</v>
      </c>
      <c r="L166" s="38">
        <v>0.1</v>
      </c>
      <c r="M166" s="38">
        <v>0.1</v>
      </c>
      <c r="N166" s="38">
        <v>0.1</v>
      </c>
      <c r="O166" s="38">
        <v>0.1</v>
      </c>
      <c r="P166" s="38">
        <v>0.1</v>
      </c>
      <c r="Q166" s="38">
        <v>0.1</v>
      </c>
      <c r="R166" s="38">
        <v>0.1</v>
      </c>
      <c r="S166" s="38">
        <v>0.1</v>
      </c>
      <c r="T166" s="38">
        <v>0.1</v>
      </c>
      <c r="U166" s="38">
        <v>0.1</v>
      </c>
      <c r="V166" s="38">
        <v>0.1</v>
      </c>
      <c r="W166" s="38">
        <v>0.2</v>
      </c>
      <c r="X166" s="38">
        <v>0.2</v>
      </c>
      <c r="Y166" s="38">
        <v>0.2</v>
      </c>
      <c r="Z166" s="38">
        <v>0.2</v>
      </c>
      <c r="AA166" s="38">
        <v>0.1</v>
      </c>
      <c r="AB166" s="38">
        <v>0.2</v>
      </c>
      <c r="AC166" s="38">
        <v>0.2</v>
      </c>
      <c r="AD166" s="38">
        <v>0.2</v>
      </c>
      <c r="AE166" s="38">
        <v>0.2</v>
      </c>
      <c r="AF166" s="38"/>
    </row>
    <row r="167" spans="1:32">
      <c r="A167" s="38"/>
      <c r="B167" s="12" t="s">
        <v>205</v>
      </c>
      <c r="C167" s="38">
        <v>0.6</v>
      </c>
      <c r="D167" s="38">
        <v>0.6</v>
      </c>
      <c r="E167" s="38">
        <v>0.6</v>
      </c>
      <c r="F167" s="38">
        <v>0.6</v>
      </c>
      <c r="G167" s="38">
        <v>0.6</v>
      </c>
      <c r="H167" s="38">
        <v>0.6</v>
      </c>
      <c r="I167" s="38">
        <v>0.6</v>
      </c>
      <c r="J167" s="38">
        <v>0.6</v>
      </c>
      <c r="K167" s="38">
        <v>0.6</v>
      </c>
      <c r="L167" s="38">
        <v>0.8</v>
      </c>
      <c r="M167" s="38">
        <v>0.8</v>
      </c>
      <c r="N167" s="38">
        <v>0.9</v>
      </c>
      <c r="O167" s="38">
        <v>0.9</v>
      </c>
      <c r="P167" s="38">
        <v>1</v>
      </c>
      <c r="Q167" s="38">
        <v>1.1000000000000001</v>
      </c>
      <c r="R167" s="38">
        <v>1.1000000000000001</v>
      </c>
      <c r="S167" s="38">
        <v>1.1000000000000001</v>
      </c>
      <c r="T167" s="38">
        <v>1.2</v>
      </c>
      <c r="U167" s="38">
        <v>1.1000000000000001</v>
      </c>
      <c r="V167" s="38">
        <v>1.5</v>
      </c>
      <c r="W167" s="38">
        <v>1.4</v>
      </c>
      <c r="X167" s="38">
        <v>1.5</v>
      </c>
      <c r="Y167" s="38">
        <v>1.5</v>
      </c>
      <c r="Z167" s="38">
        <v>1.5</v>
      </c>
      <c r="AA167" s="38">
        <v>1.4</v>
      </c>
      <c r="AB167" s="38">
        <v>1.5</v>
      </c>
      <c r="AC167" s="38">
        <v>1.5</v>
      </c>
      <c r="AD167" s="38">
        <v>1.6</v>
      </c>
      <c r="AE167" s="38">
        <v>1.7</v>
      </c>
      <c r="AF167" s="38"/>
    </row>
    <row r="168" spans="1:32">
      <c r="A168" s="38"/>
      <c r="B168" s="12" t="s">
        <v>206</v>
      </c>
      <c r="C168" s="38">
        <v>0.8</v>
      </c>
      <c r="D168" s="38">
        <v>0.7</v>
      </c>
      <c r="E168" s="38">
        <v>0.7</v>
      </c>
      <c r="F168" s="38">
        <v>0.7</v>
      </c>
      <c r="G168" s="38">
        <v>0.7</v>
      </c>
      <c r="H168" s="38">
        <v>0.6</v>
      </c>
      <c r="I168" s="38">
        <v>0.6</v>
      </c>
      <c r="J168" s="38">
        <v>0.6</v>
      </c>
      <c r="K168" s="38">
        <v>0.6</v>
      </c>
      <c r="L168" s="38">
        <v>0.6</v>
      </c>
      <c r="M168" s="38">
        <v>0.7</v>
      </c>
      <c r="N168" s="38">
        <v>0.8</v>
      </c>
      <c r="O168" s="38">
        <v>0.9</v>
      </c>
      <c r="P168" s="38">
        <v>1</v>
      </c>
      <c r="Q168" s="38">
        <v>1.1000000000000001</v>
      </c>
      <c r="R168" s="38">
        <v>1.1000000000000001</v>
      </c>
      <c r="S168" s="38">
        <v>1.1000000000000001</v>
      </c>
      <c r="T168" s="38">
        <v>1.2</v>
      </c>
      <c r="U168" s="38">
        <v>1.3</v>
      </c>
      <c r="V168" s="38">
        <v>1.9</v>
      </c>
      <c r="W168" s="38">
        <v>2</v>
      </c>
      <c r="X168" s="38">
        <v>2.1</v>
      </c>
      <c r="Y168" s="38">
        <v>2</v>
      </c>
      <c r="Z168" s="38">
        <v>2.1</v>
      </c>
      <c r="AA168" s="38">
        <v>2</v>
      </c>
      <c r="AB168" s="38">
        <v>2</v>
      </c>
      <c r="AC168" s="38">
        <v>2</v>
      </c>
      <c r="AD168" s="38">
        <v>1.9</v>
      </c>
      <c r="AE168" s="38">
        <v>1.9</v>
      </c>
      <c r="AF168" s="38"/>
    </row>
    <row r="169" spans="1:32">
      <c r="A169" s="38"/>
      <c r="B169" s="12" t="s">
        <v>207</v>
      </c>
      <c r="C169" s="38">
        <v>0.1</v>
      </c>
      <c r="D169" s="38">
        <v>0.1</v>
      </c>
      <c r="E169" s="38">
        <v>0.1</v>
      </c>
      <c r="F169" s="38">
        <v>0</v>
      </c>
      <c r="G169" s="38">
        <v>0</v>
      </c>
      <c r="H169" s="38">
        <v>0</v>
      </c>
      <c r="I169" s="38">
        <v>0</v>
      </c>
      <c r="J169" s="38">
        <v>0</v>
      </c>
      <c r="K169" s="38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0.1</v>
      </c>
      <c r="Q169" s="38">
        <v>0.1</v>
      </c>
      <c r="R169" s="38">
        <v>0.1</v>
      </c>
      <c r="S169" s="38">
        <v>0.1</v>
      </c>
      <c r="T169" s="38">
        <v>0.1</v>
      </c>
      <c r="U169" s="38">
        <v>0.1</v>
      </c>
      <c r="V169" s="38">
        <v>0.1</v>
      </c>
      <c r="W169" s="38">
        <v>0.1</v>
      </c>
      <c r="X169" s="38">
        <v>0.1</v>
      </c>
      <c r="Y169" s="38">
        <v>0.2</v>
      </c>
      <c r="Z169" s="38">
        <v>0.2</v>
      </c>
      <c r="AA169" s="38">
        <v>0.2</v>
      </c>
      <c r="AB169" s="38">
        <v>0.2</v>
      </c>
      <c r="AC169" s="38">
        <v>0.2</v>
      </c>
      <c r="AD169" s="38">
        <v>0.2</v>
      </c>
      <c r="AE169" s="38">
        <v>0.2</v>
      </c>
      <c r="AF169" s="38"/>
    </row>
    <row r="170" spans="1:32">
      <c r="A170" s="38"/>
      <c r="B170" s="12" t="s">
        <v>208</v>
      </c>
      <c r="C170" s="38">
        <v>0</v>
      </c>
      <c r="D170" s="38">
        <v>0</v>
      </c>
      <c r="E170" s="38">
        <v>0</v>
      </c>
      <c r="F170" s="38">
        <v>0</v>
      </c>
      <c r="G170" s="38">
        <v>0</v>
      </c>
      <c r="H170" s="38">
        <v>0</v>
      </c>
      <c r="I170" s="38">
        <v>0</v>
      </c>
      <c r="J170" s="38">
        <v>0</v>
      </c>
      <c r="K170" s="38">
        <v>0.1</v>
      </c>
      <c r="L170" s="38">
        <v>0</v>
      </c>
      <c r="M170" s="38">
        <v>0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0.1</v>
      </c>
      <c r="U170" s="38">
        <v>0.1</v>
      </c>
      <c r="V170" s="38">
        <v>0.1</v>
      </c>
      <c r="W170" s="38">
        <v>0.1</v>
      </c>
      <c r="X170" s="38">
        <v>0.1</v>
      </c>
      <c r="Y170" s="38">
        <v>0.1</v>
      </c>
      <c r="Z170" s="38">
        <v>0.1</v>
      </c>
      <c r="AA170" s="38">
        <v>0.1</v>
      </c>
      <c r="AB170" s="38">
        <v>0.1</v>
      </c>
      <c r="AC170" s="38">
        <v>0.1</v>
      </c>
      <c r="AD170" s="38">
        <v>0.1</v>
      </c>
      <c r="AE170" s="38">
        <v>0.1</v>
      </c>
      <c r="AF170" s="38"/>
    </row>
    <row r="171" spans="1:32">
      <c r="A171" s="38"/>
      <c r="B171" s="12" t="s">
        <v>209</v>
      </c>
      <c r="C171" s="38">
        <v>0.3</v>
      </c>
      <c r="D171" s="38">
        <v>0.3</v>
      </c>
      <c r="E171" s="38">
        <v>0.3</v>
      </c>
      <c r="F171" s="38">
        <v>0.3</v>
      </c>
      <c r="G171" s="38">
        <v>0.3</v>
      </c>
      <c r="H171" s="38">
        <v>0.3</v>
      </c>
      <c r="I171" s="38">
        <v>0.3</v>
      </c>
      <c r="J171" s="38">
        <v>0.3</v>
      </c>
      <c r="K171" s="38">
        <v>0.3</v>
      </c>
      <c r="L171" s="38">
        <v>0.3</v>
      </c>
      <c r="M171" s="38">
        <v>0.3</v>
      </c>
      <c r="N171" s="38">
        <v>0.4</v>
      </c>
      <c r="O171" s="38">
        <v>0.4</v>
      </c>
      <c r="P171" s="38">
        <v>0.4</v>
      </c>
      <c r="Q171" s="38">
        <v>0.5</v>
      </c>
      <c r="R171" s="38">
        <v>0.5</v>
      </c>
      <c r="S171" s="38">
        <v>0.5</v>
      </c>
      <c r="T171" s="38">
        <v>0.5</v>
      </c>
      <c r="U171" s="38">
        <v>0.6</v>
      </c>
      <c r="V171" s="38">
        <v>0.7</v>
      </c>
      <c r="W171" s="38">
        <v>0.7</v>
      </c>
      <c r="X171" s="38">
        <v>0.7</v>
      </c>
      <c r="Y171" s="38">
        <v>0.8</v>
      </c>
      <c r="Z171" s="38">
        <v>0.8</v>
      </c>
      <c r="AA171" s="38">
        <v>0.9</v>
      </c>
      <c r="AB171" s="38">
        <v>0.8</v>
      </c>
      <c r="AC171" s="38">
        <v>0.9</v>
      </c>
      <c r="AD171" s="38">
        <v>0.8</v>
      </c>
      <c r="AE171" s="38">
        <v>0.8</v>
      </c>
      <c r="AF171" s="38"/>
    </row>
    <row r="172" spans="1:32">
      <c r="A172" s="38"/>
      <c r="B172" s="12" t="s">
        <v>210</v>
      </c>
      <c r="C172" s="38">
        <v>0.4</v>
      </c>
      <c r="D172" s="38">
        <v>0.4</v>
      </c>
      <c r="E172" s="38">
        <v>0.4</v>
      </c>
      <c r="F172" s="38">
        <v>0.4</v>
      </c>
      <c r="G172" s="38">
        <v>0.4</v>
      </c>
      <c r="H172" s="38">
        <v>0.4</v>
      </c>
      <c r="I172" s="38">
        <v>0.3</v>
      </c>
      <c r="J172" s="38">
        <v>0.4</v>
      </c>
      <c r="K172" s="38">
        <v>0.4</v>
      </c>
      <c r="L172" s="38">
        <v>0.4</v>
      </c>
      <c r="M172" s="38">
        <v>0.4</v>
      </c>
      <c r="N172" s="38">
        <v>0.2</v>
      </c>
      <c r="O172" s="38">
        <v>0.3</v>
      </c>
      <c r="P172" s="38">
        <v>0.3</v>
      </c>
      <c r="Q172" s="38">
        <v>0.3</v>
      </c>
      <c r="R172" s="38">
        <v>0.3</v>
      </c>
      <c r="S172" s="38">
        <v>0.3</v>
      </c>
      <c r="T172" s="38">
        <v>0.3</v>
      </c>
      <c r="U172" s="38">
        <v>0.3</v>
      </c>
      <c r="V172" s="38">
        <v>0.4</v>
      </c>
      <c r="W172" s="38">
        <v>0.5</v>
      </c>
      <c r="X172" s="38">
        <v>0.4</v>
      </c>
      <c r="Y172" s="38">
        <v>0.5</v>
      </c>
      <c r="Z172" s="38">
        <v>0.5</v>
      </c>
      <c r="AA172" s="38">
        <v>0.5</v>
      </c>
      <c r="AB172" s="38">
        <v>0.5</v>
      </c>
      <c r="AC172" s="38">
        <v>0.5</v>
      </c>
      <c r="AD172" s="38">
        <v>0.6</v>
      </c>
      <c r="AE172" s="38">
        <v>0.6</v>
      </c>
      <c r="AF172" s="38"/>
    </row>
    <row r="173" spans="1:32" ht="14.65" customHeight="1">
      <c r="A173" s="95"/>
      <c r="B173" s="95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</row>
    <row r="174" spans="1:32">
      <c r="A174" s="38"/>
      <c r="B174" s="40" t="s">
        <v>192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</row>
    <row r="175" spans="1:32">
      <c r="A175" s="38"/>
      <c r="B175" s="12" t="s">
        <v>201</v>
      </c>
      <c r="C175" s="38">
        <v>1.6</v>
      </c>
      <c r="D175" s="38">
        <v>1.5</v>
      </c>
      <c r="E175" s="38">
        <v>1.4</v>
      </c>
      <c r="F175" s="38">
        <v>1.4</v>
      </c>
      <c r="G175" s="38">
        <v>1.3</v>
      </c>
      <c r="H175" s="38">
        <v>1.2</v>
      </c>
      <c r="I175" s="38">
        <v>1.3</v>
      </c>
      <c r="J175" s="38">
        <v>1.1000000000000001</v>
      </c>
      <c r="K175" s="38">
        <v>1.1000000000000001</v>
      </c>
      <c r="L175" s="38">
        <v>1</v>
      </c>
      <c r="M175" s="38">
        <v>1</v>
      </c>
      <c r="N175" s="38">
        <v>1</v>
      </c>
      <c r="O175" s="38">
        <v>1</v>
      </c>
      <c r="P175" s="38">
        <v>1</v>
      </c>
      <c r="Q175" s="38">
        <v>0.9</v>
      </c>
      <c r="R175" s="38">
        <v>1</v>
      </c>
      <c r="S175" s="38">
        <v>1</v>
      </c>
      <c r="T175" s="38">
        <v>1.3</v>
      </c>
      <c r="U175" s="38">
        <v>1.7</v>
      </c>
      <c r="V175" s="38">
        <v>1.8</v>
      </c>
      <c r="W175" s="38">
        <v>1.8</v>
      </c>
      <c r="X175" s="38">
        <v>2.2999999999999998</v>
      </c>
      <c r="Y175" s="38">
        <v>2.4</v>
      </c>
      <c r="Z175" s="38">
        <v>2.1</v>
      </c>
      <c r="AA175" s="38">
        <v>2.4</v>
      </c>
      <c r="AB175" s="38">
        <v>2.4</v>
      </c>
      <c r="AC175" s="38">
        <v>2.2999999999999998</v>
      </c>
      <c r="AD175" s="38">
        <v>2.4</v>
      </c>
      <c r="AE175" s="38">
        <v>2.1</v>
      </c>
      <c r="AF175" s="38"/>
    </row>
    <row r="176" spans="1:32">
      <c r="A176" s="38"/>
      <c r="B176" s="12" t="s">
        <v>202</v>
      </c>
      <c r="C176" s="38">
        <v>0.3</v>
      </c>
      <c r="D176" s="38">
        <v>0.4</v>
      </c>
      <c r="E176" s="38">
        <v>0.3</v>
      </c>
      <c r="F176" s="38">
        <v>0.4</v>
      </c>
      <c r="G176" s="38">
        <v>0.4</v>
      </c>
      <c r="H176" s="38">
        <v>0.3</v>
      </c>
      <c r="I176" s="38">
        <v>0.4</v>
      </c>
      <c r="J176" s="38">
        <v>0.4</v>
      </c>
      <c r="K176" s="38">
        <v>0.4</v>
      </c>
      <c r="L176" s="38">
        <v>0.4</v>
      </c>
      <c r="M176" s="38">
        <v>0.4</v>
      </c>
      <c r="N176" s="38">
        <v>0.3</v>
      </c>
      <c r="O176" s="38">
        <v>0.4</v>
      </c>
      <c r="P176" s="38">
        <v>0.4</v>
      </c>
      <c r="Q176" s="38">
        <v>0.4</v>
      </c>
      <c r="R176" s="38">
        <v>0.4</v>
      </c>
      <c r="S176" s="38">
        <v>0.5</v>
      </c>
      <c r="T176" s="38">
        <v>0.5</v>
      </c>
      <c r="U176" s="38">
        <v>0.5</v>
      </c>
      <c r="V176" s="38">
        <v>0.6</v>
      </c>
      <c r="W176" s="38">
        <v>0.6</v>
      </c>
      <c r="X176" s="38">
        <v>0.6</v>
      </c>
      <c r="Y176" s="38">
        <v>0.6</v>
      </c>
      <c r="Z176" s="38">
        <v>0.5</v>
      </c>
      <c r="AA176" s="38">
        <v>0.5</v>
      </c>
      <c r="AB176" s="38">
        <v>0.4</v>
      </c>
      <c r="AC176" s="38">
        <v>0.4</v>
      </c>
      <c r="AD176" s="38">
        <v>0.4</v>
      </c>
      <c r="AE176" s="38">
        <v>0.5</v>
      </c>
      <c r="AF176" s="38"/>
    </row>
    <row r="177" spans="1:32">
      <c r="A177" s="38"/>
      <c r="B177" s="12" t="s">
        <v>203</v>
      </c>
      <c r="C177" s="38">
        <v>4.3</v>
      </c>
      <c r="D177" s="38">
        <v>3.8</v>
      </c>
      <c r="E177" s="38">
        <v>3.6</v>
      </c>
      <c r="F177" s="38">
        <v>3.5</v>
      </c>
      <c r="G177" s="38">
        <v>3.5</v>
      </c>
      <c r="H177" s="38">
        <v>3.7</v>
      </c>
      <c r="I177" s="38">
        <v>4.0999999999999996</v>
      </c>
      <c r="J177" s="38">
        <v>3.2</v>
      </c>
      <c r="K177" s="38">
        <v>4.0999999999999996</v>
      </c>
      <c r="L177" s="38">
        <v>3.2</v>
      </c>
      <c r="M177" s="38">
        <v>3.4</v>
      </c>
      <c r="N177" s="38">
        <v>2.6</v>
      </c>
      <c r="O177" s="38">
        <v>2.6</v>
      </c>
      <c r="P177" s="38">
        <v>2.1</v>
      </c>
      <c r="Q177" s="38">
        <v>2.4</v>
      </c>
      <c r="R177" s="38">
        <v>2.7</v>
      </c>
      <c r="S177" s="38">
        <v>3</v>
      </c>
      <c r="T177" s="38">
        <v>2.8</v>
      </c>
      <c r="U177" s="38">
        <v>3.4</v>
      </c>
      <c r="V177" s="38">
        <v>2.8</v>
      </c>
      <c r="W177" s="38">
        <v>3</v>
      </c>
      <c r="X177" s="38">
        <v>3.4</v>
      </c>
      <c r="Y177" s="38">
        <v>3.6</v>
      </c>
      <c r="Z177" s="38">
        <v>2.9</v>
      </c>
      <c r="AA177" s="38">
        <v>2.7</v>
      </c>
      <c r="AB177" s="38">
        <v>3.1</v>
      </c>
      <c r="AC177" s="38">
        <v>3.3</v>
      </c>
      <c r="AD177" s="38">
        <v>3.3</v>
      </c>
      <c r="AE177" s="38">
        <v>3.4</v>
      </c>
      <c r="AF177" s="38"/>
    </row>
    <row r="178" spans="1:32">
      <c r="A178" s="38"/>
      <c r="B178" s="12" t="s">
        <v>204</v>
      </c>
      <c r="C178" s="38">
        <v>2.5</v>
      </c>
      <c r="D178" s="38">
        <v>2.8</v>
      </c>
      <c r="E178" s="38">
        <v>2.7</v>
      </c>
      <c r="F178" s="38">
        <v>2.7</v>
      </c>
      <c r="G178" s="38">
        <v>2.8</v>
      </c>
      <c r="H178" s="38">
        <v>2.7</v>
      </c>
      <c r="I178" s="38">
        <v>2.9</v>
      </c>
      <c r="J178" s="38">
        <v>2.9</v>
      </c>
      <c r="K178" s="38">
        <v>2.8</v>
      </c>
      <c r="L178" s="38">
        <v>2.7</v>
      </c>
      <c r="M178" s="38">
        <v>2.7</v>
      </c>
      <c r="N178" s="38">
        <v>2.9</v>
      </c>
      <c r="O178" s="38">
        <v>3.1</v>
      </c>
      <c r="P178" s="38">
        <v>3</v>
      </c>
      <c r="Q178" s="38">
        <v>3.2</v>
      </c>
      <c r="R178" s="38">
        <v>3.1</v>
      </c>
      <c r="S178" s="38">
        <v>3.3</v>
      </c>
      <c r="T178" s="38">
        <v>3.1</v>
      </c>
      <c r="U178" s="38">
        <v>3.3</v>
      </c>
      <c r="V178" s="38">
        <v>2.9</v>
      </c>
      <c r="W178" s="38">
        <v>3.1</v>
      </c>
      <c r="X178" s="38">
        <v>3.4</v>
      </c>
      <c r="Y178" s="38">
        <v>3.6</v>
      </c>
      <c r="Z178" s="38">
        <v>2.8</v>
      </c>
      <c r="AA178" s="38">
        <v>2.5</v>
      </c>
      <c r="AB178" s="38">
        <v>3.1</v>
      </c>
      <c r="AC178" s="38">
        <v>3.4</v>
      </c>
      <c r="AD178" s="38">
        <v>3</v>
      </c>
      <c r="AE178" s="38">
        <v>2.8</v>
      </c>
      <c r="AF178" s="38"/>
    </row>
    <row r="179" spans="1:32">
      <c r="A179" s="38"/>
      <c r="B179" s="12" t="s">
        <v>205</v>
      </c>
      <c r="C179" s="38">
        <v>26.2</v>
      </c>
      <c r="D179" s="38">
        <v>25.5</v>
      </c>
      <c r="E179" s="38">
        <v>26</v>
      </c>
      <c r="F179" s="38">
        <v>26</v>
      </c>
      <c r="G179" s="38">
        <v>26.9</v>
      </c>
      <c r="H179" s="38">
        <v>27.8</v>
      </c>
      <c r="I179" s="38">
        <v>29.4</v>
      </c>
      <c r="J179" s="38">
        <v>29</v>
      </c>
      <c r="K179" s="38">
        <v>28.9</v>
      </c>
      <c r="L179" s="38">
        <v>34.200000000000003</v>
      </c>
      <c r="M179" s="38">
        <v>31.3</v>
      </c>
      <c r="N179" s="38">
        <v>34.1</v>
      </c>
      <c r="O179" s="38">
        <v>33.1</v>
      </c>
      <c r="P179" s="38">
        <v>34.299999999999997</v>
      </c>
      <c r="Q179" s="38">
        <v>33.9</v>
      </c>
      <c r="R179" s="38">
        <v>33.6</v>
      </c>
      <c r="S179" s="38">
        <v>32.6</v>
      </c>
      <c r="T179" s="38">
        <v>32.299999999999997</v>
      </c>
      <c r="U179" s="38">
        <v>29.8</v>
      </c>
      <c r="V179" s="38">
        <v>28.9</v>
      </c>
      <c r="W179" s="38">
        <v>26.9</v>
      </c>
      <c r="X179" s="38">
        <v>27.6</v>
      </c>
      <c r="Y179" s="38">
        <v>26.9</v>
      </c>
      <c r="Z179" s="38">
        <v>26.5</v>
      </c>
      <c r="AA179" s="38">
        <v>25.8</v>
      </c>
      <c r="AB179" s="38">
        <v>25.8</v>
      </c>
      <c r="AC179" s="38">
        <v>26.2</v>
      </c>
      <c r="AD179" s="38">
        <v>27.5</v>
      </c>
      <c r="AE179" s="38">
        <v>29.6</v>
      </c>
      <c r="AF179" s="38"/>
    </row>
    <row r="180" spans="1:32">
      <c r="A180" s="38"/>
      <c r="B180" s="12" t="s">
        <v>206</v>
      </c>
      <c r="C180" s="38">
        <v>32.200000000000003</v>
      </c>
      <c r="D180" s="38">
        <v>32.799999999999997</v>
      </c>
      <c r="E180" s="38">
        <v>32.200000000000003</v>
      </c>
      <c r="F180" s="38">
        <v>32.200000000000003</v>
      </c>
      <c r="G180" s="38">
        <v>30.9</v>
      </c>
      <c r="H180" s="38">
        <v>29.9</v>
      </c>
      <c r="I180" s="38">
        <v>28.6</v>
      </c>
      <c r="J180" s="38">
        <v>28.8</v>
      </c>
      <c r="K180" s="38">
        <v>28.2</v>
      </c>
      <c r="L180" s="38">
        <v>25.6</v>
      </c>
      <c r="M180" s="38">
        <v>28.6</v>
      </c>
      <c r="N180" s="38">
        <v>31.6</v>
      </c>
      <c r="O180" s="38">
        <v>33</v>
      </c>
      <c r="P180" s="38">
        <v>32.5</v>
      </c>
      <c r="Q180" s="38">
        <v>32.299999999999997</v>
      </c>
      <c r="R180" s="38">
        <v>32.5</v>
      </c>
      <c r="S180" s="38">
        <v>32.799999999999997</v>
      </c>
      <c r="T180" s="38">
        <v>33</v>
      </c>
      <c r="U180" s="38">
        <v>34.5</v>
      </c>
      <c r="V180" s="38">
        <v>36.700000000000003</v>
      </c>
      <c r="W180" s="38">
        <v>37.6</v>
      </c>
      <c r="X180" s="38">
        <v>37.9</v>
      </c>
      <c r="Y180" s="38">
        <v>36</v>
      </c>
      <c r="Z180" s="38">
        <v>37.5</v>
      </c>
      <c r="AA180" s="38">
        <v>36.799999999999997</v>
      </c>
      <c r="AB180" s="38">
        <v>36</v>
      </c>
      <c r="AC180" s="38">
        <v>35.1</v>
      </c>
      <c r="AD180" s="38">
        <v>33.6</v>
      </c>
      <c r="AE180" s="38">
        <v>31.8</v>
      </c>
      <c r="AF180" s="38"/>
    </row>
    <row r="181" spans="1:32">
      <c r="A181" s="38"/>
      <c r="B181" s="12" t="s">
        <v>207</v>
      </c>
      <c r="C181" s="38">
        <v>2.1</v>
      </c>
      <c r="D181" s="38">
        <v>2.4</v>
      </c>
      <c r="E181" s="38">
        <v>2.4</v>
      </c>
      <c r="F181" s="38">
        <v>2.2000000000000002</v>
      </c>
      <c r="G181" s="38">
        <v>2.1</v>
      </c>
      <c r="H181" s="38">
        <v>2.1</v>
      </c>
      <c r="I181" s="38">
        <v>1.5</v>
      </c>
      <c r="J181" s="38">
        <v>1.5</v>
      </c>
      <c r="K181" s="38">
        <v>1.4</v>
      </c>
      <c r="L181" s="38">
        <v>1</v>
      </c>
      <c r="M181" s="38">
        <v>0.9</v>
      </c>
      <c r="N181" s="38">
        <v>1.3</v>
      </c>
      <c r="O181" s="38">
        <v>1.7</v>
      </c>
      <c r="P181" s="38">
        <v>1.8</v>
      </c>
      <c r="Q181" s="38">
        <v>1.7</v>
      </c>
      <c r="R181" s="38">
        <v>1.8</v>
      </c>
      <c r="S181" s="38">
        <v>2</v>
      </c>
      <c r="T181" s="38">
        <v>1.7</v>
      </c>
      <c r="U181" s="38">
        <v>1.7</v>
      </c>
      <c r="V181" s="38">
        <v>1.8</v>
      </c>
      <c r="W181" s="38">
        <v>2</v>
      </c>
      <c r="X181" s="38">
        <v>2.1</v>
      </c>
      <c r="Y181" s="38">
        <v>2.7</v>
      </c>
      <c r="Z181" s="38">
        <v>2.9</v>
      </c>
      <c r="AA181" s="38">
        <v>3.1</v>
      </c>
      <c r="AB181" s="38">
        <v>3.1</v>
      </c>
      <c r="AC181" s="38">
        <v>3.3</v>
      </c>
      <c r="AD181" s="38">
        <v>3.5</v>
      </c>
      <c r="AE181" s="38">
        <v>3.8</v>
      </c>
      <c r="AF181" s="38"/>
    </row>
    <row r="182" spans="1:32">
      <c r="A182" s="38"/>
      <c r="B182" s="12" t="s">
        <v>208</v>
      </c>
      <c r="C182" s="38">
        <v>0.7</v>
      </c>
      <c r="D182" s="38">
        <v>0.8</v>
      </c>
      <c r="E182" s="38">
        <v>1</v>
      </c>
      <c r="F182" s="38">
        <v>2</v>
      </c>
      <c r="G182" s="38">
        <v>2.1</v>
      </c>
      <c r="H182" s="38">
        <v>2.1</v>
      </c>
      <c r="I182" s="38">
        <v>2.2000000000000002</v>
      </c>
      <c r="J182" s="38">
        <v>2.2999999999999998</v>
      </c>
      <c r="K182" s="38">
        <v>2.2999999999999998</v>
      </c>
      <c r="L182" s="38">
        <v>2.1</v>
      </c>
      <c r="M182" s="38">
        <v>1.9</v>
      </c>
      <c r="N182" s="38">
        <v>1.2</v>
      </c>
      <c r="O182" s="38">
        <v>1.2</v>
      </c>
      <c r="P182" s="38">
        <v>1.4</v>
      </c>
      <c r="Q182" s="38">
        <v>1.3</v>
      </c>
      <c r="R182" s="38">
        <v>1.2</v>
      </c>
      <c r="S182" s="38">
        <v>1.3</v>
      </c>
      <c r="T182" s="38">
        <v>1.5</v>
      </c>
      <c r="U182" s="38">
        <v>1.7</v>
      </c>
      <c r="V182" s="38">
        <v>1.8</v>
      </c>
      <c r="W182" s="38">
        <v>2.2999999999999998</v>
      </c>
      <c r="X182" s="38">
        <v>2.2999999999999998</v>
      </c>
      <c r="Y182" s="38">
        <v>2.4</v>
      </c>
      <c r="Z182" s="38">
        <v>2.2999999999999998</v>
      </c>
      <c r="AA182" s="38">
        <v>2</v>
      </c>
      <c r="AB182" s="38">
        <v>1.8</v>
      </c>
      <c r="AC182" s="38">
        <v>1.7</v>
      </c>
      <c r="AD182" s="38">
        <v>1.6</v>
      </c>
      <c r="AE182" s="38">
        <v>1.4</v>
      </c>
      <c r="AF182" s="38"/>
    </row>
    <row r="183" spans="1:32">
      <c r="A183" s="38"/>
      <c r="B183" s="12" t="s">
        <v>209</v>
      </c>
      <c r="C183" s="38">
        <v>13.6</v>
      </c>
      <c r="D183" s="38">
        <v>13.2</v>
      </c>
      <c r="E183" s="38">
        <v>12.7</v>
      </c>
      <c r="F183" s="38">
        <v>12.7</v>
      </c>
      <c r="G183" s="38">
        <v>12.8</v>
      </c>
      <c r="H183" s="38">
        <v>12.9</v>
      </c>
      <c r="I183" s="38">
        <v>12.6</v>
      </c>
      <c r="J183" s="38">
        <v>12.8</v>
      </c>
      <c r="K183" s="38">
        <v>13.1</v>
      </c>
      <c r="L183" s="38">
        <v>11.9</v>
      </c>
      <c r="M183" s="38">
        <v>12.3</v>
      </c>
      <c r="N183" s="38">
        <v>15</v>
      </c>
      <c r="O183" s="38">
        <v>14.7</v>
      </c>
      <c r="P183" s="38">
        <v>14.4</v>
      </c>
      <c r="Q183" s="38">
        <v>13.9</v>
      </c>
      <c r="R183" s="38">
        <v>14.1</v>
      </c>
      <c r="S183" s="38">
        <v>14.3</v>
      </c>
      <c r="T183" s="38">
        <v>14.8</v>
      </c>
      <c r="U183" s="38">
        <v>14.7</v>
      </c>
      <c r="V183" s="38">
        <v>14.2</v>
      </c>
      <c r="W183" s="38">
        <v>13.9</v>
      </c>
      <c r="X183" s="38">
        <v>12.4</v>
      </c>
      <c r="Y183" s="38">
        <v>13.4</v>
      </c>
      <c r="Z183" s="38">
        <v>14.3</v>
      </c>
      <c r="AA183" s="38">
        <v>15.3</v>
      </c>
      <c r="AB183" s="38">
        <v>14.8</v>
      </c>
      <c r="AC183" s="38">
        <v>15.1</v>
      </c>
      <c r="AD183" s="38">
        <v>15</v>
      </c>
      <c r="AE183" s="38">
        <v>14.5</v>
      </c>
      <c r="AF183" s="38"/>
    </row>
    <row r="184" spans="1:32">
      <c r="A184" s="38"/>
      <c r="B184" s="12" t="s">
        <v>210</v>
      </c>
      <c r="C184" s="38">
        <v>16.399999999999999</v>
      </c>
      <c r="D184" s="38">
        <v>16.8</v>
      </c>
      <c r="E184" s="38">
        <v>17.600000000000001</v>
      </c>
      <c r="F184" s="38">
        <v>17.100000000000001</v>
      </c>
      <c r="G184" s="38">
        <v>17.2</v>
      </c>
      <c r="H184" s="38">
        <v>17.2</v>
      </c>
      <c r="I184" s="38">
        <v>17.100000000000001</v>
      </c>
      <c r="J184" s="38">
        <v>17.899999999999999</v>
      </c>
      <c r="K184" s="38">
        <v>17.7</v>
      </c>
      <c r="L184" s="38">
        <v>18</v>
      </c>
      <c r="M184" s="38">
        <v>17.5</v>
      </c>
      <c r="N184" s="38">
        <v>10</v>
      </c>
      <c r="O184" s="38">
        <v>9.3000000000000007</v>
      </c>
      <c r="P184" s="38">
        <v>9.1999999999999993</v>
      </c>
      <c r="Q184" s="38">
        <v>9.9</v>
      </c>
      <c r="R184" s="38">
        <v>9.6999999999999993</v>
      </c>
      <c r="S184" s="38">
        <v>9.1</v>
      </c>
      <c r="T184" s="38">
        <v>8.9</v>
      </c>
      <c r="U184" s="38">
        <v>8.6999999999999993</v>
      </c>
      <c r="V184" s="38">
        <v>8.6</v>
      </c>
      <c r="W184" s="38">
        <v>8.6999999999999993</v>
      </c>
      <c r="X184" s="38">
        <v>8</v>
      </c>
      <c r="Y184" s="38">
        <v>8.3000000000000007</v>
      </c>
      <c r="Z184" s="38">
        <v>8.4</v>
      </c>
      <c r="AA184" s="38">
        <v>8.8000000000000007</v>
      </c>
      <c r="AB184" s="38">
        <v>9.4</v>
      </c>
      <c r="AC184" s="38">
        <v>9.1</v>
      </c>
      <c r="AD184" s="38">
        <v>9.8000000000000007</v>
      </c>
      <c r="AE184" s="38">
        <v>10</v>
      </c>
      <c r="AF184" s="38"/>
    </row>
    <row r="185" spans="1:32" ht="14.65" customHeight="1">
      <c r="A185" s="95"/>
      <c r="B185" s="95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</row>
    <row r="186" spans="1:32">
      <c r="A186" s="38"/>
      <c r="B186" s="43" t="s">
        <v>60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</row>
    <row r="187" spans="1:32">
      <c r="A187" s="38"/>
      <c r="B187" s="44" t="s">
        <v>251</v>
      </c>
      <c r="C187" s="48">
        <v>1604</v>
      </c>
      <c r="D187" s="48">
        <v>1484</v>
      </c>
      <c r="E187" s="48">
        <v>1443</v>
      </c>
      <c r="F187" s="48">
        <v>1442</v>
      </c>
      <c r="G187" s="48">
        <v>1437</v>
      </c>
      <c r="H187" s="48">
        <v>1398</v>
      </c>
      <c r="I187" s="48">
        <v>1385</v>
      </c>
      <c r="J187" s="48">
        <v>1435</v>
      </c>
      <c r="K187" s="48">
        <v>1504</v>
      </c>
      <c r="L187" s="48">
        <v>1559</v>
      </c>
      <c r="M187" s="48">
        <v>1649</v>
      </c>
      <c r="N187" s="48">
        <v>1854</v>
      </c>
      <c r="O187" s="48">
        <v>2202</v>
      </c>
      <c r="P187" s="48">
        <v>2354</v>
      </c>
      <c r="Q187" s="48">
        <v>2556</v>
      </c>
      <c r="R187" s="48">
        <v>2775</v>
      </c>
      <c r="S187" s="48">
        <v>2943</v>
      </c>
      <c r="T187" s="48">
        <v>3198</v>
      </c>
      <c r="U187" s="48">
        <v>3272</v>
      </c>
      <c r="V187" s="48">
        <v>2913</v>
      </c>
      <c r="W187" s="48">
        <v>3036</v>
      </c>
      <c r="X187" s="48">
        <v>3092</v>
      </c>
      <c r="Y187" s="48">
        <v>3209</v>
      </c>
      <c r="Z187" s="48">
        <v>3250</v>
      </c>
      <c r="AA187" s="48">
        <v>3170</v>
      </c>
      <c r="AB187" s="48">
        <v>3245</v>
      </c>
      <c r="AC187" s="48">
        <v>3507</v>
      </c>
      <c r="AD187" s="48">
        <v>3534</v>
      </c>
      <c r="AE187" s="48">
        <v>3654</v>
      </c>
      <c r="AF187" s="38"/>
    </row>
    <row r="188" spans="1:32" ht="14.65" customHeight="1">
      <c r="A188" s="95"/>
      <c r="B188" s="95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</row>
    <row r="189" spans="1:32">
      <c r="A189" s="15"/>
      <c r="B189" s="43" t="s">
        <v>252</v>
      </c>
      <c r="C189" s="15">
        <v>1.48</v>
      </c>
      <c r="D189" s="15">
        <v>1.48</v>
      </c>
      <c r="E189" s="15">
        <v>1.48</v>
      </c>
      <c r="F189" s="15">
        <v>1.48</v>
      </c>
      <c r="G189" s="15">
        <v>1.48</v>
      </c>
      <c r="H189" s="15">
        <v>1.48</v>
      </c>
      <c r="I189" s="15">
        <v>1.48</v>
      </c>
      <c r="J189" s="15">
        <v>1.48</v>
      </c>
      <c r="K189" s="15">
        <v>1.5</v>
      </c>
      <c r="L189" s="15">
        <v>1.5</v>
      </c>
      <c r="M189" s="15">
        <v>1.5</v>
      </c>
      <c r="N189" s="15">
        <v>1.35</v>
      </c>
      <c r="O189" s="15">
        <v>1.3</v>
      </c>
      <c r="P189" s="15">
        <v>1.3</v>
      </c>
      <c r="Q189" s="15">
        <v>1.3</v>
      </c>
      <c r="R189" s="15">
        <v>1.19</v>
      </c>
      <c r="S189" s="15">
        <v>1.18</v>
      </c>
      <c r="T189" s="15">
        <v>1.1599999999999999</v>
      </c>
      <c r="U189" s="15">
        <v>1.1599999999999999</v>
      </c>
      <c r="V189" s="15">
        <v>1.75</v>
      </c>
      <c r="W189" s="15">
        <v>1.75</v>
      </c>
      <c r="X189" s="15">
        <v>1.75</v>
      </c>
      <c r="Y189" s="15">
        <v>1.75</v>
      </c>
      <c r="Z189" s="15">
        <v>1.75</v>
      </c>
      <c r="AA189" s="15">
        <v>1.75</v>
      </c>
      <c r="AB189" s="15">
        <v>1.75</v>
      </c>
      <c r="AC189" s="15">
        <v>1.65</v>
      </c>
      <c r="AD189" s="15">
        <v>1.6</v>
      </c>
      <c r="AE189" s="15">
        <v>1.6</v>
      </c>
      <c r="AF189" s="38"/>
    </row>
    <row r="190" spans="1:32" ht="14.65" customHeight="1">
      <c r="A190" s="95"/>
      <c r="B190" s="95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</row>
    <row r="191" spans="1:32">
      <c r="A191" s="95"/>
      <c r="B191" s="95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</row>
    <row r="192" spans="1:32">
      <c r="A192" s="15"/>
      <c r="B192" s="15" t="s">
        <v>263</v>
      </c>
      <c r="C192" s="15">
        <v>0.2</v>
      </c>
      <c r="D192" s="15">
        <v>0.2</v>
      </c>
      <c r="E192" s="15">
        <v>0.1</v>
      </c>
      <c r="F192" s="15">
        <v>0.1</v>
      </c>
      <c r="G192" s="15">
        <v>0.1</v>
      </c>
      <c r="H192" s="15">
        <v>0.1</v>
      </c>
      <c r="I192" s="15">
        <v>0.1</v>
      </c>
      <c r="J192" s="15">
        <v>0.1</v>
      </c>
      <c r="K192" s="15">
        <v>0.2</v>
      </c>
      <c r="L192" s="15">
        <v>0.2</v>
      </c>
      <c r="M192" s="15">
        <v>0.2</v>
      </c>
      <c r="N192" s="15">
        <v>0.2</v>
      </c>
      <c r="O192" s="15">
        <v>0.2</v>
      </c>
      <c r="P192" s="15">
        <v>0.2</v>
      </c>
      <c r="Q192" s="15">
        <v>0.2</v>
      </c>
      <c r="R192" s="15">
        <v>0.2</v>
      </c>
      <c r="S192" s="15">
        <v>0.2</v>
      </c>
      <c r="T192" s="15">
        <v>0.2</v>
      </c>
      <c r="U192" s="15">
        <v>0.3</v>
      </c>
      <c r="V192" s="15">
        <v>0.3</v>
      </c>
      <c r="W192" s="15">
        <v>0.4</v>
      </c>
      <c r="X192" s="15">
        <v>0.4</v>
      </c>
      <c r="Y192" s="15">
        <v>0.4</v>
      </c>
      <c r="Z192" s="15">
        <v>0.4</v>
      </c>
      <c r="AA192" s="15">
        <v>0.4</v>
      </c>
      <c r="AB192" s="15">
        <v>0.4</v>
      </c>
      <c r="AC192" s="15">
        <v>0.4</v>
      </c>
      <c r="AD192" s="15">
        <v>0.4</v>
      </c>
      <c r="AE192" s="15">
        <v>0.4</v>
      </c>
      <c r="AF192" s="38"/>
    </row>
    <row r="193" spans="1:32">
      <c r="A193" s="38"/>
      <c r="B193" s="42" t="s">
        <v>212</v>
      </c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</row>
    <row r="194" spans="1:32">
      <c r="A194" s="38"/>
      <c r="B194" s="12" t="s">
        <v>201</v>
      </c>
      <c r="C194" s="38">
        <v>0</v>
      </c>
      <c r="D194" s="38">
        <v>0</v>
      </c>
      <c r="E194" s="38">
        <v>0</v>
      </c>
      <c r="F194" s="38">
        <v>0</v>
      </c>
      <c r="G194" s="38">
        <v>0</v>
      </c>
      <c r="H194" s="38">
        <v>0</v>
      </c>
      <c r="I194" s="38">
        <v>0</v>
      </c>
      <c r="J194" s="38">
        <v>0</v>
      </c>
      <c r="K194" s="38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8">
        <v>0</v>
      </c>
      <c r="U194" s="38">
        <v>0</v>
      </c>
      <c r="V194" s="38">
        <v>0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38">
        <v>0</v>
      </c>
      <c r="AC194" s="38">
        <v>0</v>
      </c>
      <c r="AD194" s="38">
        <v>0</v>
      </c>
      <c r="AE194" s="38">
        <v>0</v>
      </c>
      <c r="AF194" s="38"/>
    </row>
    <row r="195" spans="1:32">
      <c r="A195" s="38"/>
      <c r="B195" s="12" t="s">
        <v>202</v>
      </c>
      <c r="C195" s="38">
        <v>0</v>
      </c>
      <c r="D195" s="38">
        <v>0</v>
      </c>
      <c r="E195" s="38">
        <v>0</v>
      </c>
      <c r="F195" s="38">
        <v>0</v>
      </c>
      <c r="G195" s="38">
        <v>0</v>
      </c>
      <c r="H195" s="38">
        <v>0</v>
      </c>
      <c r="I195" s="38">
        <v>0</v>
      </c>
      <c r="J195" s="38">
        <v>0</v>
      </c>
      <c r="K195" s="38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8">
        <v>0</v>
      </c>
      <c r="U195" s="38">
        <v>0</v>
      </c>
      <c r="V195" s="38">
        <v>0</v>
      </c>
      <c r="W195" s="38">
        <v>0</v>
      </c>
      <c r="X195" s="38">
        <v>0</v>
      </c>
      <c r="Y195" s="38">
        <v>0</v>
      </c>
      <c r="Z195" s="38">
        <v>0</v>
      </c>
      <c r="AA195" s="38">
        <v>0</v>
      </c>
      <c r="AB195" s="38">
        <v>0</v>
      </c>
      <c r="AC195" s="38">
        <v>0</v>
      </c>
      <c r="AD195" s="38">
        <v>0</v>
      </c>
      <c r="AE195" s="38">
        <v>0</v>
      </c>
      <c r="AF195" s="38"/>
    </row>
    <row r="196" spans="1:32">
      <c r="A196" s="38"/>
      <c r="B196" s="12" t="s">
        <v>203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  <c r="AF196" s="38"/>
    </row>
    <row r="197" spans="1:32">
      <c r="A197" s="38"/>
      <c r="B197" s="12" t="s">
        <v>204</v>
      </c>
      <c r="C197" s="38">
        <v>0</v>
      </c>
      <c r="D197" s="38">
        <v>0</v>
      </c>
      <c r="E197" s="38">
        <v>0</v>
      </c>
      <c r="F197" s="38">
        <v>0</v>
      </c>
      <c r="G197" s="38">
        <v>0</v>
      </c>
      <c r="H197" s="38">
        <v>0</v>
      </c>
      <c r="I197" s="38">
        <v>0</v>
      </c>
      <c r="J197" s="38">
        <v>0</v>
      </c>
      <c r="K197" s="38">
        <v>0</v>
      </c>
      <c r="L197" s="38">
        <v>0</v>
      </c>
      <c r="M197" s="38">
        <v>0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0</v>
      </c>
      <c r="U197" s="38">
        <v>0</v>
      </c>
      <c r="V197" s="38">
        <v>0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38">
        <v>0</v>
      </c>
      <c r="AC197" s="38">
        <v>0</v>
      </c>
      <c r="AD197" s="38">
        <v>0</v>
      </c>
      <c r="AE197" s="38">
        <v>0</v>
      </c>
      <c r="AF197" s="38"/>
    </row>
    <row r="198" spans="1:32">
      <c r="A198" s="38"/>
      <c r="B198" s="12" t="s">
        <v>205</v>
      </c>
      <c r="C198" s="38">
        <v>0</v>
      </c>
      <c r="D198" s="38">
        <v>0</v>
      </c>
      <c r="E198" s="38">
        <v>0</v>
      </c>
      <c r="F198" s="38">
        <v>0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0.1</v>
      </c>
      <c r="M198" s="38">
        <v>0.1</v>
      </c>
      <c r="N198" s="38">
        <v>0.1</v>
      </c>
      <c r="O198" s="38">
        <v>0.1</v>
      </c>
      <c r="P198" s="38">
        <v>0.1</v>
      </c>
      <c r="Q198" s="38">
        <v>0.1</v>
      </c>
      <c r="R198" s="38">
        <v>0.1</v>
      </c>
      <c r="S198" s="38">
        <v>0.1</v>
      </c>
      <c r="T198" s="38">
        <v>0.1</v>
      </c>
      <c r="U198" s="38">
        <v>0.1</v>
      </c>
      <c r="V198" s="38">
        <v>0.1</v>
      </c>
      <c r="W198" s="38">
        <v>0.1</v>
      </c>
      <c r="X198" s="38">
        <v>0.1</v>
      </c>
      <c r="Y198" s="38">
        <v>0.1</v>
      </c>
      <c r="Z198" s="38">
        <v>0.1</v>
      </c>
      <c r="AA198" s="38">
        <v>0.1</v>
      </c>
      <c r="AB198" s="38">
        <v>0.1</v>
      </c>
      <c r="AC198" s="38">
        <v>0.1</v>
      </c>
      <c r="AD198" s="38">
        <v>0.1</v>
      </c>
      <c r="AE198" s="38">
        <v>0.1</v>
      </c>
      <c r="AF198" s="38"/>
    </row>
    <row r="199" spans="1:32">
      <c r="A199" s="38"/>
      <c r="B199" s="12" t="s">
        <v>206</v>
      </c>
      <c r="C199" s="38">
        <v>0.1</v>
      </c>
      <c r="D199" s="38">
        <v>0</v>
      </c>
      <c r="E199" s="38">
        <v>0</v>
      </c>
      <c r="F199" s="38">
        <v>0</v>
      </c>
      <c r="G199" s="38">
        <v>0</v>
      </c>
      <c r="H199" s="38">
        <v>0</v>
      </c>
      <c r="I199" s="38">
        <v>0</v>
      </c>
      <c r="J199" s="38">
        <v>0</v>
      </c>
      <c r="K199" s="38">
        <v>0</v>
      </c>
      <c r="L199" s="38">
        <v>0</v>
      </c>
      <c r="M199" s="38">
        <v>0</v>
      </c>
      <c r="N199" s="38">
        <v>0.1</v>
      </c>
      <c r="O199" s="38">
        <v>0.1</v>
      </c>
      <c r="P199" s="38">
        <v>0.1</v>
      </c>
      <c r="Q199" s="38">
        <v>0.1</v>
      </c>
      <c r="R199" s="38">
        <v>0.1</v>
      </c>
      <c r="S199" s="38">
        <v>0.1</v>
      </c>
      <c r="T199" s="38">
        <v>0.1</v>
      </c>
      <c r="U199" s="38">
        <v>0.1</v>
      </c>
      <c r="V199" s="38">
        <v>0.1</v>
      </c>
      <c r="W199" s="38">
        <v>0.1</v>
      </c>
      <c r="X199" s="38">
        <v>0.1</v>
      </c>
      <c r="Y199" s="38">
        <v>0.1</v>
      </c>
      <c r="Z199" s="38">
        <v>0.1</v>
      </c>
      <c r="AA199" s="38">
        <v>0.1</v>
      </c>
      <c r="AB199" s="38">
        <v>0.1</v>
      </c>
      <c r="AC199" s="38">
        <v>0.1</v>
      </c>
      <c r="AD199" s="38">
        <v>0.1</v>
      </c>
      <c r="AE199" s="38">
        <v>0.1</v>
      </c>
      <c r="AF199" s="38"/>
    </row>
    <row r="200" spans="1:32">
      <c r="A200" s="38"/>
      <c r="B200" s="12" t="s">
        <v>207</v>
      </c>
      <c r="C200" s="38">
        <v>0</v>
      </c>
      <c r="D200" s="38">
        <v>0</v>
      </c>
      <c r="E200" s="38">
        <v>0</v>
      </c>
      <c r="F200" s="38">
        <v>0</v>
      </c>
      <c r="G200" s="38">
        <v>0</v>
      </c>
      <c r="H200" s="38">
        <v>0</v>
      </c>
      <c r="I200" s="38">
        <v>0</v>
      </c>
      <c r="J200" s="38">
        <v>0</v>
      </c>
      <c r="K200" s="38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8">
        <v>0</v>
      </c>
      <c r="U200" s="38">
        <v>0</v>
      </c>
      <c r="V200" s="38">
        <v>0</v>
      </c>
      <c r="W200" s="38">
        <v>0</v>
      </c>
      <c r="X200" s="38">
        <v>0</v>
      </c>
      <c r="Y200" s="38">
        <v>0</v>
      </c>
      <c r="Z200" s="38">
        <v>0</v>
      </c>
      <c r="AA200" s="38">
        <v>0</v>
      </c>
      <c r="AB200" s="38">
        <v>0</v>
      </c>
      <c r="AC200" s="38">
        <v>0</v>
      </c>
      <c r="AD200" s="38">
        <v>0</v>
      </c>
      <c r="AE200" s="38">
        <v>0</v>
      </c>
      <c r="AF200" s="38"/>
    </row>
    <row r="201" spans="1:32">
      <c r="A201" s="38"/>
      <c r="B201" s="12" t="s">
        <v>208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8">
        <v>0</v>
      </c>
      <c r="U201" s="38">
        <v>0</v>
      </c>
      <c r="V201" s="38">
        <v>0</v>
      </c>
      <c r="W201" s="38">
        <v>0</v>
      </c>
      <c r="X201" s="38">
        <v>0</v>
      </c>
      <c r="Y201" s="38">
        <v>0</v>
      </c>
      <c r="Z201" s="38">
        <v>0</v>
      </c>
      <c r="AA201" s="38">
        <v>0</v>
      </c>
      <c r="AB201" s="38">
        <v>0</v>
      </c>
      <c r="AC201" s="38">
        <v>0</v>
      </c>
      <c r="AD201" s="38">
        <v>0</v>
      </c>
      <c r="AE201" s="38">
        <v>0</v>
      </c>
      <c r="AF201" s="38"/>
    </row>
    <row r="202" spans="1:32">
      <c r="A202" s="38"/>
      <c r="B202" s="12" t="s">
        <v>209</v>
      </c>
      <c r="C202" s="38">
        <v>0</v>
      </c>
      <c r="D202" s="38">
        <v>0</v>
      </c>
      <c r="E202" s="38">
        <v>0</v>
      </c>
      <c r="F202" s="38">
        <v>0</v>
      </c>
      <c r="G202" s="38">
        <v>0</v>
      </c>
      <c r="H202" s="38">
        <v>0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N202" s="38">
        <v>0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0</v>
      </c>
      <c r="U202" s="38">
        <v>0</v>
      </c>
      <c r="V202" s="38">
        <v>0</v>
      </c>
      <c r="W202" s="38">
        <v>0</v>
      </c>
      <c r="X202" s="38">
        <v>0</v>
      </c>
      <c r="Y202" s="38">
        <v>0.1</v>
      </c>
      <c r="Z202" s="38">
        <v>0.1</v>
      </c>
      <c r="AA202" s="38">
        <v>0.1</v>
      </c>
      <c r="AB202" s="38">
        <v>0.1</v>
      </c>
      <c r="AC202" s="38">
        <v>0.1</v>
      </c>
      <c r="AD202" s="38">
        <v>0.1</v>
      </c>
      <c r="AE202" s="38">
        <v>0.1</v>
      </c>
      <c r="AF202" s="38"/>
    </row>
    <row r="203" spans="1:32">
      <c r="A203" s="38"/>
      <c r="B203" s="12" t="s">
        <v>210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  <c r="I203" s="38">
        <v>0</v>
      </c>
      <c r="J203" s="38">
        <v>0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38">
        <v>0</v>
      </c>
      <c r="Y203" s="38">
        <v>0</v>
      </c>
      <c r="Z203" s="38">
        <v>0</v>
      </c>
      <c r="AA203" s="38">
        <v>0</v>
      </c>
      <c r="AB203" s="38">
        <v>0</v>
      </c>
      <c r="AC203" s="38">
        <v>0</v>
      </c>
      <c r="AD203" s="38">
        <v>0</v>
      </c>
      <c r="AE203" s="38">
        <v>0</v>
      </c>
      <c r="AF203" s="38"/>
    </row>
    <row r="204" spans="1:32" ht="14.65" customHeight="1">
      <c r="A204" s="95"/>
      <c r="B204" s="95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</row>
    <row r="205" spans="1:32">
      <c r="A205" s="38"/>
      <c r="B205" s="40" t="s">
        <v>192</v>
      </c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</row>
    <row r="206" spans="1:32">
      <c r="A206" s="38"/>
      <c r="B206" s="12" t="s">
        <v>201</v>
      </c>
      <c r="C206" s="38">
        <v>1.6</v>
      </c>
      <c r="D206" s="38">
        <v>1.5</v>
      </c>
      <c r="E206" s="38">
        <v>1.4</v>
      </c>
      <c r="F206" s="38">
        <v>1.4</v>
      </c>
      <c r="G206" s="38">
        <v>1.3</v>
      </c>
      <c r="H206" s="38">
        <v>1.2</v>
      </c>
      <c r="I206" s="38">
        <v>1.3</v>
      </c>
      <c r="J206" s="38">
        <v>1.1000000000000001</v>
      </c>
      <c r="K206" s="38">
        <v>1.1000000000000001</v>
      </c>
      <c r="L206" s="38">
        <v>1</v>
      </c>
      <c r="M206" s="38">
        <v>1</v>
      </c>
      <c r="N206" s="38">
        <v>1</v>
      </c>
      <c r="O206" s="38">
        <v>1</v>
      </c>
      <c r="P206" s="38">
        <v>1</v>
      </c>
      <c r="Q206" s="38">
        <v>0.9</v>
      </c>
      <c r="R206" s="38">
        <v>1</v>
      </c>
      <c r="S206" s="38">
        <v>1</v>
      </c>
      <c r="T206" s="38">
        <v>1.3</v>
      </c>
      <c r="U206" s="38">
        <v>1.7</v>
      </c>
      <c r="V206" s="38">
        <v>1.8</v>
      </c>
      <c r="W206" s="38">
        <v>1.8</v>
      </c>
      <c r="X206" s="38">
        <v>2.2999999999999998</v>
      </c>
      <c r="Y206" s="38">
        <v>2.4</v>
      </c>
      <c r="Z206" s="38">
        <v>2.1</v>
      </c>
      <c r="AA206" s="38">
        <v>2.4</v>
      </c>
      <c r="AB206" s="38">
        <v>2.4</v>
      </c>
      <c r="AC206" s="38">
        <v>2.2999999999999998</v>
      </c>
      <c r="AD206" s="38">
        <v>2.4</v>
      </c>
      <c r="AE206" s="38">
        <v>2.1</v>
      </c>
      <c r="AF206" s="38"/>
    </row>
    <row r="207" spans="1:32">
      <c r="A207" s="38"/>
      <c r="B207" s="12" t="s">
        <v>202</v>
      </c>
      <c r="C207" s="38">
        <v>0.3</v>
      </c>
      <c r="D207" s="38">
        <v>0.4</v>
      </c>
      <c r="E207" s="38">
        <v>0.3</v>
      </c>
      <c r="F207" s="38">
        <v>0.4</v>
      </c>
      <c r="G207" s="38">
        <v>0.4</v>
      </c>
      <c r="H207" s="38">
        <v>0.3</v>
      </c>
      <c r="I207" s="38">
        <v>0.4</v>
      </c>
      <c r="J207" s="38">
        <v>0.4</v>
      </c>
      <c r="K207" s="38">
        <v>0.4</v>
      </c>
      <c r="L207" s="38">
        <v>0.4</v>
      </c>
      <c r="M207" s="38">
        <v>0.4</v>
      </c>
      <c r="N207" s="38">
        <v>0.3</v>
      </c>
      <c r="O207" s="38">
        <v>0.4</v>
      </c>
      <c r="P207" s="38">
        <v>0.4</v>
      </c>
      <c r="Q207" s="38">
        <v>0.4</v>
      </c>
      <c r="R207" s="38">
        <v>0.4</v>
      </c>
      <c r="S207" s="38">
        <v>0.5</v>
      </c>
      <c r="T207" s="38">
        <v>0.5</v>
      </c>
      <c r="U207" s="38">
        <v>0.5</v>
      </c>
      <c r="V207" s="38">
        <v>0.6</v>
      </c>
      <c r="W207" s="38">
        <v>0.6</v>
      </c>
      <c r="X207" s="38">
        <v>0.6</v>
      </c>
      <c r="Y207" s="38">
        <v>0.6</v>
      </c>
      <c r="Z207" s="38">
        <v>0.5</v>
      </c>
      <c r="AA207" s="38">
        <v>0.5</v>
      </c>
      <c r="AB207" s="38">
        <v>0.4</v>
      </c>
      <c r="AC207" s="38">
        <v>0.4</v>
      </c>
      <c r="AD207" s="38">
        <v>0.4</v>
      </c>
      <c r="AE207" s="38">
        <v>0.5</v>
      </c>
      <c r="AF207" s="38"/>
    </row>
    <row r="208" spans="1:32">
      <c r="A208" s="38"/>
      <c r="B208" s="12" t="s">
        <v>203</v>
      </c>
      <c r="C208" s="38">
        <v>4.3</v>
      </c>
      <c r="D208" s="38">
        <v>3.8</v>
      </c>
      <c r="E208" s="38">
        <v>3.6</v>
      </c>
      <c r="F208" s="38">
        <v>3.5</v>
      </c>
      <c r="G208" s="38">
        <v>3.5</v>
      </c>
      <c r="H208" s="38">
        <v>3.7</v>
      </c>
      <c r="I208" s="38">
        <v>4.0999999999999996</v>
      </c>
      <c r="J208" s="38">
        <v>3.2</v>
      </c>
      <c r="K208" s="38">
        <v>4.0999999999999996</v>
      </c>
      <c r="L208" s="38">
        <v>3.2</v>
      </c>
      <c r="M208" s="38">
        <v>3.4</v>
      </c>
      <c r="N208" s="38">
        <v>2.6</v>
      </c>
      <c r="O208" s="38">
        <v>2.6</v>
      </c>
      <c r="P208" s="38">
        <v>2.1</v>
      </c>
      <c r="Q208" s="38">
        <v>2.4</v>
      </c>
      <c r="R208" s="38">
        <v>2.7</v>
      </c>
      <c r="S208" s="38">
        <v>3</v>
      </c>
      <c r="T208" s="38">
        <v>2.8</v>
      </c>
      <c r="U208" s="38">
        <v>3.4</v>
      </c>
      <c r="V208" s="38">
        <v>2.8</v>
      </c>
      <c r="W208" s="38">
        <v>3</v>
      </c>
      <c r="X208" s="38">
        <v>3.4</v>
      </c>
      <c r="Y208" s="38">
        <v>3.6</v>
      </c>
      <c r="Z208" s="38">
        <v>2.9</v>
      </c>
      <c r="AA208" s="38">
        <v>2.7</v>
      </c>
      <c r="AB208" s="38">
        <v>3.1</v>
      </c>
      <c r="AC208" s="38">
        <v>3.3</v>
      </c>
      <c r="AD208" s="38">
        <v>3.3</v>
      </c>
      <c r="AE208" s="38">
        <v>3.4</v>
      </c>
      <c r="AF208" s="38"/>
    </row>
    <row r="209" spans="1:32">
      <c r="A209" s="38"/>
      <c r="B209" s="12" t="s">
        <v>204</v>
      </c>
      <c r="C209" s="38">
        <v>2.5</v>
      </c>
      <c r="D209" s="38">
        <v>2.8</v>
      </c>
      <c r="E209" s="38">
        <v>2.7</v>
      </c>
      <c r="F209" s="38">
        <v>2.7</v>
      </c>
      <c r="G209" s="38">
        <v>2.8</v>
      </c>
      <c r="H209" s="38">
        <v>2.7</v>
      </c>
      <c r="I209" s="38">
        <v>2.9</v>
      </c>
      <c r="J209" s="38">
        <v>2.9</v>
      </c>
      <c r="K209" s="38">
        <v>2.8</v>
      </c>
      <c r="L209" s="38">
        <v>2.7</v>
      </c>
      <c r="M209" s="38">
        <v>2.7</v>
      </c>
      <c r="N209" s="38">
        <v>2.9</v>
      </c>
      <c r="O209" s="38">
        <v>3.1</v>
      </c>
      <c r="P209" s="38">
        <v>3</v>
      </c>
      <c r="Q209" s="38">
        <v>3.2</v>
      </c>
      <c r="R209" s="38">
        <v>3.1</v>
      </c>
      <c r="S209" s="38">
        <v>3.3</v>
      </c>
      <c r="T209" s="38">
        <v>3.1</v>
      </c>
      <c r="U209" s="38">
        <v>3.3</v>
      </c>
      <c r="V209" s="38">
        <v>2.9</v>
      </c>
      <c r="W209" s="38">
        <v>3.1</v>
      </c>
      <c r="X209" s="38">
        <v>3.4</v>
      </c>
      <c r="Y209" s="38">
        <v>3.6</v>
      </c>
      <c r="Z209" s="38">
        <v>2.8</v>
      </c>
      <c r="AA209" s="38">
        <v>2.5</v>
      </c>
      <c r="AB209" s="38">
        <v>3.1</v>
      </c>
      <c r="AC209" s="38">
        <v>3.4</v>
      </c>
      <c r="AD209" s="38">
        <v>3</v>
      </c>
      <c r="AE209" s="38">
        <v>2.8</v>
      </c>
      <c r="AF209" s="38"/>
    </row>
    <row r="210" spans="1:32">
      <c r="A210" s="38"/>
      <c r="B210" s="12" t="s">
        <v>205</v>
      </c>
      <c r="C210" s="38">
        <v>26.2</v>
      </c>
      <c r="D210" s="38">
        <v>25.5</v>
      </c>
      <c r="E210" s="38">
        <v>26</v>
      </c>
      <c r="F210" s="38">
        <v>26</v>
      </c>
      <c r="G210" s="38">
        <v>26.9</v>
      </c>
      <c r="H210" s="38">
        <v>27.8</v>
      </c>
      <c r="I210" s="38">
        <v>29.4</v>
      </c>
      <c r="J210" s="38">
        <v>29</v>
      </c>
      <c r="K210" s="38">
        <v>28.9</v>
      </c>
      <c r="L210" s="38">
        <v>34.200000000000003</v>
      </c>
      <c r="M210" s="38">
        <v>31.3</v>
      </c>
      <c r="N210" s="38">
        <v>34.1</v>
      </c>
      <c r="O210" s="38">
        <v>33.1</v>
      </c>
      <c r="P210" s="38">
        <v>34.299999999999997</v>
      </c>
      <c r="Q210" s="38">
        <v>33.9</v>
      </c>
      <c r="R210" s="38">
        <v>33.6</v>
      </c>
      <c r="S210" s="38">
        <v>32.6</v>
      </c>
      <c r="T210" s="38">
        <v>32.299999999999997</v>
      </c>
      <c r="U210" s="38">
        <v>29.8</v>
      </c>
      <c r="V210" s="38">
        <v>28.9</v>
      </c>
      <c r="W210" s="38">
        <v>26.9</v>
      </c>
      <c r="X210" s="38">
        <v>27.6</v>
      </c>
      <c r="Y210" s="38">
        <v>27</v>
      </c>
      <c r="Z210" s="38">
        <v>26.5</v>
      </c>
      <c r="AA210" s="38">
        <v>25.8</v>
      </c>
      <c r="AB210" s="38">
        <v>25.8</v>
      </c>
      <c r="AC210" s="38">
        <v>26.2</v>
      </c>
      <c r="AD210" s="38">
        <v>27.5</v>
      </c>
      <c r="AE210" s="38">
        <v>29.6</v>
      </c>
      <c r="AF210" s="38"/>
    </row>
    <row r="211" spans="1:32">
      <c r="A211" s="38"/>
      <c r="B211" s="12" t="s">
        <v>206</v>
      </c>
      <c r="C211" s="38">
        <v>32.200000000000003</v>
      </c>
      <c r="D211" s="38">
        <v>32.799999999999997</v>
      </c>
      <c r="E211" s="38">
        <v>32.200000000000003</v>
      </c>
      <c r="F211" s="38">
        <v>32.200000000000003</v>
      </c>
      <c r="G211" s="38">
        <v>30.9</v>
      </c>
      <c r="H211" s="38">
        <v>29.9</v>
      </c>
      <c r="I211" s="38">
        <v>28.6</v>
      </c>
      <c r="J211" s="38">
        <v>28.8</v>
      </c>
      <c r="K211" s="38">
        <v>28.2</v>
      </c>
      <c r="L211" s="38">
        <v>25.6</v>
      </c>
      <c r="M211" s="38">
        <v>28.6</v>
      </c>
      <c r="N211" s="38">
        <v>31.6</v>
      </c>
      <c r="O211" s="38">
        <v>33</v>
      </c>
      <c r="P211" s="38">
        <v>32.5</v>
      </c>
      <c r="Q211" s="38">
        <v>32.299999999999997</v>
      </c>
      <c r="R211" s="38">
        <v>32.5</v>
      </c>
      <c r="S211" s="38">
        <v>32.799999999999997</v>
      </c>
      <c r="T211" s="38">
        <v>32.9</v>
      </c>
      <c r="U211" s="38">
        <v>34.5</v>
      </c>
      <c r="V211" s="38">
        <v>36.700000000000003</v>
      </c>
      <c r="W211" s="38">
        <v>37.6</v>
      </c>
      <c r="X211" s="38">
        <v>37.9</v>
      </c>
      <c r="Y211" s="38">
        <v>36</v>
      </c>
      <c r="Z211" s="38">
        <v>37.5</v>
      </c>
      <c r="AA211" s="38">
        <v>36.799999999999997</v>
      </c>
      <c r="AB211" s="38">
        <v>36</v>
      </c>
      <c r="AC211" s="38">
        <v>35.1</v>
      </c>
      <c r="AD211" s="38">
        <v>33.6</v>
      </c>
      <c r="AE211" s="38">
        <v>31.8</v>
      </c>
      <c r="AF211" s="38"/>
    </row>
    <row r="212" spans="1:32">
      <c r="A212" s="38"/>
      <c r="B212" s="12" t="s">
        <v>207</v>
      </c>
      <c r="C212" s="38">
        <v>2.1</v>
      </c>
      <c r="D212" s="38">
        <v>2.4</v>
      </c>
      <c r="E212" s="38">
        <v>2.4</v>
      </c>
      <c r="F212" s="38">
        <v>2.2000000000000002</v>
      </c>
      <c r="G212" s="38">
        <v>2.1</v>
      </c>
      <c r="H212" s="38">
        <v>2.1</v>
      </c>
      <c r="I212" s="38">
        <v>1.5</v>
      </c>
      <c r="J212" s="38">
        <v>1.5</v>
      </c>
      <c r="K212" s="38">
        <v>1.4</v>
      </c>
      <c r="L212" s="38">
        <v>1</v>
      </c>
      <c r="M212" s="38">
        <v>0.9</v>
      </c>
      <c r="N212" s="38">
        <v>1.3</v>
      </c>
      <c r="O212" s="38">
        <v>1.7</v>
      </c>
      <c r="P212" s="38">
        <v>1.8</v>
      </c>
      <c r="Q212" s="38">
        <v>1.7</v>
      </c>
      <c r="R212" s="38">
        <v>1.8</v>
      </c>
      <c r="S212" s="38">
        <v>2</v>
      </c>
      <c r="T212" s="38">
        <v>1.7</v>
      </c>
      <c r="U212" s="38">
        <v>1.7</v>
      </c>
      <c r="V212" s="38">
        <v>1.7</v>
      </c>
      <c r="W212" s="38">
        <v>2</v>
      </c>
      <c r="X212" s="38">
        <v>2.1</v>
      </c>
      <c r="Y212" s="38">
        <v>2.7</v>
      </c>
      <c r="Z212" s="38">
        <v>2.9</v>
      </c>
      <c r="AA212" s="38">
        <v>3.1</v>
      </c>
      <c r="AB212" s="38">
        <v>3.1</v>
      </c>
      <c r="AC212" s="38">
        <v>3.3</v>
      </c>
      <c r="AD212" s="38">
        <v>3.5</v>
      </c>
      <c r="AE212" s="38">
        <v>3.8</v>
      </c>
      <c r="AF212" s="38"/>
    </row>
    <row r="213" spans="1:32">
      <c r="A213" s="38"/>
      <c r="B213" s="12" t="s">
        <v>208</v>
      </c>
      <c r="C213" s="38">
        <v>0.7</v>
      </c>
      <c r="D213" s="38">
        <v>0.8</v>
      </c>
      <c r="E213" s="38">
        <v>1</v>
      </c>
      <c r="F213" s="38">
        <v>2</v>
      </c>
      <c r="G213" s="38">
        <v>2.1</v>
      </c>
      <c r="H213" s="38">
        <v>2.1</v>
      </c>
      <c r="I213" s="38">
        <v>2.2000000000000002</v>
      </c>
      <c r="J213" s="38">
        <v>2.2999999999999998</v>
      </c>
      <c r="K213" s="38">
        <v>2.2999999999999998</v>
      </c>
      <c r="L213" s="38">
        <v>2.1</v>
      </c>
      <c r="M213" s="38">
        <v>1.9</v>
      </c>
      <c r="N213" s="38">
        <v>1.2</v>
      </c>
      <c r="O213" s="38">
        <v>1.2</v>
      </c>
      <c r="P213" s="38">
        <v>1.4</v>
      </c>
      <c r="Q213" s="38">
        <v>1.3</v>
      </c>
      <c r="R213" s="38">
        <v>1.2</v>
      </c>
      <c r="S213" s="38">
        <v>1.3</v>
      </c>
      <c r="T213" s="38">
        <v>1.5</v>
      </c>
      <c r="U213" s="38">
        <v>1.7</v>
      </c>
      <c r="V213" s="38">
        <v>1.8</v>
      </c>
      <c r="W213" s="38">
        <v>2.2999999999999998</v>
      </c>
      <c r="X213" s="38">
        <v>2.2999999999999998</v>
      </c>
      <c r="Y213" s="38">
        <v>2.4</v>
      </c>
      <c r="Z213" s="38">
        <v>2.2999999999999998</v>
      </c>
      <c r="AA213" s="38">
        <v>2</v>
      </c>
      <c r="AB213" s="38">
        <v>1.8</v>
      </c>
      <c r="AC213" s="38">
        <v>1.7</v>
      </c>
      <c r="AD213" s="38">
        <v>1.6</v>
      </c>
      <c r="AE213" s="38">
        <v>1.4</v>
      </c>
      <c r="AF213" s="38"/>
    </row>
    <row r="214" spans="1:32">
      <c r="A214" s="38"/>
      <c r="B214" s="12" t="s">
        <v>209</v>
      </c>
      <c r="C214" s="38">
        <v>13.6</v>
      </c>
      <c r="D214" s="38">
        <v>13.2</v>
      </c>
      <c r="E214" s="38">
        <v>12.7</v>
      </c>
      <c r="F214" s="38">
        <v>12.7</v>
      </c>
      <c r="G214" s="38">
        <v>12.8</v>
      </c>
      <c r="H214" s="38">
        <v>12.9</v>
      </c>
      <c r="I214" s="38">
        <v>12.6</v>
      </c>
      <c r="J214" s="38">
        <v>12.8</v>
      </c>
      <c r="K214" s="38">
        <v>13.1</v>
      </c>
      <c r="L214" s="38">
        <v>11.9</v>
      </c>
      <c r="M214" s="38">
        <v>12.3</v>
      </c>
      <c r="N214" s="38">
        <v>15</v>
      </c>
      <c r="O214" s="38">
        <v>14.7</v>
      </c>
      <c r="P214" s="38">
        <v>14.4</v>
      </c>
      <c r="Q214" s="38">
        <v>13.9</v>
      </c>
      <c r="R214" s="38">
        <v>14.1</v>
      </c>
      <c r="S214" s="38">
        <v>14.3</v>
      </c>
      <c r="T214" s="38">
        <v>14.8</v>
      </c>
      <c r="U214" s="38">
        <v>14.8</v>
      </c>
      <c r="V214" s="38">
        <v>14.3</v>
      </c>
      <c r="W214" s="38">
        <v>13.9</v>
      </c>
      <c r="X214" s="38">
        <v>12.4</v>
      </c>
      <c r="Y214" s="38">
        <v>13.4</v>
      </c>
      <c r="Z214" s="38">
        <v>14.3</v>
      </c>
      <c r="AA214" s="38">
        <v>15.3</v>
      </c>
      <c r="AB214" s="38">
        <v>14.8</v>
      </c>
      <c r="AC214" s="38">
        <v>15.1</v>
      </c>
      <c r="AD214" s="38">
        <v>15</v>
      </c>
      <c r="AE214" s="38">
        <v>14.5</v>
      </c>
      <c r="AF214" s="38"/>
    </row>
    <row r="215" spans="1:32">
      <c r="A215" s="38"/>
      <c r="B215" s="12" t="s">
        <v>210</v>
      </c>
      <c r="C215" s="38">
        <v>16.399999999999999</v>
      </c>
      <c r="D215" s="38">
        <v>16.8</v>
      </c>
      <c r="E215" s="38">
        <v>17.600000000000001</v>
      </c>
      <c r="F215" s="38">
        <v>17.100000000000001</v>
      </c>
      <c r="G215" s="38">
        <v>17.2</v>
      </c>
      <c r="H215" s="38">
        <v>17.2</v>
      </c>
      <c r="I215" s="38">
        <v>17.100000000000001</v>
      </c>
      <c r="J215" s="38">
        <v>17.899999999999999</v>
      </c>
      <c r="K215" s="38">
        <v>17.7</v>
      </c>
      <c r="L215" s="38">
        <v>18</v>
      </c>
      <c r="M215" s="38">
        <v>17.5</v>
      </c>
      <c r="N215" s="38">
        <v>10</v>
      </c>
      <c r="O215" s="38">
        <v>9.3000000000000007</v>
      </c>
      <c r="P215" s="38">
        <v>9.1999999999999993</v>
      </c>
      <c r="Q215" s="38">
        <v>9.9</v>
      </c>
      <c r="R215" s="38">
        <v>9.6999999999999993</v>
      </c>
      <c r="S215" s="38">
        <v>9.1</v>
      </c>
      <c r="T215" s="38">
        <v>8.9</v>
      </c>
      <c r="U215" s="38">
        <v>8.6999999999999993</v>
      </c>
      <c r="V215" s="38">
        <v>8.6</v>
      </c>
      <c r="W215" s="38">
        <v>8.6999999999999993</v>
      </c>
      <c r="X215" s="38">
        <v>8</v>
      </c>
      <c r="Y215" s="38">
        <v>8.3000000000000007</v>
      </c>
      <c r="Z215" s="38">
        <v>8.4</v>
      </c>
      <c r="AA215" s="38">
        <v>8.8000000000000007</v>
      </c>
      <c r="AB215" s="38">
        <v>9.4</v>
      </c>
      <c r="AC215" s="38">
        <v>9.1</v>
      </c>
      <c r="AD215" s="38">
        <v>9.8000000000000007</v>
      </c>
      <c r="AE215" s="38">
        <v>10</v>
      </c>
      <c r="AF215" s="38"/>
    </row>
    <row r="216" spans="1:32" ht="14.65" customHeight="1">
      <c r="A216" s="95"/>
      <c r="B216" s="95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</row>
    <row r="217" spans="1:32">
      <c r="A217" s="15"/>
      <c r="B217" s="43" t="s">
        <v>197</v>
      </c>
      <c r="C217" s="15">
        <v>68.900000000000006</v>
      </c>
      <c r="D217" s="15">
        <v>68.900000000000006</v>
      </c>
      <c r="E217" s="15">
        <v>68.900000000000006</v>
      </c>
      <c r="F217" s="15">
        <v>68.900000000000006</v>
      </c>
      <c r="G217" s="15">
        <v>68.900000000000006</v>
      </c>
      <c r="H217" s="15">
        <v>68.900000000000006</v>
      </c>
      <c r="I217" s="15">
        <v>68.900000000000006</v>
      </c>
      <c r="J217" s="15">
        <v>68.900000000000006</v>
      </c>
      <c r="K217" s="15">
        <v>68.2</v>
      </c>
      <c r="L217" s="15">
        <v>67.8</v>
      </c>
      <c r="M217" s="15">
        <v>67.7</v>
      </c>
      <c r="N217" s="15">
        <v>67.599999999999994</v>
      </c>
      <c r="O217" s="15">
        <v>67.5</v>
      </c>
      <c r="P217" s="15">
        <v>67.400000000000006</v>
      </c>
      <c r="Q217" s="15">
        <v>67.400000000000006</v>
      </c>
      <c r="R217" s="15">
        <v>67.3</v>
      </c>
      <c r="S217" s="15">
        <v>67.3</v>
      </c>
      <c r="T217" s="15">
        <v>67.2</v>
      </c>
      <c r="U217" s="15">
        <v>67.2</v>
      </c>
      <c r="V217" s="15">
        <v>67.099999999999994</v>
      </c>
      <c r="W217" s="15">
        <v>67.099999999999994</v>
      </c>
      <c r="X217" s="15">
        <v>67</v>
      </c>
      <c r="Y217" s="15">
        <v>67</v>
      </c>
      <c r="Z217" s="15">
        <v>66.900000000000006</v>
      </c>
      <c r="AA217" s="15">
        <v>66.8</v>
      </c>
      <c r="AB217" s="15">
        <v>66.900000000000006</v>
      </c>
      <c r="AC217" s="15">
        <v>66.900000000000006</v>
      </c>
      <c r="AD217" s="15">
        <v>66.900000000000006</v>
      </c>
      <c r="AE217" s="15">
        <v>66.900000000000006</v>
      </c>
      <c r="AF217" s="38"/>
    </row>
    <row r="218" spans="1:32" ht="14.65" customHeight="1">
      <c r="A218" s="95"/>
      <c r="B218" s="95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</row>
    <row r="219" spans="1:32">
      <c r="A219" s="95"/>
      <c r="B219" s="95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</row>
    <row r="220" spans="1:32">
      <c r="A220" s="38"/>
      <c r="B220" s="15" t="s">
        <v>264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</row>
    <row r="221" spans="1:32">
      <c r="A221" s="12"/>
      <c r="B221" s="12" t="s">
        <v>138</v>
      </c>
      <c r="C221" s="12">
        <v>306</v>
      </c>
      <c r="D221" s="12">
        <v>298</v>
      </c>
      <c r="E221" s="12">
        <v>289</v>
      </c>
      <c r="F221" s="12">
        <v>287</v>
      </c>
      <c r="G221" s="12">
        <v>282</v>
      </c>
      <c r="H221" s="12">
        <v>275</v>
      </c>
      <c r="I221" s="12">
        <v>268</v>
      </c>
      <c r="J221" s="12">
        <v>275</v>
      </c>
      <c r="K221" s="12">
        <v>289</v>
      </c>
      <c r="L221" s="12">
        <v>298</v>
      </c>
      <c r="M221" s="12">
        <v>311</v>
      </c>
      <c r="N221" s="12">
        <v>318</v>
      </c>
      <c r="O221" s="12">
        <v>350</v>
      </c>
      <c r="P221" s="12">
        <v>373</v>
      </c>
      <c r="Q221" s="12">
        <v>409</v>
      </c>
      <c r="R221" s="12">
        <v>444</v>
      </c>
      <c r="S221" s="12">
        <v>485</v>
      </c>
      <c r="T221" s="12">
        <v>522</v>
      </c>
      <c r="U221" s="12">
        <v>567</v>
      </c>
      <c r="V221" s="12">
        <v>595</v>
      </c>
      <c r="W221" s="12">
        <v>616</v>
      </c>
      <c r="X221" s="12">
        <v>631</v>
      </c>
      <c r="Y221" s="12">
        <v>661</v>
      </c>
      <c r="Z221" s="12">
        <v>672</v>
      </c>
      <c r="AA221" s="12">
        <v>688</v>
      </c>
      <c r="AB221" s="12">
        <v>709</v>
      </c>
      <c r="AC221" s="12">
        <v>716</v>
      </c>
      <c r="AD221" s="12">
        <v>721</v>
      </c>
      <c r="AE221" s="12">
        <v>730</v>
      </c>
      <c r="AF221" s="38"/>
    </row>
    <row r="222" spans="1:32">
      <c r="A222" s="12"/>
      <c r="B222" s="12" t="s">
        <v>265</v>
      </c>
      <c r="C222" s="16">
        <v>4770</v>
      </c>
      <c r="D222" s="16">
        <v>4526</v>
      </c>
      <c r="E222" s="16">
        <v>4544</v>
      </c>
      <c r="F222" s="16">
        <v>4563</v>
      </c>
      <c r="G222" s="16">
        <v>4627</v>
      </c>
      <c r="H222" s="16">
        <v>4628</v>
      </c>
      <c r="I222" s="16">
        <v>4695</v>
      </c>
      <c r="J222" s="16">
        <v>4742</v>
      </c>
      <c r="K222" s="16">
        <v>4736</v>
      </c>
      <c r="L222" s="16">
        <v>4751</v>
      </c>
      <c r="M222" s="16">
        <v>4815</v>
      </c>
      <c r="N222" s="16">
        <v>4773</v>
      </c>
      <c r="O222" s="16">
        <v>4953</v>
      </c>
      <c r="P222" s="16">
        <v>4964</v>
      </c>
      <c r="Q222" s="16">
        <v>4924</v>
      </c>
      <c r="R222" s="16">
        <v>4924</v>
      </c>
      <c r="S222" s="16">
        <v>4780</v>
      </c>
      <c r="T222" s="16">
        <v>4820</v>
      </c>
      <c r="U222" s="16">
        <v>4545</v>
      </c>
      <c r="V222" s="16">
        <v>4547</v>
      </c>
      <c r="W222" s="16">
        <v>4575</v>
      </c>
      <c r="X222" s="16">
        <v>4548</v>
      </c>
      <c r="Y222" s="16">
        <v>4504</v>
      </c>
      <c r="Z222" s="16">
        <v>4487</v>
      </c>
      <c r="AA222" s="16">
        <v>4276</v>
      </c>
      <c r="AB222" s="16">
        <v>4247</v>
      </c>
      <c r="AC222" s="16">
        <v>4273</v>
      </c>
      <c r="AD222" s="16">
        <v>4226</v>
      </c>
      <c r="AE222" s="16">
        <v>4315</v>
      </c>
      <c r="AF222" s="38"/>
    </row>
    <row r="223" spans="1:32" ht="27.75">
      <c r="A223" s="12"/>
      <c r="B223" s="53" t="s">
        <v>266</v>
      </c>
      <c r="C223" s="12">
        <v>4.7</v>
      </c>
      <c r="D223" s="12">
        <v>4.7</v>
      </c>
      <c r="E223" s="12">
        <v>4.7</v>
      </c>
      <c r="F223" s="12">
        <v>4.7</v>
      </c>
      <c r="G223" s="12">
        <v>4.7</v>
      </c>
      <c r="H223" s="12">
        <v>4.7</v>
      </c>
      <c r="I223" s="12">
        <v>4.7</v>
      </c>
      <c r="J223" s="12">
        <v>4.7</v>
      </c>
      <c r="K223" s="12">
        <v>4.7</v>
      </c>
      <c r="L223" s="12">
        <v>4.7</v>
      </c>
      <c r="M223" s="12">
        <v>4.7</v>
      </c>
      <c r="N223" s="12">
        <v>4.7</v>
      </c>
      <c r="O223" s="12">
        <v>4.7</v>
      </c>
      <c r="P223" s="12">
        <v>4.7</v>
      </c>
      <c r="Q223" s="12">
        <v>4.7</v>
      </c>
      <c r="R223" s="12">
        <v>4.3</v>
      </c>
      <c r="S223" s="12">
        <v>4.3</v>
      </c>
      <c r="T223" s="12">
        <v>4.2</v>
      </c>
      <c r="U223" s="12">
        <v>4.2</v>
      </c>
      <c r="V223" s="12">
        <v>5.4</v>
      </c>
      <c r="W223" s="12">
        <v>5.4</v>
      </c>
      <c r="X223" s="12">
        <v>5.4</v>
      </c>
      <c r="Y223" s="12">
        <v>5.4</v>
      </c>
      <c r="Z223" s="12">
        <v>5.4</v>
      </c>
      <c r="AA223" s="12">
        <v>5.4</v>
      </c>
      <c r="AB223" s="12">
        <v>5.4</v>
      </c>
      <c r="AC223" s="12">
        <v>5.4</v>
      </c>
      <c r="AD223" s="12">
        <v>5.3</v>
      </c>
      <c r="AE223" s="12">
        <v>5.3</v>
      </c>
      <c r="AF223" s="38"/>
    </row>
  </sheetData>
  <mergeCells count="58">
    <mergeCell ref="A204:B204"/>
    <mergeCell ref="A216:B216"/>
    <mergeCell ref="A218:B218"/>
    <mergeCell ref="A219:B219"/>
    <mergeCell ref="A160:B160"/>
    <mergeCell ref="A173:B173"/>
    <mergeCell ref="A185:B185"/>
    <mergeCell ref="A188:B188"/>
    <mergeCell ref="A190:B190"/>
    <mergeCell ref="A191:B191"/>
    <mergeCell ref="A159:B159"/>
    <mergeCell ref="A128:B128"/>
    <mergeCell ref="A130:B130"/>
    <mergeCell ref="A131:B131"/>
    <mergeCell ref="A141:B141"/>
    <mergeCell ref="A150:B150"/>
    <mergeCell ref="A152:B152"/>
    <mergeCell ref="A153:B153"/>
    <mergeCell ref="A155:B155"/>
    <mergeCell ref="A156:B156"/>
    <mergeCell ref="A157:B157"/>
    <mergeCell ref="A158:B158"/>
    <mergeCell ref="A125:B125"/>
    <mergeCell ref="A81:B81"/>
    <mergeCell ref="A82:B82"/>
    <mergeCell ref="A91:B91"/>
    <mergeCell ref="A99:B99"/>
    <mergeCell ref="A101:B101"/>
    <mergeCell ref="A102:B102"/>
    <mergeCell ref="A103:B103"/>
    <mergeCell ref="A104:B104"/>
    <mergeCell ref="A105:B105"/>
    <mergeCell ref="A106:B106"/>
    <mergeCell ref="A116:B116"/>
    <mergeCell ref="A79:B79"/>
    <mergeCell ref="A35:B35"/>
    <mergeCell ref="A44:B44"/>
    <mergeCell ref="A52:B52"/>
    <mergeCell ref="A54:B54"/>
    <mergeCell ref="A55:B55"/>
    <mergeCell ref="A56:B56"/>
    <mergeCell ref="A57:B57"/>
    <mergeCell ref="A58:B58"/>
    <mergeCell ref="A59:B59"/>
    <mergeCell ref="A68:B68"/>
    <mergeCell ref="A76:B76"/>
    <mergeCell ref="A34:B34"/>
    <mergeCell ref="A5:B5"/>
    <mergeCell ref="A6:B6"/>
    <mergeCell ref="A7:B7"/>
    <mergeCell ref="A8:B8"/>
    <mergeCell ref="A9:B9"/>
    <mergeCell ref="A10:B10"/>
    <mergeCell ref="A11:B11"/>
    <mergeCell ref="A12:B12"/>
    <mergeCell ref="A21:B21"/>
    <mergeCell ref="A29:B29"/>
    <mergeCell ref="A32:B3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42"/>
  <sheetViews>
    <sheetView topLeftCell="A8" zoomScale="80" zoomScaleNormal="80" workbookViewId="0">
      <pane ySplit="4575" topLeftCell="A122" activePane="bottomLeft"/>
      <selection activeCell="B21" sqref="B21"/>
      <selection pane="bottomLeft" activeCell="D136" sqref="D136"/>
    </sheetView>
  </sheetViews>
  <sheetFormatPr defaultRowHeight="15"/>
  <cols>
    <col min="1" max="1" width="35.7109375" bestFit="1" customWidth="1"/>
    <col min="2" max="2" width="16.7109375" bestFit="1" customWidth="1"/>
  </cols>
  <sheetData>
    <row r="1" spans="1:2" s="2" customFormat="1">
      <c r="A1" s="2" t="s">
        <v>267</v>
      </c>
    </row>
    <row r="2" spans="1:2">
      <c r="B2">
        <v>2018</v>
      </c>
    </row>
    <row r="3" spans="1:2">
      <c r="A3" t="s">
        <v>268</v>
      </c>
      <c r="B3" s="90">
        <f>('Freight Fleet Data'!AE18)*10^3</f>
        <v>481000</v>
      </c>
    </row>
    <row r="4" spans="1:2">
      <c r="A4" s="7" t="s">
        <v>269</v>
      </c>
      <c r="B4" s="91">
        <v>0</v>
      </c>
    </row>
    <row r="5" spans="1:2">
      <c r="A5" s="7" t="s">
        <v>270</v>
      </c>
      <c r="B5" s="91">
        <f>B3-B4</f>
        <v>481000</v>
      </c>
    </row>
    <row r="7" spans="1:2">
      <c r="A7" t="s">
        <v>271</v>
      </c>
    </row>
    <row r="8" spans="1:2">
      <c r="A8" s="7" t="s">
        <v>269</v>
      </c>
      <c r="B8">
        <v>0</v>
      </c>
    </row>
    <row r="9" spans="1:2">
      <c r="A9" s="7" t="s">
        <v>270</v>
      </c>
      <c r="B9">
        <f>'Freight Energy Data'!AE52</f>
        <v>485.9</v>
      </c>
    </row>
    <row r="11" spans="1:2">
      <c r="A11" t="s">
        <v>272</v>
      </c>
    </row>
    <row r="12" spans="1:2">
      <c r="A12" s="7" t="s">
        <v>269</v>
      </c>
      <c r="B12" s="24">
        <v>0</v>
      </c>
    </row>
    <row r="13" spans="1:2">
      <c r="A13" s="7" t="s">
        <v>270</v>
      </c>
      <c r="B13" s="24">
        <f>CONVERT('Freight Fleet Data'!AE22,"km","mi")</f>
        <v>53982.243696810627</v>
      </c>
    </row>
    <row r="15" spans="1:2">
      <c r="A15" t="s">
        <v>316</v>
      </c>
    </row>
    <row r="16" spans="1:2">
      <c r="A16" s="7" t="s">
        <v>269</v>
      </c>
      <c r="B16" s="89">
        <v>0</v>
      </c>
    </row>
    <row r="17" spans="1:4">
      <c r="A17" s="7" t="s">
        <v>270</v>
      </c>
      <c r="B17" s="89">
        <f>'Freight Energy Data'!AE78*10^3/('Freight Fleet Data'!AE18*'Freight Fleet Data'!AE22)</f>
        <v>7.0525160768726307</v>
      </c>
    </row>
    <row r="19" spans="1:4">
      <c r="A19" t="s">
        <v>315</v>
      </c>
    </row>
    <row r="20" spans="1:4">
      <c r="A20" s="7" t="s">
        <v>269</v>
      </c>
      <c r="B20" s="27" t="e">
        <f>(B4*B12*B16)/(B8*btu_per_pj)</f>
        <v>#DIV/0!</v>
      </c>
      <c r="D20" s="87"/>
    </row>
    <row r="21" spans="1:4">
      <c r="A21" s="7" t="s">
        <v>270</v>
      </c>
      <c r="B21" s="27">
        <f>(B5*B13*B17)/(B9*btu_per_pj)</f>
        <v>3.9762043827839882E-4</v>
      </c>
    </row>
    <row r="23" spans="1:4" s="2" customFormat="1">
      <c r="A23" s="2" t="s">
        <v>275</v>
      </c>
    </row>
    <row r="24" spans="1:4">
      <c r="B24">
        <v>2018</v>
      </c>
    </row>
    <row r="25" spans="1:4">
      <c r="A25" t="s">
        <v>268</v>
      </c>
      <c r="B25">
        <f>'Freight Fleet Data'!AE16*10^3</f>
        <v>3397000</v>
      </c>
    </row>
    <row r="26" spans="1:4">
      <c r="A26" s="7" t="s">
        <v>269</v>
      </c>
      <c r="B26" s="24">
        <f>'Freight Energy Data'!AE128/100*'Onroad Calcs'!B25</f>
        <v>3278105</v>
      </c>
    </row>
    <row r="27" spans="1:4">
      <c r="A27" s="7" t="s">
        <v>270</v>
      </c>
      <c r="B27" s="24">
        <f>'Freight Energy Data'!AE129/100*'Onroad Calcs'!B25</f>
        <v>40764</v>
      </c>
    </row>
    <row r="28" spans="1:4">
      <c r="A28" s="7" t="s">
        <v>42</v>
      </c>
      <c r="B28" s="24">
        <f>('Freight Energy Data'!AE127+'Freight Energy Data'!AE132)/100*'Onroad Calcs'!B25</f>
        <v>78131</v>
      </c>
    </row>
    <row r="30" spans="1:4">
      <c r="A30" s="4" t="s">
        <v>271</v>
      </c>
    </row>
    <row r="31" spans="1:4">
      <c r="A31" s="7" t="s">
        <v>269</v>
      </c>
      <c r="B31" s="34">
        <f>'Freight Energy Data'!AE120</f>
        <v>229.7</v>
      </c>
    </row>
    <row r="32" spans="1:4">
      <c r="A32" s="7" t="s">
        <v>270</v>
      </c>
      <c r="B32" s="34">
        <f>'Freight Energy Data'!AE121</f>
        <v>2.9</v>
      </c>
    </row>
    <row r="33" spans="1:2">
      <c r="A33" s="7" t="s">
        <v>42</v>
      </c>
      <c r="B33" s="34">
        <f>'Freight Energy Data'!AE119+'Freight Energy Data'!AE124</f>
        <v>5.5</v>
      </c>
    </row>
    <row r="35" spans="1:2">
      <c r="A35" t="s">
        <v>272</v>
      </c>
    </row>
    <row r="36" spans="1:2">
      <c r="A36" s="7" t="s">
        <v>269</v>
      </c>
      <c r="B36" s="24">
        <f>CONVERT('Freight Fleet Data'!AE20,"km","mi")</f>
        <v>11455.599300087488</v>
      </c>
    </row>
    <row r="37" spans="1:2">
      <c r="A37" s="7" t="s">
        <v>270</v>
      </c>
      <c r="B37" s="24">
        <f>CONVERT('Freight Fleet Data'!AE20,"km","mi")</f>
        <v>11455.599300087488</v>
      </c>
    </row>
    <row r="38" spans="1:2">
      <c r="A38" s="7" t="s">
        <v>276</v>
      </c>
      <c r="B38" s="24">
        <f>CONVERT('Freight Fleet Data'!AE20,"km","mi")</f>
        <v>11455.599300087488</v>
      </c>
    </row>
    <row r="40" spans="1:2">
      <c r="A40" s="4" t="s">
        <v>273</v>
      </c>
    </row>
    <row r="41" spans="1:2">
      <c r="A41" s="7" t="s">
        <v>269</v>
      </c>
      <c r="B41" s="34">
        <f>'Freight Energy Data'!AE135*10^3/('Freight Fleet Data'!AE16*'Freight Fleet Data'!AE20)</f>
        <v>0.55670794997155548</v>
      </c>
    </row>
    <row r="42" spans="1:2">
      <c r="A42" s="7" t="s">
        <v>270</v>
      </c>
      <c r="B42" s="34">
        <f>'Freight Energy Data'!AE135*10^3/('Freight Fleet Data'!AE16*'Freight Fleet Data'!AE20)</f>
        <v>0.55670794997155548</v>
      </c>
    </row>
    <row r="43" spans="1:2">
      <c r="A43" s="7" t="s">
        <v>42</v>
      </c>
      <c r="B43" s="34">
        <f>'Freight Energy Data'!AE135*10^3/('Freight Fleet Data'!AE16*'Freight Fleet Data'!AE20)</f>
        <v>0.55670794997155548</v>
      </c>
    </row>
    <row r="45" spans="1:2">
      <c r="A45" t="s">
        <v>274</v>
      </c>
    </row>
    <row r="46" spans="1:2">
      <c r="A46" s="7" t="s">
        <v>269</v>
      </c>
      <c r="B46" s="27">
        <f>(B26*B36*B41)/(B31*btu_per_pj)</f>
        <v>9.6024622514218167E-5</v>
      </c>
    </row>
    <row r="47" spans="1:2">
      <c r="A47" s="7" t="s">
        <v>270</v>
      </c>
      <c r="B47" s="27">
        <f>(B27*B37*B42)/(B32*btu_per_pj)</f>
        <v>9.4580049847486482E-5</v>
      </c>
    </row>
    <row r="48" spans="1:2">
      <c r="A48" s="7" t="s">
        <v>42</v>
      </c>
      <c r="B48" s="27">
        <f>(B28*B38*B43)/(B33*btu_per_pj)</f>
        <v>9.5583171588293158E-5</v>
      </c>
    </row>
    <row r="50" spans="1:2" s="2" customFormat="1">
      <c r="A50" s="2" t="s">
        <v>277</v>
      </c>
    </row>
    <row r="51" spans="1:2">
      <c r="B51">
        <v>2018</v>
      </c>
    </row>
    <row r="52" spans="1:2">
      <c r="A52" t="s">
        <v>268</v>
      </c>
      <c r="B52">
        <f>('Passenger Fleet Data'!AE16+'Passenger Fleet Data'!AE17)*1000</f>
        <v>22785000</v>
      </c>
    </row>
    <row r="53" spans="1:2">
      <c r="A53" s="7" t="s">
        <v>269</v>
      </c>
      <c r="B53" s="24">
        <f>'Passenger Energy Data'!AE24/100*'Passenger Fleet Data'!AE16*10^3+'Passenger Fleet Data'!AE17*'Passenger Energy Data'!AE71/100*10^3</f>
        <v>22330734</v>
      </c>
    </row>
    <row r="54" spans="1:2">
      <c r="A54" s="7" t="s">
        <v>270</v>
      </c>
      <c r="B54" s="24">
        <f>'Passenger Energy Data'!AE25/100*'Passenger Fleet Data'!AE16*10^3+'Passenger Fleet Data'!AE17*10^3*'Passenger Energy Data'!AE72/100</f>
        <v>308704</v>
      </c>
    </row>
    <row r="55" spans="1:2">
      <c r="A55" s="7" t="s">
        <v>42</v>
      </c>
      <c r="B55" s="24">
        <f>B52-SUM(B53:B54)</f>
        <v>145562</v>
      </c>
    </row>
    <row r="57" spans="1:2">
      <c r="A57" s="4" t="s">
        <v>278</v>
      </c>
    </row>
    <row r="58" spans="1:2">
      <c r="A58" s="7" t="s">
        <v>269</v>
      </c>
      <c r="B58" s="34">
        <f>'Passenger Energy Data'!AE63+'Passenger Energy Data'!AE16</f>
        <v>1104.1999999999998</v>
      </c>
    </row>
    <row r="59" spans="1:2">
      <c r="A59" s="7" t="s">
        <v>270</v>
      </c>
      <c r="B59" s="34">
        <f>'Passenger Energy Data'!AE17+'Passenger Energy Data'!AE64</f>
        <v>15.3</v>
      </c>
    </row>
    <row r="60" spans="1:2">
      <c r="A60" s="7" t="s">
        <v>42</v>
      </c>
      <c r="B60" s="34">
        <f>'Passenger Energy Data'!AE15+'Passenger Energy Data'!AE20+'Passenger Energy Data'!AE62+'Passenger Energy Data'!AE67</f>
        <v>6.1000000000000005</v>
      </c>
    </row>
    <row r="62" spans="1:2">
      <c r="A62" t="s">
        <v>272</v>
      </c>
    </row>
    <row r="63" spans="1:2">
      <c r="A63" s="7" t="s">
        <v>269</v>
      </c>
      <c r="B63" s="24">
        <f>CONVERT(SUMPRODUCT('Passenger Fleet Data'!AE16:AE17,'Passenger Fleet Data'!AE20:AE21)/SUM('Passenger Fleet Data'!AE16:AE17),"km","mi")</f>
        <v>9554.1386830643514</v>
      </c>
    </row>
    <row r="64" spans="1:2">
      <c r="A64" s="7" t="s">
        <v>270</v>
      </c>
      <c r="B64" s="24">
        <f>CONVERT(SUMPRODUCT('Passenger Fleet Data'!AE16:AE17,'Passenger Fleet Data'!AE20:AE21)/SUM('Passenger Fleet Data'!AE16:AE17),"km","mi")</f>
        <v>9554.1386830643514</v>
      </c>
    </row>
    <row r="65" spans="1:3">
      <c r="A65" s="7" t="s">
        <v>276</v>
      </c>
      <c r="B65" s="24">
        <f>CONVERT(SUMPRODUCT('Passenger Fleet Data'!AE16:AE17,'Passenger Fleet Data'!AE20:AE21)/SUM('Passenger Fleet Data'!AE16:AE17),"km","mi")</f>
        <v>9554.1386830643514</v>
      </c>
    </row>
    <row r="67" spans="1:3">
      <c r="A67" s="4" t="s">
        <v>273</v>
      </c>
    </row>
    <row r="68" spans="1:3">
      <c r="A68" s="7" t="s">
        <v>269</v>
      </c>
      <c r="B68" s="34">
        <f>('Passenger Energy Data'!AE31+'Passenger Energy Data'!AE78)*10^3/SUMPRODUCT('Passenger Fleet Data'!AE16:AE17,'Passenger Fleet Data'!AE20:AE21)</f>
        <v>1.6449915900930292</v>
      </c>
    </row>
    <row r="69" spans="1:3">
      <c r="A69" s="7" t="s">
        <v>270</v>
      </c>
      <c r="B69" s="34">
        <f>B68</f>
        <v>1.6449915900930292</v>
      </c>
    </row>
    <row r="70" spans="1:3">
      <c r="A70" s="7" t="s">
        <v>42</v>
      </c>
      <c r="B70" s="34">
        <f>B69</f>
        <v>1.6449915900930292</v>
      </c>
    </row>
    <row r="72" spans="1:3">
      <c r="A72" t="s">
        <v>274</v>
      </c>
    </row>
    <row r="73" spans="1:3">
      <c r="A73" s="7" t="s">
        <v>269</v>
      </c>
      <c r="B73" s="27">
        <f>(B53*B63*B68)/(B58*btu_per_pj)</f>
        <v>3.35340482291799E-4</v>
      </c>
    </row>
    <row r="74" spans="1:3">
      <c r="A74" s="7" t="s">
        <v>270</v>
      </c>
      <c r="B74" s="27">
        <f>(B54*B64*B69)/(B59*btu_per_pj)</f>
        <v>3.3456580821732102E-4</v>
      </c>
    </row>
    <row r="75" spans="1:3">
      <c r="A75" s="7" t="s">
        <v>42</v>
      </c>
      <c r="B75" s="27">
        <f>(B55*B65*B70)/(B60*btu_per_pj)</f>
        <v>3.9568438156295521E-4</v>
      </c>
    </row>
    <row r="77" spans="1:3" s="2" customFormat="1">
      <c r="A77" s="2" t="s">
        <v>279</v>
      </c>
    </row>
    <row r="78" spans="1:3">
      <c r="B78">
        <v>2018</v>
      </c>
    </row>
    <row r="79" spans="1:3">
      <c r="A79" t="s">
        <v>268</v>
      </c>
      <c r="B79">
        <f>SUM('Passenger Fleet Data'!AE40:AE42)*10^3</f>
        <v>92000</v>
      </c>
    </row>
    <row r="80" spans="1:3">
      <c r="A80" s="7" t="s">
        <v>269</v>
      </c>
      <c r="B80" s="24">
        <f>'Passenger Energy Data'!AE120/100*'Onroad Calcs'!B79</f>
        <v>3864.0000000000005</v>
      </c>
      <c r="C80" s="5" t="s">
        <v>280</v>
      </c>
    </row>
    <row r="81" spans="1:2">
      <c r="A81" s="7" t="s">
        <v>270</v>
      </c>
      <c r="B81" s="24">
        <f>'Passenger Energy Data'!AE121/100*'Onroad Calcs'!B79</f>
        <v>73876</v>
      </c>
    </row>
    <row r="82" spans="1:2">
      <c r="A82" s="7" t="s">
        <v>42</v>
      </c>
      <c r="B82" s="24">
        <f>('Passenger Energy Data'!AE119+'Passenger Energy Data'!AE124)/100*'Onroad Calcs'!B79</f>
        <v>6440.0000000000009</v>
      </c>
    </row>
    <row r="84" spans="1:2">
      <c r="A84" s="4" t="s">
        <v>278</v>
      </c>
    </row>
    <row r="85" spans="1:2">
      <c r="A85" s="7" t="s">
        <v>269</v>
      </c>
      <c r="B85" s="34">
        <f>'Passenger Energy Data'!AE111</f>
        <v>2.1</v>
      </c>
    </row>
    <row r="86" spans="1:2">
      <c r="A86" s="7" t="s">
        <v>270</v>
      </c>
      <c r="B86" s="34">
        <f>'Passenger Energy Data'!AE112</f>
        <v>40.9</v>
      </c>
    </row>
    <row r="87" spans="1:2">
      <c r="A87" s="7" t="s">
        <v>42</v>
      </c>
      <c r="B87" s="34">
        <f>'Passenger Energy Data'!AE110+'Passenger Energy Data'!AE115</f>
        <v>3.5</v>
      </c>
    </row>
    <row r="89" spans="1:2">
      <c r="A89" t="s">
        <v>272</v>
      </c>
    </row>
    <row r="90" spans="1:2">
      <c r="A90" s="7" t="s">
        <v>269</v>
      </c>
      <c r="B90" s="24">
        <f>CONVERT(SUMPRODUCT('Passenger Fleet Data'!AE40:AE42,'Passenger Fleet Data'!AE44:AE46)/SUM('Passenger Fleet Data'!AE40:AE42),"km","mi")</f>
        <v>25385.572982045724</v>
      </c>
    </row>
    <row r="91" spans="1:2">
      <c r="A91" s="7" t="s">
        <v>270</v>
      </c>
      <c r="B91" s="24">
        <f>B90</f>
        <v>25385.572982045724</v>
      </c>
    </row>
    <row r="92" spans="1:2">
      <c r="A92" s="7" t="s">
        <v>276</v>
      </c>
      <c r="B92" s="24">
        <f>B91</f>
        <v>25385.572982045724</v>
      </c>
    </row>
    <row r="94" spans="1:2">
      <c r="A94" s="4" t="s">
        <v>273</v>
      </c>
    </row>
    <row r="95" spans="1:2">
      <c r="A95" s="7" t="s">
        <v>269</v>
      </c>
      <c r="B95" s="34">
        <f>'Passenger Energy Data'!AE127*10^3/(SUMPRODUCT('Passenger Fleet Data'!AE40:AE42,'Passenger Fleet Data'!AE44:AE46))</f>
        <v>16.717488178378051</v>
      </c>
    </row>
    <row r="96" spans="1:2">
      <c r="A96" s="7" t="s">
        <v>270</v>
      </c>
      <c r="B96" s="34">
        <f>B95</f>
        <v>16.717488178378051</v>
      </c>
    </row>
    <row r="97" spans="1:3">
      <c r="A97" s="7" t="s">
        <v>42</v>
      </c>
      <c r="B97" s="34">
        <f>B96</f>
        <v>16.717488178378051</v>
      </c>
    </row>
    <row r="99" spans="1:3">
      <c r="A99" t="s">
        <v>274</v>
      </c>
    </row>
    <row r="100" spans="1:3">
      <c r="A100" s="7" t="s">
        <v>269</v>
      </c>
      <c r="B100" s="27">
        <f>(B80*B90*B95)/(B85*btu_per_pj)</f>
        <v>8.2385602902333775E-4</v>
      </c>
    </row>
    <row r="101" spans="1:3">
      <c r="A101" s="7" t="s">
        <v>270</v>
      </c>
      <c r="B101" s="27">
        <f>(B81*B91*B96)/(B86*btu_per_pj)</f>
        <v>8.0874864462804417E-4</v>
      </c>
    </row>
    <row r="102" spans="1:3">
      <c r="A102" s="7" t="s">
        <v>42</v>
      </c>
      <c r="B102" s="27">
        <f>(B82*B92*B97)/(B87*btu_per_pj)</f>
        <v>8.2385602902333775E-4</v>
      </c>
    </row>
    <row r="104" spans="1:3" s="2" customFormat="1">
      <c r="A104" s="2" t="s">
        <v>281</v>
      </c>
    </row>
    <row r="105" spans="1:3">
      <c r="B105">
        <v>2018</v>
      </c>
    </row>
    <row r="106" spans="1:3">
      <c r="A106" t="s">
        <v>268</v>
      </c>
      <c r="B106">
        <f>'Passenger Fleet Data'!AE18*10^3</f>
        <v>730000</v>
      </c>
    </row>
    <row r="107" spans="1:3">
      <c r="A107" s="7" t="s">
        <v>269</v>
      </c>
      <c r="B107" s="24">
        <f>B106</f>
        <v>730000</v>
      </c>
      <c r="C107" s="5"/>
    </row>
    <row r="109" spans="1:3">
      <c r="A109" s="4" t="s">
        <v>278</v>
      </c>
    </row>
    <row r="110" spans="1:3">
      <c r="A110" s="7" t="s">
        <v>269</v>
      </c>
      <c r="B110" s="34">
        <f>'Passenger Energy Data'!AE161</f>
        <v>5.8</v>
      </c>
    </row>
    <row r="112" spans="1:3">
      <c r="A112" t="s">
        <v>272</v>
      </c>
    </row>
    <row r="113" spans="1:2">
      <c r="A113" s="7" t="s">
        <v>269</v>
      </c>
      <c r="B113" s="24">
        <f>CONVERT('Passenger Fleet Data'!AE22,"km","mi")</f>
        <v>2681.2166945040963</v>
      </c>
    </row>
    <row r="115" spans="1:2">
      <c r="A115" s="4" t="s">
        <v>273</v>
      </c>
    </row>
    <row r="116" spans="1:2">
      <c r="A116" s="7" t="s">
        <v>269</v>
      </c>
      <c r="B116" s="34">
        <f>'Passenger Energy Data'!AE187*10^3/('Passenger Fleet Data'!AE18*'Passenger Fleet Data'!AE22)</f>
        <v>1.1600184129906823</v>
      </c>
    </row>
    <row r="118" spans="1:2">
      <c r="A118" t="s">
        <v>274</v>
      </c>
    </row>
    <row r="119" spans="1:2">
      <c r="A119" s="7" t="s">
        <v>269</v>
      </c>
      <c r="B119" s="27">
        <f>(B107*B113*B116)/(B110*btu_per_pj)</f>
        <v>4.1301627962942258E-4</v>
      </c>
    </row>
    <row r="121" spans="1:2">
      <c r="A121" s="88" t="s">
        <v>317</v>
      </c>
    </row>
    <row r="122" spans="1:2" s="2" customFormat="1">
      <c r="A122" s="2" t="s">
        <v>318</v>
      </c>
    </row>
    <row r="123" spans="1:2">
      <c r="B123">
        <v>2018</v>
      </c>
    </row>
    <row r="124" spans="1:2">
      <c r="A124" t="s">
        <v>268</v>
      </c>
      <c r="B124" s="90">
        <f>('Freight Fleet Data'!AE17)*10^3</f>
        <v>1694000</v>
      </c>
    </row>
    <row r="125" spans="1:2">
      <c r="A125" s="7" t="s">
        <v>269</v>
      </c>
      <c r="B125" s="91">
        <f>$B$124*'Freight Energy Data'!AE21/100</f>
        <v>852082</v>
      </c>
    </row>
    <row r="126" spans="1:2">
      <c r="A126" s="7" t="s">
        <v>270</v>
      </c>
      <c r="B126" s="91">
        <f>$B$124*'Freight Energy Data'!AE22/100</f>
        <v>835142</v>
      </c>
    </row>
    <row r="127" spans="1:2">
      <c r="B127" s="90"/>
    </row>
    <row r="128" spans="1:2">
      <c r="A128" t="s">
        <v>271</v>
      </c>
      <c r="B128" s="90"/>
    </row>
    <row r="129" spans="1:2">
      <c r="A129" s="7" t="s">
        <v>269</v>
      </c>
      <c r="B129" s="90">
        <f>'Freight Energy Data'!AE15</f>
        <v>156.69999999999999</v>
      </c>
    </row>
    <row r="130" spans="1:2">
      <c r="A130" s="7" t="s">
        <v>270</v>
      </c>
      <c r="B130" s="90">
        <f>'Freight Energy Data'!AE16</f>
        <v>153.6</v>
      </c>
    </row>
    <row r="131" spans="1:2">
      <c r="B131" s="90"/>
    </row>
    <row r="132" spans="1:2">
      <c r="A132" t="s">
        <v>272</v>
      </c>
      <c r="B132" s="90"/>
    </row>
    <row r="133" spans="1:2">
      <c r="A133" s="7" t="s">
        <v>269</v>
      </c>
      <c r="B133" s="91">
        <f>CONVERT('Freight Fleet Data'!AE21,"km","mi")</f>
        <v>15368.995068798218</v>
      </c>
    </row>
    <row r="134" spans="1:2">
      <c r="A134" s="7" t="s">
        <v>270</v>
      </c>
      <c r="B134" s="91">
        <f>B133</f>
        <v>15368.995068798218</v>
      </c>
    </row>
    <row r="135" spans="1:2">
      <c r="B135" s="90"/>
    </row>
    <row r="136" spans="1:2">
      <c r="A136" t="s">
        <v>316</v>
      </c>
    </row>
    <row r="137" spans="1:2">
      <c r="A137" s="7" t="s">
        <v>269</v>
      </c>
      <c r="B137" s="89">
        <f>'Freight Energy Data'!AE27*10^3/('Freight Fleet Data'!AE17*'Freight Fleet Data'!AE21)</f>
        <v>1.2597794965827191</v>
      </c>
    </row>
    <row r="138" spans="1:2">
      <c r="A138" s="7" t="s">
        <v>270</v>
      </c>
      <c r="B138" s="89">
        <f>B137</f>
        <v>1.2597794965827191</v>
      </c>
    </row>
    <row r="140" spans="1:2">
      <c r="A140" t="s">
        <v>315</v>
      </c>
    </row>
    <row r="141" spans="1:2">
      <c r="A141" s="7" t="s">
        <v>269</v>
      </c>
      <c r="B141" s="92">
        <f>(B125*B133*B137)/(B129*btu_per_pj)</f>
        <v>1.1107796320835077E-4</v>
      </c>
    </row>
    <row r="142" spans="1:2">
      <c r="A142" s="7" t="s">
        <v>270</v>
      </c>
      <c r="B142" s="92">
        <f>(B126*B134*B138)/(B130*btu_per_pj)</f>
        <v>1.1106689290728341E-4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1D9F-1F5F-4537-BFEB-616E140E7616}">
  <dimension ref="A2:U36"/>
  <sheetViews>
    <sheetView topLeftCell="A14" workbookViewId="0">
      <selection activeCell="U25" sqref="U25"/>
    </sheetView>
  </sheetViews>
  <sheetFormatPr defaultColWidth="11.42578125" defaultRowHeight="15"/>
  <cols>
    <col min="2" max="2" width="44.42578125" customWidth="1"/>
    <col min="3" max="20" width="0" hidden="1" customWidth="1"/>
    <col min="26" max="26" width="21.28515625" bestFit="1" customWidth="1"/>
    <col min="27" max="27" width="15.28515625" bestFit="1" customWidth="1"/>
  </cols>
  <sheetData>
    <row r="2" spans="1:21" ht="18">
      <c r="A2" s="62" t="s">
        <v>187</v>
      </c>
      <c r="B2" s="62"/>
      <c r="C2" s="63"/>
      <c r="D2" s="63"/>
      <c r="E2" s="63"/>
      <c r="F2" s="63"/>
      <c r="G2" s="63"/>
      <c r="H2" s="63"/>
      <c r="I2" s="63"/>
      <c r="J2" s="63"/>
      <c r="K2" s="64"/>
      <c r="L2" s="63"/>
      <c r="M2" s="63"/>
      <c r="N2" s="63"/>
      <c r="O2" s="63"/>
      <c r="P2" s="64"/>
      <c r="Q2" s="63"/>
      <c r="R2" s="63"/>
      <c r="S2" s="63"/>
      <c r="T2" s="63"/>
      <c r="U2" s="63" t="s">
        <v>286</v>
      </c>
    </row>
    <row r="3" spans="1:2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</row>
    <row r="4" spans="1:21" ht="15.75">
      <c r="A4" s="21" t="s">
        <v>188</v>
      </c>
      <c r="B4" s="21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1" ht="15.75">
      <c r="A5" s="21" t="s">
        <v>287</v>
      </c>
      <c r="B5" s="21"/>
      <c r="C5" s="21"/>
      <c r="D5" s="21"/>
      <c r="E5" s="21"/>
      <c r="F5" s="21"/>
      <c r="G5" s="21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</row>
    <row r="7" spans="1:21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</row>
    <row r="8" spans="1:21">
      <c r="A8" s="64"/>
      <c r="B8" s="64"/>
      <c r="C8" s="33">
        <v>2000</v>
      </c>
      <c r="D8" s="33">
        <v>2001</v>
      </c>
      <c r="E8" s="33">
        <v>2002</v>
      </c>
      <c r="F8" s="33">
        <v>2003</v>
      </c>
      <c r="G8" s="33">
        <v>2004</v>
      </c>
      <c r="H8" s="33">
        <v>2005</v>
      </c>
      <c r="I8" s="33">
        <v>2006</v>
      </c>
      <c r="J8" s="33">
        <v>2007</v>
      </c>
      <c r="K8" s="33">
        <v>2008</v>
      </c>
      <c r="L8" s="33">
        <v>2009</v>
      </c>
      <c r="M8" s="33">
        <v>2010</v>
      </c>
      <c r="N8" s="33">
        <v>2011</v>
      </c>
      <c r="O8" s="33">
        <v>2012</v>
      </c>
      <c r="P8" s="33">
        <v>2013</v>
      </c>
      <c r="Q8" s="33">
        <v>2014</v>
      </c>
      <c r="R8" s="33">
        <v>2015</v>
      </c>
      <c r="S8" s="33">
        <v>2016</v>
      </c>
      <c r="T8" s="33">
        <v>2017</v>
      </c>
      <c r="U8" s="33">
        <v>2018</v>
      </c>
    </row>
    <row r="9" spans="1:21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</row>
    <row r="10" spans="1:21">
      <c r="A10" s="15"/>
      <c r="B10" s="52" t="s">
        <v>288</v>
      </c>
      <c r="C10" s="65">
        <v>108.2</v>
      </c>
      <c r="D10" s="65">
        <v>116.7</v>
      </c>
      <c r="E10" s="65">
        <v>112</v>
      </c>
      <c r="F10" s="65">
        <v>112.7</v>
      </c>
      <c r="G10" s="65">
        <v>125.1</v>
      </c>
      <c r="H10" s="65">
        <v>128.1</v>
      </c>
      <c r="I10" s="65">
        <v>113</v>
      </c>
      <c r="J10" s="65">
        <v>125.7</v>
      </c>
      <c r="K10" s="65">
        <v>122.2</v>
      </c>
      <c r="L10" s="65">
        <v>118</v>
      </c>
      <c r="M10" s="65">
        <v>122.3</v>
      </c>
      <c r="N10" s="65">
        <v>98.5</v>
      </c>
      <c r="O10" s="65">
        <v>94.4</v>
      </c>
      <c r="P10" s="65">
        <v>89</v>
      </c>
      <c r="Q10" s="65">
        <v>80.099999999999994</v>
      </c>
      <c r="R10" s="65">
        <v>73.3</v>
      </c>
      <c r="S10" s="65">
        <v>64.7</v>
      </c>
      <c r="T10" s="65">
        <v>69.8</v>
      </c>
      <c r="U10" s="65">
        <v>70.5</v>
      </c>
    </row>
    <row r="11" spans="1:21">
      <c r="A11" s="64"/>
      <c r="B11" s="66" t="s">
        <v>191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</row>
    <row r="12" spans="1:21">
      <c r="A12" s="64"/>
      <c r="B12" s="68" t="s">
        <v>44</v>
      </c>
      <c r="C12" s="67">
        <v>46.8</v>
      </c>
      <c r="D12" s="67">
        <v>46.4</v>
      </c>
      <c r="E12" s="67">
        <v>46.3</v>
      </c>
      <c r="F12" s="67">
        <v>37.1</v>
      </c>
      <c r="G12" s="67">
        <v>46.2</v>
      </c>
      <c r="H12" s="67">
        <v>45.1</v>
      </c>
      <c r="I12" s="67">
        <v>44.3</v>
      </c>
      <c r="J12" s="67">
        <v>41.2</v>
      </c>
      <c r="K12" s="67">
        <v>37.299999999999997</v>
      </c>
      <c r="L12" s="67">
        <v>31</v>
      </c>
      <c r="M12" s="67">
        <v>36.200000000000003</v>
      </c>
      <c r="N12" s="67">
        <v>37.4</v>
      </c>
      <c r="O12" s="67">
        <v>31.6</v>
      </c>
      <c r="P12" s="67">
        <v>29.6</v>
      </c>
      <c r="Q12" s="67">
        <v>29.3</v>
      </c>
      <c r="R12" s="67">
        <v>32.6</v>
      </c>
      <c r="S12" s="67">
        <v>33.4</v>
      </c>
      <c r="T12" s="67">
        <v>33.1</v>
      </c>
      <c r="U12" s="67">
        <v>33.5</v>
      </c>
    </row>
    <row r="13" spans="1:21">
      <c r="A13" s="64"/>
      <c r="B13" s="68" t="s">
        <v>83</v>
      </c>
      <c r="C13" s="67">
        <v>61.4</v>
      </c>
      <c r="D13" s="67">
        <v>70.3</v>
      </c>
      <c r="E13" s="67">
        <v>65.7</v>
      </c>
      <c r="F13" s="67">
        <v>75.7</v>
      </c>
      <c r="G13" s="67">
        <v>78.8</v>
      </c>
      <c r="H13" s="67">
        <v>83</v>
      </c>
      <c r="I13" s="67">
        <v>68.7</v>
      </c>
      <c r="J13" s="67">
        <v>84.4</v>
      </c>
      <c r="K13" s="67">
        <v>84.9</v>
      </c>
      <c r="L13" s="67">
        <v>87</v>
      </c>
      <c r="M13" s="67">
        <v>86.1</v>
      </c>
      <c r="N13" s="67">
        <v>61.2</v>
      </c>
      <c r="O13" s="67">
        <v>62.8</v>
      </c>
      <c r="P13" s="67">
        <v>59.4</v>
      </c>
      <c r="Q13" s="67">
        <v>50.8</v>
      </c>
      <c r="R13" s="67">
        <v>40.799999999999997</v>
      </c>
      <c r="S13" s="67">
        <v>31.3</v>
      </c>
      <c r="T13" s="67">
        <v>36.700000000000003</v>
      </c>
      <c r="U13" s="67">
        <v>36.9</v>
      </c>
    </row>
    <row r="14" spans="1:21">
      <c r="A14" s="64"/>
      <c r="B14" s="69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</row>
    <row r="15" spans="1:21">
      <c r="A15" s="64"/>
      <c r="B15" s="70" t="s">
        <v>192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</row>
    <row r="16" spans="1:21">
      <c r="A16" s="64"/>
      <c r="B16" s="68" t="s">
        <v>44</v>
      </c>
      <c r="C16" s="67">
        <v>43.3</v>
      </c>
      <c r="D16" s="67">
        <v>39.799999999999997</v>
      </c>
      <c r="E16" s="67">
        <v>41.3</v>
      </c>
      <c r="F16" s="67">
        <v>32.9</v>
      </c>
      <c r="G16" s="67">
        <v>37</v>
      </c>
      <c r="H16" s="67">
        <v>35.200000000000003</v>
      </c>
      <c r="I16" s="67">
        <v>39.200000000000003</v>
      </c>
      <c r="J16" s="67">
        <v>32.799999999999997</v>
      </c>
      <c r="K16" s="67">
        <v>30.5</v>
      </c>
      <c r="L16" s="67">
        <v>26.3</v>
      </c>
      <c r="M16" s="67">
        <v>29.6</v>
      </c>
      <c r="N16" s="67">
        <v>37.9</v>
      </c>
      <c r="O16" s="67">
        <v>33.5</v>
      </c>
      <c r="P16" s="67">
        <v>33.299999999999997</v>
      </c>
      <c r="Q16" s="67">
        <v>36.6</v>
      </c>
      <c r="R16" s="67">
        <v>44.4</v>
      </c>
      <c r="S16" s="67">
        <v>51.6</v>
      </c>
      <c r="T16" s="67">
        <v>47.5</v>
      </c>
      <c r="U16" s="67">
        <v>47.6</v>
      </c>
    </row>
    <row r="17" spans="1:21">
      <c r="A17" s="64"/>
      <c r="B17" s="68" t="s">
        <v>83</v>
      </c>
      <c r="C17" s="67">
        <v>56.7</v>
      </c>
      <c r="D17" s="67">
        <v>60.2</v>
      </c>
      <c r="E17" s="67">
        <v>58.7</v>
      </c>
      <c r="F17" s="67">
        <v>67.099999999999994</v>
      </c>
      <c r="G17" s="67">
        <v>63</v>
      </c>
      <c r="H17" s="67">
        <v>64.8</v>
      </c>
      <c r="I17" s="67">
        <v>60.8</v>
      </c>
      <c r="J17" s="67">
        <v>67.2</v>
      </c>
      <c r="K17" s="67">
        <v>69.5</v>
      </c>
      <c r="L17" s="67">
        <v>73.7</v>
      </c>
      <c r="M17" s="67">
        <v>70.400000000000006</v>
      </c>
      <c r="N17" s="67">
        <v>62.1</v>
      </c>
      <c r="O17" s="67">
        <v>66.5</v>
      </c>
      <c r="P17" s="67">
        <v>66.7</v>
      </c>
      <c r="Q17" s="67">
        <v>63.4</v>
      </c>
      <c r="R17" s="67">
        <v>55.6</v>
      </c>
      <c r="S17" s="67">
        <v>48.4</v>
      </c>
      <c r="T17" s="67">
        <v>52.5</v>
      </c>
      <c r="U17" s="67">
        <v>52.4</v>
      </c>
    </row>
    <row r="18" spans="1:2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</row>
    <row r="19" spans="1:21">
      <c r="A19" s="64"/>
      <c r="B19" s="71" t="s">
        <v>60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</row>
    <row r="20" spans="1:21">
      <c r="A20" s="64"/>
      <c r="B20" s="72" t="s">
        <v>193</v>
      </c>
      <c r="C20" s="73">
        <v>210499</v>
      </c>
      <c r="D20" s="73">
        <v>201195</v>
      </c>
      <c r="E20" s="73">
        <v>231463</v>
      </c>
      <c r="F20" s="73">
        <v>243293</v>
      </c>
      <c r="G20" s="73">
        <v>240537</v>
      </c>
      <c r="H20" s="73">
        <v>259113</v>
      </c>
      <c r="I20" s="73">
        <v>259640</v>
      </c>
      <c r="J20" s="73">
        <v>251637</v>
      </c>
      <c r="K20" s="73">
        <v>242848</v>
      </c>
      <c r="L20" s="73">
        <v>211653</v>
      </c>
      <c r="M20" s="73">
        <v>214839</v>
      </c>
      <c r="N20" s="73">
        <v>195675</v>
      </c>
      <c r="O20" s="73">
        <v>199380</v>
      </c>
      <c r="P20" s="73">
        <v>201080</v>
      </c>
      <c r="Q20" s="73">
        <v>199935</v>
      </c>
      <c r="R20" s="73">
        <v>202637</v>
      </c>
      <c r="S20" s="73">
        <v>204085</v>
      </c>
      <c r="T20" s="73">
        <v>205533</v>
      </c>
      <c r="U20" s="73">
        <v>206981</v>
      </c>
    </row>
    <row r="21" spans="1:2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</row>
    <row r="22" spans="1:21">
      <c r="A22" s="15"/>
      <c r="B22" s="71" t="s">
        <v>194</v>
      </c>
      <c r="C22" s="74">
        <v>0.51</v>
      </c>
      <c r="D22" s="74">
        <v>0.57999999999999996</v>
      </c>
      <c r="E22" s="74">
        <v>0.48</v>
      </c>
      <c r="F22" s="74">
        <v>0.46</v>
      </c>
      <c r="G22" s="74">
        <v>0.52</v>
      </c>
      <c r="H22" s="74">
        <v>0.49</v>
      </c>
      <c r="I22" s="74">
        <v>0.44</v>
      </c>
      <c r="J22" s="74">
        <v>0.5</v>
      </c>
      <c r="K22" s="74">
        <v>0.5</v>
      </c>
      <c r="L22" s="74">
        <v>0.56000000000000005</v>
      </c>
      <c r="M22" s="74">
        <v>0.56999999999999995</v>
      </c>
      <c r="N22" s="74">
        <v>0.5</v>
      </c>
      <c r="O22" s="74">
        <v>0.47</v>
      </c>
      <c r="P22" s="74">
        <v>0.44</v>
      </c>
      <c r="Q22" s="74">
        <v>0.4</v>
      </c>
      <c r="R22" s="74">
        <v>0.36</v>
      </c>
      <c r="S22" s="74">
        <v>0.32</v>
      </c>
      <c r="T22" s="74">
        <v>0.34</v>
      </c>
      <c r="U22" s="74">
        <v>0.34</v>
      </c>
    </row>
    <row r="23" spans="1:21">
      <c r="A23" s="15"/>
      <c r="B23" s="71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</row>
    <row r="24" spans="1:2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</row>
    <row r="25" spans="1:21" ht="28.5">
      <c r="A25" s="15"/>
      <c r="B25" s="75" t="s">
        <v>289</v>
      </c>
      <c r="C25" s="65">
        <v>7.9</v>
      </c>
      <c r="D25" s="65">
        <v>8.6</v>
      </c>
      <c r="E25" s="65">
        <v>8.1999999999999993</v>
      </c>
      <c r="F25" s="65">
        <v>8.3000000000000007</v>
      </c>
      <c r="G25" s="65">
        <v>9.1999999999999993</v>
      </c>
      <c r="H25" s="65">
        <v>9.4</v>
      </c>
      <c r="I25" s="65">
        <v>8.3000000000000007</v>
      </c>
      <c r="J25" s="65">
        <v>9.1999999999999993</v>
      </c>
      <c r="K25" s="65">
        <v>9</v>
      </c>
      <c r="L25" s="65">
        <v>8.6999999999999993</v>
      </c>
      <c r="M25" s="65">
        <v>9</v>
      </c>
      <c r="N25" s="65">
        <v>7.2</v>
      </c>
      <c r="O25" s="65">
        <v>6.9</v>
      </c>
      <c r="P25" s="65">
        <v>6.5</v>
      </c>
      <c r="Q25" s="65">
        <v>5.9</v>
      </c>
      <c r="R25" s="65">
        <v>5.4</v>
      </c>
      <c r="S25" s="65">
        <v>4.7</v>
      </c>
      <c r="T25" s="65">
        <v>5.0999999999999996</v>
      </c>
      <c r="U25" s="65">
        <v>5.0999999999999996</v>
      </c>
    </row>
    <row r="26" spans="1:21">
      <c r="A26" s="64"/>
      <c r="B26" s="70" t="s">
        <v>196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</row>
    <row r="27" spans="1:21">
      <c r="A27" s="64"/>
      <c r="B27" s="68" t="s">
        <v>44</v>
      </c>
      <c r="C27" s="67">
        <v>3.3</v>
      </c>
      <c r="D27" s="67">
        <v>3.3</v>
      </c>
      <c r="E27" s="67">
        <v>3.3</v>
      </c>
      <c r="F27" s="67">
        <v>2.6</v>
      </c>
      <c r="G27" s="67">
        <v>3.3</v>
      </c>
      <c r="H27" s="67">
        <v>3.2</v>
      </c>
      <c r="I27" s="67">
        <v>3.1</v>
      </c>
      <c r="J27" s="67">
        <v>2.9</v>
      </c>
      <c r="K27" s="67">
        <v>2.6</v>
      </c>
      <c r="L27" s="67">
        <v>2.2000000000000002</v>
      </c>
      <c r="M27" s="67">
        <v>2.6</v>
      </c>
      <c r="N27" s="67">
        <v>2.6</v>
      </c>
      <c r="O27" s="67">
        <v>2.2000000000000002</v>
      </c>
      <c r="P27" s="67">
        <v>2.1</v>
      </c>
      <c r="Q27" s="67">
        <v>2.1</v>
      </c>
      <c r="R27" s="67">
        <v>2.2999999999999998</v>
      </c>
      <c r="S27" s="67">
        <v>2.4</v>
      </c>
      <c r="T27" s="67">
        <v>2.2999999999999998</v>
      </c>
      <c r="U27" s="67">
        <v>2.4</v>
      </c>
    </row>
    <row r="28" spans="1:21">
      <c r="A28" s="64"/>
      <c r="B28" s="68" t="s">
        <v>83</v>
      </c>
      <c r="C28" s="67">
        <v>4.5999999999999996</v>
      </c>
      <c r="D28" s="67">
        <v>5.3</v>
      </c>
      <c r="E28" s="67">
        <v>4.9000000000000004</v>
      </c>
      <c r="F28" s="67">
        <v>5.7</v>
      </c>
      <c r="G28" s="67">
        <v>5.9</v>
      </c>
      <c r="H28" s="67">
        <v>6.2</v>
      </c>
      <c r="I28" s="67">
        <v>5.2</v>
      </c>
      <c r="J28" s="67">
        <v>6.3</v>
      </c>
      <c r="K28" s="67">
        <v>6.4</v>
      </c>
      <c r="L28" s="67">
        <v>6.5</v>
      </c>
      <c r="M28" s="67">
        <v>6.5</v>
      </c>
      <c r="N28" s="67">
        <v>4.5999999999999996</v>
      </c>
      <c r="O28" s="67">
        <v>4.7</v>
      </c>
      <c r="P28" s="67">
        <v>4.5</v>
      </c>
      <c r="Q28" s="67">
        <v>3.8</v>
      </c>
      <c r="R28" s="67">
        <v>3.1</v>
      </c>
      <c r="S28" s="67">
        <v>2.2999999999999998</v>
      </c>
      <c r="T28" s="67">
        <v>2.8</v>
      </c>
      <c r="U28" s="67">
        <v>2.8</v>
      </c>
    </row>
    <row r="29" spans="1:21">
      <c r="A29" s="64"/>
      <c r="B29" s="69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</row>
    <row r="30" spans="1:21">
      <c r="A30" s="64"/>
      <c r="B30" s="70" t="s">
        <v>192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</row>
    <row r="31" spans="1:21">
      <c r="A31" s="64"/>
      <c r="B31" s="68" t="s">
        <v>44</v>
      </c>
      <c r="C31" s="67">
        <v>41.8</v>
      </c>
      <c r="D31" s="67">
        <v>38.4</v>
      </c>
      <c r="E31" s="67">
        <v>39.9</v>
      </c>
      <c r="F31" s="67">
        <v>31.6</v>
      </c>
      <c r="G31" s="67">
        <v>35.6</v>
      </c>
      <c r="H31" s="67">
        <v>33.9</v>
      </c>
      <c r="I31" s="67">
        <v>37.799999999999997</v>
      </c>
      <c r="J31" s="67">
        <v>31.5</v>
      </c>
      <c r="K31" s="67">
        <v>29.3</v>
      </c>
      <c r="L31" s="67">
        <v>25.1</v>
      </c>
      <c r="M31" s="67">
        <v>28.4</v>
      </c>
      <c r="N31" s="67">
        <v>36.5</v>
      </c>
      <c r="O31" s="67">
        <v>32.200000000000003</v>
      </c>
      <c r="P31" s="67">
        <v>32</v>
      </c>
      <c r="Q31" s="67">
        <v>35.299999999999997</v>
      </c>
      <c r="R31" s="67">
        <v>43</v>
      </c>
      <c r="S31" s="67">
        <v>50.1</v>
      </c>
      <c r="T31" s="67">
        <v>46</v>
      </c>
      <c r="U31" s="67">
        <v>46.1</v>
      </c>
    </row>
    <row r="32" spans="1:21">
      <c r="A32" s="64"/>
      <c r="B32" s="68" t="s">
        <v>83</v>
      </c>
      <c r="C32" s="67">
        <v>58.2</v>
      </c>
      <c r="D32" s="67">
        <v>61.6</v>
      </c>
      <c r="E32" s="67">
        <v>60.1</v>
      </c>
      <c r="F32" s="67">
        <v>68.400000000000006</v>
      </c>
      <c r="G32" s="67">
        <v>64.400000000000006</v>
      </c>
      <c r="H32" s="67">
        <v>66.099999999999994</v>
      </c>
      <c r="I32" s="67">
        <v>62.2</v>
      </c>
      <c r="J32" s="67">
        <v>68.5</v>
      </c>
      <c r="K32" s="67">
        <v>70.7</v>
      </c>
      <c r="L32" s="67">
        <v>74.900000000000006</v>
      </c>
      <c r="M32" s="67">
        <v>71.599999999999994</v>
      </c>
      <c r="N32" s="67">
        <v>63.5</v>
      </c>
      <c r="O32" s="67">
        <v>67.8</v>
      </c>
      <c r="P32" s="67">
        <v>68</v>
      </c>
      <c r="Q32" s="67">
        <v>64.7</v>
      </c>
      <c r="R32" s="67">
        <v>57</v>
      </c>
      <c r="S32" s="67">
        <v>49.9</v>
      </c>
      <c r="T32" s="67">
        <v>54</v>
      </c>
      <c r="U32" s="67">
        <v>53.9</v>
      </c>
    </row>
    <row r="33" spans="1:21">
      <c r="A33" s="64"/>
      <c r="B33" s="64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</row>
    <row r="34" spans="1:21">
      <c r="A34" s="15"/>
      <c r="B34" s="71" t="s">
        <v>197</v>
      </c>
      <c r="C34" s="65">
        <v>73.099999999999994</v>
      </c>
      <c r="D34" s="65">
        <v>73.3</v>
      </c>
      <c r="E34" s="65">
        <v>73.2</v>
      </c>
      <c r="F34" s="65">
        <v>73.599999999999994</v>
      </c>
      <c r="G34" s="65">
        <v>73.400000000000006</v>
      </c>
      <c r="H34" s="65">
        <v>73.5</v>
      </c>
      <c r="I34" s="65">
        <v>73.3</v>
      </c>
      <c r="J34" s="65">
        <v>73.599999999999994</v>
      </c>
      <c r="K34" s="65">
        <v>73.7</v>
      </c>
      <c r="L34" s="65">
        <v>73.900000000000006</v>
      </c>
      <c r="M34" s="65">
        <v>73.7</v>
      </c>
      <c r="N34" s="65">
        <v>73.400000000000006</v>
      </c>
      <c r="O34" s="65">
        <v>73.599999999999994</v>
      </c>
      <c r="P34" s="65">
        <v>73.599999999999994</v>
      </c>
      <c r="Q34" s="65">
        <v>73.400000000000006</v>
      </c>
      <c r="R34" s="65">
        <v>73.099999999999994</v>
      </c>
      <c r="S34" s="65">
        <v>72.8</v>
      </c>
      <c r="T34" s="65">
        <v>73</v>
      </c>
      <c r="U34" s="65">
        <v>73</v>
      </c>
    </row>
    <row r="35" spans="1:21">
      <c r="A35" s="64"/>
      <c r="B35" s="7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</row>
    <row r="36" spans="1:21">
      <c r="A36" s="76" t="s">
        <v>290</v>
      </c>
      <c r="B36" s="76"/>
      <c r="C36" s="76"/>
      <c r="D36" s="76"/>
      <c r="E36" s="76"/>
      <c r="F36" s="76"/>
      <c r="G36" s="76"/>
      <c r="H36" s="76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3783-D8B8-4CD1-BBA7-BF378544E3EC}">
  <sheetPr>
    <tabColor theme="9" tint="-0.249977111117893"/>
  </sheetPr>
  <dimension ref="B2:AH1355"/>
  <sheetViews>
    <sheetView workbookViewId="0">
      <selection activeCell="B22" sqref="B22"/>
    </sheetView>
  </sheetViews>
  <sheetFormatPr defaultRowHeight="15"/>
  <cols>
    <col min="2" max="2" width="116" bestFit="1" customWidth="1"/>
    <col min="3" max="3" width="21.7109375" bestFit="1" customWidth="1"/>
    <col min="4" max="4" width="14.28515625" bestFit="1" customWidth="1"/>
    <col min="6" max="6" width="12" bestFit="1" customWidth="1"/>
  </cols>
  <sheetData>
    <row r="2" spans="2:5">
      <c r="B2" s="77" t="s">
        <v>291</v>
      </c>
      <c r="C2" s="78" t="s">
        <v>292</v>
      </c>
    </row>
    <row r="3" spans="2:5">
      <c r="B3" s="79" t="s">
        <v>293</v>
      </c>
      <c r="C3" s="79"/>
    </row>
    <row r="4" spans="2:5">
      <c r="B4" s="80" t="s">
        <v>294</v>
      </c>
      <c r="C4" s="80">
        <v>1000</v>
      </c>
      <c r="D4" t="s">
        <v>295</v>
      </c>
    </row>
    <row r="5" spans="2:5">
      <c r="B5" s="80" t="s">
        <v>296</v>
      </c>
      <c r="C5" s="80">
        <v>0.62137100000000001</v>
      </c>
    </row>
    <row r="6" spans="2:5">
      <c r="B6" s="80" t="s">
        <v>297</v>
      </c>
      <c r="C6" s="80">
        <v>206981000000</v>
      </c>
    </row>
    <row r="7" spans="2:5">
      <c r="B7" s="80" t="s">
        <v>298</v>
      </c>
      <c r="C7" s="81">
        <f>(C6*C5)/C4</f>
        <v>128611990.95100001</v>
      </c>
      <c r="D7" t="s">
        <v>299</v>
      </c>
    </row>
    <row r="8" spans="2:5">
      <c r="B8" s="80" t="s">
        <v>300</v>
      </c>
      <c r="C8" s="82">
        <v>1000</v>
      </c>
      <c r="D8" t="s">
        <v>301</v>
      </c>
    </row>
    <row r="9" spans="2:5">
      <c r="B9" s="80" t="s">
        <v>302</v>
      </c>
      <c r="C9" s="82">
        <f>C7/C8</f>
        <v>128611.990951</v>
      </c>
      <c r="D9" t="s">
        <v>303</v>
      </c>
    </row>
    <row r="10" spans="2:5">
      <c r="B10" s="80" t="s">
        <v>304</v>
      </c>
      <c r="C10" s="81">
        <f>C9*C8*C4</f>
        <v>128611990951</v>
      </c>
    </row>
    <row r="11" spans="2:5">
      <c r="B11" s="80"/>
      <c r="C11" s="80"/>
    </row>
    <row r="12" spans="2:5">
      <c r="B12" s="79" t="s">
        <v>305</v>
      </c>
      <c r="C12" s="80"/>
    </row>
    <row r="13" spans="2:5">
      <c r="B13" s="79" t="s">
        <v>306</v>
      </c>
      <c r="C13" s="81">
        <f>C9*C8*C4</f>
        <v>128611990951</v>
      </c>
    </row>
    <row r="14" spans="2:5">
      <c r="B14" s="79" t="s">
        <v>307</v>
      </c>
      <c r="C14" s="83">
        <v>5100000000000</v>
      </c>
      <c r="E14" s="27"/>
    </row>
    <row r="15" spans="2:5">
      <c r="B15" s="79" t="s">
        <v>308</v>
      </c>
      <c r="C15" s="84">
        <v>7.4834977999999996E-2</v>
      </c>
      <c r="D15" t="s">
        <v>309</v>
      </c>
    </row>
    <row r="16" spans="2:5">
      <c r="B16" s="79" t="s">
        <v>310</v>
      </c>
      <c r="C16" s="81">
        <f>C14/C15</f>
        <v>68149949880388.82</v>
      </c>
      <c r="E16" t="s">
        <v>311</v>
      </c>
    </row>
    <row r="17" spans="2:34">
      <c r="B17" s="79" t="s">
        <v>312</v>
      </c>
      <c r="C17" s="81">
        <f>C13/C16</f>
        <v>1.8871912771282911E-3</v>
      </c>
      <c r="D17" t="s">
        <v>313</v>
      </c>
    </row>
    <row r="18" spans="2:34">
      <c r="C18" s="85">
        <f>C13/C17*C15/10^12</f>
        <v>5.0999999999999996</v>
      </c>
      <c r="G18" t="s">
        <v>314</v>
      </c>
    </row>
    <row r="24" spans="2:34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2:34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2:34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2:34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2:34"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31" spans="2:34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4" spans="3:34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</row>
    <row r="35" spans="3:34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3:34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3:34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3:34">
      <c r="C38" s="27"/>
      <c r="D38" s="27"/>
      <c r="E38" s="27"/>
      <c r="F38" s="27"/>
      <c r="G38" s="27"/>
      <c r="H38" s="27"/>
      <c r="I38" s="27"/>
      <c r="J38" s="27"/>
    </row>
    <row r="41" spans="3:34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4" spans="3:34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3:34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3:34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3:34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3:34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51" spans="3:30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5" spans="3:30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3:30"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3:30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61" spans="3:30"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5" spans="3:34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3:34"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3:34"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3:34"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71" spans="3:34"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5" spans="3:34"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3:34"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3:34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85" spans="3:34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3:34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3:34"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3:34"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95" spans="3:34"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</row>
    <row r="96" spans="3:34"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</row>
    <row r="97" spans="3:34"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101" spans="3:34">
      <c r="C101" s="27"/>
      <c r="D101" s="27"/>
      <c r="E101" s="27"/>
      <c r="F101" s="27"/>
      <c r="G101" s="27"/>
      <c r="H101" s="27"/>
      <c r="I101" s="27"/>
    </row>
    <row r="105" spans="3:34"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3:34"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3:34"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3:34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11" spans="3:34"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</row>
    <row r="115" spans="3:34"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</row>
    <row r="116" spans="3:34"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 spans="3:34"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</row>
    <row r="121" spans="3:34">
      <c r="C121" s="27"/>
      <c r="D121" s="27"/>
      <c r="E121" s="27"/>
      <c r="F121" s="27"/>
      <c r="G121" s="27"/>
      <c r="H121" s="27"/>
      <c r="I121" s="27"/>
      <c r="J121" s="27"/>
      <c r="K121" s="27"/>
      <c r="L121" s="27"/>
    </row>
    <row r="125" spans="3:34"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3:34"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3:34"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3:34"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31" spans="3:34"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</row>
    <row r="134" spans="3:34"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spans="3:34"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</row>
    <row r="137" spans="3:34"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</row>
    <row r="141" spans="3:34"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</row>
    <row r="144" spans="3:34"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3:34"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7" spans="3:34"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51" spans="3:34"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5" spans="3:34"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</row>
    <row r="156" spans="3:34"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3:34"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</row>
    <row r="158" spans="3:34">
      <c r="C158" s="27"/>
    </row>
    <row r="161" spans="3:34">
      <c r="C161" s="27"/>
      <c r="D161" s="27"/>
      <c r="E161" s="27"/>
      <c r="F161" s="27"/>
      <c r="G161" s="27"/>
      <c r="H161" s="27"/>
      <c r="I161" s="27"/>
      <c r="J161" s="27"/>
      <c r="K161" s="27"/>
    </row>
    <row r="165" spans="3:34"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3:34"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3:34"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3:34"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71" spans="3:34"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</row>
    <row r="194" spans="3:34"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3:34"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3:34"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3:34"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3:34"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201" spans="3:34"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4" spans="3:34"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3:34"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spans="3:34"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3:34"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 spans="3:34"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11" spans="3:34"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4" spans="3:34"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3:34"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3:34"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3:34"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3:34"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21" spans="3:34"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4" spans="3:34"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3:34"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 spans="3:34"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3:34"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 spans="3:34"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34" spans="3:34"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</row>
    <row r="235" spans="3:34"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</row>
    <row r="236" spans="3:34"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</row>
    <row r="237" spans="3:34"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</row>
    <row r="238" spans="3:34"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</row>
    <row r="241" spans="3:34"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</row>
    <row r="244" spans="3:34"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</row>
    <row r="245" spans="3:34"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spans="3:34"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</row>
    <row r="247" spans="3:34"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spans="3:34"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</row>
    <row r="254" spans="3:34"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</row>
    <row r="255" spans="3:34"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</row>
    <row r="256" spans="3:34"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</row>
    <row r="257" spans="3:34"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</row>
    <row r="258" spans="3:34"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</row>
    <row r="261" spans="3:34"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</row>
    <row r="264" spans="3:34"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</row>
    <row r="265" spans="3:34"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spans="3:34"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</row>
    <row r="267" spans="3:34"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spans="3:34"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</row>
    <row r="271" spans="3:34"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</row>
    <row r="276" spans="3:34"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</row>
    <row r="284" spans="3:34">
      <c r="C284" s="27"/>
      <c r="D284" s="27"/>
      <c r="E284" s="27"/>
      <c r="F284" s="27"/>
      <c r="G284" s="27"/>
      <c r="H284" s="27"/>
      <c r="I284" s="27"/>
      <c r="J284" s="27"/>
      <c r="K284" s="27"/>
    </row>
    <row r="285" spans="3:34"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spans="3:34"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</row>
    <row r="287" spans="3:34"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3:34"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</row>
    <row r="296" spans="3:34"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</row>
    <row r="304" spans="3:34">
      <c r="C304" s="27"/>
      <c r="D304" s="27"/>
      <c r="E304" s="27"/>
      <c r="F304" s="27"/>
      <c r="G304" s="27"/>
      <c r="H304" s="27"/>
      <c r="I304" s="27"/>
      <c r="J304" s="27"/>
      <c r="K304" s="27"/>
    </row>
    <row r="305" spans="3:34"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 spans="3:34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</row>
    <row r="307" spans="3:34"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3:34"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</row>
    <row r="314" spans="3:34"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3:34"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</row>
    <row r="316" spans="3:34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</row>
    <row r="318" spans="3:34">
      <c r="C318" s="27"/>
      <c r="D318" s="27"/>
      <c r="E318" s="27"/>
      <c r="F318" s="27"/>
      <c r="G318" s="27"/>
      <c r="H318" s="27"/>
    </row>
    <row r="324" spans="3:34"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AH324" s="27"/>
    </row>
    <row r="325" spans="3:34"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spans="3:34"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</row>
    <row r="327" spans="3:34"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spans="3:34"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</row>
    <row r="336" spans="3:34"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</row>
    <row r="345" spans="3:34"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3:34"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</row>
    <row r="347" spans="3:34"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56" spans="3:34"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</row>
    <row r="364" spans="3:34">
      <c r="C364" s="27"/>
      <c r="D364" s="27"/>
      <c r="E364" s="27"/>
      <c r="F364" s="27"/>
      <c r="G364" s="27"/>
    </row>
    <row r="365" spans="3:34"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spans="3:34"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</row>
    <row r="367" spans="3:34"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3:34"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</row>
    <row r="374" spans="3:34"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</row>
    <row r="375" spans="3:34"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</row>
    <row r="376" spans="3:34"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</row>
    <row r="377" spans="3:34"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</row>
    <row r="378" spans="3:34"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</row>
    <row r="381" spans="3:34">
      <c r="C381" s="27"/>
      <c r="D381" s="27"/>
    </row>
    <row r="384" spans="3:34"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</row>
    <row r="385" spans="3:34"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 spans="3:34"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</row>
    <row r="387" spans="3:34"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 spans="3:34"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</row>
    <row r="395" spans="3:34"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</row>
    <row r="396" spans="3:34"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</row>
    <row r="398" spans="3:34"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</row>
    <row r="404" spans="3:34"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 spans="3:34"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spans="3:34"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</row>
    <row r="407" spans="3:34"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 spans="3:34"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</row>
    <row r="439" spans="3:34"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</row>
    <row r="449" spans="3:34"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</row>
    <row r="459" spans="3:34"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</row>
    <row r="469" spans="3:34"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</row>
    <row r="479" spans="3:34"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</row>
    <row r="489" spans="3:34"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</row>
    <row r="499" spans="3:34"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</row>
    <row r="509" spans="3:34"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</row>
    <row r="519" spans="3:34"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</row>
    <row r="529" spans="3:34"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</row>
    <row r="539" spans="3:34"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</row>
    <row r="549" spans="3:34"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</row>
    <row r="559" spans="3:34"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</row>
    <row r="569" spans="3:34"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</row>
    <row r="579" spans="3:34"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</row>
    <row r="589" spans="3:34"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</row>
    <row r="599" spans="3:34"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</row>
    <row r="609" spans="3:34"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</row>
    <row r="619" spans="3:34"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</row>
    <row r="629" spans="3:34"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</row>
    <row r="639" spans="3:34"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</row>
    <row r="649" spans="3:34"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</row>
    <row r="676" spans="3:34"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</row>
    <row r="686" spans="3:34"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</row>
    <row r="696" spans="3:34"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</row>
    <row r="706" spans="3:34"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</row>
    <row r="716" spans="3:34"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</row>
    <row r="726" spans="3:34"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</row>
    <row r="736" spans="3:34"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</row>
    <row r="746" spans="3:34"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</row>
    <row r="756" spans="3:34"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</row>
    <row r="766" spans="3:34"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</row>
    <row r="776" spans="3:34"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</row>
    <row r="786" spans="3:34"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</row>
    <row r="796" spans="3:34"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</row>
    <row r="806" spans="3:34"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</row>
    <row r="816" spans="3:34"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</row>
    <row r="826" spans="3:34"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</row>
    <row r="836" spans="3:34"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</row>
    <row r="846" spans="3:34"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</row>
    <row r="856" spans="3:34"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</row>
    <row r="866" spans="3:34"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</row>
    <row r="876" spans="3:34"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</row>
    <row r="886" spans="3:34"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</row>
    <row r="916" spans="3:34"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</row>
    <row r="926" spans="3:34"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</row>
    <row r="936" spans="3:34"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</row>
    <row r="946" spans="3:34"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</row>
    <row r="956" spans="3:34"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</row>
    <row r="966" spans="3:34"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</row>
    <row r="976" spans="3:34"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</row>
    <row r="986" spans="3:34"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</row>
    <row r="996" spans="3:34"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</row>
    <row r="1006" spans="3:34"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</row>
    <row r="1016" spans="3:34"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</row>
    <row r="1026" spans="3:34"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</row>
    <row r="1036" spans="3:34"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</row>
    <row r="1046" spans="3:34"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  <c r="AA1046" s="27"/>
      <c r="AB1046" s="27"/>
      <c r="AC1046" s="27"/>
      <c r="AD1046" s="27"/>
      <c r="AE1046" s="27"/>
      <c r="AF1046" s="27"/>
      <c r="AG1046" s="27"/>
      <c r="AH1046" s="27"/>
    </row>
    <row r="1056" spans="3:34">
      <c r="C1056" s="27"/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  <c r="AA1056" s="27"/>
      <c r="AB1056" s="27"/>
      <c r="AC1056" s="27"/>
      <c r="AD1056" s="27"/>
      <c r="AE1056" s="27"/>
      <c r="AF1056" s="27"/>
      <c r="AG1056" s="27"/>
      <c r="AH1056" s="27"/>
    </row>
    <row r="1066" spans="3:34">
      <c r="C1066" s="27"/>
      <c r="D1066" s="27"/>
      <c r="E1066" s="27"/>
      <c r="F1066" s="27"/>
      <c r="G1066" s="27"/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  <c r="AA1066" s="27"/>
      <c r="AB1066" s="27"/>
      <c r="AC1066" s="27"/>
      <c r="AD1066" s="27"/>
      <c r="AE1066" s="27"/>
      <c r="AF1066" s="27"/>
      <c r="AG1066" s="27"/>
      <c r="AH1066" s="27"/>
    </row>
    <row r="1076" spans="3:34">
      <c r="C1076" s="27"/>
      <c r="D1076" s="27"/>
      <c r="E1076" s="27"/>
      <c r="F1076" s="27"/>
      <c r="G1076" s="27"/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  <c r="AA1076" s="27"/>
      <c r="AB1076" s="27"/>
      <c r="AC1076" s="27"/>
      <c r="AD1076" s="27"/>
      <c r="AE1076" s="27"/>
      <c r="AF1076" s="27"/>
      <c r="AG1076" s="27"/>
      <c r="AH1076" s="27"/>
    </row>
    <row r="1086" spans="3:34">
      <c r="C1086" s="27"/>
      <c r="D1086" s="27"/>
      <c r="E1086" s="27"/>
      <c r="F1086" s="27"/>
      <c r="G1086" s="27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  <c r="AA1086" s="27"/>
      <c r="AB1086" s="27"/>
      <c r="AC1086" s="27"/>
      <c r="AD1086" s="27"/>
      <c r="AE1086" s="27"/>
      <c r="AF1086" s="27"/>
      <c r="AG1086" s="27"/>
      <c r="AH1086" s="27"/>
    </row>
    <row r="1096" spans="4:34">
      <c r="D1096" s="27"/>
      <c r="E1096" s="27"/>
      <c r="F1096" s="27"/>
      <c r="G1096" s="27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  <c r="AA1096" s="27"/>
      <c r="AB1096" s="27"/>
      <c r="AC1096" s="27"/>
      <c r="AD1096" s="27"/>
      <c r="AE1096" s="27"/>
      <c r="AF1096" s="27"/>
      <c r="AG1096" s="27"/>
      <c r="AH1096" s="27"/>
    </row>
    <row r="1106" spans="3:34">
      <c r="C1106" s="27"/>
      <c r="D1106" s="27"/>
      <c r="E1106" s="27"/>
      <c r="F1106" s="27"/>
      <c r="G1106" s="27"/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  <c r="AA1106" s="27"/>
      <c r="AB1106" s="27"/>
      <c r="AC1106" s="27"/>
      <c r="AD1106" s="27"/>
      <c r="AE1106" s="27"/>
      <c r="AF1106" s="27"/>
      <c r="AG1106" s="27"/>
      <c r="AH1106" s="27"/>
    </row>
    <row r="1116" spans="3:34">
      <c r="C1116" s="27"/>
      <c r="D1116" s="27"/>
      <c r="E1116" s="27"/>
      <c r="F1116" s="27"/>
      <c r="G1116" s="27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  <c r="AA1116" s="27"/>
      <c r="AB1116" s="27"/>
      <c r="AC1116" s="27"/>
      <c r="AD1116" s="27"/>
      <c r="AE1116" s="27"/>
      <c r="AF1116" s="27"/>
      <c r="AG1116" s="27"/>
      <c r="AH1116" s="27"/>
    </row>
    <row r="1126" spans="3:34">
      <c r="C1126" s="27"/>
      <c r="D1126" s="27"/>
      <c r="E1126" s="27"/>
      <c r="F1126" s="27"/>
      <c r="G1126" s="27"/>
      <c r="H1126" s="27"/>
      <c r="I1126" s="27"/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  <c r="AA1126" s="27"/>
      <c r="AB1126" s="27"/>
      <c r="AC1126" s="27"/>
      <c r="AD1126" s="27"/>
      <c r="AE1126" s="27"/>
      <c r="AF1126" s="27"/>
      <c r="AG1126" s="27"/>
      <c r="AH1126" s="27"/>
    </row>
    <row r="1155" spans="3:34">
      <c r="C1155" s="27"/>
      <c r="D1155" s="27"/>
      <c r="E1155" s="27"/>
      <c r="F1155" s="27"/>
      <c r="G1155" s="27"/>
      <c r="H1155" s="27"/>
      <c r="I1155" s="27"/>
      <c r="J1155" s="27"/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  <c r="W1155" s="27"/>
      <c r="X1155" s="27"/>
      <c r="Y1155" s="27"/>
      <c r="Z1155" s="27"/>
      <c r="AA1155" s="27"/>
      <c r="AB1155" s="27"/>
      <c r="AC1155" s="27"/>
      <c r="AD1155" s="27"/>
      <c r="AE1155" s="27"/>
      <c r="AF1155" s="27"/>
      <c r="AG1155" s="27"/>
      <c r="AH1155" s="27"/>
    </row>
    <row r="1157" spans="3:34">
      <c r="C1157" s="27"/>
      <c r="D1157" s="27"/>
      <c r="E1157" s="27"/>
      <c r="F1157" s="27"/>
      <c r="G1157" s="27"/>
      <c r="H1157" s="27"/>
      <c r="I1157" s="27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  <c r="AA1157" s="27"/>
      <c r="AB1157" s="27"/>
      <c r="AC1157" s="27"/>
      <c r="AD1157" s="27"/>
      <c r="AE1157" s="27"/>
      <c r="AF1157" s="27"/>
      <c r="AG1157" s="27"/>
      <c r="AH1157" s="27"/>
    </row>
    <row r="1175" spans="3:34">
      <c r="C1175" s="27"/>
      <c r="D1175" s="27"/>
      <c r="E1175" s="27"/>
      <c r="F1175" s="27"/>
      <c r="G1175" s="27"/>
      <c r="H1175" s="27"/>
      <c r="I1175" s="27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  <c r="W1175" s="27"/>
      <c r="X1175" s="27"/>
      <c r="Y1175" s="27"/>
      <c r="Z1175" s="27"/>
      <c r="AA1175" s="27"/>
      <c r="AB1175" s="27"/>
      <c r="AC1175" s="27"/>
      <c r="AD1175" s="27"/>
      <c r="AE1175" s="27"/>
      <c r="AF1175" s="27"/>
      <c r="AG1175" s="27"/>
      <c r="AH1175" s="27"/>
    </row>
    <row r="1177" spans="3:34">
      <c r="C1177" s="27"/>
      <c r="D1177" s="27"/>
      <c r="E1177" s="27"/>
      <c r="F1177" s="27"/>
      <c r="G1177" s="27"/>
      <c r="H1177" s="27"/>
      <c r="I1177" s="27"/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  <c r="W1177" s="27"/>
      <c r="X1177" s="27"/>
      <c r="Y1177" s="27"/>
      <c r="Z1177" s="27"/>
      <c r="AA1177" s="27"/>
      <c r="AB1177" s="27"/>
      <c r="AC1177" s="27"/>
      <c r="AD1177" s="27"/>
      <c r="AE1177" s="27"/>
      <c r="AF1177" s="27"/>
      <c r="AG1177" s="27"/>
      <c r="AH1177" s="27"/>
    </row>
    <row r="1195" spans="3:34">
      <c r="C1195" s="27"/>
      <c r="D1195" s="27"/>
      <c r="E1195" s="27"/>
      <c r="F1195" s="27"/>
      <c r="G1195" s="27"/>
      <c r="H1195" s="27"/>
      <c r="I1195" s="27"/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  <c r="W1195" s="27"/>
      <c r="X1195" s="27"/>
      <c r="Y1195" s="27"/>
      <c r="Z1195" s="27"/>
      <c r="AA1195" s="27"/>
      <c r="AB1195" s="27"/>
      <c r="AC1195" s="27"/>
      <c r="AD1195" s="27"/>
      <c r="AE1195" s="27"/>
      <c r="AF1195" s="27"/>
      <c r="AG1195" s="27"/>
      <c r="AH1195" s="27"/>
    </row>
    <row r="1197" spans="3:34">
      <c r="C1197" s="27"/>
      <c r="D1197" s="27"/>
      <c r="E1197" s="27"/>
      <c r="F1197" s="27"/>
      <c r="G1197" s="27"/>
      <c r="H1197" s="27"/>
      <c r="I1197" s="27"/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  <c r="W1197" s="27"/>
      <c r="X1197" s="27"/>
      <c r="Y1197" s="27"/>
      <c r="Z1197" s="27"/>
      <c r="AA1197" s="27"/>
      <c r="AB1197" s="27"/>
      <c r="AC1197" s="27"/>
      <c r="AD1197" s="27"/>
      <c r="AE1197" s="27"/>
      <c r="AF1197" s="27"/>
      <c r="AG1197" s="27"/>
      <c r="AH1197" s="27"/>
    </row>
    <row r="1215" spans="3:34">
      <c r="C1215" s="27"/>
      <c r="D1215" s="27"/>
      <c r="E1215" s="27"/>
      <c r="F1215" s="27"/>
      <c r="G1215" s="27"/>
      <c r="H1215" s="27"/>
      <c r="I1215" s="27"/>
      <c r="J1215" s="27"/>
      <c r="K1215" s="27"/>
      <c r="L1215" s="27"/>
      <c r="M1215" s="27"/>
      <c r="N1215" s="27"/>
      <c r="O1215" s="27"/>
      <c r="P1215" s="27"/>
      <c r="Q1215" s="27"/>
      <c r="R1215" s="27"/>
      <c r="S1215" s="27"/>
      <c r="T1215" s="27"/>
      <c r="U1215" s="27"/>
      <c r="V1215" s="27"/>
      <c r="W1215" s="27"/>
      <c r="X1215" s="27"/>
      <c r="Y1215" s="27"/>
      <c r="Z1215" s="27"/>
      <c r="AA1215" s="27"/>
      <c r="AB1215" s="27"/>
      <c r="AC1215" s="27"/>
      <c r="AD1215" s="27"/>
      <c r="AE1215" s="27"/>
      <c r="AF1215" s="27"/>
      <c r="AG1215" s="27"/>
      <c r="AH1215" s="27"/>
    </row>
    <row r="1217" spans="3:34">
      <c r="C1217" s="27"/>
      <c r="D1217" s="27"/>
      <c r="E1217" s="27"/>
      <c r="F1217" s="27"/>
      <c r="G1217" s="27"/>
      <c r="H1217" s="27"/>
      <c r="I1217" s="27"/>
      <c r="J1217" s="27"/>
      <c r="K1217" s="27"/>
      <c r="L1217" s="27"/>
      <c r="M1217" s="27"/>
      <c r="N1217" s="27"/>
      <c r="O1217" s="27"/>
      <c r="P1217" s="27"/>
      <c r="Q1217" s="27"/>
      <c r="R1217" s="27"/>
      <c r="S1217" s="27"/>
      <c r="T1217" s="27"/>
      <c r="U1217" s="27"/>
      <c r="V1217" s="27"/>
      <c r="W1217" s="27"/>
      <c r="X1217" s="27"/>
      <c r="Y1217" s="27"/>
      <c r="Z1217" s="27"/>
      <c r="AA1217" s="27"/>
      <c r="AB1217" s="27"/>
      <c r="AC1217" s="27"/>
      <c r="AD1217" s="27"/>
      <c r="AE1217" s="27"/>
      <c r="AF1217" s="27"/>
      <c r="AG1217" s="27"/>
      <c r="AH1217" s="27"/>
    </row>
    <row r="1235" spans="3:34">
      <c r="C1235" s="27"/>
      <c r="D1235" s="27"/>
      <c r="E1235" s="27"/>
      <c r="F1235" s="27"/>
      <c r="G1235" s="27"/>
      <c r="H1235" s="27"/>
      <c r="I1235" s="27"/>
      <c r="J1235" s="27"/>
      <c r="K1235" s="27"/>
      <c r="L1235" s="27"/>
      <c r="M1235" s="27"/>
      <c r="N1235" s="27"/>
      <c r="O1235" s="27"/>
      <c r="P1235" s="27"/>
      <c r="Q1235" s="27"/>
      <c r="R1235" s="27"/>
      <c r="S1235" s="27"/>
      <c r="T1235" s="27"/>
      <c r="U1235" s="27"/>
      <c r="V1235" s="27"/>
      <c r="W1235" s="27"/>
      <c r="X1235" s="27"/>
      <c r="Y1235" s="27"/>
      <c r="Z1235" s="27"/>
      <c r="AA1235" s="27"/>
      <c r="AB1235" s="27"/>
      <c r="AC1235" s="27"/>
      <c r="AD1235" s="27"/>
      <c r="AE1235" s="27"/>
      <c r="AF1235" s="27"/>
      <c r="AG1235" s="27"/>
      <c r="AH1235" s="27"/>
    </row>
    <row r="1255" spans="3:34">
      <c r="C1255" s="27"/>
      <c r="D1255" s="27"/>
      <c r="E1255" s="27"/>
      <c r="F1255" s="27"/>
      <c r="G1255" s="27"/>
      <c r="H1255" s="27"/>
      <c r="I1255" s="27"/>
      <c r="J1255" s="27"/>
      <c r="K1255" s="27"/>
      <c r="L1255" s="27"/>
      <c r="M1255" s="27"/>
      <c r="N1255" s="27"/>
      <c r="O1255" s="27"/>
      <c r="P1255" s="27"/>
      <c r="Q1255" s="27"/>
      <c r="R1255" s="27"/>
      <c r="S1255" s="27"/>
      <c r="T1255" s="27"/>
      <c r="U1255" s="27"/>
      <c r="V1255" s="27"/>
      <c r="W1255" s="27"/>
      <c r="X1255" s="27"/>
      <c r="Y1255" s="27"/>
      <c r="Z1255" s="27"/>
      <c r="AA1255" s="27"/>
      <c r="AB1255" s="27"/>
      <c r="AC1255" s="27"/>
      <c r="AD1255" s="27"/>
      <c r="AE1255" s="27"/>
      <c r="AF1255" s="27"/>
      <c r="AG1255" s="27"/>
      <c r="AH1255" s="27"/>
    </row>
    <row r="1315" spans="3:34">
      <c r="C1315" s="27"/>
      <c r="D1315" s="27"/>
      <c r="E1315" s="27"/>
      <c r="F1315" s="27"/>
      <c r="G1315" s="27"/>
      <c r="H1315" s="27"/>
      <c r="I1315" s="27"/>
      <c r="J1315" s="27"/>
      <c r="K1315" s="27"/>
      <c r="L1315" s="27"/>
      <c r="M1315" s="27"/>
      <c r="N1315" s="27"/>
      <c r="O1315" s="27"/>
      <c r="P1315" s="27"/>
      <c r="Q1315" s="27"/>
      <c r="R1315" s="27"/>
      <c r="S1315" s="27"/>
      <c r="T1315" s="27"/>
      <c r="U1315" s="27"/>
      <c r="V1315" s="27"/>
      <c r="W1315" s="27"/>
      <c r="X1315" s="27"/>
      <c r="Y1315" s="27"/>
      <c r="Z1315" s="27"/>
      <c r="AA1315" s="27"/>
      <c r="AB1315" s="27"/>
      <c r="AC1315" s="27"/>
      <c r="AD1315" s="27"/>
      <c r="AE1315" s="27"/>
      <c r="AF1315" s="27"/>
      <c r="AG1315" s="27"/>
      <c r="AH1315" s="27"/>
    </row>
    <row r="1335" spans="3:34">
      <c r="C1335" s="27"/>
      <c r="D1335" s="27"/>
      <c r="E1335" s="27"/>
      <c r="F1335" s="27"/>
      <c r="G1335" s="27"/>
      <c r="H1335" s="27"/>
      <c r="I1335" s="27"/>
      <c r="J1335" s="27"/>
      <c r="K1335" s="27"/>
      <c r="L1335" s="27"/>
      <c r="M1335" s="27"/>
      <c r="N1335" s="27"/>
      <c r="O1335" s="27"/>
      <c r="P1335" s="27"/>
      <c r="Q1335" s="27"/>
      <c r="R1335" s="27"/>
      <c r="S1335" s="27"/>
      <c r="T1335" s="27"/>
      <c r="U1335" s="27"/>
      <c r="V1335" s="27"/>
      <c r="W1335" s="27"/>
      <c r="X1335" s="27"/>
      <c r="Y1335" s="27"/>
      <c r="Z1335" s="27"/>
      <c r="AA1335" s="27"/>
      <c r="AB1335" s="27"/>
      <c r="AC1335" s="27"/>
      <c r="AD1335" s="27"/>
      <c r="AE1335" s="27"/>
      <c r="AF1335" s="27"/>
      <c r="AG1335" s="27"/>
      <c r="AH1335" s="27"/>
    </row>
    <row r="1355" spans="3:34">
      <c r="C1355" s="27"/>
      <c r="D1355" s="27"/>
      <c r="E1355" s="27"/>
      <c r="F1355" s="27"/>
      <c r="G1355" s="27"/>
      <c r="H1355" s="27"/>
      <c r="I1355" s="27"/>
      <c r="J1355" s="27"/>
      <c r="K1355" s="27"/>
      <c r="L1355" s="27"/>
      <c r="M1355" s="27"/>
      <c r="N1355" s="27"/>
      <c r="O1355" s="27"/>
      <c r="P1355" s="27"/>
      <c r="Q1355" s="27"/>
      <c r="R1355" s="27"/>
      <c r="S1355" s="27"/>
      <c r="T1355" s="27"/>
      <c r="U1355" s="27"/>
      <c r="V1355" s="27"/>
      <c r="W1355" s="27"/>
      <c r="X1355" s="27"/>
      <c r="Y1355" s="27"/>
      <c r="Z1355" s="27"/>
      <c r="AA1355" s="27"/>
      <c r="AB1355" s="27"/>
      <c r="AC1355" s="27"/>
      <c r="AD1355" s="27"/>
      <c r="AE1355" s="27"/>
      <c r="AF1355" s="27"/>
      <c r="AG1355" s="27"/>
      <c r="AH1355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7"/>
  <sheetViews>
    <sheetView workbookViewId="0">
      <selection activeCell="D2" sqref="D2"/>
    </sheetView>
  </sheetViews>
  <sheetFormatPr defaultRowHeight="15"/>
  <cols>
    <col min="1" max="1" width="20.7109375" customWidth="1"/>
    <col min="2" max="2" width="21.7109375" customWidth="1"/>
    <col min="3" max="3" width="18.28515625" customWidth="1"/>
    <col min="4" max="5" width="16.7109375" customWidth="1"/>
    <col min="6" max="6" width="20.5703125" customWidth="1"/>
  </cols>
  <sheetData>
    <row r="1" spans="1:8" ht="45">
      <c r="A1" s="54" t="s">
        <v>282</v>
      </c>
      <c r="B1" s="7" t="s">
        <v>178</v>
      </c>
      <c r="C1" s="7" t="s">
        <v>179</v>
      </c>
      <c r="D1" s="7" t="s">
        <v>180</v>
      </c>
      <c r="E1" s="7" t="s">
        <v>181</v>
      </c>
      <c r="F1" s="7" t="s">
        <v>182</v>
      </c>
      <c r="G1" s="55" t="s">
        <v>283</v>
      </c>
      <c r="H1" s="55" t="s">
        <v>284</v>
      </c>
    </row>
    <row r="2" spans="1:8">
      <c r="A2" t="s">
        <v>184</v>
      </c>
      <c r="B2" s="10">
        <f>D2/(1-elec_reduction_LDVs)*'Calibration Adjustments'!B19</f>
        <v>1.0677946936133598E-3</v>
      </c>
      <c r="C2" s="10">
        <f>'Onroad Calcs'!B75</f>
        <v>3.9568438156295521E-4</v>
      </c>
      <c r="D2" s="10">
        <f>'Onroad Calcs'!B73</f>
        <v>3.35340482291799E-4</v>
      </c>
      <c r="E2" s="10">
        <f>'Onroad Calcs'!B74</f>
        <v>3.3456580821732102E-4</v>
      </c>
      <c r="F2" s="10">
        <f>D2/(1-elec_reduction_LDVs)*elec_share+D2*(1-elec_share)*'Calibration Adjustments'!F19</f>
        <v>7.381902985186575E-4</v>
      </c>
      <c r="G2" s="56">
        <v>2.764E-4</v>
      </c>
      <c r="H2" s="56">
        <v>5.8730000000000002E-4</v>
      </c>
    </row>
    <row r="3" spans="1:8">
      <c r="A3" t="s">
        <v>128</v>
      </c>
      <c r="B3" s="10">
        <f>E3/(1-elec_reduction_HDVs)*'Calibration Adjustments'!B20</f>
        <v>2.5988932599894377E-3</v>
      </c>
      <c r="C3" s="10">
        <f>'Onroad Calcs'!B102</f>
        <v>8.2385602902333775E-4</v>
      </c>
      <c r="D3" s="10">
        <f>'Onroad Calcs'!B100</f>
        <v>8.2385602902333775E-4</v>
      </c>
      <c r="E3" s="10">
        <f>'Onroad Calcs'!B101</f>
        <v>8.0874864462804417E-4</v>
      </c>
      <c r="F3" s="10">
        <f>(E3/(1-elec_reduction_HDVs)*elec_share+E3*(1-elec_share))*'Calibration Adjustments'!F20</f>
        <v>1.7933281830768107E-3</v>
      </c>
      <c r="G3" s="56">
        <v>8.9360000000000004E-4</v>
      </c>
      <c r="H3" s="56">
        <v>2.6809999999999998E-3</v>
      </c>
    </row>
    <row r="4" spans="1:8">
      <c r="A4" s="58" t="s">
        <v>107</v>
      </c>
      <c r="B4" s="58">
        <v>1.4185802505818058E-3</v>
      </c>
      <c r="C4" s="58">
        <v>4.4144747020460906E-4</v>
      </c>
      <c r="D4" s="59">
        <v>4.4144747020460906E-4</v>
      </c>
      <c r="E4" s="58">
        <v>4.4144747020460906E-4</v>
      </c>
      <c r="F4" s="58">
        <v>0</v>
      </c>
      <c r="G4" s="55">
        <v>0</v>
      </c>
      <c r="H4" s="56">
        <v>1.3243424106138271E-3</v>
      </c>
    </row>
    <row r="5" spans="1:8">
      <c r="A5" s="58" t="s">
        <v>110</v>
      </c>
      <c r="B5" s="58">
        <v>1.2405209526886144E-3</v>
      </c>
      <c r="C5" s="58">
        <v>4.2438874697242065E-4</v>
      </c>
      <c r="D5" s="58">
        <v>4.2438874697242065E-4</v>
      </c>
      <c r="E5" s="60">
        <v>4.2438874697242065E-4</v>
      </c>
      <c r="F5" s="58">
        <v>0</v>
      </c>
      <c r="G5" s="55">
        <v>0</v>
      </c>
      <c r="H5" s="56">
        <v>1.2731662409172617E-3</v>
      </c>
    </row>
    <row r="6" spans="1:8">
      <c r="A6" s="58" t="s">
        <v>111</v>
      </c>
      <c r="B6" s="58">
        <v>3.2293482418666772E-5</v>
      </c>
      <c r="C6" s="59">
        <v>0</v>
      </c>
      <c r="D6" s="60">
        <v>1.0049397002369564E-5</v>
      </c>
      <c r="E6" s="59">
        <v>1.0049397002369565E-5</v>
      </c>
      <c r="F6" s="58">
        <v>0</v>
      </c>
      <c r="G6" s="55">
        <v>0</v>
      </c>
      <c r="H6" s="56">
        <v>3.0148191007108693E-5</v>
      </c>
    </row>
    <row r="7" spans="1:8">
      <c r="A7" s="58" t="s">
        <v>185</v>
      </c>
      <c r="B7" s="61">
        <v>3.5367364645723983E-3</v>
      </c>
      <c r="C7" s="61">
        <v>1.110710625237613E-3</v>
      </c>
      <c r="D7" s="61">
        <v>1.110710625237613E-3</v>
      </c>
      <c r="E7" s="61">
        <v>1.110710625237613E-3</v>
      </c>
      <c r="F7" s="61">
        <v>2.4450248368717451E-3</v>
      </c>
      <c r="G7" s="56">
        <v>8.6080073455915005E-4</v>
      </c>
      <c r="H7" s="56">
        <v>3.3321318757128385E-3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14"/>
  <sheetViews>
    <sheetView tabSelected="1" workbookViewId="0">
      <selection activeCell="F9" sqref="F9"/>
    </sheetView>
  </sheetViews>
  <sheetFormatPr defaultRowHeight="15"/>
  <cols>
    <col min="1" max="1" width="20" customWidth="1"/>
    <col min="2" max="2" width="21.7109375" customWidth="1"/>
    <col min="3" max="3" width="18.28515625" customWidth="1"/>
    <col min="4" max="5" width="16.7109375" customWidth="1"/>
    <col min="6" max="6" width="20.5703125" customWidth="1"/>
  </cols>
  <sheetData>
    <row r="1" spans="1:8" ht="45">
      <c r="A1" s="54" t="s">
        <v>285</v>
      </c>
      <c r="B1" s="7" t="s">
        <v>178</v>
      </c>
      <c r="C1" s="7" t="s">
        <v>179</v>
      </c>
      <c r="D1" s="7" t="s">
        <v>180</v>
      </c>
      <c r="E1" s="7" t="s">
        <v>181</v>
      </c>
      <c r="F1" s="7" t="s">
        <v>182</v>
      </c>
      <c r="G1" s="55" t="s">
        <v>283</v>
      </c>
      <c r="H1" s="55" t="s">
        <v>284</v>
      </c>
    </row>
    <row r="2" spans="1:8">
      <c r="A2" t="s">
        <v>184</v>
      </c>
      <c r="B2" s="10">
        <f>D2/(1-elec_reduction_LDVs)*'Calibration Adjustments'!B28</f>
        <v>3.0576261379527356E-4</v>
      </c>
      <c r="C2" s="10">
        <f>D2*'Calibration Adjustments'!C28</f>
        <v>9.6024622514218167E-5</v>
      </c>
      <c r="D2" s="10">
        <f>'Onroad Calcs'!B46</f>
        <v>9.6024622514218167E-5</v>
      </c>
      <c r="E2" s="10">
        <f>'Onroad Calcs'!B47</f>
        <v>9.4580049847486482E-5</v>
      </c>
      <c r="F2" s="10">
        <f>(D2/(1-elec_reduction_LDVs)*elec_share+D2*(1-elec_share))*'Calibration Adjustments'!F28</f>
        <v>2.1138051771879866E-4</v>
      </c>
      <c r="G2" s="56">
        <v>4.0200000000000001E-5</v>
      </c>
      <c r="H2" s="56">
        <v>2.0739999999999999E-3</v>
      </c>
    </row>
    <row r="3" spans="1:8">
      <c r="A3" t="s">
        <v>128</v>
      </c>
      <c r="B3">
        <f>D3/(1-elec_reduction_HDVs)*'Calibration Adjustments'!B29</f>
        <v>0</v>
      </c>
      <c r="C3">
        <f>D3*'Calibration Adjustments'!C29</f>
        <v>0</v>
      </c>
      <c r="D3">
        <v>0</v>
      </c>
      <c r="E3" s="10">
        <f>'Onroad Calcs'!B21</f>
        <v>3.9762043827839882E-4</v>
      </c>
      <c r="F3">
        <f>(D3/(1-elec_reduction_HDVs)*elec_share+D3*(1-elec_share))*'Calibration Adjustments'!F29</f>
        <v>0</v>
      </c>
      <c r="G3" s="56">
        <v>2.931E-3</v>
      </c>
      <c r="H3" s="56">
        <v>2.761E-3</v>
      </c>
    </row>
    <row r="4" spans="1:8">
      <c r="A4" s="58" t="s">
        <v>107</v>
      </c>
      <c r="B4" s="58">
        <v>3.6524335252792104E-4</v>
      </c>
      <c r="C4" s="58">
        <v>1.136599455098666E-4</v>
      </c>
      <c r="D4" s="59">
        <v>1.136599455098666E-4</v>
      </c>
      <c r="E4" s="58">
        <v>1.136599455098666E-4</v>
      </c>
      <c r="F4" s="58">
        <v>0</v>
      </c>
      <c r="G4" s="55">
        <v>0</v>
      </c>
      <c r="H4" s="56">
        <v>3.4097983652959976E-4</v>
      </c>
    </row>
    <row r="5" spans="1:8">
      <c r="A5" s="58" t="s">
        <v>110</v>
      </c>
      <c r="B5" s="58">
        <v>1.1140743815291445E-2</v>
      </c>
      <c r="C5" s="58">
        <v>3.4668839999999999E-3</v>
      </c>
      <c r="D5" s="58">
        <v>3.4668839999999999E-3</v>
      </c>
      <c r="E5" s="60">
        <v>3.4668839999999999E-3</v>
      </c>
      <c r="F5" s="58">
        <v>0</v>
      </c>
      <c r="G5" s="55">
        <v>0</v>
      </c>
      <c r="H5" s="56">
        <v>1.0400651999999998E-2</v>
      </c>
    </row>
    <row r="6" spans="1:8">
      <c r="A6" s="58" t="s">
        <v>111</v>
      </c>
      <c r="B6" s="58">
        <v>0</v>
      </c>
      <c r="C6" s="58">
        <v>0</v>
      </c>
      <c r="D6" s="58">
        <v>0</v>
      </c>
      <c r="E6" s="60">
        <f>'marine calcs'!$C$17</f>
        <v>1.8871912771282911E-3</v>
      </c>
      <c r="F6" s="58">
        <v>0</v>
      </c>
      <c r="G6" s="55">
        <v>0</v>
      </c>
      <c r="H6" s="55">
        <v>0</v>
      </c>
    </row>
    <row r="7" spans="1:8">
      <c r="A7" s="58" t="s">
        <v>185</v>
      </c>
      <c r="B7" s="58">
        <v>0</v>
      </c>
      <c r="C7" s="58">
        <v>0</v>
      </c>
      <c r="D7" s="60">
        <f>'Onroad Calcs'!B141</f>
        <v>1.1107796320835077E-4</v>
      </c>
      <c r="E7" s="60">
        <f>'Onroad Calcs'!B142</f>
        <v>1.1106689290728341E-4</v>
      </c>
      <c r="F7" s="58">
        <v>0</v>
      </c>
      <c r="G7" s="55">
        <v>0</v>
      </c>
      <c r="H7" s="55">
        <v>0</v>
      </c>
    </row>
    <row r="14" spans="1:8">
      <c r="D14" s="2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8"/>
  <sheetViews>
    <sheetView topLeftCell="A10" zoomScaleNormal="100" workbookViewId="0">
      <selection activeCell="X23" sqref="X23:X24"/>
    </sheetView>
  </sheetViews>
  <sheetFormatPr defaultRowHeight="15"/>
  <cols>
    <col min="1" max="1" width="3" style="12" customWidth="1"/>
    <col min="2" max="2" width="48.5703125" style="12" customWidth="1"/>
    <col min="3" max="28" width="9.7109375" style="12" customWidth="1"/>
    <col min="29" max="29" width="14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75">
      <c r="A5" s="21" t="s">
        <v>38</v>
      </c>
      <c r="U5" s="11"/>
      <c r="AB5" s="11"/>
      <c r="AC5" s="12"/>
    </row>
    <row r="6" spans="1:32"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2"/>
    </row>
    <row r="7" spans="1:32" ht="15.75">
      <c r="G7" s="19"/>
      <c r="H7" s="19"/>
      <c r="I7" s="19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8"/>
      <c r="W7" s="18"/>
      <c r="X7" s="18"/>
      <c r="Y7" s="18"/>
      <c r="Z7" s="18"/>
      <c r="AA7" s="18"/>
      <c r="AB7" s="11"/>
      <c r="AC7" s="12"/>
    </row>
    <row r="8" spans="1:32" ht="43.5" customHeight="1">
      <c r="A8" s="93"/>
      <c r="B8" s="93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</row>
    <row r="9" spans="1:32">
      <c r="A9" s="93"/>
      <c r="B9" s="9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38"/>
    </row>
    <row r="10" spans="1:32">
      <c r="B10" s="15" t="s">
        <v>39</v>
      </c>
      <c r="C10" s="39">
        <v>1154</v>
      </c>
      <c r="D10" s="39">
        <v>1109.5</v>
      </c>
      <c r="E10" s="39">
        <v>1128</v>
      </c>
      <c r="F10" s="39">
        <v>1131.7</v>
      </c>
      <c r="G10" s="39">
        <v>1155.5999999999999</v>
      </c>
      <c r="H10" s="39">
        <v>1176.8</v>
      </c>
      <c r="I10" s="39">
        <v>1194.4000000000001</v>
      </c>
      <c r="J10" s="39">
        <v>1221.5</v>
      </c>
      <c r="K10" s="39">
        <v>1248.3</v>
      </c>
      <c r="L10" s="39">
        <v>1271.3</v>
      </c>
      <c r="M10" s="39">
        <v>1275.4000000000001</v>
      </c>
      <c r="N10" s="39">
        <v>1249.7</v>
      </c>
      <c r="O10" s="39">
        <v>1291.8</v>
      </c>
      <c r="P10" s="39">
        <v>1295.5999999999999</v>
      </c>
      <c r="Q10" s="39">
        <v>1322.2</v>
      </c>
      <c r="R10" s="39">
        <v>1343.7</v>
      </c>
      <c r="S10" s="39">
        <v>1318.2</v>
      </c>
      <c r="T10" s="39">
        <v>1365.2</v>
      </c>
      <c r="U10" s="39">
        <v>1333.4</v>
      </c>
      <c r="V10" s="39">
        <v>1320</v>
      </c>
      <c r="W10" s="39">
        <v>1343</v>
      </c>
      <c r="X10" s="39">
        <v>1337.9</v>
      </c>
      <c r="Y10" s="39">
        <v>1359.6</v>
      </c>
      <c r="Z10" s="39">
        <v>1391.7</v>
      </c>
      <c r="AA10" s="39">
        <v>1357.9</v>
      </c>
      <c r="AB10" s="39">
        <v>1387.8</v>
      </c>
      <c r="AC10" s="39">
        <v>1424.4</v>
      </c>
      <c r="AD10" s="39">
        <v>1443.3</v>
      </c>
      <c r="AE10" s="39">
        <v>1512.9</v>
      </c>
      <c r="AF10" s="38"/>
    </row>
    <row r="11" spans="1:32">
      <c r="B11" s="40" t="s">
        <v>40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38"/>
    </row>
    <row r="12" spans="1:32">
      <c r="B12" s="12" t="s">
        <v>41</v>
      </c>
      <c r="C12" s="12">
        <v>3.1</v>
      </c>
      <c r="D12" s="12">
        <v>3.1</v>
      </c>
      <c r="E12" s="12">
        <v>2.9</v>
      </c>
      <c r="F12" s="12">
        <v>2.9</v>
      </c>
      <c r="G12" s="12">
        <v>3</v>
      </c>
      <c r="H12" s="12">
        <v>3</v>
      </c>
      <c r="I12" s="12">
        <v>3</v>
      </c>
      <c r="J12" s="12">
        <v>3</v>
      </c>
      <c r="K12" s="12">
        <v>2.9</v>
      </c>
      <c r="L12" s="12">
        <v>3</v>
      </c>
      <c r="M12" s="12">
        <v>3.1</v>
      </c>
      <c r="N12" s="12">
        <v>3.1</v>
      </c>
      <c r="O12" s="12">
        <v>3.4</v>
      </c>
      <c r="P12" s="12">
        <v>3.4</v>
      </c>
      <c r="Q12" s="12">
        <v>3.5</v>
      </c>
      <c r="R12" s="12">
        <v>3.5</v>
      </c>
      <c r="S12" s="12">
        <v>3.5</v>
      </c>
      <c r="T12" s="12">
        <v>3.3</v>
      </c>
      <c r="U12" s="12">
        <v>3.8</v>
      </c>
      <c r="V12" s="12">
        <v>3.4</v>
      </c>
      <c r="W12" s="12">
        <v>3.6</v>
      </c>
      <c r="X12" s="12">
        <v>3.7</v>
      </c>
      <c r="Y12" s="12">
        <v>3.7</v>
      </c>
      <c r="Z12" s="12">
        <v>4.0999999999999996</v>
      </c>
      <c r="AA12" s="12">
        <v>4.5</v>
      </c>
      <c r="AB12" s="12">
        <v>5.0999999999999996</v>
      </c>
      <c r="AC12" s="12">
        <v>5.2</v>
      </c>
      <c r="AD12" s="12">
        <v>4.4000000000000004</v>
      </c>
      <c r="AE12" s="12">
        <v>4.4000000000000004</v>
      </c>
      <c r="AF12" s="38"/>
    </row>
    <row r="13" spans="1:32">
      <c r="B13" s="12" t="s">
        <v>42</v>
      </c>
      <c r="C13" s="12">
        <v>1.6</v>
      </c>
      <c r="D13" s="12">
        <v>2</v>
      </c>
      <c r="E13" s="12">
        <v>2.2000000000000002</v>
      </c>
      <c r="F13" s="12">
        <v>2.2999999999999998</v>
      </c>
      <c r="G13" s="12">
        <v>2.4</v>
      </c>
      <c r="H13" s="12">
        <v>2.2999999999999998</v>
      </c>
      <c r="I13" s="12">
        <v>2.1</v>
      </c>
      <c r="J13" s="12">
        <v>2.4</v>
      </c>
      <c r="K13" s="12">
        <v>2.4</v>
      </c>
      <c r="L13" s="12">
        <v>2.1</v>
      </c>
      <c r="M13" s="12">
        <v>2.2999999999999998</v>
      </c>
      <c r="N13" s="12">
        <v>1.8</v>
      </c>
      <c r="O13" s="12">
        <v>1.6</v>
      </c>
      <c r="P13" s="12">
        <v>1.6</v>
      </c>
      <c r="Q13" s="12">
        <v>1.6</v>
      </c>
      <c r="R13" s="12">
        <v>1.7</v>
      </c>
      <c r="S13" s="12">
        <v>1.7</v>
      </c>
      <c r="T13" s="12">
        <v>1.8</v>
      </c>
      <c r="U13" s="12">
        <v>1.7</v>
      </c>
      <c r="V13" s="12">
        <v>1.7</v>
      </c>
      <c r="W13" s="12">
        <v>1.7</v>
      </c>
      <c r="X13" s="12">
        <v>1.3</v>
      </c>
      <c r="Y13" s="12">
        <v>1.4</v>
      </c>
      <c r="Z13" s="12">
        <v>1.2</v>
      </c>
      <c r="AA13" s="12">
        <v>3.5</v>
      </c>
      <c r="AB13" s="12">
        <v>3.5</v>
      </c>
      <c r="AC13" s="12">
        <v>3.7</v>
      </c>
      <c r="AD13" s="12">
        <v>4.2</v>
      </c>
      <c r="AE13" s="12">
        <v>3.7</v>
      </c>
      <c r="AF13" s="38"/>
    </row>
    <row r="14" spans="1:32">
      <c r="B14" s="12" t="s">
        <v>43</v>
      </c>
      <c r="C14" s="12">
        <v>902.4</v>
      </c>
      <c r="D14" s="12">
        <v>871.9</v>
      </c>
      <c r="E14" s="12">
        <v>883.3</v>
      </c>
      <c r="F14" s="12">
        <v>903.1</v>
      </c>
      <c r="G14" s="12">
        <v>920.1</v>
      </c>
      <c r="H14" s="12">
        <v>921.2</v>
      </c>
      <c r="I14" s="12">
        <v>918.3</v>
      </c>
      <c r="J14" s="12">
        <v>935.3</v>
      </c>
      <c r="K14" s="12">
        <v>954.9</v>
      </c>
      <c r="L14" s="12">
        <v>971.8</v>
      </c>
      <c r="M14" s="12">
        <v>971.5</v>
      </c>
      <c r="N14" s="12">
        <v>965</v>
      </c>
      <c r="O14" s="41">
        <v>1000.2</v>
      </c>
      <c r="P14" s="41">
        <v>1003.8</v>
      </c>
      <c r="Q14" s="41">
        <v>1013.1</v>
      </c>
      <c r="R14" s="41">
        <v>1011.1</v>
      </c>
      <c r="S14" s="12">
        <v>995.9</v>
      </c>
      <c r="T14" s="41">
        <v>1015.3</v>
      </c>
      <c r="U14" s="12">
        <v>992.1</v>
      </c>
      <c r="V14" s="41">
        <v>1002</v>
      </c>
      <c r="W14" s="41">
        <v>1007.7</v>
      </c>
      <c r="X14" s="12">
        <v>980.9</v>
      </c>
      <c r="Y14" s="12">
        <v>974.9</v>
      </c>
      <c r="Z14" s="12">
        <v>997.4</v>
      </c>
      <c r="AA14" s="12">
        <v>968.9</v>
      </c>
      <c r="AB14" s="41">
        <v>1039.9000000000001</v>
      </c>
      <c r="AC14" s="41">
        <v>1072.8</v>
      </c>
      <c r="AD14" s="41">
        <v>1077.2</v>
      </c>
      <c r="AE14" s="41">
        <v>1112.2</v>
      </c>
      <c r="AF14" s="38"/>
    </row>
    <row r="15" spans="1:32">
      <c r="B15" s="12" t="s">
        <v>44</v>
      </c>
      <c r="C15" s="12">
        <v>47.2</v>
      </c>
      <c r="D15" s="12">
        <v>51.6</v>
      </c>
      <c r="E15" s="12">
        <v>50.2</v>
      </c>
      <c r="F15" s="12">
        <v>47.2</v>
      </c>
      <c r="G15" s="12">
        <v>47.9</v>
      </c>
      <c r="H15" s="12">
        <v>53.5</v>
      </c>
      <c r="I15" s="12">
        <v>51.1</v>
      </c>
      <c r="J15" s="12">
        <v>58</v>
      </c>
      <c r="K15" s="12">
        <v>56.7</v>
      </c>
      <c r="L15" s="12">
        <v>55.3</v>
      </c>
      <c r="M15" s="12">
        <v>59</v>
      </c>
      <c r="N15" s="12">
        <v>59.8</v>
      </c>
      <c r="O15" s="12">
        <v>67.8</v>
      </c>
      <c r="P15" s="12">
        <v>70</v>
      </c>
      <c r="Q15" s="12">
        <v>62.2</v>
      </c>
      <c r="R15" s="12">
        <v>65.400000000000006</v>
      </c>
      <c r="S15" s="12">
        <v>57.5</v>
      </c>
      <c r="T15" s="12">
        <v>61.6</v>
      </c>
      <c r="U15" s="12">
        <v>64.8</v>
      </c>
      <c r="V15" s="12">
        <v>63.9</v>
      </c>
      <c r="W15" s="12">
        <v>68</v>
      </c>
      <c r="X15" s="12">
        <v>71.5</v>
      </c>
      <c r="Y15" s="12">
        <v>65.5</v>
      </c>
      <c r="Z15" s="12">
        <v>69.099999999999994</v>
      </c>
      <c r="AA15" s="12">
        <v>64.900000000000006</v>
      </c>
      <c r="AB15" s="12">
        <v>64.099999999999994</v>
      </c>
      <c r="AC15" s="12">
        <v>59.5</v>
      </c>
      <c r="AD15" s="12">
        <v>53.9</v>
      </c>
      <c r="AE15" s="12">
        <v>58.4</v>
      </c>
      <c r="AF15" s="38"/>
    </row>
    <row r="16" spans="1:32">
      <c r="B16" s="12" t="s">
        <v>45</v>
      </c>
      <c r="C16" s="12" t="s">
        <v>46</v>
      </c>
      <c r="D16" s="12" t="s">
        <v>46</v>
      </c>
      <c r="E16" s="12" t="s">
        <v>46</v>
      </c>
      <c r="F16" s="12" t="s">
        <v>46</v>
      </c>
      <c r="G16" s="12" t="s">
        <v>46</v>
      </c>
      <c r="H16" s="12" t="s">
        <v>46</v>
      </c>
      <c r="I16" s="12" t="s">
        <v>46</v>
      </c>
      <c r="J16" s="12" t="s">
        <v>46</v>
      </c>
      <c r="K16" s="12" t="s">
        <v>46</v>
      </c>
      <c r="L16" s="12" t="s">
        <v>46</v>
      </c>
      <c r="M16" s="12" t="s">
        <v>46</v>
      </c>
      <c r="N16" s="12" t="s">
        <v>46</v>
      </c>
      <c r="O16" s="12" t="s">
        <v>46</v>
      </c>
      <c r="P16" s="12" t="s">
        <v>46</v>
      </c>
      <c r="Q16" s="12" t="s">
        <v>46</v>
      </c>
      <c r="R16" s="12">
        <v>4.8</v>
      </c>
      <c r="S16" s="12">
        <v>4.7</v>
      </c>
      <c r="T16" s="12">
        <v>22.7</v>
      </c>
      <c r="U16" s="12">
        <v>24.5</v>
      </c>
      <c r="V16" s="12">
        <v>27</v>
      </c>
      <c r="W16" s="12">
        <v>32.6</v>
      </c>
      <c r="X16" s="12">
        <v>47.3</v>
      </c>
      <c r="Y16" s="12">
        <v>48.7</v>
      </c>
      <c r="Z16" s="12">
        <v>45.2</v>
      </c>
      <c r="AA16" s="12">
        <v>47.5</v>
      </c>
      <c r="AB16" s="12" t="s">
        <v>46</v>
      </c>
      <c r="AC16" s="12" t="s">
        <v>46</v>
      </c>
      <c r="AD16" s="12" t="s">
        <v>46</v>
      </c>
      <c r="AE16" s="12" t="s">
        <v>46</v>
      </c>
      <c r="AF16" s="38"/>
    </row>
    <row r="17" spans="1:32">
      <c r="B17" s="12" t="s">
        <v>47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 t="s">
        <v>46</v>
      </c>
      <c r="O17" s="12" t="s">
        <v>46</v>
      </c>
      <c r="P17" s="12" t="s">
        <v>46</v>
      </c>
      <c r="Q17" s="12" t="s">
        <v>46</v>
      </c>
      <c r="R17" s="12" t="s">
        <v>46</v>
      </c>
      <c r="S17" s="12" t="s">
        <v>46</v>
      </c>
      <c r="T17" s="12" t="s">
        <v>46</v>
      </c>
      <c r="U17" s="12" t="s">
        <v>46</v>
      </c>
      <c r="V17" s="12" t="s">
        <v>46</v>
      </c>
      <c r="W17" s="12" t="s">
        <v>46</v>
      </c>
      <c r="X17" s="12" t="s">
        <v>46</v>
      </c>
      <c r="Y17" s="12" t="s">
        <v>46</v>
      </c>
      <c r="Z17" s="12" t="s">
        <v>46</v>
      </c>
      <c r="AA17" s="12" t="s">
        <v>46</v>
      </c>
      <c r="AB17" s="12" t="s">
        <v>46</v>
      </c>
      <c r="AC17" s="12" t="s">
        <v>46</v>
      </c>
      <c r="AD17" s="12" t="s">
        <v>46</v>
      </c>
      <c r="AE17" s="12" t="s">
        <v>46</v>
      </c>
      <c r="AF17" s="38"/>
    </row>
    <row r="18" spans="1:32">
      <c r="B18" s="12" t="s">
        <v>48</v>
      </c>
      <c r="C18" s="12">
        <v>5.4</v>
      </c>
      <c r="D18" s="12">
        <v>4.0999999999999996</v>
      </c>
      <c r="E18" s="12">
        <v>3.7</v>
      </c>
      <c r="F18" s="12">
        <v>3.7</v>
      </c>
      <c r="G18" s="12">
        <v>3.7</v>
      </c>
      <c r="H18" s="12">
        <v>4.0999999999999996</v>
      </c>
      <c r="I18" s="12">
        <v>4</v>
      </c>
      <c r="J18" s="12">
        <v>3.8</v>
      </c>
      <c r="K18" s="12">
        <v>3.8</v>
      </c>
      <c r="L18" s="12">
        <v>3.5</v>
      </c>
      <c r="M18" s="12">
        <v>3.5</v>
      </c>
      <c r="N18" s="12">
        <v>3.5</v>
      </c>
      <c r="O18" s="12">
        <v>3.4</v>
      </c>
      <c r="P18" s="12">
        <v>3.1</v>
      </c>
      <c r="Q18" s="12">
        <v>2.8</v>
      </c>
      <c r="R18" s="12">
        <v>3.3</v>
      </c>
      <c r="S18" s="12">
        <v>2.9</v>
      </c>
      <c r="T18" s="12">
        <v>3.1</v>
      </c>
      <c r="U18" s="12">
        <v>3</v>
      </c>
      <c r="V18" s="12">
        <v>2.8</v>
      </c>
      <c r="W18" s="12">
        <v>2.6</v>
      </c>
      <c r="X18" s="12">
        <v>2.1</v>
      </c>
      <c r="Y18" s="12">
        <v>2.6</v>
      </c>
      <c r="Z18" s="12">
        <v>2.2000000000000002</v>
      </c>
      <c r="AA18" s="12">
        <v>1.9</v>
      </c>
      <c r="AB18" s="12">
        <v>2.2000000000000002</v>
      </c>
      <c r="AC18" s="12">
        <v>2.2999999999999998</v>
      </c>
      <c r="AD18" s="12">
        <v>2.2000000000000002</v>
      </c>
      <c r="AE18" s="12">
        <v>1.8</v>
      </c>
      <c r="AF18" s="38"/>
    </row>
    <row r="19" spans="1:32">
      <c r="B19" s="12" t="s">
        <v>49</v>
      </c>
      <c r="C19" s="12">
        <v>175.5</v>
      </c>
      <c r="D19" s="12">
        <v>157.19999999999999</v>
      </c>
      <c r="E19" s="12">
        <v>163.19999999999999</v>
      </c>
      <c r="F19" s="12">
        <v>155.4</v>
      </c>
      <c r="G19" s="12">
        <v>164.1</v>
      </c>
      <c r="H19" s="12">
        <v>176.7</v>
      </c>
      <c r="I19" s="12">
        <v>200.8</v>
      </c>
      <c r="J19" s="12">
        <v>205.5</v>
      </c>
      <c r="K19" s="12">
        <v>214.7</v>
      </c>
      <c r="L19" s="12">
        <v>224.8</v>
      </c>
      <c r="M19" s="12">
        <v>228.4</v>
      </c>
      <c r="N19" s="12">
        <v>208.5</v>
      </c>
      <c r="O19" s="12">
        <v>209.4</v>
      </c>
      <c r="P19" s="12">
        <v>208</v>
      </c>
      <c r="Q19" s="12">
        <v>232.8</v>
      </c>
      <c r="R19" s="12">
        <v>246.9</v>
      </c>
      <c r="S19" s="12">
        <v>246.3</v>
      </c>
      <c r="T19" s="12">
        <v>250.9</v>
      </c>
      <c r="U19" s="12">
        <v>236.4</v>
      </c>
      <c r="V19" s="12">
        <v>213.5</v>
      </c>
      <c r="W19" s="12">
        <v>221.1</v>
      </c>
      <c r="X19" s="12">
        <v>224.6</v>
      </c>
      <c r="Y19" s="12">
        <v>255.8</v>
      </c>
      <c r="Z19" s="12">
        <v>266.8</v>
      </c>
      <c r="AA19" s="12">
        <v>261.7</v>
      </c>
      <c r="AB19" s="12">
        <v>267.60000000000002</v>
      </c>
      <c r="AC19" s="12">
        <v>274.89999999999998</v>
      </c>
      <c r="AD19" s="12">
        <v>295.3</v>
      </c>
      <c r="AE19" s="12">
        <v>326.39999999999998</v>
      </c>
      <c r="AF19" s="38"/>
    </row>
    <row r="20" spans="1:32">
      <c r="B20" s="12" t="s">
        <v>50</v>
      </c>
      <c r="C20" s="12">
        <v>18.8</v>
      </c>
      <c r="D20" s="12">
        <v>19.600000000000001</v>
      </c>
      <c r="E20" s="12">
        <v>22.5</v>
      </c>
      <c r="F20" s="12">
        <v>17</v>
      </c>
      <c r="G20" s="12">
        <v>14.5</v>
      </c>
      <c r="H20" s="12">
        <v>16</v>
      </c>
      <c r="I20" s="12">
        <v>15</v>
      </c>
      <c r="J20" s="12">
        <v>13.5</v>
      </c>
      <c r="K20" s="12">
        <v>12.9</v>
      </c>
      <c r="L20" s="12">
        <v>10.8</v>
      </c>
      <c r="M20" s="12">
        <v>7.6</v>
      </c>
      <c r="N20" s="12">
        <v>8.1</v>
      </c>
      <c r="O20" s="12">
        <v>6.1</v>
      </c>
      <c r="P20" s="12">
        <v>5.7</v>
      </c>
      <c r="Q20" s="12">
        <v>6.2</v>
      </c>
      <c r="R20" s="12">
        <v>7</v>
      </c>
      <c r="S20" s="12">
        <v>5.6</v>
      </c>
      <c r="T20" s="12">
        <v>6.6</v>
      </c>
      <c r="U20" s="12">
        <v>7</v>
      </c>
      <c r="V20" s="12">
        <v>5.5</v>
      </c>
      <c r="W20" s="12">
        <v>5.8</v>
      </c>
      <c r="X20" s="12">
        <v>6.5</v>
      </c>
      <c r="Y20" s="12">
        <v>7</v>
      </c>
      <c r="Z20" s="12">
        <v>5.7</v>
      </c>
      <c r="AA20" s="12">
        <v>5.0999999999999996</v>
      </c>
      <c r="AB20" s="12">
        <v>5.3</v>
      </c>
      <c r="AC20" s="12">
        <v>6</v>
      </c>
      <c r="AD20" s="12">
        <v>6</v>
      </c>
      <c r="AE20" s="12">
        <v>5.9</v>
      </c>
      <c r="AF20" s="38"/>
    </row>
    <row r="21" spans="1:32">
      <c r="B21" s="42" t="s">
        <v>51</v>
      </c>
      <c r="AC21" s="12"/>
      <c r="AD21" s="12"/>
      <c r="AE21" s="12"/>
      <c r="AF21" s="38"/>
    </row>
    <row r="22" spans="1:32">
      <c r="B22" s="12" t="s">
        <v>52</v>
      </c>
      <c r="C22" s="12">
        <v>705.5</v>
      </c>
      <c r="D22" s="12">
        <v>683.3</v>
      </c>
      <c r="E22" s="12">
        <v>683</v>
      </c>
      <c r="F22" s="12">
        <v>685.9</v>
      </c>
      <c r="G22" s="12">
        <v>682</v>
      </c>
      <c r="H22" s="12">
        <v>669.1</v>
      </c>
      <c r="I22" s="12">
        <v>652.79999999999995</v>
      </c>
      <c r="J22" s="12">
        <v>647.70000000000005</v>
      </c>
      <c r="K22" s="12">
        <v>641.29999999999995</v>
      </c>
      <c r="L22" s="12">
        <v>638.79999999999995</v>
      </c>
      <c r="M22" s="12">
        <v>625.5</v>
      </c>
      <c r="N22" s="12">
        <v>620.20000000000005</v>
      </c>
      <c r="O22" s="12">
        <v>634.9</v>
      </c>
      <c r="P22" s="12">
        <v>629.20000000000005</v>
      </c>
      <c r="Q22" s="12">
        <v>626</v>
      </c>
      <c r="R22" s="12">
        <v>619.29999999999995</v>
      </c>
      <c r="S22" s="12">
        <v>607</v>
      </c>
      <c r="T22" s="12">
        <v>623.1</v>
      </c>
      <c r="U22" s="12">
        <v>604.5</v>
      </c>
      <c r="V22" s="12">
        <v>602.9</v>
      </c>
      <c r="W22" s="12">
        <v>597.6</v>
      </c>
      <c r="X22" s="12">
        <v>579.6</v>
      </c>
      <c r="Y22" s="12">
        <v>566.79999999999995</v>
      </c>
      <c r="Z22" s="12">
        <v>564</v>
      </c>
      <c r="AA22" s="12">
        <v>535.9</v>
      </c>
      <c r="AB22" s="12">
        <v>536.1</v>
      </c>
      <c r="AC22" s="12">
        <v>531.70000000000005</v>
      </c>
      <c r="AD22" s="12">
        <v>516.79999999999995</v>
      </c>
      <c r="AE22" s="12">
        <v>516.29999999999995</v>
      </c>
      <c r="AF22" s="38"/>
    </row>
    <row r="23" spans="1:32">
      <c r="B23" s="12" t="s">
        <v>53</v>
      </c>
      <c r="C23" s="12">
        <v>215.5</v>
      </c>
      <c r="D23" s="12">
        <v>211.6</v>
      </c>
      <c r="E23" s="12">
        <v>226.3</v>
      </c>
      <c r="F23" s="12">
        <v>238.6</v>
      </c>
      <c r="G23" s="12">
        <v>260</v>
      </c>
      <c r="H23" s="12">
        <v>271.8</v>
      </c>
      <c r="I23" s="12">
        <v>288.89999999999998</v>
      </c>
      <c r="J23" s="12">
        <v>311.2</v>
      </c>
      <c r="K23" s="12">
        <v>336.5</v>
      </c>
      <c r="L23" s="12">
        <v>352.8</v>
      </c>
      <c r="M23" s="12">
        <v>362.3</v>
      </c>
      <c r="N23" s="12">
        <v>364.1</v>
      </c>
      <c r="O23" s="12">
        <v>383.1</v>
      </c>
      <c r="P23" s="12">
        <v>391.9</v>
      </c>
      <c r="Q23" s="12">
        <v>402.7</v>
      </c>
      <c r="R23" s="12">
        <v>412.7</v>
      </c>
      <c r="S23" s="12">
        <v>405.3</v>
      </c>
      <c r="T23" s="12">
        <v>427.2</v>
      </c>
      <c r="U23" s="12">
        <v>425.1</v>
      </c>
      <c r="V23" s="12">
        <v>436.4</v>
      </c>
      <c r="W23" s="12">
        <v>453.8</v>
      </c>
      <c r="X23" s="12">
        <v>460.8</v>
      </c>
      <c r="Y23" s="12">
        <v>469</v>
      </c>
      <c r="Z23" s="12">
        <v>490</v>
      </c>
      <c r="AA23" s="12">
        <v>492.3</v>
      </c>
      <c r="AB23" s="12">
        <v>516.4</v>
      </c>
      <c r="AC23" s="12">
        <v>554</v>
      </c>
      <c r="AD23" s="12">
        <v>573.29999999999995</v>
      </c>
      <c r="AE23" s="12">
        <v>609.29999999999995</v>
      </c>
      <c r="AF23" s="38"/>
    </row>
    <row r="24" spans="1:32">
      <c r="B24" s="12" t="s">
        <v>54</v>
      </c>
      <c r="C24" s="12">
        <v>2.4</v>
      </c>
      <c r="D24" s="12">
        <v>2.2000000000000002</v>
      </c>
      <c r="E24" s="12">
        <v>2.1</v>
      </c>
      <c r="F24" s="12">
        <v>2.1</v>
      </c>
      <c r="G24" s="12">
        <v>2.1</v>
      </c>
      <c r="H24" s="12">
        <v>2.1</v>
      </c>
      <c r="I24" s="12">
        <v>2.1</v>
      </c>
      <c r="J24" s="12">
        <v>2.1</v>
      </c>
      <c r="K24" s="12">
        <v>2.2000000000000002</v>
      </c>
      <c r="L24" s="12">
        <v>2.2999999999999998</v>
      </c>
      <c r="M24" s="12">
        <v>2.5</v>
      </c>
      <c r="N24" s="12">
        <v>2.5</v>
      </c>
      <c r="O24" s="12">
        <v>2.9</v>
      </c>
      <c r="P24" s="12">
        <v>3</v>
      </c>
      <c r="Q24" s="12">
        <v>3.3</v>
      </c>
      <c r="R24" s="12">
        <v>3.3</v>
      </c>
      <c r="S24" s="12">
        <v>3.5</v>
      </c>
      <c r="T24" s="12">
        <v>3.7</v>
      </c>
      <c r="U24" s="12">
        <v>3.8</v>
      </c>
      <c r="V24" s="12">
        <v>5.0999999999999996</v>
      </c>
      <c r="W24" s="12">
        <v>5.3</v>
      </c>
      <c r="X24" s="12">
        <v>5.4</v>
      </c>
      <c r="Y24" s="12">
        <v>5.6</v>
      </c>
      <c r="Z24" s="12">
        <v>5.7</v>
      </c>
      <c r="AA24" s="12">
        <v>5.6</v>
      </c>
      <c r="AB24" s="12">
        <v>5.7</v>
      </c>
      <c r="AC24" s="12">
        <v>5.8</v>
      </c>
      <c r="AD24" s="12">
        <v>5.6</v>
      </c>
      <c r="AE24" s="12">
        <v>5.8</v>
      </c>
      <c r="AF24" s="38"/>
    </row>
    <row r="25" spans="1:32">
      <c r="B25" s="12" t="s">
        <v>55</v>
      </c>
      <c r="C25" s="12">
        <v>13.5</v>
      </c>
      <c r="D25" s="12">
        <v>13.5</v>
      </c>
      <c r="E25" s="12">
        <v>14.5</v>
      </c>
      <c r="F25" s="12">
        <v>12.9</v>
      </c>
      <c r="G25" s="12">
        <v>11.7</v>
      </c>
      <c r="H25" s="12">
        <v>16.2</v>
      </c>
      <c r="I25" s="12">
        <v>13.4</v>
      </c>
      <c r="J25" s="12">
        <v>13.3</v>
      </c>
      <c r="K25" s="12">
        <v>13.7</v>
      </c>
      <c r="L25" s="12">
        <v>13.5</v>
      </c>
      <c r="M25" s="12">
        <v>14.7</v>
      </c>
      <c r="N25" s="12">
        <v>12.7</v>
      </c>
      <c r="O25" s="12">
        <v>13.8</v>
      </c>
      <c r="P25" s="12">
        <v>15.8</v>
      </c>
      <c r="Q25" s="12">
        <v>12.5</v>
      </c>
      <c r="R25" s="12">
        <v>13.1</v>
      </c>
      <c r="S25" s="12">
        <v>13.6</v>
      </c>
      <c r="T25" s="12">
        <v>13.6</v>
      </c>
      <c r="U25" s="12">
        <v>14.9</v>
      </c>
      <c r="V25" s="12">
        <v>14.7</v>
      </c>
      <c r="W25" s="12">
        <v>15.5</v>
      </c>
      <c r="X25" s="12">
        <v>16.3</v>
      </c>
      <c r="Y25" s="12">
        <v>14.4</v>
      </c>
      <c r="Z25" s="12">
        <v>13.2</v>
      </c>
      <c r="AA25" s="12">
        <v>12.5</v>
      </c>
      <c r="AB25" s="12">
        <v>12.3</v>
      </c>
      <c r="AC25" s="12">
        <v>13.5</v>
      </c>
      <c r="AD25" s="12">
        <v>8</v>
      </c>
      <c r="AE25" s="12">
        <v>9.1</v>
      </c>
      <c r="AF25" s="38"/>
    </row>
    <row r="26" spans="1:32">
      <c r="B26" s="12" t="s">
        <v>56</v>
      </c>
      <c r="C26" s="12">
        <v>24.6</v>
      </c>
      <c r="D26" s="12">
        <v>26.3</v>
      </c>
      <c r="E26" s="12">
        <v>24.8</v>
      </c>
      <c r="F26" s="12">
        <v>23</v>
      </c>
      <c r="G26" s="12">
        <v>22.7</v>
      </c>
      <c r="H26" s="12">
        <v>26.2</v>
      </c>
      <c r="I26" s="12">
        <v>22.6</v>
      </c>
      <c r="J26" s="12">
        <v>26.2</v>
      </c>
      <c r="K26" s="12">
        <v>25.4</v>
      </c>
      <c r="L26" s="12">
        <v>25.7</v>
      </c>
      <c r="M26" s="12">
        <v>28.5</v>
      </c>
      <c r="N26" s="12">
        <v>28.2</v>
      </c>
      <c r="O26" s="12">
        <v>33.4</v>
      </c>
      <c r="P26" s="12">
        <v>34.4</v>
      </c>
      <c r="Q26" s="12">
        <v>33</v>
      </c>
      <c r="R26" s="12">
        <v>35.299999999999997</v>
      </c>
      <c r="S26" s="12">
        <v>30.3</v>
      </c>
      <c r="T26" s="12">
        <v>33.9</v>
      </c>
      <c r="U26" s="12">
        <v>35.5</v>
      </c>
      <c r="V26" s="12">
        <v>36.200000000000003</v>
      </c>
      <c r="W26" s="12">
        <v>39.1</v>
      </c>
      <c r="X26" s="12">
        <v>40.9</v>
      </c>
      <c r="Y26" s="12">
        <v>37.700000000000003</v>
      </c>
      <c r="Z26" s="12">
        <v>41.7</v>
      </c>
      <c r="AA26" s="12">
        <v>40</v>
      </c>
      <c r="AB26" s="12">
        <v>40.4</v>
      </c>
      <c r="AC26" s="12">
        <v>36</v>
      </c>
      <c r="AD26" s="12">
        <v>36.4</v>
      </c>
      <c r="AE26" s="12">
        <v>38.6</v>
      </c>
      <c r="AF26" s="38"/>
    </row>
    <row r="27" spans="1:32">
      <c r="B27" s="12" t="s">
        <v>57</v>
      </c>
      <c r="C27" s="12">
        <v>7.9</v>
      </c>
      <c r="D27" s="12">
        <v>8.1999999999999993</v>
      </c>
      <c r="E27" s="12">
        <v>7.4</v>
      </c>
      <c r="F27" s="12">
        <v>6.8</v>
      </c>
      <c r="G27" s="12">
        <v>6.5</v>
      </c>
      <c r="H27" s="12">
        <v>8.1999999999999993</v>
      </c>
      <c r="I27" s="12">
        <v>6.9</v>
      </c>
      <c r="J27" s="12">
        <v>9.1999999999999993</v>
      </c>
      <c r="K27" s="12">
        <v>8.1</v>
      </c>
      <c r="L27" s="12">
        <v>6.9</v>
      </c>
      <c r="M27" s="12">
        <v>7.1</v>
      </c>
      <c r="N27" s="12">
        <v>7.1</v>
      </c>
      <c r="O27" s="12">
        <v>8.3000000000000007</v>
      </c>
      <c r="P27" s="12">
        <v>7.7</v>
      </c>
      <c r="Q27" s="12">
        <v>6.4</v>
      </c>
      <c r="R27" s="12">
        <v>7.1</v>
      </c>
      <c r="S27" s="12">
        <v>6.5</v>
      </c>
      <c r="T27" s="12">
        <v>7</v>
      </c>
      <c r="U27" s="12">
        <v>7.1</v>
      </c>
      <c r="V27" s="12">
        <v>5.3</v>
      </c>
      <c r="W27" s="12">
        <v>5.5</v>
      </c>
      <c r="X27" s="12">
        <v>5.4</v>
      </c>
      <c r="Y27" s="12">
        <v>5.2</v>
      </c>
      <c r="Z27" s="12">
        <v>6</v>
      </c>
      <c r="AA27" s="12">
        <v>6.1</v>
      </c>
      <c r="AB27" s="12">
        <v>5.0999999999999996</v>
      </c>
      <c r="AC27" s="12">
        <v>4.3</v>
      </c>
      <c r="AD27" s="12">
        <v>3.4</v>
      </c>
      <c r="AE27" s="12">
        <v>3.3</v>
      </c>
      <c r="AF27" s="38"/>
    </row>
    <row r="28" spans="1:32">
      <c r="B28" s="12" t="s">
        <v>58</v>
      </c>
      <c r="C28" s="12">
        <v>180.9</v>
      </c>
      <c r="D28" s="12">
        <v>161.30000000000001</v>
      </c>
      <c r="E28" s="12">
        <v>166.9</v>
      </c>
      <c r="F28" s="12">
        <v>159.1</v>
      </c>
      <c r="G28" s="12">
        <v>167.8</v>
      </c>
      <c r="H28" s="12">
        <v>180.8</v>
      </c>
      <c r="I28" s="12">
        <v>204.8</v>
      </c>
      <c r="J28" s="12">
        <v>209.3</v>
      </c>
      <c r="K28" s="12">
        <v>218.6</v>
      </c>
      <c r="L28" s="12">
        <v>228.3</v>
      </c>
      <c r="M28" s="12">
        <v>232</v>
      </c>
      <c r="N28" s="12">
        <v>211.9</v>
      </c>
      <c r="O28" s="12">
        <v>212.8</v>
      </c>
      <c r="P28" s="12">
        <v>211.1</v>
      </c>
      <c r="Q28" s="12">
        <v>235.6</v>
      </c>
      <c r="R28" s="12">
        <v>250.2</v>
      </c>
      <c r="S28" s="12">
        <v>249.2</v>
      </c>
      <c r="T28" s="12">
        <v>253.9</v>
      </c>
      <c r="U28" s="12">
        <v>239.4</v>
      </c>
      <c r="V28" s="12">
        <v>216.4</v>
      </c>
      <c r="W28" s="12">
        <v>223.7</v>
      </c>
      <c r="X28" s="12">
        <v>226.7</v>
      </c>
      <c r="Y28" s="12">
        <v>258.39999999999998</v>
      </c>
      <c r="Z28" s="12">
        <v>269</v>
      </c>
      <c r="AA28" s="12">
        <v>263.60000000000002</v>
      </c>
      <c r="AB28" s="12">
        <v>269.8</v>
      </c>
      <c r="AC28" s="12">
        <v>277.10000000000002</v>
      </c>
      <c r="AD28" s="12">
        <v>297.5</v>
      </c>
      <c r="AE28" s="12">
        <v>328.2</v>
      </c>
      <c r="AF28" s="38"/>
    </row>
    <row r="29" spans="1:32">
      <c r="B29" s="12" t="s">
        <v>59</v>
      </c>
      <c r="C29" s="12">
        <v>3.8</v>
      </c>
      <c r="D29" s="12">
        <v>3.1</v>
      </c>
      <c r="E29" s="12">
        <v>3</v>
      </c>
      <c r="F29" s="12">
        <v>3.3</v>
      </c>
      <c r="G29" s="12">
        <v>2.8</v>
      </c>
      <c r="H29" s="12">
        <v>2.2999999999999998</v>
      </c>
      <c r="I29" s="12">
        <v>2.8</v>
      </c>
      <c r="J29" s="12">
        <v>2.5</v>
      </c>
      <c r="K29" s="12">
        <v>2.5</v>
      </c>
      <c r="L29" s="12">
        <v>2.8</v>
      </c>
      <c r="M29" s="12">
        <v>3</v>
      </c>
      <c r="N29" s="12">
        <v>3</v>
      </c>
      <c r="O29" s="12">
        <v>2.8</v>
      </c>
      <c r="P29" s="12">
        <v>2.6</v>
      </c>
      <c r="Q29" s="12">
        <v>2.5</v>
      </c>
      <c r="R29" s="12">
        <v>2.7</v>
      </c>
      <c r="S29" s="12">
        <v>2.7</v>
      </c>
      <c r="T29" s="12">
        <v>2.8</v>
      </c>
      <c r="U29" s="12">
        <v>3.2</v>
      </c>
      <c r="V29" s="12">
        <v>3</v>
      </c>
      <c r="W29" s="12">
        <v>2.5</v>
      </c>
      <c r="X29" s="12">
        <v>2.8</v>
      </c>
      <c r="Y29" s="12">
        <v>2.4</v>
      </c>
      <c r="Z29" s="12">
        <v>2.1</v>
      </c>
      <c r="AA29" s="12">
        <v>2</v>
      </c>
      <c r="AB29" s="12">
        <v>2</v>
      </c>
      <c r="AC29" s="12">
        <v>2</v>
      </c>
      <c r="AD29" s="12">
        <v>2.2999999999999998</v>
      </c>
      <c r="AE29" s="12">
        <v>2.2000000000000002</v>
      </c>
      <c r="AF29" s="38"/>
    </row>
    <row r="30" spans="1:32">
      <c r="A30" s="93"/>
      <c r="B30" s="93"/>
      <c r="AC30" s="12"/>
      <c r="AD30" s="12"/>
      <c r="AE30" s="12"/>
      <c r="AF30" s="38"/>
    </row>
    <row r="31" spans="1:32">
      <c r="B31" s="43" t="s">
        <v>60</v>
      </c>
      <c r="AC31" s="12"/>
      <c r="AD31" s="12"/>
      <c r="AE31" s="12"/>
      <c r="AF31" s="38"/>
    </row>
    <row r="32" spans="1:32">
      <c r="B32" s="44" t="s">
        <v>61</v>
      </c>
      <c r="C32" s="16">
        <v>492296</v>
      </c>
      <c r="D32" s="16">
        <v>481035</v>
      </c>
      <c r="E32" s="16">
        <v>501875</v>
      </c>
      <c r="F32" s="16">
        <v>509660</v>
      </c>
      <c r="G32" s="16">
        <v>523683</v>
      </c>
      <c r="H32" s="16">
        <v>545583</v>
      </c>
      <c r="I32" s="16">
        <v>549481</v>
      </c>
      <c r="J32" s="16">
        <v>575704</v>
      </c>
      <c r="K32" s="16">
        <v>585917</v>
      </c>
      <c r="L32" s="16">
        <v>598463</v>
      </c>
      <c r="M32" s="16">
        <v>610330</v>
      </c>
      <c r="N32" s="16">
        <v>609100</v>
      </c>
      <c r="O32" s="16">
        <v>628588</v>
      </c>
      <c r="P32" s="16">
        <v>632683</v>
      </c>
      <c r="Q32" s="16">
        <v>643770</v>
      </c>
      <c r="R32" s="16">
        <v>661858</v>
      </c>
      <c r="S32" s="16">
        <v>668326</v>
      </c>
      <c r="T32" s="16">
        <v>690923</v>
      </c>
      <c r="U32" s="16">
        <v>691133</v>
      </c>
      <c r="V32" s="16">
        <v>697668</v>
      </c>
      <c r="W32" s="16">
        <v>724951</v>
      </c>
      <c r="X32" s="16">
        <v>737548</v>
      </c>
      <c r="Y32" s="16">
        <v>742521</v>
      </c>
      <c r="Z32" s="16">
        <v>753648</v>
      </c>
      <c r="AA32" s="16">
        <v>747398</v>
      </c>
      <c r="AB32" s="16">
        <v>771284</v>
      </c>
      <c r="AC32" s="16">
        <v>803761</v>
      </c>
      <c r="AD32" s="16">
        <v>832337</v>
      </c>
      <c r="AE32" s="16">
        <v>871777</v>
      </c>
      <c r="AF32" s="38"/>
    </row>
    <row r="33" spans="1:32" ht="26.25">
      <c r="A33" s="15"/>
      <c r="B33" s="45" t="s">
        <v>62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38"/>
    </row>
    <row r="34" spans="1:32">
      <c r="A34" s="15"/>
      <c r="B34" s="12" t="s">
        <v>63</v>
      </c>
      <c r="C34" s="16">
        <v>311376</v>
      </c>
      <c r="D34" s="16">
        <v>307205</v>
      </c>
      <c r="E34" s="16">
        <v>315015</v>
      </c>
      <c r="F34" s="16">
        <v>319626</v>
      </c>
      <c r="G34" s="16">
        <v>321401</v>
      </c>
      <c r="H34" s="16">
        <v>320184</v>
      </c>
      <c r="I34" s="16">
        <v>313965</v>
      </c>
      <c r="J34" s="16">
        <v>315595</v>
      </c>
      <c r="K34" s="16">
        <v>312422</v>
      </c>
      <c r="L34" s="16">
        <v>314020</v>
      </c>
      <c r="M34" s="16">
        <v>311431</v>
      </c>
      <c r="N34" s="16">
        <v>311276</v>
      </c>
      <c r="O34" s="16">
        <v>321777</v>
      </c>
      <c r="P34" s="16">
        <v>322256</v>
      </c>
      <c r="Q34" s="16">
        <v>322404</v>
      </c>
      <c r="R34" s="16">
        <v>321043</v>
      </c>
      <c r="S34" s="16">
        <v>316929</v>
      </c>
      <c r="T34" s="16">
        <v>327849</v>
      </c>
      <c r="U34" s="16">
        <v>321228</v>
      </c>
      <c r="V34" s="16">
        <v>322751</v>
      </c>
      <c r="W34" s="16">
        <v>322014</v>
      </c>
      <c r="X34" s="16">
        <v>314622</v>
      </c>
      <c r="Y34" s="16">
        <v>310628</v>
      </c>
      <c r="Z34" s="16">
        <v>311422</v>
      </c>
      <c r="AA34" s="16">
        <v>297424</v>
      </c>
      <c r="AB34" s="16">
        <v>300378</v>
      </c>
      <c r="AC34" s="16">
        <v>299834</v>
      </c>
      <c r="AD34" s="16">
        <v>292748</v>
      </c>
      <c r="AE34" s="16">
        <v>294485</v>
      </c>
      <c r="AF34" s="38"/>
    </row>
    <row r="35" spans="1:32">
      <c r="A35" s="15"/>
      <c r="B35" s="12" t="s">
        <v>64</v>
      </c>
      <c r="C35" s="16">
        <v>75089</v>
      </c>
      <c r="D35" s="16">
        <v>77491</v>
      </c>
      <c r="E35" s="16">
        <v>85797</v>
      </c>
      <c r="F35" s="16">
        <v>91489</v>
      </c>
      <c r="G35" s="16">
        <v>99965</v>
      </c>
      <c r="H35" s="16">
        <v>105100</v>
      </c>
      <c r="I35" s="16">
        <v>112201</v>
      </c>
      <c r="J35" s="16">
        <v>121591</v>
      </c>
      <c r="K35" s="16">
        <v>131131</v>
      </c>
      <c r="L35" s="16">
        <v>138311</v>
      </c>
      <c r="M35" s="16">
        <v>143363</v>
      </c>
      <c r="N35" s="16">
        <v>145755</v>
      </c>
      <c r="O35" s="16">
        <v>154135</v>
      </c>
      <c r="P35" s="16">
        <v>158710</v>
      </c>
      <c r="Q35" s="16">
        <v>164092</v>
      </c>
      <c r="R35" s="16">
        <v>169719</v>
      </c>
      <c r="S35" s="16">
        <v>167696</v>
      </c>
      <c r="T35" s="16">
        <v>178064</v>
      </c>
      <c r="U35" s="16">
        <v>179066</v>
      </c>
      <c r="V35" s="16">
        <v>185768</v>
      </c>
      <c r="W35" s="16">
        <v>195226</v>
      </c>
      <c r="X35" s="16">
        <v>200392</v>
      </c>
      <c r="Y35" s="16">
        <v>204687</v>
      </c>
      <c r="Z35" s="16">
        <v>216087</v>
      </c>
      <c r="AA35" s="16">
        <v>218398</v>
      </c>
      <c r="AB35" s="16">
        <v>231522</v>
      </c>
      <c r="AC35" s="16">
        <v>250756</v>
      </c>
      <c r="AD35" s="16">
        <v>262070</v>
      </c>
      <c r="AE35" s="16">
        <v>281821</v>
      </c>
      <c r="AF35" s="38"/>
    </row>
    <row r="36" spans="1:32">
      <c r="A36" s="15"/>
      <c r="B36" s="12" t="s">
        <v>65</v>
      </c>
      <c r="C36" s="16">
        <v>1604</v>
      </c>
      <c r="D36" s="16">
        <v>1484</v>
      </c>
      <c r="E36" s="16">
        <v>1443</v>
      </c>
      <c r="F36" s="16">
        <v>1442</v>
      </c>
      <c r="G36" s="16">
        <v>1437</v>
      </c>
      <c r="H36" s="16">
        <v>1398</v>
      </c>
      <c r="I36" s="16">
        <v>1385</v>
      </c>
      <c r="J36" s="16">
        <v>1435</v>
      </c>
      <c r="K36" s="16">
        <v>1504</v>
      </c>
      <c r="L36" s="16">
        <v>1559</v>
      </c>
      <c r="M36" s="16">
        <v>1649</v>
      </c>
      <c r="N36" s="16">
        <v>1854</v>
      </c>
      <c r="O36" s="16">
        <v>2202</v>
      </c>
      <c r="P36" s="16">
        <v>2354</v>
      </c>
      <c r="Q36" s="16">
        <v>2556</v>
      </c>
      <c r="R36" s="16">
        <v>2775</v>
      </c>
      <c r="S36" s="16">
        <v>2944</v>
      </c>
      <c r="T36" s="16">
        <v>3198</v>
      </c>
      <c r="U36" s="16">
        <v>3272</v>
      </c>
      <c r="V36" s="16">
        <v>2913</v>
      </c>
      <c r="W36" s="16">
        <v>3036</v>
      </c>
      <c r="X36" s="16">
        <v>3092</v>
      </c>
      <c r="Y36" s="16">
        <v>3209</v>
      </c>
      <c r="Z36" s="16">
        <v>3250</v>
      </c>
      <c r="AA36" s="16">
        <v>3170</v>
      </c>
      <c r="AB36" s="16">
        <v>3245</v>
      </c>
      <c r="AC36" s="16">
        <v>3507</v>
      </c>
      <c r="AD36" s="16">
        <v>3534</v>
      </c>
      <c r="AE36" s="16">
        <v>3654</v>
      </c>
      <c r="AF36" s="38"/>
    </row>
    <row r="37" spans="1:32">
      <c r="A37" s="15"/>
      <c r="B37" s="12" t="s">
        <v>66</v>
      </c>
      <c r="C37" s="16">
        <v>15013</v>
      </c>
      <c r="D37" s="16">
        <v>14822</v>
      </c>
      <c r="E37" s="16">
        <v>17010</v>
      </c>
      <c r="F37" s="16">
        <v>15788</v>
      </c>
      <c r="G37" s="16">
        <v>14992</v>
      </c>
      <c r="H37" s="16">
        <v>21739</v>
      </c>
      <c r="I37" s="16">
        <v>18747</v>
      </c>
      <c r="J37" s="16">
        <v>19302</v>
      </c>
      <c r="K37" s="16">
        <v>20689</v>
      </c>
      <c r="L37" s="16">
        <v>21210</v>
      </c>
      <c r="M37" s="16">
        <v>23892</v>
      </c>
      <c r="N37" s="16">
        <v>21413</v>
      </c>
      <c r="O37" s="16">
        <v>24463</v>
      </c>
      <c r="P37" s="16">
        <v>28456</v>
      </c>
      <c r="Q37" s="16">
        <v>23980</v>
      </c>
      <c r="R37" s="16">
        <v>26695</v>
      </c>
      <c r="S37" s="16">
        <v>31802</v>
      </c>
      <c r="T37" s="16">
        <v>26382</v>
      </c>
      <c r="U37" s="16">
        <v>27959</v>
      </c>
      <c r="V37" s="16">
        <v>32882</v>
      </c>
      <c r="W37" s="16">
        <v>36293</v>
      </c>
      <c r="X37" s="16">
        <v>36637</v>
      </c>
      <c r="Y37" s="16">
        <v>34728</v>
      </c>
      <c r="Z37" s="16">
        <v>32422</v>
      </c>
      <c r="AA37" s="16">
        <v>29692</v>
      </c>
      <c r="AB37" s="16">
        <v>28606</v>
      </c>
      <c r="AC37" s="16">
        <v>30293</v>
      </c>
      <c r="AD37" s="16">
        <v>32866</v>
      </c>
      <c r="AE37" s="16">
        <v>32757</v>
      </c>
      <c r="AF37" s="38"/>
    </row>
    <row r="38" spans="1:32">
      <c r="A38" s="15"/>
      <c r="B38" s="12" t="s">
        <v>67</v>
      </c>
      <c r="C38" s="16">
        <v>12821</v>
      </c>
      <c r="D38" s="16">
        <v>13089</v>
      </c>
      <c r="E38" s="16">
        <v>11752</v>
      </c>
      <c r="F38" s="16">
        <v>11822</v>
      </c>
      <c r="G38" s="16">
        <v>11710</v>
      </c>
      <c r="H38" s="16">
        <v>12905</v>
      </c>
      <c r="I38" s="16">
        <v>11716</v>
      </c>
      <c r="J38" s="16">
        <v>14117</v>
      </c>
      <c r="K38" s="16">
        <v>12831</v>
      </c>
      <c r="L38" s="16">
        <v>13699</v>
      </c>
      <c r="M38" s="16">
        <v>14592</v>
      </c>
      <c r="N38" s="16">
        <v>15918</v>
      </c>
      <c r="O38" s="16">
        <v>18637</v>
      </c>
      <c r="P38" s="16">
        <v>19267</v>
      </c>
      <c r="Q38" s="16">
        <v>18909</v>
      </c>
      <c r="R38" s="16">
        <v>20675</v>
      </c>
      <c r="S38" s="16">
        <v>21050</v>
      </c>
      <c r="T38" s="16">
        <v>18533</v>
      </c>
      <c r="U38" s="16">
        <v>19806</v>
      </c>
      <c r="V38" s="16">
        <v>21510</v>
      </c>
      <c r="W38" s="16">
        <v>23507</v>
      </c>
      <c r="X38" s="16">
        <v>26613</v>
      </c>
      <c r="Y38" s="16">
        <v>25182</v>
      </c>
      <c r="Z38" s="16">
        <v>24994</v>
      </c>
      <c r="AA38" s="16">
        <v>23934</v>
      </c>
      <c r="AB38" s="16">
        <v>24151</v>
      </c>
      <c r="AC38" s="16">
        <v>19426</v>
      </c>
      <c r="AD38" s="16">
        <v>22400</v>
      </c>
      <c r="AE38" s="16">
        <v>22995</v>
      </c>
      <c r="AF38" s="38"/>
    </row>
    <row r="39" spans="1:32">
      <c r="A39" s="15"/>
      <c r="B39" s="12" t="s">
        <v>68</v>
      </c>
      <c r="C39" s="16">
        <v>7835</v>
      </c>
      <c r="D39" s="16">
        <v>7575</v>
      </c>
      <c r="E39" s="16">
        <v>7349</v>
      </c>
      <c r="F39" s="16">
        <v>7055</v>
      </c>
      <c r="G39" s="16">
        <v>7182</v>
      </c>
      <c r="H39" s="16">
        <v>9349</v>
      </c>
      <c r="I39" s="16">
        <v>7878</v>
      </c>
      <c r="J39" s="16">
        <v>10309</v>
      </c>
      <c r="K39" s="16">
        <v>9249</v>
      </c>
      <c r="L39" s="16">
        <v>8535</v>
      </c>
      <c r="M39" s="16">
        <v>8974</v>
      </c>
      <c r="N39" s="16">
        <v>8797</v>
      </c>
      <c r="O39" s="16">
        <v>10681</v>
      </c>
      <c r="P39" s="16">
        <v>9879</v>
      </c>
      <c r="Q39" s="16">
        <v>8442</v>
      </c>
      <c r="R39" s="16">
        <v>9497</v>
      </c>
      <c r="S39" s="16">
        <v>7727</v>
      </c>
      <c r="T39" s="16">
        <v>9110</v>
      </c>
      <c r="U39" s="16">
        <v>8626</v>
      </c>
      <c r="V39" s="16">
        <v>7748</v>
      </c>
      <c r="W39" s="16">
        <v>7185</v>
      </c>
      <c r="X39" s="16">
        <v>7682</v>
      </c>
      <c r="Y39" s="16">
        <v>6690</v>
      </c>
      <c r="Z39" s="16">
        <v>8179</v>
      </c>
      <c r="AA39" s="16">
        <v>6749</v>
      </c>
      <c r="AB39" s="16">
        <v>6375</v>
      </c>
      <c r="AC39" s="16">
        <v>5863</v>
      </c>
      <c r="AD39" s="16">
        <v>6692</v>
      </c>
      <c r="AE39" s="16">
        <v>7082</v>
      </c>
      <c r="AF39" s="38"/>
    </row>
    <row r="40" spans="1:32">
      <c r="A40" s="15"/>
      <c r="B40" s="12" t="s">
        <v>69</v>
      </c>
      <c r="C40" s="16">
        <v>66776</v>
      </c>
      <c r="D40" s="16">
        <v>58007</v>
      </c>
      <c r="E40" s="16">
        <v>62183</v>
      </c>
      <c r="F40" s="16">
        <v>61098</v>
      </c>
      <c r="G40" s="16">
        <v>65634</v>
      </c>
      <c r="H40" s="16">
        <v>73492</v>
      </c>
      <c r="I40" s="16">
        <v>82120</v>
      </c>
      <c r="J40" s="16">
        <v>91859</v>
      </c>
      <c r="K40" s="16">
        <v>96642</v>
      </c>
      <c r="L40" s="16">
        <v>99618</v>
      </c>
      <c r="M40" s="16">
        <v>104882</v>
      </c>
      <c r="N40" s="16">
        <v>102535</v>
      </c>
      <c r="O40" s="16">
        <v>95094</v>
      </c>
      <c r="P40" s="16">
        <v>90326</v>
      </c>
      <c r="Q40" s="16">
        <v>101965</v>
      </c>
      <c r="R40" s="16">
        <v>109975</v>
      </c>
      <c r="S40" s="16">
        <v>118729</v>
      </c>
      <c r="T40" s="16">
        <v>126334</v>
      </c>
      <c r="U40" s="16">
        <v>129600</v>
      </c>
      <c r="V40" s="16">
        <v>122683</v>
      </c>
      <c r="W40" s="16">
        <v>136286</v>
      </c>
      <c r="X40" s="16">
        <v>147107</v>
      </c>
      <c r="Y40" s="16">
        <v>156023</v>
      </c>
      <c r="Z40" s="16">
        <v>155927</v>
      </c>
      <c r="AA40" s="16">
        <v>166704</v>
      </c>
      <c r="AB40" s="16">
        <v>175657</v>
      </c>
      <c r="AC40" s="16">
        <v>192673</v>
      </c>
      <c r="AD40" s="16">
        <v>210498</v>
      </c>
      <c r="AE40" s="16">
        <v>227453</v>
      </c>
      <c r="AF40" s="38"/>
    </row>
    <row r="41" spans="1:32">
      <c r="B41" s="12" t="s">
        <v>70</v>
      </c>
      <c r="C41" s="16">
        <v>1782</v>
      </c>
      <c r="D41" s="16">
        <v>1363</v>
      </c>
      <c r="E41" s="16">
        <v>1327</v>
      </c>
      <c r="F41" s="16">
        <v>1340</v>
      </c>
      <c r="G41" s="16">
        <v>1363</v>
      </c>
      <c r="H41" s="16">
        <v>1415</v>
      </c>
      <c r="I41" s="16">
        <v>1469</v>
      </c>
      <c r="J41" s="16">
        <v>1496</v>
      </c>
      <c r="K41" s="16">
        <v>1448</v>
      </c>
      <c r="L41" s="16">
        <v>1510</v>
      </c>
      <c r="M41" s="16">
        <v>1549</v>
      </c>
      <c r="N41" s="16">
        <v>1553</v>
      </c>
      <c r="O41" s="16">
        <v>1597</v>
      </c>
      <c r="P41" s="16">
        <v>1434</v>
      </c>
      <c r="Q41" s="16">
        <v>1421</v>
      </c>
      <c r="R41" s="16">
        <v>1478</v>
      </c>
      <c r="S41" s="16">
        <v>1450</v>
      </c>
      <c r="T41" s="16">
        <v>1453</v>
      </c>
      <c r="U41" s="16">
        <v>1574</v>
      </c>
      <c r="V41" s="16">
        <v>1413</v>
      </c>
      <c r="W41" s="16">
        <v>1404</v>
      </c>
      <c r="X41" s="16">
        <v>1404</v>
      </c>
      <c r="Y41" s="16">
        <v>1374</v>
      </c>
      <c r="Z41" s="16">
        <v>1365</v>
      </c>
      <c r="AA41" s="16">
        <v>1327</v>
      </c>
      <c r="AB41" s="16">
        <v>1349</v>
      </c>
      <c r="AC41" s="16">
        <v>1408</v>
      </c>
      <c r="AD41" s="16">
        <v>1529</v>
      </c>
      <c r="AE41" s="16">
        <v>1530</v>
      </c>
      <c r="AF41" s="38"/>
    </row>
    <row r="42" spans="1:32">
      <c r="A42" s="93"/>
      <c r="B42" s="93"/>
      <c r="AC42" s="12"/>
      <c r="AD42" s="12"/>
      <c r="AE42" s="12"/>
      <c r="AF42" s="38"/>
    </row>
    <row r="43" spans="1:32">
      <c r="B43" s="46" t="s">
        <v>71</v>
      </c>
      <c r="C43" s="15">
        <v>2.2599999999999998</v>
      </c>
      <c r="D43" s="15">
        <v>2.2400000000000002</v>
      </c>
      <c r="E43" s="15">
        <v>2.19</v>
      </c>
      <c r="F43" s="15">
        <v>2.16</v>
      </c>
      <c r="G43" s="15">
        <v>2.15</v>
      </c>
      <c r="H43" s="15">
        <v>2.1</v>
      </c>
      <c r="I43" s="15">
        <v>2.12</v>
      </c>
      <c r="J43" s="15">
        <v>2.0699999999999998</v>
      </c>
      <c r="K43" s="15">
        <v>2.08</v>
      </c>
      <c r="L43" s="15">
        <v>2.08</v>
      </c>
      <c r="M43" s="15">
        <v>2.0499999999999998</v>
      </c>
      <c r="N43" s="15">
        <v>2.0099999999999998</v>
      </c>
      <c r="O43" s="15">
        <v>2.0099999999999998</v>
      </c>
      <c r="P43" s="15">
        <v>2.0099999999999998</v>
      </c>
      <c r="Q43" s="15">
        <v>2.0099999999999998</v>
      </c>
      <c r="R43" s="15">
        <v>1.98</v>
      </c>
      <c r="S43" s="15">
        <v>1.93</v>
      </c>
      <c r="T43" s="15">
        <v>1.92</v>
      </c>
      <c r="U43" s="15">
        <v>1.87</v>
      </c>
      <c r="V43" s="15">
        <v>1.85</v>
      </c>
      <c r="W43" s="15">
        <v>1.82</v>
      </c>
      <c r="X43" s="15">
        <v>1.78</v>
      </c>
      <c r="Y43" s="15">
        <v>1.8</v>
      </c>
      <c r="Z43" s="15">
        <v>1.82</v>
      </c>
      <c r="AA43" s="15">
        <v>1.79</v>
      </c>
      <c r="AB43" s="15">
        <v>1.77</v>
      </c>
      <c r="AC43" s="15">
        <v>1.74</v>
      </c>
      <c r="AD43" s="15">
        <v>1.71</v>
      </c>
      <c r="AE43" s="15">
        <v>1.71</v>
      </c>
      <c r="AF43" s="38"/>
    </row>
    <row r="44" spans="1:32">
      <c r="A44" s="93"/>
      <c r="B44" s="93"/>
      <c r="AC44" s="38"/>
      <c r="AD44" s="38"/>
      <c r="AE44" s="38"/>
      <c r="AF44" s="38"/>
    </row>
    <row r="45" spans="1:32">
      <c r="A45" s="93" t="s">
        <v>72</v>
      </c>
      <c r="B45" s="93"/>
      <c r="AC45" s="38"/>
      <c r="AD45" s="38"/>
      <c r="AE45" s="38"/>
      <c r="AF45" s="38"/>
    </row>
    <row r="46" spans="1:32">
      <c r="A46" s="93"/>
      <c r="B46" s="93"/>
      <c r="AC46" s="38"/>
      <c r="AD46" s="38"/>
      <c r="AE46" s="38"/>
      <c r="AF46" s="38"/>
    </row>
    <row r="47" spans="1:32">
      <c r="A47" s="94" t="s">
        <v>73</v>
      </c>
      <c r="B47" s="94"/>
      <c r="AC47" s="38"/>
      <c r="AD47" s="38"/>
      <c r="AE47" s="38"/>
      <c r="AF47" s="38"/>
    </row>
    <row r="48" spans="1:32">
      <c r="A48" s="93" t="s">
        <v>74</v>
      </c>
      <c r="B48" s="93"/>
      <c r="AC48" s="38"/>
      <c r="AD48" s="38"/>
      <c r="AE48" s="38"/>
      <c r="AF48" s="38"/>
    </row>
    <row r="49" spans="1:32">
      <c r="A49" s="93" t="s">
        <v>75</v>
      </c>
      <c r="B49" s="93"/>
      <c r="AC49" s="38"/>
      <c r="AD49" s="38"/>
      <c r="AE49" s="38"/>
      <c r="AF49" s="38"/>
    </row>
    <row r="50" spans="1:32">
      <c r="A50" s="93" t="s">
        <v>76</v>
      </c>
      <c r="B50" s="93"/>
      <c r="AC50" s="38"/>
      <c r="AD50" s="38"/>
      <c r="AE50" s="38"/>
      <c r="AF50" s="38"/>
    </row>
    <row r="51" spans="1:32">
      <c r="A51" s="93" t="s">
        <v>77</v>
      </c>
      <c r="B51" s="93"/>
      <c r="AC51" s="38"/>
      <c r="AD51" s="38"/>
      <c r="AE51" s="38"/>
      <c r="AF51" s="38"/>
    </row>
    <row r="52" spans="1:32">
      <c r="A52" s="93" t="s">
        <v>78</v>
      </c>
      <c r="B52" s="93"/>
      <c r="AC52" s="38"/>
      <c r="AD52" s="38"/>
      <c r="AE52" s="38"/>
      <c r="AF52" s="38"/>
    </row>
    <row r="53" spans="1:32" ht="15.75">
      <c r="B53" s="23"/>
    </row>
    <row r="55" spans="1:32">
      <c r="A55" s="13"/>
    </row>
    <row r="56" spans="1:32">
      <c r="A56" s="13"/>
    </row>
    <row r="57" spans="1:32">
      <c r="A57" s="13"/>
    </row>
    <row r="58" spans="1:32">
      <c r="A58" s="13"/>
    </row>
  </sheetData>
  <mergeCells count="13">
    <mergeCell ref="A45:B45"/>
    <mergeCell ref="A8:B8"/>
    <mergeCell ref="A9:B9"/>
    <mergeCell ref="A30:B30"/>
    <mergeCell ref="A42:B42"/>
    <mergeCell ref="A44:B44"/>
    <mergeCell ref="A52:B52"/>
    <mergeCell ref="A46:B46"/>
    <mergeCell ref="A47:B47"/>
    <mergeCell ref="A48:B48"/>
    <mergeCell ref="A49:B49"/>
    <mergeCell ref="A50:B50"/>
    <mergeCell ref="A51:B51"/>
  </mergeCells>
  <pageMargins left="0.7" right="0.7" top="0.75" bottom="0.75" header="0.3" footer="0.3"/>
  <pageSetup paperSize="5" scale="50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57"/>
  <sheetViews>
    <sheetView topLeftCell="L17" zoomScaleNormal="100" workbookViewId="0">
      <selection activeCell="AE31" sqref="AE31"/>
    </sheetView>
  </sheetViews>
  <sheetFormatPr defaultRowHeight="15"/>
  <cols>
    <col min="1" max="1" width="3" style="12" customWidth="1"/>
    <col min="2" max="2" width="52" style="12" customWidth="1"/>
    <col min="3" max="28" width="9.7109375" style="12" customWidth="1"/>
    <col min="29" max="29" width="13.7109375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75">
      <c r="A5" s="21" t="s">
        <v>79</v>
      </c>
      <c r="B5" s="21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C5" s="12"/>
      <c r="AD5" s="38"/>
      <c r="AE5" s="38"/>
      <c r="AF5" s="38"/>
    </row>
    <row r="6" spans="1:32">
      <c r="B6" s="47" t="s">
        <v>80</v>
      </c>
      <c r="AC6" s="12"/>
      <c r="AD6" s="38"/>
      <c r="AE6" s="38"/>
      <c r="AF6" s="38"/>
    </row>
    <row r="7" spans="1:32" ht="15.75">
      <c r="A7" s="93"/>
      <c r="B7" s="93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C7" s="12"/>
      <c r="AD7" s="38"/>
      <c r="AE7" s="38"/>
      <c r="AF7" s="38"/>
    </row>
    <row r="8" spans="1:32" ht="42" customHeight="1">
      <c r="A8" s="93"/>
      <c r="B8" s="93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8"/>
    </row>
    <row r="9" spans="1:32">
      <c r="A9" s="93"/>
      <c r="B9" s="93"/>
      <c r="C9" s="15"/>
      <c r="D9" s="15"/>
      <c r="E9" s="15"/>
      <c r="F9" s="15"/>
      <c r="G9" s="15"/>
      <c r="H9" s="15"/>
      <c r="I9" s="15"/>
      <c r="J9" s="15"/>
      <c r="K9" s="15"/>
      <c r="L9" s="15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>
      <c r="B10" s="15" t="s">
        <v>81</v>
      </c>
      <c r="C10" s="15">
        <v>670.5</v>
      </c>
      <c r="D10" s="15">
        <v>641.6</v>
      </c>
      <c r="E10" s="15">
        <v>663.8</v>
      </c>
      <c r="F10" s="15">
        <v>682.1</v>
      </c>
      <c r="G10" s="15">
        <v>752.1</v>
      </c>
      <c r="H10" s="15">
        <v>772.7</v>
      </c>
      <c r="I10" s="15">
        <v>794.3</v>
      </c>
      <c r="J10" s="15">
        <v>837.2</v>
      </c>
      <c r="K10" s="15">
        <v>867.6</v>
      </c>
      <c r="L10" s="15">
        <v>892.9</v>
      </c>
      <c r="M10" s="15">
        <v>908.9</v>
      </c>
      <c r="N10" s="15">
        <v>914.4</v>
      </c>
      <c r="O10" s="15">
        <v>896.8</v>
      </c>
      <c r="P10" s="15">
        <v>959.3</v>
      </c>
      <c r="Q10" s="39">
        <v>1018.2</v>
      </c>
      <c r="R10" s="39">
        <v>1036.8</v>
      </c>
      <c r="S10" s="39">
        <v>1042.0999999999999</v>
      </c>
      <c r="T10" s="39">
        <v>1094.7</v>
      </c>
      <c r="U10" s="39">
        <v>1112.4000000000001</v>
      </c>
      <c r="V10" s="39">
        <v>1106.5</v>
      </c>
      <c r="W10" s="39">
        <v>1166.7</v>
      </c>
      <c r="X10" s="39">
        <v>1171</v>
      </c>
      <c r="Y10" s="39">
        <v>1173.3</v>
      </c>
      <c r="Z10" s="39">
        <v>1191.4000000000001</v>
      </c>
      <c r="AA10" s="39">
        <v>1180.5</v>
      </c>
      <c r="AB10" s="39">
        <v>1136.5</v>
      </c>
      <c r="AC10" s="39">
        <v>1097.5999999999999</v>
      </c>
      <c r="AD10" s="39">
        <v>1152.5</v>
      </c>
      <c r="AE10" s="39">
        <v>1209.0999999999999</v>
      </c>
      <c r="AF10" s="38"/>
    </row>
    <row r="11" spans="1:32">
      <c r="B11" s="40" t="s">
        <v>40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B12" s="12" t="s">
        <v>42</v>
      </c>
      <c r="C12" s="12">
        <v>0.1</v>
      </c>
      <c r="D12" s="12">
        <v>0.1</v>
      </c>
      <c r="E12" s="12">
        <v>0.1</v>
      </c>
      <c r="F12" s="12">
        <v>0.1</v>
      </c>
      <c r="G12" s="12">
        <v>0.1</v>
      </c>
      <c r="H12" s="12">
        <v>0.1</v>
      </c>
      <c r="I12" s="12">
        <v>0.1</v>
      </c>
      <c r="J12" s="12">
        <v>0.1</v>
      </c>
      <c r="K12" s="12">
        <v>0.1</v>
      </c>
      <c r="L12" s="12">
        <v>0.1</v>
      </c>
      <c r="M12" s="38">
        <v>0.1</v>
      </c>
      <c r="N12" s="38">
        <v>0.1</v>
      </c>
      <c r="O12" s="38">
        <v>0.1</v>
      </c>
      <c r="P12" s="38">
        <v>0.1</v>
      </c>
      <c r="Q12" s="38">
        <v>0.1</v>
      </c>
      <c r="R12" s="38">
        <v>0.2</v>
      </c>
      <c r="S12" s="38">
        <v>0.1</v>
      </c>
      <c r="T12" s="38">
        <v>0.1</v>
      </c>
      <c r="U12" s="38">
        <v>0.1</v>
      </c>
      <c r="V12" s="38">
        <v>0.2</v>
      </c>
      <c r="W12" s="38">
        <v>0.2</v>
      </c>
      <c r="X12" s="38">
        <v>0.3</v>
      </c>
      <c r="Y12" s="38">
        <v>0.3</v>
      </c>
      <c r="Z12" s="38">
        <v>0.3</v>
      </c>
      <c r="AA12" s="38">
        <v>0.4</v>
      </c>
      <c r="AB12" s="38">
        <v>0.4</v>
      </c>
      <c r="AC12" s="38">
        <v>0.4</v>
      </c>
      <c r="AD12" s="38">
        <v>0.4</v>
      </c>
      <c r="AE12" s="38">
        <v>0.8</v>
      </c>
      <c r="AF12" s="38"/>
    </row>
    <row r="13" spans="1:32">
      <c r="B13" s="12" t="s">
        <v>43</v>
      </c>
      <c r="C13" s="12">
        <v>164.6</v>
      </c>
      <c r="D13" s="12">
        <v>161.1</v>
      </c>
      <c r="E13" s="12">
        <v>171.2</v>
      </c>
      <c r="F13" s="12">
        <v>180.7</v>
      </c>
      <c r="G13" s="12">
        <v>199.1</v>
      </c>
      <c r="H13" s="12">
        <v>195.9</v>
      </c>
      <c r="I13" s="12">
        <v>209.4</v>
      </c>
      <c r="J13" s="12">
        <v>215.1</v>
      </c>
      <c r="K13" s="12">
        <v>227.3</v>
      </c>
      <c r="L13" s="12">
        <v>233.5</v>
      </c>
      <c r="M13" s="38">
        <v>229.4</v>
      </c>
      <c r="N13" s="38">
        <v>240.3</v>
      </c>
      <c r="O13" s="38">
        <v>238.6</v>
      </c>
      <c r="P13" s="38">
        <v>253.8</v>
      </c>
      <c r="Q13" s="38">
        <v>271.60000000000002</v>
      </c>
      <c r="R13" s="38">
        <v>259.8</v>
      </c>
      <c r="S13" s="38">
        <v>275.3</v>
      </c>
      <c r="T13" s="38">
        <v>279.60000000000002</v>
      </c>
      <c r="U13" s="38">
        <v>283.8</v>
      </c>
      <c r="V13" s="38">
        <v>294</v>
      </c>
      <c r="W13" s="38">
        <v>307.60000000000002</v>
      </c>
      <c r="X13" s="38">
        <v>297.3</v>
      </c>
      <c r="Y13" s="38">
        <v>304.10000000000002</v>
      </c>
      <c r="Z13" s="38">
        <v>321.8</v>
      </c>
      <c r="AA13" s="38">
        <v>320.8</v>
      </c>
      <c r="AB13" s="38">
        <v>344.4</v>
      </c>
      <c r="AC13" s="38">
        <v>362.5</v>
      </c>
      <c r="AD13" s="38">
        <v>370.8</v>
      </c>
      <c r="AE13" s="38">
        <v>386.4</v>
      </c>
      <c r="AF13" s="38"/>
    </row>
    <row r="14" spans="1:32">
      <c r="B14" s="12" t="s">
        <v>44</v>
      </c>
      <c r="C14" s="12">
        <v>422.6</v>
      </c>
      <c r="D14" s="12">
        <v>390.7</v>
      </c>
      <c r="E14" s="12">
        <v>400.8</v>
      </c>
      <c r="F14" s="12">
        <v>424.7</v>
      </c>
      <c r="G14" s="12">
        <v>471.1</v>
      </c>
      <c r="H14" s="12">
        <v>496.1</v>
      </c>
      <c r="I14" s="12">
        <v>505.8</v>
      </c>
      <c r="J14" s="12">
        <v>542.20000000000005</v>
      </c>
      <c r="K14" s="12">
        <v>549.5</v>
      </c>
      <c r="L14" s="12">
        <v>578.6</v>
      </c>
      <c r="M14" s="38">
        <v>601.4</v>
      </c>
      <c r="N14" s="38">
        <v>587.70000000000005</v>
      </c>
      <c r="O14" s="38">
        <v>578.79999999999995</v>
      </c>
      <c r="P14" s="38">
        <v>616.9</v>
      </c>
      <c r="Q14" s="38">
        <v>654</v>
      </c>
      <c r="R14" s="38">
        <v>679.9</v>
      </c>
      <c r="S14" s="38">
        <v>683.3</v>
      </c>
      <c r="T14" s="38">
        <v>711.5</v>
      </c>
      <c r="U14" s="38">
        <v>725.1</v>
      </c>
      <c r="V14" s="38">
        <v>706.8</v>
      </c>
      <c r="W14" s="38">
        <v>751.1</v>
      </c>
      <c r="X14" s="38">
        <v>785.1</v>
      </c>
      <c r="Y14" s="38">
        <v>776.8</v>
      </c>
      <c r="Z14" s="38">
        <v>783</v>
      </c>
      <c r="AA14" s="38">
        <v>781.1</v>
      </c>
      <c r="AB14" s="38">
        <v>739.9</v>
      </c>
      <c r="AC14" s="38">
        <v>691.4</v>
      </c>
      <c r="AD14" s="38">
        <v>731.6</v>
      </c>
      <c r="AE14" s="38">
        <v>771.3</v>
      </c>
      <c r="AF14" s="38"/>
    </row>
    <row r="15" spans="1:32">
      <c r="B15" s="12" t="s">
        <v>45</v>
      </c>
      <c r="C15" s="12" t="s">
        <v>46</v>
      </c>
      <c r="D15" s="12" t="s">
        <v>46</v>
      </c>
      <c r="E15" s="12" t="s">
        <v>46</v>
      </c>
      <c r="F15" s="12" t="s">
        <v>46</v>
      </c>
      <c r="G15" s="12" t="s">
        <v>46</v>
      </c>
      <c r="H15" s="12" t="s">
        <v>46</v>
      </c>
      <c r="I15" s="12" t="s">
        <v>46</v>
      </c>
      <c r="J15" s="12" t="s">
        <v>46</v>
      </c>
      <c r="K15" s="12" t="s">
        <v>46</v>
      </c>
      <c r="L15" s="12" t="s">
        <v>46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1.2</v>
      </c>
      <c r="S15" s="38">
        <v>1.4</v>
      </c>
      <c r="T15" s="38">
        <v>6</v>
      </c>
      <c r="U15" s="38">
        <v>6.2</v>
      </c>
      <c r="V15" s="38">
        <v>7.3</v>
      </c>
      <c r="W15" s="38">
        <v>9.6</v>
      </c>
      <c r="X15" s="38">
        <v>14.3</v>
      </c>
      <c r="Y15" s="38">
        <v>15.6</v>
      </c>
      <c r="Z15" s="38">
        <v>14.4</v>
      </c>
      <c r="AA15" s="38">
        <v>15.7</v>
      </c>
      <c r="AB15" s="38">
        <v>0</v>
      </c>
      <c r="AC15" s="38">
        <v>0</v>
      </c>
      <c r="AD15" s="38">
        <v>0</v>
      </c>
      <c r="AE15" s="38">
        <v>0</v>
      </c>
      <c r="AF15" s="38"/>
    </row>
    <row r="16" spans="1:32">
      <c r="B16" s="12" t="s">
        <v>47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/>
    </row>
    <row r="17" spans="1:32">
      <c r="B17" s="12" t="s">
        <v>82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>
      <c r="B18" s="12" t="s">
        <v>83</v>
      </c>
      <c r="C18" s="12">
        <v>60.1</v>
      </c>
      <c r="D18" s="12">
        <v>66.400000000000006</v>
      </c>
      <c r="E18" s="12">
        <v>65.8</v>
      </c>
      <c r="F18" s="12">
        <v>55.8</v>
      </c>
      <c r="G18" s="12">
        <v>59.9</v>
      </c>
      <c r="H18" s="12">
        <v>56.6</v>
      </c>
      <c r="I18" s="12">
        <v>54.9</v>
      </c>
      <c r="J18" s="12">
        <v>56.7</v>
      </c>
      <c r="K18" s="12">
        <v>68.8</v>
      </c>
      <c r="L18" s="12">
        <v>60.3</v>
      </c>
      <c r="M18" s="38">
        <v>61.4</v>
      </c>
      <c r="N18" s="38">
        <v>70.3</v>
      </c>
      <c r="O18" s="38">
        <v>65.7</v>
      </c>
      <c r="P18" s="38">
        <v>75.7</v>
      </c>
      <c r="Q18" s="38">
        <v>78.8</v>
      </c>
      <c r="R18" s="38">
        <v>83</v>
      </c>
      <c r="S18" s="38">
        <v>68.7</v>
      </c>
      <c r="T18" s="38">
        <v>84.4</v>
      </c>
      <c r="U18" s="38">
        <v>84.9</v>
      </c>
      <c r="V18" s="38">
        <v>87</v>
      </c>
      <c r="W18" s="38">
        <v>86.1</v>
      </c>
      <c r="X18" s="38">
        <v>61.2</v>
      </c>
      <c r="Y18" s="38">
        <v>62.8</v>
      </c>
      <c r="Z18" s="38">
        <v>59.4</v>
      </c>
      <c r="AA18" s="38">
        <v>50.8</v>
      </c>
      <c r="AB18" s="38">
        <v>40.799999999999997</v>
      </c>
      <c r="AC18" s="38">
        <v>31.3</v>
      </c>
      <c r="AD18" s="38">
        <v>36.700000000000003</v>
      </c>
      <c r="AE18" s="38">
        <v>36.9</v>
      </c>
      <c r="AF18" s="38"/>
    </row>
    <row r="19" spans="1:32">
      <c r="B19" s="12" t="s">
        <v>48</v>
      </c>
      <c r="C19" s="12">
        <v>0.1</v>
      </c>
      <c r="D19" s="12">
        <v>0.1</v>
      </c>
      <c r="E19" s="12">
        <v>0</v>
      </c>
      <c r="F19" s="12">
        <v>0</v>
      </c>
      <c r="G19" s="12">
        <v>0</v>
      </c>
      <c r="H19" s="12">
        <v>0.1</v>
      </c>
      <c r="I19" s="12">
        <v>0.1</v>
      </c>
      <c r="J19" s="12">
        <v>0</v>
      </c>
      <c r="K19" s="12">
        <v>0</v>
      </c>
      <c r="L19" s="12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>
      <c r="B20" s="12" t="s">
        <v>49</v>
      </c>
      <c r="C20" s="12">
        <v>6.4</v>
      </c>
      <c r="D20" s="12">
        <v>6.1</v>
      </c>
      <c r="E20" s="12">
        <v>5.8</v>
      </c>
      <c r="F20" s="12">
        <v>6.2</v>
      </c>
      <c r="G20" s="12">
        <v>6.7</v>
      </c>
      <c r="H20" s="12">
        <v>7.2</v>
      </c>
      <c r="I20" s="12">
        <v>8.1999999999999993</v>
      </c>
      <c r="J20" s="12">
        <v>8.1999999999999993</v>
      </c>
      <c r="K20" s="12">
        <v>7.8</v>
      </c>
      <c r="L20" s="12">
        <v>8.3000000000000007</v>
      </c>
      <c r="M20" s="38">
        <v>8.1</v>
      </c>
      <c r="N20" s="38">
        <v>6.8</v>
      </c>
      <c r="O20" s="38">
        <v>7.3</v>
      </c>
      <c r="P20" s="38">
        <v>6.8</v>
      </c>
      <c r="Q20" s="38">
        <v>7.2</v>
      </c>
      <c r="R20" s="38">
        <v>7.8</v>
      </c>
      <c r="S20" s="38">
        <v>7.2</v>
      </c>
      <c r="T20" s="38">
        <v>5.9</v>
      </c>
      <c r="U20" s="38">
        <v>4.9000000000000004</v>
      </c>
      <c r="V20" s="38">
        <v>4.4000000000000004</v>
      </c>
      <c r="W20" s="38">
        <v>5.3</v>
      </c>
      <c r="X20" s="38">
        <v>5.4</v>
      </c>
      <c r="Y20" s="38">
        <v>6.1</v>
      </c>
      <c r="Z20" s="38">
        <v>6.3</v>
      </c>
      <c r="AA20" s="38">
        <v>6.2</v>
      </c>
      <c r="AB20" s="15">
        <v>5.6</v>
      </c>
      <c r="AC20" s="15">
        <v>5.9</v>
      </c>
      <c r="AD20" s="15">
        <v>7</v>
      </c>
      <c r="AE20" s="15">
        <v>7.8</v>
      </c>
      <c r="AF20" s="38"/>
    </row>
    <row r="21" spans="1:32">
      <c r="B21" s="12" t="s">
        <v>50</v>
      </c>
      <c r="C21" s="12">
        <v>16.600000000000001</v>
      </c>
      <c r="D21" s="12">
        <v>17.100000000000001</v>
      </c>
      <c r="E21" s="12">
        <v>20</v>
      </c>
      <c r="F21" s="12">
        <v>14.5</v>
      </c>
      <c r="G21" s="12">
        <v>15.2</v>
      </c>
      <c r="H21" s="12">
        <v>16.8</v>
      </c>
      <c r="I21" s="12">
        <v>15.9</v>
      </c>
      <c r="J21" s="12">
        <v>14.7</v>
      </c>
      <c r="K21" s="12">
        <v>14.1</v>
      </c>
      <c r="L21" s="12">
        <v>12</v>
      </c>
      <c r="M21" s="38">
        <v>8.5</v>
      </c>
      <c r="N21" s="38">
        <v>9.1</v>
      </c>
      <c r="O21" s="38">
        <v>6.3</v>
      </c>
      <c r="P21" s="38">
        <v>6.1</v>
      </c>
      <c r="Q21" s="38">
        <v>6.4</v>
      </c>
      <c r="R21" s="38">
        <v>4.9000000000000004</v>
      </c>
      <c r="S21" s="38">
        <v>6.1</v>
      </c>
      <c r="T21" s="38">
        <v>7.2</v>
      </c>
      <c r="U21" s="38">
        <v>7.4</v>
      </c>
      <c r="V21" s="38">
        <v>6.9</v>
      </c>
      <c r="W21" s="38">
        <v>6.8</v>
      </c>
      <c r="X21" s="38">
        <v>7.3</v>
      </c>
      <c r="Y21" s="38">
        <v>7.6</v>
      </c>
      <c r="Z21" s="38">
        <v>6.2</v>
      </c>
      <c r="AA21" s="38">
        <v>5.4</v>
      </c>
      <c r="AB21" s="15">
        <v>5.5</v>
      </c>
      <c r="AC21" s="15">
        <v>6</v>
      </c>
      <c r="AD21" s="15">
        <v>5.9</v>
      </c>
      <c r="AE21" s="15">
        <v>5.9</v>
      </c>
      <c r="AF21" s="38"/>
    </row>
    <row r="22" spans="1:32">
      <c r="B22" s="42" t="s">
        <v>51</v>
      </c>
      <c r="AB22" s="15"/>
      <c r="AC22" s="15"/>
      <c r="AD22" s="15"/>
      <c r="AE22" s="15"/>
      <c r="AF22" s="38"/>
    </row>
    <row r="23" spans="1:32">
      <c r="B23" s="12" t="s">
        <v>53</v>
      </c>
      <c r="C23" s="15">
        <v>97.6</v>
      </c>
      <c r="D23" s="15">
        <v>96</v>
      </c>
      <c r="E23" s="15">
        <v>104.2</v>
      </c>
      <c r="F23" s="15">
        <v>103.6</v>
      </c>
      <c r="G23" s="15">
        <v>112.8</v>
      </c>
      <c r="H23" s="15">
        <v>118.2</v>
      </c>
      <c r="I23" s="15">
        <v>123.9</v>
      </c>
      <c r="J23" s="15">
        <v>131.80000000000001</v>
      </c>
      <c r="K23" s="15">
        <v>140.69999999999999</v>
      </c>
      <c r="L23" s="15">
        <v>145</v>
      </c>
      <c r="M23" s="15">
        <v>145.80000000000001</v>
      </c>
      <c r="N23" s="15">
        <v>147.69999999999999</v>
      </c>
      <c r="O23" s="15">
        <v>152.9</v>
      </c>
      <c r="P23" s="15">
        <v>155</v>
      </c>
      <c r="Q23" s="15">
        <v>158.4</v>
      </c>
      <c r="R23" s="15">
        <v>161</v>
      </c>
      <c r="S23" s="15">
        <v>160.1</v>
      </c>
      <c r="T23" s="15">
        <v>170.3</v>
      </c>
      <c r="U23" s="15">
        <v>169.8</v>
      </c>
      <c r="V23" s="15">
        <v>172.5</v>
      </c>
      <c r="W23" s="15">
        <v>178.9</v>
      </c>
      <c r="X23" s="15">
        <v>180</v>
      </c>
      <c r="Y23" s="15">
        <v>185.1</v>
      </c>
      <c r="Z23" s="15">
        <v>193.2</v>
      </c>
      <c r="AA23" s="15">
        <v>194.1</v>
      </c>
      <c r="AB23" s="15">
        <v>202.4</v>
      </c>
      <c r="AC23" s="15">
        <v>217.2</v>
      </c>
      <c r="AD23" s="15">
        <v>225</v>
      </c>
      <c r="AE23" s="15">
        <v>238.1</v>
      </c>
      <c r="AF23" s="38"/>
    </row>
    <row r="24" spans="1:32">
      <c r="B24" s="12" t="s">
        <v>84</v>
      </c>
      <c r="C24" s="15">
        <v>120.6</v>
      </c>
      <c r="D24" s="15">
        <v>120.3</v>
      </c>
      <c r="E24" s="15">
        <v>126</v>
      </c>
      <c r="F24" s="15">
        <v>131.30000000000001</v>
      </c>
      <c r="G24" s="15">
        <v>142.30000000000001</v>
      </c>
      <c r="H24" s="15">
        <v>147.69999999999999</v>
      </c>
      <c r="I24" s="15">
        <v>148.9</v>
      </c>
      <c r="J24" s="15">
        <v>153.9</v>
      </c>
      <c r="K24" s="15">
        <v>160</v>
      </c>
      <c r="L24" s="15">
        <v>166.6</v>
      </c>
      <c r="M24" s="15">
        <v>157.1</v>
      </c>
      <c r="N24" s="15">
        <v>179.7</v>
      </c>
      <c r="O24" s="15">
        <v>173.4</v>
      </c>
      <c r="P24" s="15">
        <v>203.4</v>
      </c>
      <c r="Q24" s="15">
        <v>225.8</v>
      </c>
      <c r="R24" s="15">
        <v>208.4</v>
      </c>
      <c r="S24" s="15">
        <v>241</v>
      </c>
      <c r="T24" s="15">
        <v>247.3</v>
      </c>
      <c r="U24" s="15">
        <v>261.3</v>
      </c>
      <c r="V24" s="15">
        <v>278.89999999999998</v>
      </c>
      <c r="W24" s="15">
        <v>312.8</v>
      </c>
      <c r="X24" s="15">
        <v>305.8</v>
      </c>
      <c r="Y24" s="15">
        <v>303</v>
      </c>
      <c r="Z24" s="15">
        <v>316.8</v>
      </c>
      <c r="AA24" s="15">
        <v>308.60000000000002</v>
      </c>
      <c r="AB24" s="15">
        <v>295.89999999999998</v>
      </c>
      <c r="AC24" s="15">
        <v>288.10000000000002</v>
      </c>
      <c r="AD24" s="15">
        <v>293.89999999999998</v>
      </c>
      <c r="AE24" s="15">
        <v>311.5</v>
      </c>
      <c r="AF24" s="38"/>
    </row>
    <row r="25" spans="1:32">
      <c r="B25" s="12" t="s">
        <v>85</v>
      </c>
      <c r="C25" s="15">
        <v>253.6</v>
      </c>
      <c r="D25" s="15">
        <v>228.8</v>
      </c>
      <c r="E25" s="15">
        <v>234.4</v>
      </c>
      <c r="F25" s="15">
        <v>261</v>
      </c>
      <c r="G25" s="15">
        <v>299.8</v>
      </c>
      <c r="H25" s="15">
        <v>319.3</v>
      </c>
      <c r="I25" s="15">
        <v>337</v>
      </c>
      <c r="J25" s="15">
        <v>365.4</v>
      </c>
      <c r="K25" s="15">
        <v>370.6</v>
      </c>
      <c r="L25" s="15">
        <v>387.2</v>
      </c>
      <c r="M25" s="15">
        <v>408.2</v>
      </c>
      <c r="N25" s="15">
        <v>382.7</v>
      </c>
      <c r="O25" s="15">
        <v>377.7</v>
      </c>
      <c r="P25" s="15">
        <v>407</v>
      </c>
      <c r="Q25" s="15">
        <v>425.1</v>
      </c>
      <c r="R25" s="15">
        <v>449.7</v>
      </c>
      <c r="S25" s="15">
        <v>435.1</v>
      </c>
      <c r="T25" s="15">
        <v>453.7</v>
      </c>
      <c r="U25" s="15">
        <v>457.5</v>
      </c>
      <c r="V25" s="15">
        <v>450.3</v>
      </c>
      <c r="W25" s="15">
        <v>466.2</v>
      </c>
      <c r="X25" s="15">
        <v>489.6</v>
      </c>
      <c r="Y25" s="15">
        <v>490.5</v>
      </c>
      <c r="Z25" s="15">
        <v>495.1</v>
      </c>
      <c r="AA25" s="15">
        <v>497.9</v>
      </c>
      <c r="AB25" s="15">
        <v>470.5</v>
      </c>
      <c r="AC25" s="15">
        <v>440.2</v>
      </c>
      <c r="AD25" s="15">
        <v>463.5</v>
      </c>
      <c r="AE25" s="15">
        <v>485.9</v>
      </c>
      <c r="AF25" s="38"/>
    </row>
    <row r="26" spans="1:32">
      <c r="B26" s="12" t="s">
        <v>58</v>
      </c>
      <c r="C26" s="12">
        <v>6.5</v>
      </c>
      <c r="D26" s="12">
        <v>6.2</v>
      </c>
      <c r="E26" s="12">
        <v>5.8</v>
      </c>
      <c r="F26" s="12">
        <v>6.3</v>
      </c>
      <c r="G26" s="12">
        <v>6.7</v>
      </c>
      <c r="H26" s="12">
        <v>7.3</v>
      </c>
      <c r="I26" s="12">
        <v>8.1999999999999993</v>
      </c>
      <c r="J26" s="12">
        <v>8.3000000000000007</v>
      </c>
      <c r="K26" s="12">
        <v>7.8</v>
      </c>
      <c r="L26" s="12">
        <v>8.4</v>
      </c>
      <c r="M26" s="15">
        <v>8.1</v>
      </c>
      <c r="N26" s="15">
        <v>6.9</v>
      </c>
      <c r="O26" s="15">
        <v>7.3</v>
      </c>
      <c r="P26" s="15">
        <v>6.8</v>
      </c>
      <c r="Q26" s="15">
        <v>7.2</v>
      </c>
      <c r="R26" s="15">
        <v>7.9</v>
      </c>
      <c r="S26" s="15">
        <v>7.2</v>
      </c>
      <c r="T26" s="15">
        <v>5.9</v>
      </c>
      <c r="U26" s="15">
        <v>4.9000000000000004</v>
      </c>
      <c r="V26" s="15">
        <v>4.5</v>
      </c>
      <c r="W26" s="15">
        <v>5.3</v>
      </c>
      <c r="X26" s="15">
        <v>5.5</v>
      </c>
      <c r="Y26" s="15">
        <v>6.1</v>
      </c>
      <c r="Z26" s="15">
        <v>6.3</v>
      </c>
      <c r="AA26" s="15">
        <v>6.2</v>
      </c>
      <c r="AB26" s="15">
        <v>5.6</v>
      </c>
      <c r="AC26" s="15">
        <v>6</v>
      </c>
      <c r="AD26" s="15">
        <v>7.1</v>
      </c>
      <c r="AE26" s="15">
        <v>7.8</v>
      </c>
      <c r="AF26" s="38"/>
    </row>
    <row r="27" spans="1:32">
      <c r="B27" s="12" t="s">
        <v>59</v>
      </c>
      <c r="C27" s="12">
        <v>85.7</v>
      </c>
      <c r="D27" s="12">
        <v>79.7</v>
      </c>
      <c r="E27" s="12">
        <v>83.6</v>
      </c>
      <c r="F27" s="12">
        <v>83.1</v>
      </c>
      <c r="G27" s="12">
        <v>86.6</v>
      </c>
      <c r="H27" s="12">
        <v>78.599999999999994</v>
      </c>
      <c r="I27" s="12">
        <v>76.3</v>
      </c>
      <c r="J27" s="12">
        <v>77.8</v>
      </c>
      <c r="K27" s="12">
        <v>74.8</v>
      </c>
      <c r="L27" s="12">
        <v>79.099999999999994</v>
      </c>
      <c r="M27" s="15">
        <v>81.5</v>
      </c>
      <c r="N27" s="15">
        <v>80.7</v>
      </c>
      <c r="O27" s="15">
        <v>73.5</v>
      </c>
      <c r="P27" s="15">
        <v>74.400000000000006</v>
      </c>
      <c r="Q27" s="15">
        <v>76.599999999999994</v>
      </c>
      <c r="R27" s="15">
        <v>81.7</v>
      </c>
      <c r="S27" s="15">
        <v>85.6</v>
      </c>
      <c r="T27" s="15">
        <v>91.8</v>
      </c>
      <c r="U27" s="15">
        <v>96.7</v>
      </c>
      <c r="V27" s="15">
        <v>82.4</v>
      </c>
      <c r="W27" s="15">
        <v>81.3</v>
      </c>
      <c r="X27" s="15">
        <v>91.6</v>
      </c>
      <c r="Y27" s="15">
        <v>94.2</v>
      </c>
      <c r="Z27" s="15">
        <v>90.9</v>
      </c>
      <c r="AA27" s="15">
        <v>93.4</v>
      </c>
      <c r="AB27" s="15">
        <v>88.9</v>
      </c>
      <c r="AC27" s="15">
        <v>81.5</v>
      </c>
      <c r="AD27" s="15">
        <v>93.2</v>
      </c>
      <c r="AE27" s="15">
        <v>95.3</v>
      </c>
      <c r="AF27" s="38"/>
    </row>
    <row r="28" spans="1:32">
      <c r="B28" s="12" t="s">
        <v>86</v>
      </c>
      <c r="C28" s="12">
        <v>106.5</v>
      </c>
      <c r="D28" s="12">
        <v>110.6</v>
      </c>
      <c r="E28" s="12">
        <v>109.7</v>
      </c>
      <c r="F28" s="12">
        <v>96.8</v>
      </c>
      <c r="G28" s="12">
        <v>103.9</v>
      </c>
      <c r="H28" s="12">
        <v>101.7</v>
      </c>
      <c r="I28" s="12">
        <v>99.9</v>
      </c>
      <c r="J28" s="12">
        <v>100.1</v>
      </c>
      <c r="K28" s="12">
        <v>113.6</v>
      </c>
      <c r="L28" s="12">
        <v>106.3</v>
      </c>
      <c r="M28" s="15">
        <v>108.2</v>
      </c>
      <c r="N28" s="15">
        <v>116.7</v>
      </c>
      <c r="O28" s="15">
        <v>112</v>
      </c>
      <c r="P28" s="15">
        <v>112.7</v>
      </c>
      <c r="Q28" s="15">
        <v>125.1</v>
      </c>
      <c r="R28" s="15">
        <v>128.1</v>
      </c>
      <c r="S28" s="15">
        <v>113</v>
      </c>
      <c r="T28" s="15">
        <v>125.7</v>
      </c>
      <c r="U28" s="15">
        <v>122.2</v>
      </c>
      <c r="V28" s="15">
        <v>118</v>
      </c>
      <c r="W28" s="15">
        <v>122.3</v>
      </c>
      <c r="X28" s="15">
        <v>98.5</v>
      </c>
      <c r="Y28" s="15">
        <v>94.4</v>
      </c>
      <c r="Z28" s="15">
        <v>89</v>
      </c>
      <c r="AA28" s="15">
        <v>80.099999999999994</v>
      </c>
      <c r="AB28" s="15">
        <v>73.3</v>
      </c>
      <c r="AC28" s="15">
        <v>64.7</v>
      </c>
      <c r="AD28" s="15">
        <v>69.8</v>
      </c>
      <c r="AE28" s="15">
        <v>70.5</v>
      </c>
      <c r="AF28" s="38"/>
    </row>
    <row r="29" spans="1:32">
      <c r="A29" s="93"/>
      <c r="B29" s="93"/>
      <c r="AB29" s="15"/>
      <c r="AC29" s="15"/>
      <c r="AD29" s="15"/>
      <c r="AE29" s="15"/>
      <c r="AF29" s="38"/>
    </row>
    <row r="30" spans="1:32">
      <c r="B30" s="15" t="s">
        <v>87</v>
      </c>
      <c r="AB30" s="15"/>
      <c r="AC30" s="15"/>
      <c r="AD30" s="15"/>
      <c r="AE30" s="15"/>
      <c r="AF30" s="38"/>
    </row>
    <row r="31" spans="1:32">
      <c r="B31" s="44" t="s">
        <v>88</v>
      </c>
      <c r="C31" s="16">
        <v>574543</v>
      </c>
      <c r="D31" s="16">
        <v>562745</v>
      </c>
      <c r="E31" s="16">
        <v>544388</v>
      </c>
      <c r="F31" s="16">
        <v>566575</v>
      </c>
      <c r="G31" s="16">
        <v>629013</v>
      </c>
      <c r="H31" s="16">
        <v>650961</v>
      </c>
      <c r="I31" s="16">
        <v>664002</v>
      </c>
      <c r="J31" s="16">
        <v>709032</v>
      </c>
      <c r="K31" s="16">
        <v>715403</v>
      </c>
      <c r="L31" s="16">
        <v>737061</v>
      </c>
      <c r="M31" s="48">
        <v>775466</v>
      </c>
      <c r="N31" s="48">
        <v>760576</v>
      </c>
      <c r="O31" s="48">
        <v>786128</v>
      </c>
      <c r="P31" s="48">
        <v>821278</v>
      </c>
      <c r="Q31" s="48">
        <v>856415</v>
      </c>
      <c r="R31" s="48">
        <v>895753</v>
      </c>
      <c r="S31" s="48">
        <v>896205</v>
      </c>
      <c r="T31" s="48">
        <v>897448</v>
      </c>
      <c r="U31" s="48">
        <v>870105</v>
      </c>
      <c r="V31" s="48">
        <v>783756</v>
      </c>
      <c r="W31" s="48">
        <v>851073</v>
      </c>
      <c r="X31" s="48">
        <v>852680</v>
      </c>
      <c r="Y31" s="48">
        <v>886452</v>
      </c>
      <c r="Z31" s="48">
        <v>917354</v>
      </c>
      <c r="AA31" s="48">
        <v>962619</v>
      </c>
      <c r="AB31" s="15">
        <v>970680</v>
      </c>
      <c r="AC31" s="15">
        <v>975773</v>
      </c>
      <c r="AD31" s="15">
        <v>1013101</v>
      </c>
      <c r="AE31" s="15">
        <v>1041012</v>
      </c>
      <c r="AF31" s="38"/>
    </row>
    <row r="32" spans="1:32">
      <c r="B32" s="49" t="s">
        <v>89</v>
      </c>
      <c r="AB32" s="15"/>
      <c r="AC32" s="15"/>
      <c r="AD32" s="15"/>
      <c r="AE32" s="15"/>
      <c r="AF32" s="38"/>
    </row>
    <row r="33" spans="1:32">
      <c r="B33" s="12" t="s">
        <v>64</v>
      </c>
      <c r="C33" s="48">
        <v>10508</v>
      </c>
      <c r="D33" s="48">
        <v>10559</v>
      </c>
      <c r="E33" s="48">
        <v>11625</v>
      </c>
      <c r="F33" s="48">
        <v>11817</v>
      </c>
      <c r="G33" s="48">
        <v>12883</v>
      </c>
      <c r="H33" s="48">
        <v>13618</v>
      </c>
      <c r="I33" s="48">
        <v>14408</v>
      </c>
      <c r="J33" s="48">
        <v>15460</v>
      </c>
      <c r="K33" s="48">
        <v>16548</v>
      </c>
      <c r="L33" s="48">
        <v>17214</v>
      </c>
      <c r="M33" s="48">
        <v>17540</v>
      </c>
      <c r="N33" s="48">
        <v>18058</v>
      </c>
      <c r="O33" s="48">
        <v>18923</v>
      </c>
      <c r="P33" s="48">
        <v>19454</v>
      </c>
      <c r="Q33" s="48">
        <v>20125</v>
      </c>
      <c r="R33" s="48">
        <v>20778</v>
      </c>
      <c r="S33" s="48">
        <v>20888</v>
      </c>
      <c r="T33" s="48">
        <v>22510</v>
      </c>
      <c r="U33" s="48">
        <v>22654</v>
      </c>
      <c r="V33" s="48">
        <v>23282</v>
      </c>
      <c r="W33" s="48">
        <v>24399</v>
      </c>
      <c r="X33" s="48">
        <v>24829</v>
      </c>
      <c r="Y33" s="48">
        <v>25647</v>
      </c>
      <c r="Z33" s="48">
        <v>27020</v>
      </c>
      <c r="AA33" s="48">
        <v>27315</v>
      </c>
      <c r="AB33" s="15">
        <v>28785</v>
      </c>
      <c r="AC33" s="15">
        <v>31174</v>
      </c>
      <c r="AD33" s="15">
        <v>32583</v>
      </c>
      <c r="AE33" s="15">
        <v>34865</v>
      </c>
      <c r="AF33" s="38"/>
    </row>
    <row r="34" spans="1:32">
      <c r="B34" s="12" t="s">
        <v>90</v>
      </c>
      <c r="C34" s="48">
        <v>13630</v>
      </c>
      <c r="D34" s="48">
        <v>13821</v>
      </c>
      <c r="E34" s="48">
        <v>14718</v>
      </c>
      <c r="F34" s="48">
        <v>15588</v>
      </c>
      <c r="G34" s="48">
        <v>17138</v>
      </c>
      <c r="H34" s="48">
        <v>17928</v>
      </c>
      <c r="I34" s="48">
        <v>18369</v>
      </c>
      <c r="J34" s="48">
        <v>19126</v>
      </c>
      <c r="K34" s="48">
        <v>20058</v>
      </c>
      <c r="L34" s="48">
        <v>21154</v>
      </c>
      <c r="M34" s="48">
        <v>20135</v>
      </c>
      <c r="N34" s="48">
        <v>23091</v>
      </c>
      <c r="O34" s="48">
        <v>22451</v>
      </c>
      <c r="P34" s="48">
        <v>26647</v>
      </c>
      <c r="Q34" s="48">
        <v>29932</v>
      </c>
      <c r="R34" s="48">
        <v>27894</v>
      </c>
      <c r="S34" s="48">
        <v>35860</v>
      </c>
      <c r="T34" s="48">
        <v>37625</v>
      </c>
      <c r="U34" s="48">
        <v>38894</v>
      </c>
      <c r="V34" s="48">
        <v>38833</v>
      </c>
      <c r="W34" s="48">
        <v>46659</v>
      </c>
      <c r="X34" s="48">
        <v>46243</v>
      </c>
      <c r="Y34" s="48">
        <v>46574</v>
      </c>
      <c r="Z34" s="48">
        <v>49461</v>
      </c>
      <c r="AA34" s="48">
        <v>48964</v>
      </c>
      <c r="AB34" s="15">
        <v>47766</v>
      </c>
      <c r="AC34" s="15">
        <v>47363</v>
      </c>
      <c r="AD34" s="15">
        <v>49073</v>
      </c>
      <c r="AE34" s="15">
        <v>52784</v>
      </c>
      <c r="AF34" s="38"/>
    </row>
    <row r="35" spans="1:32">
      <c r="B35" s="12" t="s">
        <v>91</v>
      </c>
      <c r="C35" s="48">
        <v>110976</v>
      </c>
      <c r="D35" s="48">
        <v>101219</v>
      </c>
      <c r="E35" s="48">
        <v>105063</v>
      </c>
      <c r="F35" s="48">
        <v>118277</v>
      </c>
      <c r="G35" s="48">
        <v>137668</v>
      </c>
      <c r="H35" s="48">
        <v>148727</v>
      </c>
      <c r="I35" s="48">
        <v>155511</v>
      </c>
      <c r="J35" s="48">
        <v>171275</v>
      </c>
      <c r="K35" s="48">
        <v>178145</v>
      </c>
      <c r="L35" s="48">
        <v>189077</v>
      </c>
      <c r="M35" s="48">
        <v>202453</v>
      </c>
      <c r="N35" s="48">
        <v>192849</v>
      </c>
      <c r="O35" s="48">
        <v>193333</v>
      </c>
      <c r="P35" s="48">
        <v>211767</v>
      </c>
      <c r="Q35" s="48">
        <v>224910</v>
      </c>
      <c r="R35" s="48">
        <v>233583</v>
      </c>
      <c r="S35" s="48">
        <v>225105</v>
      </c>
      <c r="T35" s="48">
        <v>224839</v>
      </c>
      <c r="U35" s="48">
        <v>223802</v>
      </c>
      <c r="V35" s="48">
        <v>208531</v>
      </c>
      <c r="W35" s="48">
        <v>221767</v>
      </c>
      <c r="X35" s="48">
        <v>231631</v>
      </c>
      <c r="Y35" s="48">
        <v>241495</v>
      </c>
      <c r="Z35" s="48">
        <v>251387</v>
      </c>
      <c r="AA35" s="48">
        <v>268567</v>
      </c>
      <c r="AB35" s="15">
        <v>277396</v>
      </c>
      <c r="AC35" s="15">
        <v>294716</v>
      </c>
      <c r="AD35" s="15">
        <v>299160</v>
      </c>
      <c r="AE35" s="15">
        <v>294706</v>
      </c>
      <c r="AF35" s="38"/>
    </row>
    <row r="36" spans="1:32">
      <c r="B36" s="12" t="s">
        <v>92</v>
      </c>
      <c r="C36" s="16">
        <v>1754</v>
      </c>
      <c r="D36" s="16">
        <v>1573</v>
      </c>
      <c r="E36" s="16">
        <v>1498</v>
      </c>
      <c r="F36" s="16">
        <v>1646</v>
      </c>
      <c r="G36" s="16">
        <v>1799</v>
      </c>
      <c r="H36" s="16">
        <v>2045</v>
      </c>
      <c r="I36" s="16">
        <v>2178</v>
      </c>
      <c r="J36" s="16">
        <v>2371</v>
      </c>
      <c r="K36" s="16">
        <v>2292</v>
      </c>
      <c r="L36" s="16">
        <v>2365</v>
      </c>
      <c r="M36" s="48">
        <v>2327</v>
      </c>
      <c r="N36" s="48">
        <v>2172</v>
      </c>
      <c r="O36" s="48">
        <v>2151</v>
      </c>
      <c r="P36" s="48">
        <v>1855</v>
      </c>
      <c r="Q36" s="48">
        <v>2013</v>
      </c>
      <c r="R36" s="48">
        <v>2236</v>
      </c>
      <c r="S36" s="48">
        <v>2227</v>
      </c>
      <c r="T36" s="48">
        <v>1997</v>
      </c>
      <c r="U36" s="48">
        <v>1809</v>
      </c>
      <c r="V36" s="48">
        <v>1628</v>
      </c>
      <c r="W36" s="48">
        <v>2085</v>
      </c>
      <c r="X36" s="48">
        <v>2212</v>
      </c>
      <c r="Y36" s="48">
        <v>2283</v>
      </c>
      <c r="Z36" s="48">
        <v>2273</v>
      </c>
      <c r="AA36" s="48">
        <v>2376</v>
      </c>
      <c r="AB36" s="15">
        <v>2284</v>
      </c>
      <c r="AC36" s="15">
        <v>2547</v>
      </c>
      <c r="AD36" s="15">
        <v>3088</v>
      </c>
      <c r="AE36" s="15">
        <v>3357</v>
      </c>
      <c r="AF36" s="38"/>
    </row>
    <row r="37" spans="1:32">
      <c r="B37" s="12" t="s">
        <v>93</v>
      </c>
      <c r="C37" s="16">
        <v>248348</v>
      </c>
      <c r="D37" s="16">
        <v>260579</v>
      </c>
      <c r="E37" s="16">
        <v>250667</v>
      </c>
      <c r="F37" s="16">
        <v>256134</v>
      </c>
      <c r="G37" s="16">
        <v>287827</v>
      </c>
      <c r="H37" s="16">
        <v>280477</v>
      </c>
      <c r="I37" s="16">
        <v>282018</v>
      </c>
      <c r="J37" s="16">
        <v>305635</v>
      </c>
      <c r="K37" s="16">
        <v>297916</v>
      </c>
      <c r="L37" s="16">
        <v>300140</v>
      </c>
      <c r="M37" s="48">
        <v>322511</v>
      </c>
      <c r="N37" s="48">
        <v>323211</v>
      </c>
      <c r="O37" s="48">
        <v>317807</v>
      </c>
      <c r="P37" s="48">
        <v>318263</v>
      </c>
      <c r="Q37" s="48">
        <v>338898</v>
      </c>
      <c r="R37" s="48">
        <v>352140</v>
      </c>
      <c r="S37" s="48">
        <v>352477</v>
      </c>
      <c r="T37" s="48">
        <v>358832</v>
      </c>
      <c r="U37" s="48">
        <v>340092</v>
      </c>
      <c r="V37" s="48">
        <v>299829</v>
      </c>
      <c r="W37" s="48">
        <v>341325</v>
      </c>
      <c r="X37" s="48">
        <v>352091</v>
      </c>
      <c r="Y37" s="48">
        <v>371074</v>
      </c>
      <c r="Z37" s="48">
        <v>386132</v>
      </c>
      <c r="AA37" s="48">
        <v>415462</v>
      </c>
      <c r="AB37" s="15">
        <v>411813</v>
      </c>
      <c r="AC37" s="15">
        <v>395889</v>
      </c>
      <c r="AD37" s="15">
        <v>423664</v>
      </c>
      <c r="AE37" s="15">
        <v>448319</v>
      </c>
      <c r="AF37" s="38"/>
    </row>
    <row r="38" spans="1:32">
      <c r="B38" s="12" t="s">
        <v>94</v>
      </c>
      <c r="C38" s="16">
        <v>189869</v>
      </c>
      <c r="D38" s="16">
        <v>175489</v>
      </c>
      <c r="E38" s="16">
        <v>161331</v>
      </c>
      <c r="F38" s="16">
        <v>163689</v>
      </c>
      <c r="G38" s="16">
        <v>172371</v>
      </c>
      <c r="H38" s="16">
        <v>188890</v>
      </c>
      <c r="I38" s="16">
        <v>192277</v>
      </c>
      <c r="J38" s="16">
        <v>196001</v>
      </c>
      <c r="K38" s="16">
        <v>201314</v>
      </c>
      <c r="L38" s="16">
        <v>207870</v>
      </c>
      <c r="M38" s="48">
        <v>210499</v>
      </c>
      <c r="N38" s="48">
        <v>201195</v>
      </c>
      <c r="O38" s="48">
        <v>231463</v>
      </c>
      <c r="P38" s="48">
        <v>243293</v>
      </c>
      <c r="Q38" s="48">
        <v>240537</v>
      </c>
      <c r="R38" s="48">
        <v>259113</v>
      </c>
      <c r="S38" s="48">
        <v>259640</v>
      </c>
      <c r="T38" s="48">
        <v>251637</v>
      </c>
      <c r="U38" s="48">
        <v>242848</v>
      </c>
      <c r="V38" s="48">
        <v>211653</v>
      </c>
      <c r="W38" s="48">
        <v>214839</v>
      </c>
      <c r="X38" s="48">
        <v>195675</v>
      </c>
      <c r="Y38" s="48">
        <v>199380</v>
      </c>
      <c r="Z38" s="48">
        <v>201080</v>
      </c>
      <c r="AA38" s="48">
        <v>199935</v>
      </c>
      <c r="AB38" s="15">
        <v>202637</v>
      </c>
      <c r="AC38" s="15">
        <v>204085</v>
      </c>
      <c r="AD38" s="15">
        <v>205533</v>
      </c>
      <c r="AE38" s="15">
        <v>206981</v>
      </c>
      <c r="AF38" s="38"/>
    </row>
    <row r="39" spans="1:32">
      <c r="A39" s="93"/>
      <c r="B39" s="93"/>
      <c r="AB39" s="15"/>
      <c r="AC39" s="15"/>
      <c r="AD39" s="15"/>
      <c r="AE39" s="15"/>
      <c r="AF39" s="38"/>
    </row>
    <row r="40" spans="1:32">
      <c r="B40" s="46" t="s">
        <v>95</v>
      </c>
      <c r="C40" s="15">
        <v>1.17</v>
      </c>
      <c r="D40" s="15">
        <v>1.1399999999999999</v>
      </c>
      <c r="E40" s="15">
        <v>1.22</v>
      </c>
      <c r="F40" s="15">
        <v>1.2</v>
      </c>
      <c r="G40" s="15">
        <v>1.2</v>
      </c>
      <c r="H40" s="15">
        <v>1.19</v>
      </c>
      <c r="I40" s="15">
        <v>1.2</v>
      </c>
      <c r="J40" s="15">
        <v>1.18</v>
      </c>
      <c r="K40" s="15">
        <v>1.21</v>
      </c>
      <c r="L40" s="15">
        <v>1.21</v>
      </c>
      <c r="M40" s="15">
        <v>1.17</v>
      </c>
      <c r="N40" s="15">
        <v>1.2</v>
      </c>
      <c r="O40" s="15">
        <v>1.1399999999999999</v>
      </c>
      <c r="P40" s="15">
        <v>1.17</v>
      </c>
      <c r="Q40" s="15">
        <v>1.19</v>
      </c>
      <c r="R40" s="15">
        <v>1.1599999999999999</v>
      </c>
      <c r="S40" s="15">
        <v>1.1599999999999999</v>
      </c>
      <c r="T40" s="15">
        <v>1.22</v>
      </c>
      <c r="U40" s="15">
        <v>1.28</v>
      </c>
      <c r="V40" s="15">
        <v>1.41</v>
      </c>
      <c r="W40" s="15">
        <v>1.37</v>
      </c>
      <c r="X40" s="15">
        <v>1.37</v>
      </c>
      <c r="Y40" s="15">
        <v>1.32</v>
      </c>
      <c r="Z40" s="15">
        <v>1.3</v>
      </c>
      <c r="AA40" s="15">
        <v>1.23</v>
      </c>
      <c r="AB40" s="15">
        <v>1.2</v>
      </c>
      <c r="AC40" s="15">
        <v>1.1000000000000001</v>
      </c>
      <c r="AD40" s="15">
        <v>1.1000000000000001</v>
      </c>
      <c r="AE40" s="15">
        <v>1.2</v>
      </c>
      <c r="AF40" s="38"/>
    </row>
    <row r="41" spans="1:32">
      <c r="A41" s="93"/>
      <c r="B41" s="93"/>
      <c r="AC41" s="12"/>
      <c r="AD41" s="38"/>
      <c r="AE41" s="38"/>
      <c r="AF41" s="38"/>
    </row>
    <row r="42" spans="1:32">
      <c r="A42" s="94" t="s">
        <v>73</v>
      </c>
      <c r="B42" s="94"/>
      <c r="AC42" s="12"/>
      <c r="AD42" s="38"/>
      <c r="AE42" s="38"/>
      <c r="AF42" s="38"/>
    </row>
    <row r="43" spans="1:32">
      <c r="A43" s="93" t="s">
        <v>74</v>
      </c>
      <c r="B43" s="93"/>
      <c r="AC43" s="12"/>
      <c r="AD43" s="38"/>
      <c r="AE43" s="38"/>
      <c r="AF43" s="38"/>
    </row>
    <row r="44" spans="1:32">
      <c r="A44" s="93" t="s">
        <v>96</v>
      </c>
      <c r="B44" s="93"/>
      <c r="AC44" s="12"/>
      <c r="AD44" s="38"/>
      <c r="AE44" s="38"/>
      <c r="AF44" s="38"/>
    </row>
    <row r="45" spans="1:32">
      <c r="A45" s="93" t="s">
        <v>97</v>
      </c>
      <c r="B45" s="93"/>
      <c r="AC45" s="12"/>
      <c r="AD45" s="38"/>
      <c r="AE45" s="38"/>
      <c r="AF45" s="38"/>
    </row>
    <row r="46" spans="1:32">
      <c r="A46" s="93" t="s">
        <v>98</v>
      </c>
      <c r="B46" s="93"/>
      <c r="AC46" s="12"/>
      <c r="AD46" s="38"/>
      <c r="AE46" s="38"/>
      <c r="AF46" s="38"/>
    </row>
    <row r="47" spans="1:32">
      <c r="A47" s="93" t="s">
        <v>99</v>
      </c>
      <c r="B47" s="93"/>
      <c r="AC47" s="12"/>
      <c r="AD47" s="38"/>
      <c r="AE47" s="38"/>
      <c r="AF47" s="38"/>
    </row>
    <row r="48" spans="1:32">
      <c r="A48" s="93" t="s">
        <v>100</v>
      </c>
      <c r="B48" s="93"/>
      <c r="AC48" s="12"/>
      <c r="AD48" s="38"/>
      <c r="AE48" s="38"/>
      <c r="AF48" s="38"/>
    </row>
    <row r="49" spans="1:32">
      <c r="A49" s="93" t="s">
        <v>78</v>
      </c>
      <c r="B49" s="93"/>
      <c r="AC49" s="12"/>
      <c r="AD49" s="38"/>
      <c r="AE49" s="38"/>
      <c r="AF49" s="38"/>
    </row>
    <row r="50" spans="1:32">
      <c r="A50" s="93" t="s">
        <v>101</v>
      </c>
      <c r="B50" s="93"/>
      <c r="AC50" s="12"/>
      <c r="AD50" s="38"/>
      <c r="AE50" s="38"/>
      <c r="AF50" s="38"/>
    </row>
    <row r="51" spans="1:32">
      <c r="B51" s="50" t="s">
        <v>102</v>
      </c>
      <c r="AC51" s="12"/>
      <c r="AD51" s="38"/>
      <c r="AE51" s="38"/>
      <c r="AF51" s="38"/>
    </row>
    <row r="52" spans="1:32">
      <c r="A52" s="13"/>
      <c r="AC52" s="11" t="s">
        <v>103</v>
      </c>
    </row>
    <row r="53" spans="1:32">
      <c r="A53" s="13"/>
      <c r="AC53" s="11" t="s">
        <v>103</v>
      </c>
    </row>
    <row r="54" spans="1:32">
      <c r="A54" s="13"/>
    </row>
    <row r="55" spans="1:32">
      <c r="A55" s="13"/>
    </row>
    <row r="56" spans="1:32">
      <c r="A56" s="13"/>
    </row>
    <row r="57" spans="1:32">
      <c r="A57" s="13"/>
    </row>
  </sheetData>
  <mergeCells count="15">
    <mergeCell ref="A39:B39"/>
    <mergeCell ref="A7:B7"/>
    <mergeCell ref="A8:B8"/>
    <mergeCell ref="A9:B9"/>
    <mergeCell ref="A29:B29"/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46:B46"/>
  </mergeCells>
  <hyperlinks>
    <hyperlink ref="B6" r:id="rId1" xr:uid="{4215E112-E9B1-4A1C-AA81-ED2108378386}"/>
  </hyperlinks>
  <pageMargins left="0.7" right="0.7" top="0.75" bottom="0.75" header="0.3" footer="0.3"/>
  <pageSetup paperSize="5" scale="49" fitToHeight="100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C37"/>
  <sheetViews>
    <sheetView workbookViewId="0">
      <pane xSplit="1" topLeftCell="B1" activePane="topRight" state="frozen"/>
      <selection pane="topRight" activeCell="A37" sqref="A37"/>
    </sheetView>
  </sheetViews>
  <sheetFormatPr defaultRowHeight="15"/>
  <cols>
    <col min="1" max="1" width="12.28515625" customWidth="1"/>
    <col min="2" max="3" width="15.5703125" customWidth="1"/>
    <col min="4" max="4" width="11.7109375" bestFit="1" customWidth="1"/>
    <col min="5" max="6" width="10.28515625" bestFit="1" customWidth="1"/>
  </cols>
  <sheetData>
    <row r="1" spans="1:29" s="1" customFormat="1">
      <c r="A1" s="1" t="s">
        <v>104</v>
      </c>
      <c r="B1" s="1" t="s">
        <v>105</v>
      </c>
      <c r="C1" s="1" t="s">
        <v>106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</row>
    <row r="2" spans="1:29" s="3" customFormat="1"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1:29" s="3" customFormat="1"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>
      <c r="A4" t="s">
        <v>107</v>
      </c>
      <c r="B4" t="s">
        <v>108</v>
      </c>
      <c r="C4" t="s">
        <v>109</v>
      </c>
      <c r="D4" s="24">
        <f>'EUDH T4'!C40/'EUDH T4'!C28</f>
        <v>369.13211719181868</v>
      </c>
      <c r="E4" s="24">
        <f>'EUDH T4'!D40/'EUDH T4'!D28</f>
        <v>359.62182269063851</v>
      </c>
      <c r="F4" s="24">
        <f>'EUDH T4'!E40/'EUDH T4'!E28</f>
        <v>372.57639304973037</v>
      </c>
      <c r="G4" s="24">
        <f>'EUDH T4'!F40/'EUDH T4'!F28</f>
        <v>384.02262727844123</v>
      </c>
      <c r="H4" s="24">
        <f>'EUDH T4'!G40/'EUDH T4'!G28</f>
        <v>391.14421930870083</v>
      </c>
      <c r="I4" s="24">
        <f>'EUDH T4'!H40/'EUDH T4'!H28</f>
        <v>406.48230088495575</v>
      </c>
      <c r="J4" s="24">
        <f>'EUDH T4'!I40/'EUDH T4'!I28</f>
        <v>400.9765625</v>
      </c>
      <c r="K4" s="24">
        <f>'EUDH T4'!J40/'EUDH T4'!J28</f>
        <v>438.88676540850452</v>
      </c>
      <c r="L4" s="24">
        <f>'EUDH T4'!K40/'EUDH T4'!K28</f>
        <v>442.09515096065877</v>
      </c>
      <c r="M4" s="24">
        <f>'EUDH T4'!L40/'EUDH T4'!L28</f>
        <v>436.34691195795006</v>
      </c>
      <c r="N4" s="24">
        <f>'EUDH T4'!M40/'EUDH T4'!M28</f>
        <v>452.07758620689657</v>
      </c>
      <c r="O4" s="24">
        <f>'EUDH T4'!N40/'EUDH T4'!N28</f>
        <v>483.88390750353938</v>
      </c>
      <c r="P4" s="24">
        <f>'EUDH T4'!O40/'EUDH T4'!O28</f>
        <v>446.87030075187965</v>
      </c>
      <c r="Q4" s="24">
        <f>'EUDH T4'!P40/'EUDH T4'!P28</f>
        <v>427.88252013263855</v>
      </c>
      <c r="R4" s="24">
        <f>'EUDH T4'!Q40/'EUDH T4'!Q28</f>
        <v>432.78862478777592</v>
      </c>
      <c r="S4" s="24">
        <f>'EUDH T4'!R40/'EUDH T4'!R28</f>
        <v>439.54836131095124</v>
      </c>
      <c r="T4" s="24">
        <f>'EUDH T4'!S40/'EUDH T4'!S28</f>
        <v>476.44060995184594</v>
      </c>
      <c r="U4" s="24">
        <f>'EUDH T4'!T40/'EUDH T4'!T28</f>
        <v>497.57384797164235</v>
      </c>
      <c r="V4" s="24">
        <f>'EUDH T4'!U40/'EUDH T4'!U28</f>
        <v>541.35338345864659</v>
      </c>
      <c r="W4" s="24">
        <f>'EUDH T4'!V40/'EUDH T4'!V28</f>
        <v>566.92698706099816</v>
      </c>
      <c r="X4" s="24">
        <f>'EUDH T4'!W40/'EUDH T4'!W28</f>
        <v>609.23558337058569</v>
      </c>
      <c r="Y4" s="24">
        <f>'EUDH T4'!X40/'EUDH T4'!X28</f>
        <v>648.90604322893694</v>
      </c>
      <c r="Z4" s="24">
        <f>'EUDH T4'!Y40/'EUDH T4'!Y28</f>
        <v>603.80417956656356</v>
      </c>
      <c r="AA4" s="24">
        <f>'EUDH T4'!Z40/'EUDH T4'!Z28</f>
        <v>579.65427509293681</v>
      </c>
      <c r="AB4" s="24">
        <f>'EUDH T4'!AA40/'EUDH T4'!AA28</f>
        <v>632.41274658573593</v>
      </c>
      <c r="AC4" s="24">
        <f>'EUDH T4'!AB40/'EUDH T4'!AB28</f>
        <v>651.06375092661233</v>
      </c>
    </row>
    <row r="5" spans="1:29">
      <c r="A5" t="s">
        <v>110</v>
      </c>
      <c r="B5" t="s">
        <v>108</v>
      </c>
      <c r="C5" t="s">
        <v>109</v>
      </c>
      <c r="D5" s="24">
        <f>SUM('EUDH T4'!C41,'EUDH T4'!C38/2)/SUM('EUDH T4'!C29,'EUDH T4'!C26/2)</f>
        <v>508.85093167701859</v>
      </c>
      <c r="E5" s="24">
        <f>SUM('EUDH T4'!D41,'EUDH T4'!D38/2)/SUM('EUDH T4'!D29,'EUDH T4'!D26/2)</f>
        <v>486.61538461538464</v>
      </c>
      <c r="F5" s="24">
        <f>SUM('EUDH T4'!E41,'EUDH T4'!E38/2)/SUM('EUDH T4'!E29,'EUDH T4'!E26/2)</f>
        <v>467.72727272727269</v>
      </c>
      <c r="G5" s="24">
        <f>SUM('EUDH T4'!F41,'EUDH T4'!F38/2)/SUM('EUDH T4'!F29,'EUDH T4'!F26/2)</f>
        <v>489.93243243243239</v>
      </c>
      <c r="H5" s="24">
        <f>SUM('EUDH T4'!G41,'EUDH T4'!G38/2)/SUM('EUDH T4'!G29,'EUDH T4'!G26/2)</f>
        <v>510.10600706713785</v>
      </c>
      <c r="I5" s="24">
        <f>SUM('EUDH T4'!H41,'EUDH T4'!H38/2)/SUM('EUDH T4'!H29,'EUDH T4'!H26/2)</f>
        <v>510.8766233766234</v>
      </c>
      <c r="J5" s="24">
        <f>SUM('EUDH T4'!I41,'EUDH T4'!I38/2)/SUM('EUDH T4'!I29,'EUDH T4'!I26/2)</f>
        <v>519.64539007092196</v>
      </c>
      <c r="K5" s="24">
        <f>SUM('EUDH T4'!J41,'EUDH T4'!J38/2)/SUM('EUDH T4'!J29,'EUDH T4'!J26/2)</f>
        <v>548.36538461538464</v>
      </c>
      <c r="L5" s="24">
        <f>SUM('EUDH T4'!K41,'EUDH T4'!K38/2)/SUM('EUDH T4'!K29,'EUDH T4'!K26/2)</f>
        <v>517.33552631578948</v>
      </c>
      <c r="M5" s="24">
        <f>SUM('EUDH T4'!L41,'EUDH T4'!L38/2)/SUM('EUDH T4'!L29,'EUDH T4'!L26/2)</f>
        <v>534.15335463258793</v>
      </c>
      <c r="N5" s="24">
        <f>SUM('EUDH T4'!M41,'EUDH T4'!M38/2)/SUM('EUDH T4'!M29,'EUDH T4'!M26/2)</f>
        <v>512.75362318840575</v>
      </c>
      <c r="O5" s="24">
        <f>SUM('EUDH T4'!N41,'EUDH T4'!N38/2)/SUM('EUDH T4'!N29,'EUDH T4'!N26/2)</f>
        <v>556.25730994152048</v>
      </c>
      <c r="P5" s="24">
        <f>SUM('EUDH T4'!O41,'EUDH T4'!O38/2)/SUM('EUDH T4'!O29,'EUDH T4'!O26/2)</f>
        <v>559.76923076923072</v>
      </c>
      <c r="Q5" s="24">
        <f>SUM('EUDH T4'!P41,'EUDH T4'!P38/2)/SUM('EUDH T4'!P29,'EUDH T4'!P26/2)</f>
        <v>558.96464646464642</v>
      </c>
      <c r="R5" s="24">
        <f>SUM('EUDH T4'!Q41,'EUDH T4'!Q38/2)/SUM('EUDH T4'!Q29,'EUDH T4'!Q26/2)</f>
        <v>572.39473684210532</v>
      </c>
      <c r="S5" s="24">
        <f>SUM('EUDH T4'!R41,'EUDH T4'!R38/2)/SUM('EUDH T4'!R29,'EUDH T4'!R26/2)</f>
        <v>580.61425061425064</v>
      </c>
      <c r="T5" s="24">
        <f>SUM('EUDH T4'!S41,'EUDH T4'!S38/2)/SUM('EUDH T4'!S29,'EUDH T4'!S26/2)</f>
        <v>670.86834733893556</v>
      </c>
      <c r="U5" s="24">
        <f>SUM('EUDH T4'!T41,'EUDH T4'!T38/2)/SUM('EUDH T4'!T29,'EUDH T4'!T26/2)</f>
        <v>542.75949367088606</v>
      </c>
      <c r="V5" s="24">
        <f>SUM('EUDH T4'!U41,'EUDH T4'!U38/2)/SUM('EUDH T4'!U29,'EUDH T4'!U26/2)</f>
        <v>547.82816229116952</v>
      </c>
      <c r="W5" s="24">
        <f>SUM('EUDH T4'!V41,'EUDH T4'!V38/2)/SUM('EUDH T4'!V29,'EUDH T4'!V26/2)</f>
        <v>576.6824644549763</v>
      </c>
      <c r="X5" s="24">
        <f>SUM('EUDH T4'!W41,'EUDH T4'!W38/2)/SUM('EUDH T4'!W29,'EUDH T4'!W26/2)</f>
        <v>596.71201814058952</v>
      </c>
      <c r="Y5" s="24">
        <f>SUM('EUDH T4'!X41,'EUDH T4'!X38/2)/SUM('EUDH T4'!X29,'EUDH T4'!X26/2)</f>
        <v>632.70967741935488</v>
      </c>
      <c r="Z5" s="24">
        <f>SUM('EUDH T4'!Y41,'EUDH T4'!Y38/2)/SUM('EUDH T4'!Y29,'EUDH T4'!Y26/2)</f>
        <v>657.17647058823525</v>
      </c>
      <c r="AA5" s="24">
        <f>SUM('EUDH T4'!Z41,'EUDH T4'!Z38/2)/SUM('EUDH T4'!Z29,'EUDH T4'!Z26/2)</f>
        <v>604.00871459694986</v>
      </c>
      <c r="AB5" s="24">
        <f>SUM('EUDH T4'!AA41,'EUDH T4'!AA38/2)/SUM('EUDH T4'!AA29,'EUDH T4'!AA26/2)</f>
        <v>604.27272727272725</v>
      </c>
      <c r="AC5" s="24">
        <f>SUM('EUDH T4'!AB41,'EUDH T4'!AB38/2)/SUM('EUDH T4'!AB29,'EUDH T4'!AB26/2)</f>
        <v>604.70720720720726</v>
      </c>
    </row>
    <row r="6" spans="1:29">
      <c r="A6" t="s">
        <v>111</v>
      </c>
      <c r="B6" t="s">
        <v>108</v>
      </c>
      <c r="C6" t="s">
        <v>109</v>
      </c>
      <c r="D6" s="24">
        <f>D5*(D12/D11)</f>
        <v>313.05106410738637</v>
      </c>
      <c r="E6" s="24">
        <f t="shared" ref="E6:AC6" si="0">E5*(E12/E11)</f>
        <v>236.15628910642249</v>
      </c>
      <c r="F6" s="24">
        <f t="shared" si="0"/>
        <v>229.4103493047368</v>
      </c>
      <c r="G6" s="24">
        <f t="shared" si="0"/>
        <v>268.79062671132232</v>
      </c>
      <c r="H6" s="24">
        <f t="shared" si="0"/>
        <v>254.62172285741278</v>
      </c>
      <c r="I6" s="24">
        <f t="shared" si="0"/>
        <v>265.90673467510277</v>
      </c>
      <c r="J6" s="24">
        <f t="shared" si="0"/>
        <v>270.59304990253838</v>
      </c>
      <c r="K6" s="24">
        <f t="shared" si="0"/>
        <v>273.31958501524326</v>
      </c>
      <c r="L6" s="24">
        <f t="shared" si="0"/>
        <v>230.18431104062265</v>
      </c>
      <c r="M6" s="24">
        <f t="shared" si="0"/>
        <v>275.2815576673612</v>
      </c>
      <c r="N6" s="24">
        <f t="shared" si="0"/>
        <v>252.08359918309344</v>
      </c>
      <c r="O6" s="24">
        <f t="shared" si="0"/>
        <v>239.44703331852969</v>
      </c>
      <c r="P6" s="24">
        <f t="shared" si="0"/>
        <v>267.54476524788504</v>
      </c>
      <c r="Q6" s="24">
        <f t="shared" si="0"/>
        <v>282.08293995681288</v>
      </c>
      <c r="R6" s="24">
        <f t="shared" si="0"/>
        <v>248.75967225887567</v>
      </c>
      <c r="S6" s="24">
        <f t="shared" si="0"/>
        <v>272.47989323173056</v>
      </c>
      <c r="T6" s="24">
        <f t="shared" si="0"/>
        <v>374.3462093813327</v>
      </c>
      <c r="U6" s="24">
        <f t="shared" si="0"/>
        <v>277.97015251784939</v>
      </c>
      <c r="V6" s="24">
        <f t="shared" si="0"/>
        <v>309.55493892433202</v>
      </c>
      <c r="W6" s="24">
        <f t="shared" si="0"/>
        <v>284.27112122557946</v>
      </c>
      <c r="X6" s="24">
        <f t="shared" si="0"/>
        <v>249.67433209415992</v>
      </c>
      <c r="Y6" s="24">
        <f t="shared" si="0"/>
        <v>326.9972789948398</v>
      </c>
      <c r="Z6" s="24">
        <f t="shared" si="0"/>
        <v>352.35625061303148</v>
      </c>
      <c r="AA6" s="24">
        <f t="shared" si="0"/>
        <v>321.25519790525027</v>
      </c>
      <c r="AB6" s="24">
        <f t="shared" si="0"/>
        <v>339.08210716883906</v>
      </c>
      <c r="AC6" s="24">
        <f t="shared" si="0"/>
        <v>360.8790128396264</v>
      </c>
    </row>
    <row r="7" spans="1:29" s="3" customFormat="1"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spans="1:29" s="3" customFormat="1"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 s="3" customFormat="1"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t="s">
        <v>107</v>
      </c>
      <c r="B10" t="s">
        <v>112</v>
      </c>
      <c r="C10" t="s">
        <v>113</v>
      </c>
      <c r="D10" s="24">
        <f>'EUDH T8'!C36/'EUDH T8'!C26</f>
        <v>269.84615384615387</v>
      </c>
      <c r="E10" s="24">
        <f>'EUDH T8'!D36/'EUDH T8'!D26</f>
        <v>253.70967741935482</v>
      </c>
      <c r="F10" s="24">
        <f>'EUDH T8'!E36/'EUDH T8'!E26</f>
        <v>258.27586206896552</v>
      </c>
      <c r="G10" s="24">
        <f>'EUDH T8'!F36/'EUDH T8'!F26</f>
        <v>261.26984126984127</v>
      </c>
      <c r="H10" s="24">
        <f>'EUDH T8'!G36/'EUDH T8'!G26</f>
        <v>268.50746268656718</v>
      </c>
      <c r="I10" s="24">
        <f>'EUDH T8'!H36/'EUDH T8'!H26</f>
        <v>280.13698630136986</v>
      </c>
      <c r="J10" s="24">
        <f>'EUDH T8'!I36/'EUDH T8'!I26</f>
        <v>265.60975609756099</v>
      </c>
      <c r="K10" s="24">
        <f>'EUDH T8'!J36/'EUDH T8'!J26</f>
        <v>285.6626506024096</v>
      </c>
      <c r="L10" s="24">
        <f>'EUDH T8'!K36/'EUDH T8'!K26</f>
        <v>293.84615384615387</v>
      </c>
      <c r="M10" s="24">
        <f>'EUDH T8'!L36/'EUDH T8'!L26</f>
        <v>281.54761904761904</v>
      </c>
      <c r="N10" s="24">
        <f>'EUDH T8'!M36/'EUDH T8'!M26</f>
        <v>287.28395061728395</v>
      </c>
      <c r="O10" s="24">
        <f>'EUDH T8'!N36/'EUDH T8'!N26</f>
        <v>314.78260869565213</v>
      </c>
      <c r="P10" s="24">
        <f>'EUDH T8'!O36/'EUDH T8'!O26</f>
        <v>294.65753424657532</v>
      </c>
      <c r="Q10" s="24">
        <f>'EUDH T8'!P36/'EUDH T8'!P26</f>
        <v>272.79411764705884</v>
      </c>
      <c r="R10" s="24">
        <f>'EUDH T8'!Q36/'EUDH T8'!Q26</f>
        <v>279.58333333333331</v>
      </c>
      <c r="S10" s="24">
        <f>'EUDH T8'!R36/'EUDH T8'!R26</f>
        <v>283.03797468354429</v>
      </c>
      <c r="T10" s="24">
        <f>'EUDH T8'!S36/'EUDH T8'!S26</f>
        <v>309.30555555555554</v>
      </c>
      <c r="U10" s="24">
        <f>'EUDH T8'!T36/'EUDH T8'!T26</f>
        <v>338.47457627118644</v>
      </c>
      <c r="V10" s="24">
        <f>'EUDH T8'!U36/'EUDH T8'!U26</f>
        <v>369.18367346938771</v>
      </c>
      <c r="W10" s="24">
        <f>'EUDH T8'!V36/'EUDH T8'!V26</f>
        <v>361.77777777777777</v>
      </c>
      <c r="X10" s="24">
        <f>'EUDH T8'!W36/'EUDH T8'!W26</f>
        <v>393.39622641509436</v>
      </c>
      <c r="Y10" s="24">
        <f>'EUDH T8'!X36/'EUDH T8'!X26</f>
        <v>402.18181818181819</v>
      </c>
      <c r="Z10" s="24">
        <f>'EUDH T8'!Y36/'EUDH T8'!Y26</f>
        <v>374.26229508196724</v>
      </c>
      <c r="AA10" s="24">
        <f>'EUDH T8'!Z36/'EUDH T8'!Z26</f>
        <v>360.79365079365078</v>
      </c>
      <c r="AB10" s="24">
        <f>'EUDH T8'!AA36/'EUDH T8'!AA26</f>
        <v>383.22580645161287</v>
      </c>
      <c r="AC10" s="24">
        <f>'EUDH T8'!AB36/'EUDH T8'!AB26</f>
        <v>407.85714285714289</v>
      </c>
    </row>
    <row r="11" spans="1:29">
      <c r="A11" t="s">
        <v>110</v>
      </c>
      <c r="B11" t="s">
        <v>112</v>
      </c>
      <c r="C11" t="s">
        <v>113</v>
      </c>
      <c r="D11" s="24">
        <f>'EUDH T8'!C37/'EUDH T8'!C27</f>
        <v>2897.8763127187863</v>
      </c>
      <c r="E11" s="24">
        <f>'EUDH T8'!D37/'EUDH T8'!D27</f>
        <v>3269.4981179422834</v>
      </c>
      <c r="F11" s="24">
        <f>'EUDH T8'!E37/'EUDH T8'!E27</f>
        <v>2998.409090909091</v>
      </c>
      <c r="G11" s="24">
        <f>'EUDH T8'!F37/'EUDH T8'!F27</f>
        <v>3082.2382671480145</v>
      </c>
      <c r="H11" s="24">
        <f>'EUDH T8'!G37/'EUDH T8'!G27</f>
        <v>3323.6374133949193</v>
      </c>
      <c r="I11" s="24">
        <f>'EUDH T8'!H37/'EUDH T8'!H27</f>
        <v>3568.4096692111962</v>
      </c>
      <c r="J11" s="24">
        <f>'EUDH T8'!I37/'EUDH T8'!I27</f>
        <v>3696.1730013106162</v>
      </c>
      <c r="K11" s="24">
        <f>'EUDH T8'!J37/'EUDH T8'!J27</f>
        <v>3928.4704370179952</v>
      </c>
      <c r="L11" s="24">
        <f>'EUDH T8'!K37/'EUDH T8'!K27</f>
        <v>3982.8342245989306</v>
      </c>
      <c r="M11" s="24">
        <f>'EUDH T8'!L37/'EUDH T8'!L27</f>
        <v>3794.4374209860939</v>
      </c>
      <c r="N11" s="24">
        <f>'EUDH T8'!M37/'EUDH T8'!M27</f>
        <v>3957.1901840490796</v>
      </c>
      <c r="O11" s="24">
        <f>'EUDH T8'!N37/'EUDH T8'!N27</f>
        <v>4005.0929368029738</v>
      </c>
      <c r="P11" s="24">
        <f>'EUDH T8'!O37/'EUDH T8'!O27</f>
        <v>4323.9047619047615</v>
      </c>
      <c r="Q11" s="24">
        <f>'EUDH T8'!P37/'EUDH T8'!P27</f>
        <v>4277.7284946236559</v>
      </c>
      <c r="R11" s="24">
        <f>'EUDH T8'!Q37/'EUDH T8'!Q27</f>
        <v>4424.2558746736295</v>
      </c>
      <c r="S11" s="24">
        <f>'EUDH T8'!R37/'EUDH T8'!R27</f>
        <v>4310.1591187270496</v>
      </c>
      <c r="T11" s="24">
        <f>'EUDH T8'!S37/'EUDH T8'!S27</f>
        <v>4117.7219626168226</v>
      </c>
      <c r="U11" s="24">
        <f>'EUDH T8'!T37/'EUDH T8'!T27</f>
        <v>3908.8453159041396</v>
      </c>
      <c r="V11" s="24">
        <f>'EUDH T8'!U37/'EUDH T8'!U27</f>
        <v>3516.9803516028956</v>
      </c>
      <c r="W11" s="24">
        <f>'EUDH T8'!V37/'EUDH T8'!V27</f>
        <v>3638.7014563106795</v>
      </c>
      <c r="X11" s="24">
        <f>'EUDH T8'!W37/'EUDH T8'!W27</f>
        <v>4198.3394833948341</v>
      </c>
      <c r="Y11" s="24">
        <f>'EUDH T8'!X37/'EUDH T8'!X27</f>
        <v>3843.788209606987</v>
      </c>
      <c r="Z11" s="24">
        <f>'EUDH T8'!Y37/'EUDH T8'!Y27</f>
        <v>3939.2144373673036</v>
      </c>
      <c r="AA11" s="24">
        <f>'EUDH T8'!Z37/'EUDH T8'!Z27</f>
        <v>4247.8767876787679</v>
      </c>
      <c r="AB11" s="24">
        <f>'EUDH T8'!AA37/'EUDH T8'!AA27</f>
        <v>4448.2012847965734</v>
      </c>
      <c r="AC11" s="24">
        <f>'EUDH T8'!AB37/'EUDH T8'!AB27</f>
        <v>4632.3172103487059</v>
      </c>
    </row>
    <row r="12" spans="1:29">
      <c r="A12" t="s">
        <v>111</v>
      </c>
      <c r="B12" t="s">
        <v>112</v>
      </c>
      <c r="C12" t="s">
        <v>113</v>
      </c>
      <c r="D12" s="24">
        <f>'EUDH T8'!C38/'EUDH T8'!C28</f>
        <v>1782.8075117370893</v>
      </c>
      <c r="E12" s="24">
        <f>'EUDH T8'!D38/'EUDH T8'!D28</f>
        <v>1586.6998191681737</v>
      </c>
      <c r="F12" s="24">
        <f>'EUDH T8'!E38/'EUDH T8'!E28</f>
        <v>1470.6563354603463</v>
      </c>
      <c r="G12" s="24">
        <f>'EUDH T8'!F38/'EUDH T8'!F28</f>
        <v>1691.0020661157025</v>
      </c>
      <c r="H12" s="24">
        <f>'EUDH T8'!G38/'EUDH T8'!G28</f>
        <v>1659.0086621751684</v>
      </c>
      <c r="I12" s="24">
        <f>'EUDH T8'!H38/'EUDH T8'!H28</f>
        <v>1857.3254670599804</v>
      </c>
      <c r="J12" s="24">
        <f>'EUDH T8'!I38/'EUDH T8'!I28</f>
        <v>1924.6946946946946</v>
      </c>
      <c r="K12" s="24">
        <f>'EUDH T8'!J38/'EUDH T8'!J28</f>
        <v>1958.0519480519481</v>
      </c>
      <c r="L12" s="24">
        <f>'EUDH T8'!K38/'EUDH T8'!K28</f>
        <v>1772.1302816901409</v>
      </c>
      <c r="M12" s="24">
        <f>'EUDH T8'!L38/'EUDH T8'!L28</f>
        <v>1955.5032925682033</v>
      </c>
      <c r="N12" s="24">
        <f>'EUDH T8'!M38/'EUDH T8'!M28</f>
        <v>1945.4621072088723</v>
      </c>
      <c r="O12" s="24">
        <f>'EUDH T8'!N38/'EUDH T8'!N28</f>
        <v>1724.0359897172236</v>
      </c>
      <c r="P12" s="24">
        <f>'EUDH T8'!O38/'EUDH T8'!O28</f>
        <v>2066.6339285714284</v>
      </c>
      <c r="Q12" s="24">
        <f>'EUDH T8'!P38/'EUDH T8'!P28</f>
        <v>2158.7666370896186</v>
      </c>
      <c r="R12" s="24">
        <f>'EUDH T8'!Q38/'EUDH T8'!Q28</f>
        <v>1922.757793764988</v>
      </c>
      <c r="S12" s="24">
        <f>'EUDH T8'!R38/'EUDH T8'!R28</f>
        <v>2022.7400468384076</v>
      </c>
      <c r="T12" s="24">
        <f>'EUDH T8'!S38/'EUDH T8'!S28</f>
        <v>2297.6991150442477</v>
      </c>
      <c r="U12" s="24">
        <f>'EUDH T8'!T38/'EUDH T8'!T28</f>
        <v>2001.8854415274463</v>
      </c>
      <c r="V12" s="24">
        <f>'EUDH T8'!U38/'EUDH T8'!U28</f>
        <v>1987.2995090016366</v>
      </c>
      <c r="W12" s="24">
        <f>'EUDH T8'!V38/'EUDH T8'!V28</f>
        <v>1793.6694915254238</v>
      </c>
      <c r="X12" s="24">
        <f>'EUDH T8'!W38/'EUDH T8'!W28</f>
        <v>1756.6557645134915</v>
      </c>
      <c r="Y12" s="24">
        <f>'EUDH T8'!X38/'EUDH T8'!X28</f>
        <v>1986.5482233502539</v>
      </c>
      <c r="Z12" s="24">
        <f>'EUDH T8'!Y38/'EUDH T8'!Y28</f>
        <v>2112.0762711864404</v>
      </c>
      <c r="AA12" s="24">
        <f>'EUDH T8'!Z38/'EUDH T8'!Z28</f>
        <v>2259.325842696629</v>
      </c>
      <c r="AB12" s="24">
        <f>'EUDH T8'!AA38/'EUDH T8'!AA28</f>
        <v>2496.0674157303374</v>
      </c>
      <c r="AC12" s="24">
        <f>'EUDH T8'!AB38/'EUDH T8'!AB28</f>
        <v>2764.4884038199184</v>
      </c>
    </row>
    <row r="14" spans="1:29">
      <c r="A14" t="s">
        <v>114</v>
      </c>
    </row>
    <row r="16" spans="1:29" s="1" customFormat="1">
      <c r="A16" s="1" t="s">
        <v>104</v>
      </c>
      <c r="B16" s="1" t="s">
        <v>105</v>
      </c>
      <c r="C16" s="1" t="s">
        <v>106</v>
      </c>
      <c r="D16" s="1">
        <v>1990</v>
      </c>
      <c r="E16" s="1">
        <v>1991</v>
      </c>
      <c r="F16" s="1">
        <v>1992</v>
      </c>
      <c r="G16" s="1">
        <v>1993</v>
      </c>
      <c r="H16" s="1">
        <v>1994</v>
      </c>
      <c r="I16" s="1">
        <v>1995</v>
      </c>
      <c r="J16" s="1">
        <v>1996</v>
      </c>
      <c r="K16" s="1">
        <v>1997</v>
      </c>
      <c r="L16" s="1">
        <v>1998</v>
      </c>
      <c r="M16" s="1">
        <v>1999</v>
      </c>
      <c r="N16" s="1">
        <v>2000</v>
      </c>
      <c r="O16" s="1">
        <v>2001</v>
      </c>
      <c r="P16" s="1">
        <v>2002</v>
      </c>
      <c r="Q16" s="1">
        <v>2003</v>
      </c>
      <c r="R16" s="1">
        <v>2004</v>
      </c>
      <c r="S16" s="1">
        <v>2005</v>
      </c>
      <c r="T16" s="1">
        <v>2006</v>
      </c>
      <c r="U16" s="1">
        <v>2007</v>
      </c>
      <c r="V16" s="1">
        <v>2008</v>
      </c>
      <c r="W16" s="1">
        <v>2009</v>
      </c>
      <c r="X16" s="1">
        <v>2010</v>
      </c>
      <c r="Y16" s="1">
        <v>2011</v>
      </c>
      <c r="Z16" s="1">
        <v>2012</v>
      </c>
      <c r="AA16" s="1">
        <v>2013</v>
      </c>
      <c r="AB16" s="1">
        <v>2014</v>
      </c>
      <c r="AC16" s="1">
        <v>2015</v>
      </c>
    </row>
    <row r="17" spans="1:29" s="3" customFormat="1"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s="3" customFormat="1"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>
      <c r="A19" t="s">
        <v>107</v>
      </c>
      <c r="B19" t="s">
        <v>108</v>
      </c>
      <c r="C19" t="s">
        <v>115</v>
      </c>
      <c r="D19" s="27">
        <f t="shared" ref="D19:AC19" si="1">D4*10^6/km_per_mile/btu_per_pj</f>
        <v>2.4199675026383526E-4</v>
      </c>
      <c r="E19" s="27">
        <f t="shared" si="1"/>
        <v>2.3576196261965507E-4</v>
      </c>
      <c r="F19" s="27">
        <f t="shared" si="1"/>
        <v>2.4425475905203743E-4</v>
      </c>
      <c r="G19" s="27">
        <f t="shared" si="1"/>
        <v>2.5175871592032404E-4</v>
      </c>
      <c r="H19" s="27">
        <f t="shared" si="1"/>
        <v>2.5642751077117166E-4</v>
      </c>
      <c r="I19" s="27">
        <f t="shared" si="1"/>
        <v>2.6648289669904121E-4</v>
      </c>
      <c r="J19" s="27">
        <f t="shared" si="1"/>
        <v>2.6287342807003596E-4</v>
      </c>
      <c r="K19" s="27">
        <f t="shared" si="1"/>
        <v>2.8772671359689075E-4</v>
      </c>
      <c r="L19" s="27">
        <f t="shared" si="1"/>
        <v>2.8983007670471624E-4</v>
      </c>
      <c r="M19" s="27">
        <f t="shared" si="1"/>
        <v>2.860616287869955E-4</v>
      </c>
      <c r="N19" s="27">
        <f t="shared" si="1"/>
        <v>2.9637439180708744E-4</v>
      </c>
      <c r="O19" s="27">
        <f t="shared" si="1"/>
        <v>3.172260761584528E-4</v>
      </c>
      <c r="P19" s="27">
        <f t="shared" si="1"/>
        <v>2.9296058385291424E-4</v>
      </c>
      <c r="Q19" s="27">
        <f t="shared" si="1"/>
        <v>2.8051251718362688E-4</v>
      </c>
      <c r="R19" s="27">
        <f t="shared" si="1"/>
        <v>2.8372887611773865E-4</v>
      </c>
      <c r="S19" s="27">
        <f t="shared" si="1"/>
        <v>2.8816044464039344E-4</v>
      </c>
      <c r="T19" s="27">
        <f t="shared" si="1"/>
        <v>3.1234637662848596E-4</v>
      </c>
      <c r="U19" s="27">
        <f t="shared" si="1"/>
        <v>3.2620096875189442E-4</v>
      </c>
      <c r="V19" s="27">
        <f t="shared" si="1"/>
        <v>3.5490208908927717E-4</v>
      </c>
      <c r="W19" s="27">
        <f t="shared" si="1"/>
        <v>3.7166770951641725E-4</v>
      </c>
      <c r="X19" s="27">
        <f t="shared" si="1"/>
        <v>3.9940450709727965E-4</v>
      </c>
      <c r="Y19" s="27">
        <f t="shared" si="1"/>
        <v>4.2541178720128706E-4</v>
      </c>
      <c r="Z19" s="27">
        <f t="shared" si="1"/>
        <v>3.9584377095775553E-4</v>
      </c>
      <c r="AA19" s="27">
        <f t="shared" si="1"/>
        <v>3.8001150351308125E-4</v>
      </c>
      <c r="AB19" s="27">
        <f t="shared" si="1"/>
        <v>4.1459906188451935E-4</v>
      </c>
      <c r="AC19" s="27">
        <f t="shared" si="1"/>
        <v>4.2682634374225964E-4</v>
      </c>
    </row>
    <row r="20" spans="1:29">
      <c r="A20" t="s">
        <v>110</v>
      </c>
      <c r="B20" t="s">
        <v>108</v>
      </c>
      <c r="C20" t="s">
        <v>115</v>
      </c>
      <c r="D20" s="27">
        <f t="shared" ref="D20:AC20" si="2">D5*10^6/km_per_mile/btu_per_pj</f>
        <v>3.3359403340829809E-4</v>
      </c>
      <c r="E20" s="27">
        <f t="shared" si="2"/>
        <v>3.1901678618800867E-4</v>
      </c>
      <c r="F20" s="27">
        <f t="shared" si="2"/>
        <v>3.0663406064704047E-4</v>
      </c>
      <c r="G20" s="27">
        <f t="shared" si="2"/>
        <v>3.2119138643223015E-4</v>
      </c>
      <c r="H20" s="27">
        <f t="shared" si="2"/>
        <v>3.3441683953000745E-4</v>
      </c>
      <c r="I20" s="27">
        <f t="shared" si="2"/>
        <v>3.3492204250181747E-4</v>
      </c>
      <c r="J20" s="27">
        <f t="shared" si="2"/>
        <v>3.4067069710273725E-4</v>
      </c>
      <c r="K20" s="27">
        <f t="shared" si="2"/>
        <v>3.5949903802367486E-4</v>
      </c>
      <c r="L20" s="27">
        <f t="shared" si="2"/>
        <v>3.3915638963324165E-4</v>
      </c>
      <c r="M20" s="27">
        <f t="shared" si="2"/>
        <v>3.5018187240651506E-4</v>
      </c>
      <c r="N20" s="27">
        <f t="shared" si="2"/>
        <v>3.361525717176243E-4</v>
      </c>
      <c r="O20" s="27">
        <f t="shared" si="2"/>
        <v>3.6467285030741407E-4</v>
      </c>
      <c r="P20" s="27">
        <f t="shared" si="2"/>
        <v>3.6697520598958879E-4</v>
      </c>
      <c r="Q20" s="27">
        <f t="shared" si="2"/>
        <v>3.6644773417677574E-4</v>
      </c>
      <c r="R20" s="27">
        <f t="shared" si="2"/>
        <v>3.7525227346157003E-4</v>
      </c>
      <c r="S20" s="27">
        <f t="shared" si="2"/>
        <v>3.8064084716992169E-4</v>
      </c>
      <c r="T20" s="27">
        <f t="shared" si="2"/>
        <v>4.3980990098059806E-4</v>
      </c>
      <c r="U20" s="27">
        <f t="shared" si="2"/>
        <v>3.5582391107665505E-4</v>
      </c>
      <c r="V20" s="27">
        <f t="shared" si="2"/>
        <v>3.5914684418690367E-4</v>
      </c>
      <c r="W20" s="27">
        <f t="shared" si="2"/>
        <v>3.7806323490330258E-4</v>
      </c>
      <c r="X20" s="27">
        <f t="shared" si="2"/>
        <v>3.911942703115129E-4</v>
      </c>
      <c r="Y20" s="27">
        <f t="shared" si="2"/>
        <v>4.1479372469884059E-4</v>
      </c>
      <c r="Z20" s="27">
        <f t="shared" si="2"/>
        <v>4.3083373899315268E-4</v>
      </c>
      <c r="AA20" s="27">
        <f t="shared" si="2"/>
        <v>3.9597786065183343E-4</v>
      </c>
      <c r="AB20" s="27">
        <f t="shared" si="2"/>
        <v>3.9615094288063718E-4</v>
      </c>
      <c r="AC20" s="27">
        <f t="shared" si="2"/>
        <v>3.9643578055068024E-4</v>
      </c>
    </row>
    <row r="21" spans="1:29">
      <c r="A21" t="s">
        <v>111</v>
      </c>
      <c r="B21" t="s">
        <v>108</v>
      </c>
      <c r="C21" t="s">
        <v>115</v>
      </c>
      <c r="D21" s="27">
        <f t="shared" ref="D21:AC21" si="3">D6*10^6/km_per_mile/btu_per_pj</f>
        <v>2.0523096379948953E-4</v>
      </c>
      <c r="E21" s="27">
        <f t="shared" si="3"/>
        <v>1.5482005454546679E-4</v>
      </c>
      <c r="F21" s="27">
        <f t="shared" si="3"/>
        <v>1.5039753091923059E-4</v>
      </c>
      <c r="G21" s="27">
        <f t="shared" si="3"/>
        <v>1.7621457233351056E-4</v>
      </c>
      <c r="H21" s="27">
        <f t="shared" si="3"/>
        <v>1.669256794744125E-4</v>
      </c>
      <c r="I21" s="27">
        <f t="shared" si="3"/>
        <v>1.7432394166667475E-4</v>
      </c>
      <c r="J21" s="27">
        <f t="shared" si="3"/>
        <v>1.7739621038276163E-4</v>
      </c>
      <c r="K21" s="27">
        <f t="shared" si="3"/>
        <v>1.7918368052156824E-4</v>
      </c>
      <c r="L21" s="27">
        <f t="shared" si="3"/>
        <v>1.5090492709580227E-4</v>
      </c>
      <c r="M21" s="27">
        <f t="shared" si="3"/>
        <v>1.8046991648914277E-4</v>
      </c>
      <c r="N21" s="27">
        <f t="shared" si="3"/>
        <v>1.6526172867645521E-4</v>
      </c>
      <c r="O21" s="27">
        <f t="shared" si="3"/>
        <v>1.5697741059277504E-4</v>
      </c>
      <c r="P21" s="27">
        <f t="shared" si="3"/>
        <v>1.7539780670573375E-4</v>
      </c>
      <c r="Q21" s="27">
        <f t="shared" si="3"/>
        <v>1.8492878726925971E-4</v>
      </c>
      <c r="R21" s="27">
        <f t="shared" si="3"/>
        <v>1.630826186063413E-4</v>
      </c>
      <c r="S21" s="27">
        <f t="shared" si="3"/>
        <v>1.7863319284149533E-4</v>
      </c>
      <c r="T21" s="27">
        <f t="shared" si="3"/>
        <v>2.4541502059760508E-4</v>
      </c>
      <c r="U21" s="27">
        <f t="shared" si="3"/>
        <v>1.8223251363605025E-4</v>
      </c>
      <c r="V21" s="27">
        <f t="shared" si="3"/>
        <v>2.0293896347383088E-4</v>
      </c>
      <c r="W21" s="27">
        <f t="shared" si="3"/>
        <v>1.863633217661714E-4</v>
      </c>
      <c r="X21" s="27">
        <f t="shared" si="3"/>
        <v>1.6368225406862381E-4</v>
      </c>
      <c r="Y21" s="27">
        <f t="shared" si="3"/>
        <v>2.1437386555217303E-4</v>
      </c>
      <c r="Z21" s="27">
        <f t="shared" si="3"/>
        <v>2.3099877689373004E-4</v>
      </c>
      <c r="AA21" s="27">
        <f t="shared" si="3"/>
        <v>2.1060945465776687E-4</v>
      </c>
      <c r="AB21" s="27">
        <f t="shared" si="3"/>
        <v>2.2229647377129192E-4</v>
      </c>
      <c r="AC21" s="27">
        <f t="shared" si="3"/>
        <v>2.3658615514138214E-4</v>
      </c>
    </row>
    <row r="22" spans="1:29" s="3" customFormat="1"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s="3" customFormat="1"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s="3" customFormat="1"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>
      <c r="A25" t="s">
        <v>107</v>
      </c>
      <c r="B25" t="s">
        <v>112</v>
      </c>
      <c r="C25" t="s">
        <v>116</v>
      </c>
      <c r="D25" s="27">
        <f t="shared" ref="D25:AC25" si="4">D10*10^6/km_per_mile/btu_per_pj</f>
        <v>1.769065580062495E-4</v>
      </c>
      <c r="E25" s="27">
        <f t="shared" si="4"/>
        <v>1.6632775796657391E-4</v>
      </c>
      <c r="F25" s="27">
        <f t="shared" si="4"/>
        <v>1.6932127111497379E-4</v>
      </c>
      <c r="G25" s="27">
        <f t="shared" si="4"/>
        <v>1.7128407305830331E-4</v>
      </c>
      <c r="H25" s="27">
        <f t="shared" si="4"/>
        <v>1.7602893480539821E-4</v>
      </c>
      <c r="I25" s="27">
        <f t="shared" si="4"/>
        <v>1.8365305308399365E-4</v>
      </c>
      <c r="J25" s="27">
        <f t="shared" si="4"/>
        <v>1.7412924755224815E-4</v>
      </c>
      <c r="K25" s="27">
        <f t="shared" si="4"/>
        <v>1.8727558480535463E-4</v>
      </c>
      <c r="L25" s="27">
        <f t="shared" si="4"/>
        <v>1.9264055062254081E-4</v>
      </c>
      <c r="M25" s="27">
        <f t="shared" si="4"/>
        <v>1.8457783996790131E-4</v>
      </c>
      <c r="N25" s="27">
        <f t="shared" si="4"/>
        <v>1.8833848157463905E-4</v>
      </c>
      <c r="O25" s="27">
        <f t="shared" si="4"/>
        <v>2.0636613503976253E-4</v>
      </c>
      <c r="P25" s="27">
        <f t="shared" si="4"/>
        <v>1.9317247784042557E-4</v>
      </c>
      <c r="Q25" s="27">
        <f t="shared" si="4"/>
        <v>1.788391930344384E-4</v>
      </c>
      <c r="R25" s="27">
        <f t="shared" si="4"/>
        <v>1.832900875960322E-4</v>
      </c>
      <c r="S25" s="27">
        <f t="shared" si="4"/>
        <v>1.8555489182503862E-4</v>
      </c>
      <c r="T25" s="27">
        <f t="shared" si="4"/>
        <v>2.0277547197037441E-4</v>
      </c>
      <c r="U25" s="27">
        <f t="shared" si="4"/>
        <v>2.2189818682721542E-4</v>
      </c>
      <c r="V25" s="27">
        <f t="shared" si="4"/>
        <v>2.4203054968427671E-4</v>
      </c>
      <c r="W25" s="27">
        <f t="shared" si="4"/>
        <v>2.3717537017890945E-4</v>
      </c>
      <c r="X25" s="27">
        <f t="shared" si="4"/>
        <v>2.5790388840383132E-4</v>
      </c>
      <c r="Y25" s="27">
        <f t="shared" si="4"/>
        <v>2.636635732366389E-4</v>
      </c>
      <c r="Z25" s="27">
        <f t="shared" si="4"/>
        <v>2.4536000780732935E-4</v>
      </c>
      <c r="AA25" s="27">
        <f t="shared" si="4"/>
        <v>2.3653019323300332E-4</v>
      </c>
      <c r="AB25" s="27">
        <f t="shared" si="4"/>
        <v>2.5123633371174802E-4</v>
      </c>
      <c r="AC25" s="27">
        <f t="shared" si="4"/>
        <v>2.6738421975899785E-4</v>
      </c>
    </row>
    <row r="26" spans="1:29">
      <c r="A26" t="s">
        <v>110</v>
      </c>
      <c r="B26" t="s">
        <v>112</v>
      </c>
      <c r="C26" t="s">
        <v>116</v>
      </c>
      <c r="D26" s="27">
        <f t="shared" ref="D26:AC26" si="5">D11*10^6/km_per_mile/btu_per_pj</f>
        <v>1.8997985211351173E-3</v>
      </c>
      <c r="E26" s="27">
        <f t="shared" si="5"/>
        <v>2.1434274686117569E-3</v>
      </c>
      <c r="F26" s="27">
        <f t="shared" si="5"/>
        <v>1.965706104041013E-3</v>
      </c>
      <c r="G26" s="27">
        <f t="shared" si="5"/>
        <v>2.0206630890398885E-3</v>
      </c>
      <c r="H26" s="27">
        <f t="shared" si="5"/>
        <v>2.1789202717327144E-3</v>
      </c>
      <c r="I26" s="27">
        <f t="shared" si="5"/>
        <v>2.3393888078029751E-3</v>
      </c>
      <c r="J26" s="27">
        <f t="shared" si="5"/>
        <v>2.4231482796315189E-3</v>
      </c>
      <c r="K26" s="27">
        <f t="shared" si="5"/>
        <v>2.5754385353899899E-3</v>
      </c>
      <c r="L26" s="27">
        <f t="shared" si="5"/>
        <v>2.6110785117396591E-3</v>
      </c>
      <c r="M26" s="27">
        <f t="shared" si="5"/>
        <v>2.4875687651989401E-3</v>
      </c>
      <c r="N26" s="27">
        <f t="shared" si="5"/>
        <v>2.594266714045358E-3</v>
      </c>
      <c r="O26" s="27">
        <f t="shared" si="5"/>
        <v>2.6256709456340993E-3</v>
      </c>
      <c r="P26" s="27">
        <f t="shared" si="5"/>
        <v>2.8346785665565107E-3</v>
      </c>
      <c r="Q26" s="27">
        <f t="shared" si="5"/>
        <v>2.804406189537811E-3</v>
      </c>
      <c r="R26" s="27">
        <f t="shared" si="5"/>
        <v>2.9004670526957604E-3</v>
      </c>
      <c r="S26" s="27">
        <f t="shared" si="5"/>
        <v>2.8256671562121661E-3</v>
      </c>
      <c r="T26" s="27">
        <f t="shared" si="5"/>
        <v>2.6995086231563986E-3</v>
      </c>
      <c r="U26" s="27">
        <f t="shared" si="5"/>
        <v>2.5625726391108553E-3</v>
      </c>
      <c r="V26" s="27">
        <f t="shared" si="5"/>
        <v>2.3056726201567293E-3</v>
      </c>
      <c r="W26" s="27">
        <f t="shared" si="5"/>
        <v>2.3854709102700249E-3</v>
      </c>
      <c r="X26" s="27">
        <f t="shared" si="5"/>
        <v>2.7523601013507712E-3</v>
      </c>
      <c r="Y26" s="27">
        <f t="shared" si="5"/>
        <v>2.5199223045226605E-3</v>
      </c>
      <c r="Z26" s="27">
        <f t="shared" si="5"/>
        <v>2.5824821196468836E-3</v>
      </c>
      <c r="AA26" s="27">
        <f t="shared" si="5"/>
        <v>2.7848359171772042E-3</v>
      </c>
      <c r="AB26" s="27">
        <f t="shared" si="5"/>
        <v>2.9161652571152801E-3</v>
      </c>
      <c r="AC26" s="27">
        <f t="shared" si="5"/>
        <v>3.0368685326644003E-3</v>
      </c>
    </row>
    <row r="27" spans="1:29">
      <c r="A27" t="s">
        <v>111</v>
      </c>
      <c r="B27" t="s">
        <v>112</v>
      </c>
      <c r="C27" t="s">
        <v>116</v>
      </c>
      <c r="D27" s="27">
        <f t="shared" ref="D27:AC27" si="6">D12*10^6/km_per_mile/btu_per_pj</f>
        <v>1.1687783427475004E-3</v>
      </c>
      <c r="E27" s="27">
        <f t="shared" si="6"/>
        <v>1.0402134682942822E-3</v>
      </c>
      <c r="F27" s="27">
        <f t="shared" si="6"/>
        <v>9.6413733013479559E-4</v>
      </c>
      <c r="G27" s="27">
        <f t="shared" si="6"/>
        <v>1.108592250933241E-3</v>
      </c>
      <c r="H27" s="27">
        <f t="shared" si="6"/>
        <v>1.0876179183761413E-3</v>
      </c>
      <c r="I27" s="27">
        <f t="shared" si="6"/>
        <v>1.2176310493654794E-3</v>
      </c>
      <c r="J27" s="27">
        <f t="shared" si="6"/>
        <v>1.2617971714558892E-3</v>
      </c>
      <c r="K27" s="27">
        <f t="shared" si="6"/>
        <v>1.2836656205401722E-3</v>
      </c>
      <c r="L27" s="27">
        <f t="shared" si="6"/>
        <v>1.1617785319674534E-3</v>
      </c>
      <c r="M27" s="27">
        <f t="shared" si="6"/>
        <v>1.2819947652667257E-3</v>
      </c>
      <c r="N27" s="27">
        <f t="shared" si="6"/>
        <v>1.2754119345874538E-3</v>
      </c>
      <c r="O27" s="27">
        <f t="shared" si="6"/>
        <v>1.1302487305179685E-3</v>
      </c>
      <c r="P27" s="27">
        <f t="shared" si="6"/>
        <v>1.3548501238633301E-3</v>
      </c>
      <c r="Q27" s="27">
        <f t="shared" si="6"/>
        <v>1.4152507636776685E-3</v>
      </c>
      <c r="R27" s="27">
        <f t="shared" si="6"/>
        <v>1.2605273720839522E-3</v>
      </c>
      <c r="S27" s="27">
        <f t="shared" si="6"/>
        <v>1.3260740400680086E-3</v>
      </c>
      <c r="T27" s="27">
        <f t="shared" si="6"/>
        <v>1.5063325379402177E-3</v>
      </c>
      <c r="U27" s="27">
        <f t="shared" si="6"/>
        <v>1.3124021148189114E-3</v>
      </c>
      <c r="V27" s="27">
        <f t="shared" si="6"/>
        <v>1.302839825041294E-3</v>
      </c>
      <c r="W27" s="27">
        <f t="shared" si="6"/>
        <v>1.1758992723219987E-3</v>
      </c>
      <c r="X27" s="27">
        <f t="shared" si="6"/>
        <v>1.1516337011758669E-3</v>
      </c>
      <c r="Y27" s="27">
        <f t="shared" si="6"/>
        <v>1.3023472949208114E-3</v>
      </c>
      <c r="Z27" s="27">
        <f t="shared" si="6"/>
        <v>1.3846413523288122E-3</v>
      </c>
      <c r="AA27" s="27">
        <f t="shared" si="6"/>
        <v>1.4811756719493691E-3</v>
      </c>
      <c r="AB27" s="27">
        <f t="shared" si="6"/>
        <v>1.6363794287027674E-3</v>
      </c>
      <c r="AC27" s="27">
        <f t="shared" si="6"/>
        <v>1.812351672230229E-3</v>
      </c>
    </row>
    <row r="29" spans="1:29">
      <c r="A29" t="s">
        <v>117</v>
      </c>
    </row>
    <row r="30" spans="1:29">
      <c r="A30" t="s">
        <v>118</v>
      </c>
    </row>
    <row r="31" spans="1:29">
      <c r="A31" s="28" t="s">
        <v>119</v>
      </c>
    </row>
    <row r="32" spans="1:29">
      <c r="A32" t="s">
        <v>120</v>
      </c>
    </row>
    <row r="33" spans="1:2">
      <c r="A33" t="s">
        <v>121</v>
      </c>
    </row>
    <row r="34" spans="1:2">
      <c r="A34" t="s">
        <v>122</v>
      </c>
    </row>
    <row r="35" spans="1:2">
      <c r="A35" s="1"/>
    </row>
    <row r="36" spans="1:2">
      <c r="A36" s="1" t="s">
        <v>123</v>
      </c>
    </row>
    <row r="37" spans="1:2">
      <c r="A37" s="10">
        <v>1.1402802162473835E-3</v>
      </c>
      <c r="B37" t="s">
        <v>115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B2" sqref="B2"/>
    </sheetView>
  </sheetViews>
  <sheetFormatPr defaultRowHeight="15"/>
  <cols>
    <col min="1" max="1" width="31.5703125" customWidth="1"/>
    <col min="2" max="2" width="10.5703125" customWidth="1"/>
  </cols>
  <sheetData>
    <row r="1" spans="1:4">
      <c r="A1" s="2" t="s">
        <v>124</v>
      </c>
      <c r="B1" s="3"/>
      <c r="D1" s="2" t="s">
        <v>125</v>
      </c>
    </row>
    <row r="2" spans="1:4">
      <c r="A2" t="s">
        <v>126</v>
      </c>
      <c r="B2" s="6">
        <v>0.68595041322314043</v>
      </c>
      <c r="D2" s="5" t="s">
        <v>127</v>
      </c>
    </row>
    <row r="3" spans="1:4">
      <c r="A3" t="s">
        <v>128</v>
      </c>
      <c r="B3" s="6">
        <v>0.68881036513545346</v>
      </c>
    </row>
    <row r="5" spans="1:4">
      <c r="A5" s="2" t="s">
        <v>129</v>
      </c>
      <c r="B5" s="3"/>
      <c r="D5" s="2" t="s">
        <v>125</v>
      </c>
    </row>
    <row r="6" spans="1:4">
      <c r="A6" t="s">
        <v>130</v>
      </c>
      <c r="B6">
        <v>0.55000000000000004</v>
      </c>
      <c r="D6" s="5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56"/>
  <sheetViews>
    <sheetView topLeftCell="A7" workbookViewId="0">
      <selection activeCell="B15" sqref="B15"/>
    </sheetView>
  </sheetViews>
  <sheetFormatPr defaultRowHeight="15"/>
  <cols>
    <col min="1" max="1" width="3" style="12" customWidth="1"/>
    <col min="2" max="2" width="46" style="12" customWidth="1"/>
    <col min="3" max="29" width="9.7109375" style="12" customWidth="1"/>
    <col min="30" max="30" width="12.7109375" customWidth="1"/>
    <col min="257" max="257" width="3" customWidth="1"/>
    <col min="258" max="258" width="46" customWidth="1"/>
    <col min="259" max="285" width="9.7109375" customWidth="1"/>
    <col min="286" max="286" width="12.7109375" customWidth="1"/>
    <col min="513" max="513" width="3" customWidth="1"/>
    <col min="514" max="514" width="46" customWidth="1"/>
    <col min="515" max="541" width="9.7109375" customWidth="1"/>
    <col min="542" max="542" width="12.7109375" customWidth="1"/>
    <col min="769" max="769" width="3" customWidth="1"/>
    <col min="770" max="770" width="46" customWidth="1"/>
    <col min="771" max="797" width="9.7109375" customWidth="1"/>
    <col min="798" max="798" width="12.7109375" customWidth="1"/>
    <col min="1025" max="1025" width="3" customWidth="1"/>
    <col min="1026" max="1026" width="46" customWidth="1"/>
    <col min="1027" max="1053" width="9.7109375" customWidth="1"/>
    <col min="1054" max="1054" width="12.7109375" customWidth="1"/>
    <col min="1281" max="1281" width="3" customWidth="1"/>
    <col min="1282" max="1282" width="46" customWidth="1"/>
    <col min="1283" max="1309" width="9.7109375" customWidth="1"/>
    <col min="1310" max="1310" width="12.7109375" customWidth="1"/>
    <col min="1537" max="1537" width="3" customWidth="1"/>
    <col min="1538" max="1538" width="46" customWidth="1"/>
    <col min="1539" max="1565" width="9.7109375" customWidth="1"/>
    <col min="1566" max="1566" width="12.7109375" customWidth="1"/>
    <col min="1793" max="1793" width="3" customWidth="1"/>
    <col min="1794" max="1794" width="46" customWidth="1"/>
    <col min="1795" max="1821" width="9.7109375" customWidth="1"/>
    <col min="1822" max="1822" width="12.7109375" customWidth="1"/>
    <col min="2049" max="2049" width="3" customWidth="1"/>
    <col min="2050" max="2050" width="46" customWidth="1"/>
    <col min="2051" max="2077" width="9.7109375" customWidth="1"/>
    <col min="2078" max="2078" width="12.7109375" customWidth="1"/>
    <col min="2305" max="2305" width="3" customWidth="1"/>
    <col min="2306" max="2306" width="46" customWidth="1"/>
    <col min="2307" max="2333" width="9.7109375" customWidth="1"/>
    <col min="2334" max="2334" width="12.7109375" customWidth="1"/>
    <col min="2561" max="2561" width="3" customWidth="1"/>
    <col min="2562" max="2562" width="46" customWidth="1"/>
    <col min="2563" max="2589" width="9.7109375" customWidth="1"/>
    <col min="2590" max="2590" width="12.7109375" customWidth="1"/>
    <col min="2817" max="2817" width="3" customWidth="1"/>
    <col min="2818" max="2818" width="46" customWidth="1"/>
    <col min="2819" max="2845" width="9.7109375" customWidth="1"/>
    <col min="2846" max="2846" width="12.7109375" customWidth="1"/>
    <col min="3073" max="3073" width="3" customWidth="1"/>
    <col min="3074" max="3074" width="46" customWidth="1"/>
    <col min="3075" max="3101" width="9.7109375" customWidth="1"/>
    <col min="3102" max="3102" width="12.7109375" customWidth="1"/>
    <col min="3329" max="3329" width="3" customWidth="1"/>
    <col min="3330" max="3330" width="46" customWidth="1"/>
    <col min="3331" max="3357" width="9.7109375" customWidth="1"/>
    <col min="3358" max="3358" width="12.7109375" customWidth="1"/>
    <col min="3585" max="3585" width="3" customWidth="1"/>
    <col min="3586" max="3586" width="46" customWidth="1"/>
    <col min="3587" max="3613" width="9.7109375" customWidth="1"/>
    <col min="3614" max="3614" width="12.7109375" customWidth="1"/>
    <col min="3841" max="3841" width="3" customWidth="1"/>
    <col min="3842" max="3842" width="46" customWidth="1"/>
    <col min="3843" max="3869" width="9.7109375" customWidth="1"/>
    <col min="3870" max="3870" width="12.7109375" customWidth="1"/>
    <col min="4097" max="4097" width="3" customWidth="1"/>
    <col min="4098" max="4098" width="46" customWidth="1"/>
    <col min="4099" max="4125" width="9.7109375" customWidth="1"/>
    <col min="4126" max="4126" width="12.7109375" customWidth="1"/>
    <col min="4353" max="4353" width="3" customWidth="1"/>
    <col min="4354" max="4354" width="46" customWidth="1"/>
    <col min="4355" max="4381" width="9.7109375" customWidth="1"/>
    <col min="4382" max="4382" width="12.7109375" customWidth="1"/>
    <col min="4609" max="4609" width="3" customWidth="1"/>
    <col min="4610" max="4610" width="46" customWidth="1"/>
    <col min="4611" max="4637" width="9.7109375" customWidth="1"/>
    <col min="4638" max="4638" width="12.7109375" customWidth="1"/>
    <col min="4865" max="4865" width="3" customWidth="1"/>
    <col min="4866" max="4866" width="46" customWidth="1"/>
    <col min="4867" max="4893" width="9.7109375" customWidth="1"/>
    <col min="4894" max="4894" width="12.7109375" customWidth="1"/>
    <col min="5121" max="5121" width="3" customWidth="1"/>
    <col min="5122" max="5122" width="46" customWidth="1"/>
    <col min="5123" max="5149" width="9.7109375" customWidth="1"/>
    <col min="5150" max="5150" width="12.7109375" customWidth="1"/>
    <col min="5377" max="5377" width="3" customWidth="1"/>
    <col min="5378" max="5378" width="46" customWidth="1"/>
    <col min="5379" max="5405" width="9.7109375" customWidth="1"/>
    <col min="5406" max="5406" width="12.7109375" customWidth="1"/>
    <col min="5633" max="5633" width="3" customWidth="1"/>
    <col min="5634" max="5634" width="46" customWidth="1"/>
    <col min="5635" max="5661" width="9.7109375" customWidth="1"/>
    <col min="5662" max="5662" width="12.7109375" customWidth="1"/>
    <col min="5889" max="5889" width="3" customWidth="1"/>
    <col min="5890" max="5890" width="46" customWidth="1"/>
    <col min="5891" max="5917" width="9.7109375" customWidth="1"/>
    <col min="5918" max="5918" width="12.7109375" customWidth="1"/>
    <col min="6145" max="6145" width="3" customWidth="1"/>
    <col min="6146" max="6146" width="46" customWidth="1"/>
    <col min="6147" max="6173" width="9.7109375" customWidth="1"/>
    <col min="6174" max="6174" width="12.7109375" customWidth="1"/>
    <col min="6401" max="6401" width="3" customWidth="1"/>
    <col min="6402" max="6402" width="46" customWidth="1"/>
    <col min="6403" max="6429" width="9.7109375" customWidth="1"/>
    <col min="6430" max="6430" width="12.7109375" customWidth="1"/>
    <col min="6657" max="6657" width="3" customWidth="1"/>
    <col min="6658" max="6658" width="46" customWidth="1"/>
    <col min="6659" max="6685" width="9.7109375" customWidth="1"/>
    <col min="6686" max="6686" width="12.7109375" customWidth="1"/>
    <col min="6913" max="6913" width="3" customWidth="1"/>
    <col min="6914" max="6914" width="46" customWidth="1"/>
    <col min="6915" max="6941" width="9.7109375" customWidth="1"/>
    <col min="6942" max="6942" width="12.7109375" customWidth="1"/>
    <col min="7169" max="7169" width="3" customWidth="1"/>
    <col min="7170" max="7170" width="46" customWidth="1"/>
    <col min="7171" max="7197" width="9.7109375" customWidth="1"/>
    <col min="7198" max="7198" width="12.7109375" customWidth="1"/>
    <col min="7425" max="7425" width="3" customWidth="1"/>
    <col min="7426" max="7426" width="46" customWidth="1"/>
    <col min="7427" max="7453" width="9.7109375" customWidth="1"/>
    <col min="7454" max="7454" width="12.7109375" customWidth="1"/>
    <col min="7681" max="7681" width="3" customWidth="1"/>
    <col min="7682" max="7682" width="46" customWidth="1"/>
    <col min="7683" max="7709" width="9.7109375" customWidth="1"/>
    <col min="7710" max="7710" width="12.7109375" customWidth="1"/>
    <col min="7937" max="7937" width="3" customWidth="1"/>
    <col min="7938" max="7938" width="46" customWidth="1"/>
    <col min="7939" max="7965" width="9.7109375" customWidth="1"/>
    <col min="7966" max="7966" width="12.7109375" customWidth="1"/>
    <col min="8193" max="8193" width="3" customWidth="1"/>
    <col min="8194" max="8194" width="46" customWidth="1"/>
    <col min="8195" max="8221" width="9.7109375" customWidth="1"/>
    <col min="8222" max="8222" width="12.7109375" customWidth="1"/>
    <col min="8449" max="8449" width="3" customWidth="1"/>
    <col min="8450" max="8450" width="46" customWidth="1"/>
    <col min="8451" max="8477" width="9.7109375" customWidth="1"/>
    <col min="8478" max="8478" width="12.7109375" customWidth="1"/>
    <col min="8705" max="8705" width="3" customWidth="1"/>
    <col min="8706" max="8706" width="46" customWidth="1"/>
    <col min="8707" max="8733" width="9.7109375" customWidth="1"/>
    <col min="8734" max="8734" width="12.7109375" customWidth="1"/>
    <col min="8961" max="8961" width="3" customWidth="1"/>
    <col min="8962" max="8962" width="46" customWidth="1"/>
    <col min="8963" max="8989" width="9.7109375" customWidth="1"/>
    <col min="8990" max="8990" width="12.7109375" customWidth="1"/>
    <col min="9217" max="9217" width="3" customWidth="1"/>
    <col min="9218" max="9218" width="46" customWidth="1"/>
    <col min="9219" max="9245" width="9.7109375" customWidth="1"/>
    <col min="9246" max="9246" width="12.7109375" customWidth="1"/>
    <col min="9473" max="9473" width="3" customWidth="1"/>
    <col min="9474" max="9474" width="46" customWidth="1"/>
    <col min="9475" max="9501" width="9.7109375" customWidth="1"/>
    <col min="9502" max="9502" width="12.7109375" customWidth="1"/>
    <col min="9729" max="9729" width="3" customWidth="1"/>
    <col min="9730" max="9730" width="46" customWidth="1"/>
    <col min="9731" max="9757" width="9.7109375" customWidth="1"/>
    <col min="9758" max="9758" width="12.7109375" customWidth="1"/>
    <col min="9985" max="9985" width="3" customWidth="1"/>
    <col min="9986" max="9986" width="46" customWidth="1"/>
    <col min="9987" max="10013" width="9.7109375" customWidth="1"/>
    <col min="10014" max="10014" width="12.7109375" customWidth="1"/>
    <col min="10241" max="10241" width="3" customWidth="1"/>
    <col min="10242" max="10242" width="46" customWidth="1"/>
    <col min="10243" max="10269" width="9.7109375" customWidth="1"/>
    <col min="10270" max="10270" width="12.7109375" customWidth="1"/>
    <col min="10497" max="10497" width="3" customWidth="1"/>
    <col min="10498" max="10498" width="46" customWidth="1"/>
    <col min="10499" max="10525" width="9.7109375" customWidth="1"/>
    <col min="10526" max="10526" width="12.7109375" customWidth="1"/>
    <col min="10753" max="10753" width="3" customWidth="1"/>
    <col min="10754" max="10754" width="46" customWidth="1"/>
    <col min="10755" max="10781" width="9.7109375" customWidth="1"/>
    <col min="10782" max="10782" width="12.7109375" customWidth="1"/>
    <col min="11009" max="11009" width="3" customWidth="1"/>
    <col min="11010" max="11010" width="46" customWidth="1"/>
    <col min="11011" max="11037" width="9.7109375" customWidth="1"/>
    <col min="11038" max="11038" width="12.7109375" customWidth="1"/>
    <col min="11265" max="11265" width="3" customWidth="1"/>
    <col min="11266" max="11266" width="46" customWidth="1"/>
    <col min="11267" max="11293" width="9.7109375" customWidth="1"/>
    <col min="11294" max="11294" width="12.7109375" customWidth="1"/>
    <col min="11521" max="11521" width="3" customWidth="1"/>
    <col min="11522" max="11522" width="46" customWidth="1"/>
    <col min="11523" max="11549" width="9.7109375" customWidth="1"/>
    <col min="11550" max="11550" width="12.7109375" customWidth="1"/>
    <col min="11777" max="11777" width="3" customWidth="1"/>
    <col min="11778" max="11778" width="46" customWidth="1"/>
    <col min="11779" max="11805" width="9.7109375" customWidth="1"/>
    <col min="11806" max="11806" width="12.7109375" customWidth="1"/>
    <col min="12033" max="12033" width="3" customWidth="1"/>
    <col min="12034" max="12034" width="46" customWidth="1"/>
    <col min="12035" max="12061" width="9.7109375" customWidth="1"/>
    <col min="12062" max="12062" width="12.7109375" customWidth="1"/>
    <col min="12289" max="12289" width="3" customWidth="1"/>
    <col min="12290" max="12290" width="46" customWidth="1"/>
    <col min="12291" max="12317" width="9.7109375" customWidth="1"/>
    <col min="12318" max="12318" width="12.7109375" customWidth="1"/>
    <col min="12545" max="12545" width="3" customWidth="1"/>
    <col min="12546" max="12546" width="46" customWidth="1"/>
    <col min="12547" max="12573" width="9.7109375" customWidth="1"/>
    <col min="12574" max="12574" width="12.7109375" customWidth="1"/>
    <col min="12801" max="12801" width="3" customWidth="1"/>
    <col min="12802" max="12802" width="46" customWidth="1"/>
    <col min="12803" max="12829" width="9.7109375" customWidth="1"/>
    <col min="12830" max="12830" width="12.7109375" customWidth="1"/>
    <col min="13057" max="13057" width="3" customWidth="1"/>
    <col min="13058" max="13058" width="46" customWidth="1"/>
    <col min="13059" max="13085" width="9.7109375" customWidth="1"/>
    <col min="13086" max="13086" width="12.7109375" customWidth="1"/>
    <col min="13313" max="13313" width="3" customWidth="1"/>
    <col min="13314" max="13314" width="46" customWidth="1"/>
    <col min="13315" max="13341" width="9.7109375" customWidth="1"/>
    <col min="13342" max="13342" width="12.7109375" customWidth="1"/>
    <col min="13569" max="13569" width="3" customWidth="1"/>
    <col min="13570" max="13570" width="46" customWidth="1"/>
    <col min="13571" max="13597" width="9.7109375" customWidth="1"/>
    <col min="13598" max="13598" width="12.7109375" customWidth="1"/>
    <col min="13825" max="13825" width="3" customWidth="1"/>
    <col min="13826" max="13826" width="46" customWidth="1"/>
    <col min="13827" max="13853" width="9.7109375" customWidth="1"/>
    <col min="13854" max="13854" width="12.7109375" customWidth="1"/>
    <col min="14081" max="14081" width="3" customWidth="1"/>
    <col min="14082" max="14082" width="46" customWidth="1"/>
    <col min="14083" max="14109" width="9.7109375" customWidth="1"/>
    <col min="14110" max="14110" width="12.7109375" customWidth="1"/>
    <col min="14337" max="14337" width="3" customWidth="1"/>
    <col min="14338" max="14338" width="46" customWidth="1"/>
    <col min="14339" max="14365" width="9.7109375" customWidth="1"/>
    <col min="14366" max="14366" width="12.7109375" customWidth="1"/>
    <col min="14593" max="14593" width="3" customWidth="1"/>
    <col min="14594" max="14594" width="46" customWidth="1"/>
    <col min="14595" max="14621" width="9.7109375" customWidth="1"/>
    <col min="14622" max="14622" width="12.7109375" customWidth="1"/>
    <col min="14849" max="14849" width="3" customWidth="1"/>
    <col min="14850" max="14850" width="46" customWidth="1"/>
    <col min="14851" max="14877" width="9.7109375" customWidth="1"/>
    <col min="14878" max="14878" width="12.7109375" customWidth="1"/>
    <col min="15105" max="15105" width="3" customWidth="1"/>
    <col min="15106" max="15106" width="46" customWidth="1"/>
    <col min="15107" max="15133" width="9.7109375" customWidth="1"/>
    <col min="15134" max="15134" width="12.7109375" customWidth="1"/>
    <col min="15361" max="15361" width="3" customWidth="1"/>
    <col min="15362" max="15362" width="46" customWidth="1"/>
    <col min="15363" max="15389" width="9.7109375" customWidth="1"/>
    <col min="15390" max="15390" width="12.7109375" customWidth="1"/>
    <col min="15617" max="15617" width="3" customWidth="1"/>
    <col min="15618" max="15618" width="46" customWidth="1"/>
    <col min="15619" max="15645" width="9.7109375" customWidth="1"/>
    <col min="15646" max="15646" width="12.7109375" customWidth="1"/>
    <col min="15873" max="15873" width="3" customWidth="1"/>
    <col min="15874" max="15874" width="46" customWidth="1"/>
    <col min="15875" max="15901" width="9.7109375" customWidth="1"/>
    <col min="15902" max="15902" width="12.7109375" customWidth="1"/>
    <col min="16129" max="16129" width="3" customWidth="1"/>
    <col min="16130" max="16130" width="46" customWidth="1"/>
    <col min="16131" max="16157" width="9.7109375" customWidth="1"/>
    <col min="16158" max="16158" width="12.7109375" customWidth="1"/>
  </cols>
  <sheetData>
    <row r="1" spans="1:31" ht="52.35" customHeight="1"/>
    <row r="2" spans="1:31" ht="18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1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1">
      <c r="AD4" s="12"/>
      <c r="AE4" s="12"/>
    </row>
    <row r="5" spans="1:31" ht="15.75">
      <c r="A5" s="21" t="s">
        <v>132</v>
      </c>
      <c r="B5" s="19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12"/>
      <c r="AE5" s="12"/>
    </row>
    <row r="6" spans="1:31">
      <c r="AD6" s="12"/>
      <c r="AE6" s="12"/>
    </row>
    <row r="7" spans="1:31" ht="15.75">
      <c r="B7" s="19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12"/>
      <c r="AE7" s="12"/>
    </row>
    <row r="8" spans="1:31" ht="45" customHeight="1"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</row>
    <row r="9" spans="1:31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>
      <c r="B10" s="14" t="s">
        <v>133</v>
      </c>
      <c r="AD10" s="12"/>
      <c r="AE10" s="12"/>
    </row>
    <row r="11" spans="1:31">
      <c r="B11" s="40" t="s">
        <v>134</v>
      </c>
      <c r="AD11" s="12"/>
      <c r="AE11" s="12"/>
    </row>
    <row r="12" spans="1:31">
      <c r="B12" s="12" t="s">
        <v>135</v>
      </c>
      <c r="C12" s="12">
        <v>102</v>
      </c>
      <c r="D12" s="12">
        <v>97</v>
      </c>
      <c r="E12" s="12">
        <v>99</v>
      </c>
      <c r="F12" s="12">
        <v>107</v>
      </c>
      <c r="G12" s="12">
        <v>120</v>
      </c>
      <c r="H12" s="12">
        <v>114</v>
      </c>
      <c r="I12" s="12">
        <v>127</v>
      </c>
      <c r="J12" s="12">
        <v>159</v>
      </c>
      <c r="K12" s="12">
        <v>165</v>
      </c>
      <c r="L12" s="12">
        <v>162</v>
      </c>
      <c r="M12" s="12">
        <v>159</v>
      </c>
      <c r="N12" s="12">
        <v>159</v>
      </c>
      <c r="O12" s="12">
        <v>173</v>
      </c>
      <c r="P12" s="12">
        <v>165</v>
      </c>
      <c r="Q12" s="12">
        <v>160</v>
      </c>
      <c r="R12" s="12">
        <v>163</v>
      </c>
      <c r="S12" s="12">
        <v>165</v>
      </c>
      <c r="T12" s="12">
        <v>179</v>
      </c>
      <c r="U12" s="12">
        <v>175</v>
      </c>
      <c r="V12" s="12">
        <v>162</v>
      </c>
      <c r="W12" s="12">
        <v>196</v>
      </c>
      <c r="X12" s="12">
        <v>201</v>
      </c>
      <c r="Y12" s="12">
        <v>203</v>
      </c>
      <c r="Z12" s="38">
        <v>218</v>
      </c>
      <c r="AA12" s="38">
        <v>241</v>
      </c>
      <c r="AB12" s="38">
        <v>265</v>
      </c>
      <c r="AC12" s="38">
        <v>286</v>
      </c>
      <c r="AD12" s="38">
        <v>308</v>
      </c>
      <c r="AE12" s="38">
        <v>305</v>
      </c>
    </row>
    <row r="13" spans="1:31">
      <c r="B13" s="12" t="s">
        <v>136</v>
      </c>
      <c r="C13" s="12">
        <v>40</v>
      </c>
      <c r="D13" s="12">
        <v>40</v>
      </c>
      <c r="E13" s="12">
        <v>44</v>
      </c>
      <c r="F13" s="12">
        <v>46</v>
      </c>
      <c r="G13" s="12">
        <v>46</v>
      </c>
      <c r="H13" s="12">
        <v>44</v>
      </c>
      <c r="I13" s="12">
        <v>50</v>
      </c>
      <c r="J13" s="12">
        <v>58</v>
      </c>
      <c r="K13" s="12">
        <v>64</v>
      </c>
      <c r="L13" s="12">
        <v>65</v>
      </c>
      <c r="M13" s="12">
        <v>63</v>
      </c>
      <c r="N13" s="12">
        <v>66</v>
      </c>
      <c r="O13" s="12">
        <v>69</v>
      </c>
      <c r="P13" s="12">
        <v>70</v>
      </c>
      <c r="Q13" s="12">
        <v>69</v>
      </c>
      <c r="R13" s="12">
        <v>75</v>
      </c>
      <c r="S13" s="12">
        <v>110</v>
      </c>
      <c r="T13" s="12">
        <v>125</v>
      </c>
      <c r="U13" s="12">
        <v>113</v>
      </c>
      <c r="V13" s="12">
        <v>91</v>
      </c>
      <c r="W13" s="12">
        <v>110</v>
      </c>
      <c r="X13" s="12">
        <v>119</v>
      </c>
      <c r="Y13" s="12">
        <v>121</v>
      </c>
      <c r="Z13" s="38">
        <v>127</v>
      </c>
      <c r="AA13" s="38">
        <v>133</v>
      </c>
      <c r="AB13" s="38">
        <v>132</v>
      </c>
      <c r="AC13" s="38">
        <v>135</v>
      </c>
      <c r="AD13" s="38">
        <v>150</v>
      </c>
      <c r="AE13" s="38">
        <v>146</v>
      </c>
    </row>
    <row r="14" spans="1:31">
      <c r="B14" s="12" t="s">
        <v>137</v>
      </c>
      <c r="C14" s="12">
        <v>16</v>
      </c>
      <c r="D14" s="12">
        <v>11</v>
      </c>
      <c r="E14" s="12">
        <v>12</v>
      </c>
      <c r="F14" s="12">
        <v>18</v>
      </c>
      <c r="G14" s="12">
        <v>23</v>
      </c>
      <c r="H14" s="12">
        <v>26</v>
      </c>
      <c r="I14" s="12">
        <v>22</v>
      </c>
      <c r="J14" s="12">
        <v>27</v>
      </c>
      <c r="K14" s="12">
        <v>28</v>
      </c>
      <c r="L14" s="12">
        <v>32</v>
      </c>
      <c r="M14" s="12">
        <v>29</v>
      </c>
      <c r="N14" s="12">
        <v>22</v>
      </c>
      <c r="O14" s="12">
        <v>25</v>
      </c>
      <c r="P14" s="12">
        <v>24</v>
      </c>
      <c r="Q14" s="12">
        <v>30</v>
      </c>
      <c r="R14" s="12">
        <v>34</v>
      </c>
      <c r="S14" s="12">
        <v>38</v>
      </c>
      <c r="T14" s="12">
        <v>29</v>
      </c>
      <c r="U14" s="12">
        <v>27</v>
      </c>
      <c r="V14" s="12">
        <v>15</v>
      </c>
      <c r="W14" s="12">
        <v>20</v>
      </c>
      <c r="X14" s="12">
        <v>27</v>
      </c>
      <c r="Y14" s="12">
        <v>33</v>
      </c>
      <c r="Z14" s="38">
        <v>30</v>
      </c>
      <c r="AA14" s="38">
        <v>30</v>
      </c>
      <c r="AB14" s="38">
        <v>30</v>
      </c>
      <c r="AC14" s="38">
        <v>24</v>
      </c>
      <c r="AD14" s="38">
        <v>27</v>
      </c>
      <c r="AE14" s="38">
        <v>34</v>
      </c>
    </row>
    <row r="15" spans="1:31">
      <c r="B15" s="40" t="s">
        <v>138</v>
      </c>
      <c r="AD15" s="12"/>
      <c r="AE15" s="12"/>
    </row>
    <row r="16" spans="1:31">
      <c r="B16" s="12" t="s">
        <v>139</v>
      </c>
      <c r="C16" s="12">
        <v>995</v>
      </c>
      <c r="D16" s="16">
        <v>1005</v>
      </c>
      <c r="E16" s="16">
        <v>1030</v>
      </c>
      <c r="F16" s="16">
        <v>1066</v>
      </c>
      <c r="G16" s="16">
        <v>1142</v>
      </c>
      <c r="H16" s="16">
        <v>1165</v>
      </c>
      <c r="I16" s="16">
        <v>1219</v>
      </c>
      <c r="J16" s="16">
        <v>1307</v>
      </c>
      <c r="K16" s="16">
        <v>1398</v>
      </c>
      <c r="L16" s="16">
        <v>1463</v>
      </c>
      <c r="M16" s="16">
        <v>1518</v>
      </c>
      <c r="N16" s="16">
        <v>1590</v>
      </c>
      <c r="O16" s="16">
        <v>1632</v>
      </c>
      <c r="P16" s="16">
        <v>1681</v>
      </c>
      <c r="Q16" s="16">
        <v>1756</v>
      </c>
      <c r="R16" s="16">
        <v>1808</v>
      </c>
      <c r="S16" s="16">
        <v>1823</v>
      </c>
      <c r="T16" s="16">
        <v>1944</v>
      </c>
      <c r="U16" s="16">
        <v>2084</v>
      </c>
      <c r="V16" s="16">
        <v>2174</v>
      </c>
      <c r="W16" s="16">
        <v>2258</v>
      </c>
      <c r="X16" s="16">
        <v>2338</v>
      </c>
      <c r="Y16" s="16">
        <v>2387</v>
      </c>
      <c r="Z16" s="48">
        <v>2525</v>
      </c>
      <c r="AA16" s="48">
        <v>2684</v>
      </c>
      <c r="AB16" s="48">
        <v>2859</v>
      </c>
      <c r="AC16" s="48">
        <v>3052</v>
      </c>
      <c r="AD16" s="48">
        <v>3223</v>
      </c>
      <c r="AE16" s="48">
        <v>3397</v>
      </c>
    </row>
    <row r="17" spans="1:31">
      <c r="B17" s="12" t="s">
        <v>140</v>
      </c>
      <c r="C17" s="12">
        <v>572</v>
      </c>
      <c r="D17" s="12">
        <v>572</v>
      </c>
      <c r="E17" s="12">
        <v>564</v>
      </c>
      <c r="F17" s="12">
        <v>567</v>
      </c>
      <c r="G17" s="12">
        <v>609</v>
      </c>
      <c r="H17" s="12">
        <v>581</v>
      </c>
      <c r="I17" s="12">
        <v>622</v>
      </c>
      <c r="J17" s="12">
        <v>637</v>
      </c>
      <c r="K17" s="12">
        <v>677</v>
      </c>
      <c r="L17" s="12">
        <v>673</v>
      </c>
      <c r="M17" s="12">
        <v>672</v>
      </c>
      <c r="N17" s="12">
        <v>720</v>
      </c>
      <c r="O17" s="12">
        <v>749</v>
      </c>
      <c r="P17" s="12">
        <v>796</v>
      </c>
      <c r="Q17" s="12">
        <v>852</v>
      </c>
      <c r="R17" s="12">
        <v>887</v>
      </c>
      <c r="S17" s="16">
        <v>1001</v>
      </c>
      <c r="T17" s="16">
        <v>1115</v>
      </c>
      <c r="U17" s="16">
        <v>1231</v>
      </c>
      <c r="V17" s="16">
        <v>1315</v>
      </c>
      <c r="W17" s="16">
        <v>1405</v>
      </c>
      <c r="X17" s="16">
        <v>1432</v>
      </c>
      <c r="Y17" s="16">
        <v>1450</v>
      </c>
      <c r="Z17" s="48">
        <v>1502</v>
      </c>
      <c r="AA17" s="48">
        <v>1551</v>
      </c>
      <c r="AB17" s="48">
        <v>1597</v>
      </c>
      <c r="AC17" s="48">
        <v>1624</v>
      </c>
      <c r="AD17" s="48">
        <v>1663</v>
      </c>
      <c r="AE17" s="48">
        <v>1694</v>
      </c>
    </row>
    <row r="18" spans="1:31">
      <c r="B18" s="12" t="s">
        <v>141</v>
      </c>
      <c r="C18" s="12">
        <v>297</v>
      </c>
      <c r="D18" s="12">
        <v>294</v>
      </c>
      <c r="E18" s="12">
        <v>291</v>
      </c>
      <c r="F18" s="12">
        <v>292</v>
      </c>
      <c r="G18" s="12">
        <v>292</v>
      </c>
      <c r="H18" s="12">
        <v>293</v>
      </c>
      <c r="I18" s="12">
        <v>281</v>
      </c>
      <c r="J18" s="12">
        <v>290</v>
      </c>
      <c r="K18" s="12">
        <v>314</v>
      </c>
      <c r="L18" s="12">
        <v>304</v>
      </c>
      <c r="M18" s="12">
        <v>301</v>
      </c>
      <c r="N18" s="12">
        <v>319</v>
      </c>
      <c r="O18" s="12">
        <v>325</v>
      </c>
      <c r="P18" s="12">
        <v>343</v>
      </c>
      <c r="Q18" s="12">
        <v>346</v>
      </c>
      <c r="R18" s="12">
        <v>359</v>
      </c>
      <c r="S18" s="12">
        <v>376</v>
      </c>
      <c r="T18" s="12">
        <v>386</v>
      </c>
      <c r="U18" s="12">
        <v>393</v>
      </c>
      <c r="V18" s="12">
        <v>391</v>
      </c>
      <c r="W18" s="12">
        <v>396</v>
      </c>
      <c r="X18" s="12">
        <v>415</v>
      </c>
      <c r="Y18" s="12">
        <v>432</v>
      </c>
      <c r="Z18" s="38">
        <v>433</v>
      </c>
      <c r="AA18" s="38">
        <v>455</v>
      </c>
      <c r="AB18" s="38">
        <v>464</v>
      </c>
      <c r="AC18" s="38">
        <v>463</v>
      </c>
      <c r="AD18" s="38">
        <v>471</v>
      </c>
      <c r="AE18" s="38">
        <v>481</v>
      </c>
    </row>
    <row r="19" spans="1:31">
      <c r="B19" s="40" t="s">
        <v>142</v>
      </c>
      <c r="AD19" s="12"/>
      <c r="AE19" s="12"/>
    </row>
    <row r="20" spans="1:31">
      <c r="B20" s="12" t="s">
        <v>64</v>
      </c>
      <c r="C20" s="16">
        <v>21126</v>
      </c>
      <c r="D20" s="16">
        <v>20883</v>
      </c>
      <c r="E20" s="16">
        <v>22269</v>
      </c>
      <c r="F20" s="16">
        <v>21733</v>
      </c>
      <c r="G20" s="16">
        <v>21978</v>
      </c>
      <c r="H20" s="16">
        <v>22635</v>
      </c>
      <c r="I20" s="16">
        <v>22738</v>
      </c>
      <c r="J20" s="16">
        <v>22610</v>
      </c>
      <c r="K20" s="16">
        <v>22475</v>
      </c>
      <c r="L20" s="16">
        <v>22195</v>
      </c>
      <c r="M20" s="16">
        <v>21658</v>
      </c>
      <c r="N20" s="16">
        <v>21160</v>
      </c>
      <c r="O20" s="16">
        <v>21472</v>
      </c>
      <c r="P20" s="16">
        <v>21302</v>
      </c>
      <c r="Q20" s="16">
        <v>20967</v>
      </c>
      <c r="R20" s="16">
        <v>20896</v>
      </c>
      <c r="S20" s="16">
        <v>20708</v>
      </c>
      <c r="T20" s="16">
        <v>20798</v>
      </c>
      <c r="U20" s="16">
        <v>19529</v>
      </c>
      <c r="V20" s="16">
        <v>19234</v>
      </c>
      <c r="W20" s="16">
        <v>19414</v>
      </c>
      <c r="X20" s="16">
        <v>19079</v>
      </c>
      <c r="Y20" s="16">
        <v>19298</v>
      </c>
      <c r="Z20" s="48">
        <v>19226</v>
      </c>
      <c r="AA20" s="48">
        <v>18282</v>
      </c>
      <c r="AB20" s="48">
        <v>18087</v>
      </c>
      <c r="AC20" s="48">
        <v>18348</v>
      </c>
      <c r="AD20" s="48">
        <v>18159</v>
      </c>
      <c r="AE20" s="48">
        <v>18436</v>
      </c>
    </row>
    <row r="21" spans="1:31">
      <c r="B21" s="12" t="s">
        <v>143</v>
      </c>
      <c r="C21" s="16">
        <v>21663</v>
      </c>
      <c r="D21" s="16">
        <v>21784</v>
      </c>
      <c r="E21" s="16">
        <v>23305</v>
      </c>
      <c r="F21" s="16">
        <v>24351</v>
      </c>
      <c r="G21" s="16">
        <v>24677</v>
      </c>
      <c r="H21" s="16">
        <v>26842</v>
      </c>
      <c r="I21" s="16">
        <v>25440</v>
      </c>
      <c r="J21" s="16">
        <v>25669</v>
      </c>
      <c r="K21" s="16">
        <v>25108</v>
      </c>
      <c r="L21" s="16">
        <v>26413</v>
      </c>
      <c r="M21" s="16">
        <v>24978</v>
      </c>
      <c r="N21" s="16">
        <v>26506</v>
      </c>
      <c r="O21" s="16">
        <v>24560</v>
      </c>
      <c r="P21" s="16">
        <v>27228</v>
      </c>
      <c r="Q21" s="16">
        <v>28331</v>
      </c>
      <c r="R21" s="16">
        <v>25171</v>
      </c>
      <c r="S21" s="16">
        <v>28540</v>
      </c>
      <c r="T21" s="16">
        <v>26787</v>
      </c>
      <c r="U21" s="16">
        <v>25077</v>
      </c>
      <c r="V21" s="16">
        <v>23435</v>
      </c>
      <c r="W21" s="16">
        <v>26353</v>
      </c>
      <c r="X21" s="16">
        <v>25634</v>
      </c>
      <c r="Y21" s="16">
        <v>25498</v>
      </c>
      <c r="Z21" s="48">
        <v>26142</v>
      </c>
      <c r="AA21" s="48">
        <v>25052</v>
      </c>
      <c r="AB21" s="48">
        <v>23738</v>
      </c>
      <c r="AC21" s="48">
        <v>23153</v>
      </c>
      <c r="AD21" s="48">
        <v>23426</v>
      </c>
      <c r="AE21" s="48">
        <v>24734</v>
      </c>
    </row>
    <row r="22" spans="1:31">
      <c r="B22" s="12" t="s">
        <v>144</v>
      </c>
      <c r="C22" s="16">
        <v>51886</v>
      </c>
      <c r="D22" s="16">
        <v>47827</v>
      </c>
      <c r="E22" s="16">
        <v>50118</v>
      </c>
      <c r="F22" s="16">
        <v>56254</v>
      </c>
      <c r="G22" s="16">
        <v>65437</v>
      </c>
      <c r="H22" s="16">
        <v>70538</v>
      </c>
      <c r="I22" s="16">
        <v>76753</v>
      </c>
      <c r="J22" s="16">
        <v>81939</v>
      </c>
      <c r="K22" s="16">
        <v>78866</v>
      </c>
      <c r="L22" s="16">
        <v>86414</v>
      </c>
      <c r="M22" s="16">
        <v>93281</v>
      </c>
      <c r="N22" s="16">
        <v>83964</v>
      </c>
      <c r="O22" s="16">
        <v>82550</v>
      </c>
      <c r="P22" s="16">
        <v>85739</v>
      </c>
      <c r="Q22" s="16">
        <v>90367</v>
      </c>
      <c r="R22" s="16">
        <v>93720</v>
      </c>
      <c r="S22" s="16">
        <v>86679</v>
      </c>
      <c r="T22" s="16">
        <v>86875</v>
      </c>
      <c r="U22" s="16">
        <v>85455</v>
      </c>
      <c r="V22" s="16">
        <v>89787</v>
      </c>
      <c r="W22" s="16">
        <v>91582</v>
      </c>
      <c r="X22" s="16">
        <v>92806</v>
      </c>
      <c r="Y22" s="16">
        <v>90689</v>
      </c>
      <c r="Z22" s="48">
        <v>92311</v>
      </c>
      <c r="AA22" s="48">
        <v>89430</v>
      </c>
      <c r="AB22" s="48">
        <v>83830</v>
      </c>
      <c r="AC22" s="48">
        <v>79651</v>
      </c>
      <c r="AD22" s="48">
        <v>83720</v>
      </c>
      <c r="AE22" s="48">
        <v>86876</v>
      </c>
    </row>
    <row r="23" spans="1:31">
      <c r="B23" s="40" t="s">
        <v>145</v>
      </c>
      <c r="AD23" s="12"/>
      <c r="AE23" s="12"/>
    </row>
    <row r="24" spans="1:31">
      <c r="B24" s="12" t="s">
        <v>146</v>
      </c>
      <c r="AD24" s="12"/>
      <c r="AE24" s="12"/>
    </row>
    <row r="25" spans="1:31">
      <c r="A25" s="31"/>
      <c r="B25" s="86" t="s">
        <v>147</v>
      </c>
      <c r="C25" s="31">
        <v>13.3</v>
      </c>
      <c r="D25" s="31">
        <v>13.1</v>
      </c>
      <c r="E25" s="31">
        <v>12.9</v>
      </c>
      <c r="F25" s="31">
        <v>12.8</v>
      </c>
      <c r="G25" s="31">
        <v>12.8</v>
      </c>
      <c r="H25" s="31">
        <v>12.7</v>
      </c>
      <c r="I25" s="31">
        <v>12.7</v>
      </c>
      <c r="J25" s="31">
        <v>12.7</v>
      </c>
      <c r="K25" s="31">
        <v>12.6</v>
      </c>
      <c r="L25" s="31">
        <v>12.6</v>
      </c>
      <c r="M25" s="31">
        <v>12.6</v>
      </c>
      <c r="N25" s="31">
        <v>12.4</v>
      </c>
      <c r="O25" s="31">
        <v>12.4</v>
      </c>
      <c r="P25" s="31">
        <v>12.3</v>
      </c>
      <c r="Q25" s="31">
        <v>12.2</v>
      </c>
      <c r="R25" s="31">
        <v>12.1</v>
      </c>
      <c r="S25" s="31">
        <v>12.1</v>
      </c>
      <c r="T25" s="31">
        <v>12.1</v>
      </c>
      <c r="U25" s="31">
        <v>12</v>
      </c>
      <c r="V25" s="31">
        <v>11.9</v>
      </c>
      <c r="W25" s="31">
        <v>11.8</v>
      </c>
      <c r="X25" s="31">
        <v>11.7</v>
      </c>
      <c r="Y25" s="31">
        <v>11.7</v>
      </c>
      <c r="Z25" s="38">
        <v>11.6</v>
      </c>
      <c r="AA25" s="38">
        <v>11.6</v>
      </c>
      <c r="AB25" s="38">
        <v>11.2</v>
      </c>
      <c r="AC25" s="38">
        <v>11.1</v>
      </c>
      <c r="AD25" s="38">
        <v>11</v>
      </c>
      <c r="AE25" s="38">
        <v>10.9</v>
      </c>
    </row>
    <row r="26" spans="1:31">
      <c r="A26" s="31"/>
      <c r="B26" s="86" t="s">
        <v>148</v>
      </c>
      <c r="C26" s="31">
        <v>10.1</v>
      </c>
      <c r="D26" s="31">
        <v>10.3</v>
      </c>
      <c r="E26" s="31">
        <v>10.4</v>
      </c>
      <c r="F26" s="31">
        <v>10.7</v>
      </c>
      <c r="G26" s="31">
        <v>11.1</v>
      </c>
      <c r="H26" s="31">
        <v>11.4</v>
      </c>
      <c r="I26" s="31">
        <v>11.7</v>
      </c>
      <c r="J26" s="31">
        <v>11.8</v>
      </c>
      <c r="K26" s="31">
        <v>12.1</v>
      </c>
      <c r="L26" s="31">
        <v>12.1</v>
      </c>
      <c r="M26" s="31">
        <v>12.3</v>
      </c>
      <c r="N26" s="31">
        <v>12.3</v>
      </c>
      <c r="O26" s="31">
        <v>12.5</v>
      </c>
      <c r="P26" s="31">
        <v>12.5</v>
      </c>
      <c r="Q26" s="31">
        <v>12.4</v>
      </c>
      <c r="R26" s="31">
        <v>12.4</v>
      </c>
      <c r="S26" s="31">
        <v>12.4</v>
      </c>
      <c r="T26" s="31">
        <v>12.4</v>
      </c>
      <c r="U26" s="31">
        <v>11.9</v>
      </c>
      <c r="V26" s="31">
        <v>11.5</v>
      </c>
      <c r="W26" s="31">
        <v>11</v>
      </c>
      <c r="X26" s="31">
        <v>10.5</v>
      </c>
      <c r="Y26" s="31">
        <v>10</v>
      </c>
      <c r="Z26" s="38">
        <v>9.6</v>
      </c>
      <c r="AA26" s="38">
        <v>9.3000000000000007</v>
      </c>
      <c r="AB26" s="38">
        <v>9.1</v>
      </c>
      <c r="AC26" s="38">
        <v>9.1</v>
      </c>
      <c r="AD26" s="38">
        <v>9.1</v>
      </c>
      <c r="AE26" s="38">
        <v>9</v>
      </c>
    </row>
    <row r="27" spans="1:31">
      <c r="B27" s="12" t="s">
        <v>149</v>
      </c>
      <c r="AD27" s="12"/>
      <c r="AE27" s="12"/>
    </row>
    <row r="28" spans="1:31">
      <c r="A28" s="31"/>
      <c r="B28" s="86" t="s">
        <v>147</v>
      </c>
      <c r="C28" s="31">
        <v>27.1</v>
      </c>
      <c r="D28" s="31">
        <v>26.9</v>
      </c>
      <c r="E28" s="31">
        <v>26.7</v>
      </c>
      <c r="F28" s="31">
        <v>26.5</v>
      </c>
      <c r="G28" s="31">
        <v>26.4</v>
      </c>
      <c r="H28" s="31">
        <v>26.2</v>
      </c>
      <c r="I28" s="31">
        <v>26.1</v>
      </c>
      <c r="J28" s="31">
        <v>26</v>
      </c>
      <c r="K28" s="31">
        <v>25.9</v>
      </c>
      <c r="L28" s="31">
        <v>25.7</v>
      </c>
      <c r="M28" s="31">
        <v>25.6</v>
      </c>
      <c r="N28" s="31">
        <v>25.8</v>
      </c>
      <c r="O28" s="31">
        <v>25.7</v>
      </c>
      <c r="P28" s="31">
        <v>25.5</v>
      </c>
      <c r="Q28" s="31">
        <v>25.4</v>
      </c>
      <c r="R28" s="31">
        <v>25.3</v>
      </c>
      <c r="S28" s="31">
        <v>23</v>
      </c>
      <c r="T28" s="31">
        <v>22</v>
      </c>
      <c r="U28" s="31">
        <v>23.2</v>
      </c>
      <c r="V28" s="31">
        <v>25.3</v>
      </c>
      <c r="W28" s="31">
        <v>23.2</v>
      </c>
      <c r="X28" s="31">
        <v>23</v>
      </c>
      <c r="Y28" s="31">
        <v>22.8</v>
      </c>
      <c r="Z28" s="38">
        <v>22.4</v>
      </c>
      <c r="AA28" s="38">
        <v>22.1</v>
      </c>
      <c r="AB28" s="38">
        <v>21.3</v>
      </c>
      <c r="AC28" s="38">
        <v>21</v>
      </c>
      <c r="AD28" s="38">
        <v>20.7</v>
      </c>
      <c r="AE28" s="38">
        <v>20.399999999999999</v>
      </c>
    </row>
    <row r="29" spans="1:31">
      <c r="A29" s="31"/>
      <c r="B29" s="86" t="s">
        <v>148</v>
      </c>
      <c r="C29" s="31">
        <v>27.6</v>
      </c>
      <c r="D29" s="31">
        <v>27.4</v>
      </c>
      <c r="E29" s="31">
        <v>27.2</v>
      </c>
      <c r="F29" s="31">
        <v>27</v>
      </c>
      <c r="G29" s="31">
        <v>26.8</v>
      </c>
      <c r="H29" s="31">
        <v>26.7</v>
      </c>
      <c r="I29" s="31">
        <v>26.8</v>
      </c>
      <c r="J29" s="31">
        <v>26.6</v>
      </c>
      <c r="K29" s="31">
        <v>26.5</v>
      </c>
      <c r="L29" s="31">
        <v>26.3</v>
      </c>
      <c r="M29" s="31">
        <v>26.3</v>
      </c>
      <c r="N29" s="31">
        <v>26.2</v>
      </c>
      <c r="O29" s="31">
        <v>26.2</v>
      </c>
      <c r="P29" s="31">
        <v>26.1</v>
      </c>
      <c r="Q29" s="31">
        <v>26.1</v>
      </c>
      <c r="R29" s="31">
        <v>26</v>
      </c>
      <c r="S29" s="31">
        <v>23.3</v>
      </c>
      <c r="T29" s="31">
        <v>23.6</v>
      </c>
      <c r="U29" s="31">
        <v>23.3</v>
      </c>
      <c r="V29" s="31">
        <v>24.4</v>
      </c>
      <c r="W29" s="31">
        <v>23.2</v>
      </c>
      <c r="X29" s="31">
        <v>22.8</v>
      </c>
      <c r="Y29" s="31">
        <v>22.4</v>
      </c>
      <c r="Z29" s="38">
        <v>22.1</v>
      </c>
      <c r="AA29" s="38">
        <v>21.7</v>
      </c>
      <c r="AB29" s="38">
        <v>21.4</v>
      </c>
      <c r="AC29" s="38">
        <v>21</v>
      </c>
      <c r="AD29" s="38">
        <v>20.6</v>
      </c>
      <c r="AE29" s="38">
        <v>20.3</v>
      </c>
    </row>
    <row r="30" spans="1:31">
      <c r="B30" s="12" t="s">
        <v>144</v>
      </c>
      <c r="AD30" s="12"/>
      <c r="AE30" s="12"/>
    </row>
    <row r="31" spans="1:31">
      <c r="A31" s="31"/>
      <c r="B31" s="86" t="s">
        <v>148</v>
      </c>
      <c r="C31" s="31">
        <v>42.5</v>
      </c>
      <c r="D31" s="31">
        <v>42.1</v>
      </c>
      <c r="E31" s="31">
        <v>41.5</v>
      </c>
      <c r="F31" s="31">
        <v>41.1</v>
      </c>
      <c r="G31" s="31">
        <v>40.5</v>
      </c>
      <c r="H31" s="31">
        <v>40</v>
      </c>
      <c r="I31" s="31">
        <v>40.299999999999997</v>
      </c>
      <c r="J31" s="31">
        <v>39.700000000000003</v>
      </c>
      <c r="K31" s="31">
        <v>39.1</v>
      </c>
      <c r="L31" s="31">
        <v>38.5</v>
      </c>
      <c r="M31" s="31">
        <v>37.9</v>
      </c>
      <c r="N31" s="31">
        <v>37.299999999999997</v>
      </c>
      <c r="O31" s="31">
        <v>36.700000000000003</v>
      </c>
      <c r="P31" s="31">
        <v>36.1</v>
      </c>
      <c r="Q31" s="31">
        <v>35.5</v>
      </c>
      <c r="R31" s="31">
        <v>34.9</v>
      </c>
      <c r="S31" s="31">
        <v>34.9</v>
      </c>
      <c r="T31" s="31">
        <v>35.299999999999997</v>
      </c>
      <c r="U31" s="31">
        <v>35.6</v>
      </c>
      <c r="V31" s="31">
        <v>33.5</v>
      </c>
      <c r="W31" s="31">
        <v>33.5</v>
      </c>
      <c r="X31" s="31">
        <v>33.200000000000003</v>
      </c>
      <c r="Y31" s="31">
        <v>32.700000000000003</v>
      </c>
      <c r="Z31" s="38">
        <v>32.4</v>
      </c>
      <c r="AA31" s="38">
        <v>32</v>
      </c>
      <c r="AB31" s="38">
        <v>31.6</v>
      </c>
      <c r="AC31" s="38">
        <v>31.2</v>
      </c>
      <c r="AD31" s="38">
        <v>30.7</v>
      </c>
      <c r="AE31" s="38">
        <v>30.4</v>
      </c>
    </row>
    <row r="32" spans="1:31">
      <c r="B32" s="40" t="s">
        <v>150</v>
      </c>
      <c r="AD32" s="12"/>
      <c r="AE32" s="12"/>
    </row>
    <row r="33" spans="1:31">
      <c r="B33" s="12" t="s">
        <v>151</v>
      </c>
      <c r="C33" s="12">
        <v>11.8</v>
      </c>
      <c r="D33" s="12">
        <v>11.6</v>
      </c>
      <c r="E33" s="12">
        <v>11.6</v>
      </c>
      <c r="F33" s="12">
        <v>11.5</v>
      </c>
      <c r="G33" s="12">
        <v>11.5</v>
      </c>
      <c r="H33" s="12">
        <v>11.4</v>
      </c>
      <c r="I33" s="12">
        <v>11.4</v>
      </c>
      <c r="J33" s="12">
        <v>11.4</v>
      </c>
      <c r="K33" s="12">
        <v>11.4</v>
      </c>
      <c r="L33" s="12">
        <v>11.4</v>
      </c>
      <c r="M33" s="12">
        <v>11.4</v>
      </c>
      <c r="N33" s="12">
        <v>11.4</v>
      </c>
      <c r="O33" s="12">
        <v>11.4</v>
      </c>
      <c r="P33" s="12">
        <v>11.4</v>
      </c>
      <c r="Q33" s="12">
        <v>11.4</v>
      </c>
      <c r="R33" s="12">
        <v>11.2</v>
      </c>
      <c r="S33" s="12">
        <v>10.9</v>
      </c>
      <c r="T33" s="12">
        <v>10.6</v>
      </c>
      <c r="U33" s="12">
        <v>10.5</v>
      </c>
      <c r="V33" s="12">
        <v>10.199999999999999</v>
      </c>
      <c r="W33" s="12">
        <v>10</v>
      </c>
      <c r="X33" s="12" t="s">
        <v>46</v>
      </c>
      <c r="Y33" s="12" t="s">
        <v>46</v>
      </c>
      <c r="Z33" s="12" t="s">
        <v>46</v>
      </c>
      <c r="AA33" s="12" t="s">
        <v>46</v>
      </c>
      <c r="AB33" s="12" t="s">
        <v>46</v>
      </c>
      <c r="AC33" s="12" t="s">
        <v>46</v>
      </c>
      <c r="AD33" s="12" t="s">
        <v>46</v>
      </c>
      <c r="AE33" s="12" t="s">
        <v>46</v>
      </c>
    </row>
    <row r="34" spans="1:31">
      <c r="B34" s="12" t="s">
        <v>152</v>
      </c>
      <c r="C34" s="12">
        <v>11.4</v>
      </c>
      <c r="D34" s="12">
        <v>11.1</v>
      </c>
      <c r="E34" s="12">
        <v>11.3</v>
      </c>
      <c r="F34" s="12">
        <v>11.1</v>
      </c>
      <c r="G34" s="12">
        <v>11.5</v>
      </c>
      <c r="H34" s="12">
        <v>11.5</v>
      </c>
      <c r="I34" s="12">
        <v>11.3</v>
      </c>
      <c r="J34" s="12">
        <v>11.3</v>
      </c>
      <c r="K34" s="12">
        <v>11.4</v>
      </c>
      <c r="L34" s="12">
        <v>11.3</v>
      </c>
      <c r="M34" s="12">
        <v>11.1</v>
      </c>
      <c r="N34" s="12">
        <v>11</v>
      </c>
      <c r="O34" s="12">
        <v>11</v>
      </c>
      <c r="P34" s="12">
        <v>10.8</v>
      </c>
      <c r="Q34" s="12">
        <v>10.9</v>
      </c>
      <c r="R34" s="12">
        <v>10.6</v>
      </c>
      <c r="S34" s="12">
        <v>10.4</v>
      </c>
      <c r="T34" s="12">
        <v>10.1</v>
      </c>
      <c r="U34" s="12">
        <v>9.5</v>
      </c>
      <c r="V34" s="12">
        <v>9.1</v>
      </c>
      <c r="W34" s="12">
        <v>8.5</v>
      </c>
      <c r="X34" s="12" t="s">
        <v>46</v>
      </c>
      <c r="Y34" s="12" t="s">
        <v>46</v>
      </c>
      <c r="Z34" s="12" t="s">
        <v>46</v>
      </c>
      <c r="AA34" s="12" t="s">
        <v>46</v>
      </c>
      <c r="AB34" s="12" t="s">
        <v>46</v>
      </c>
      <c r="AC34" s="12" t="s">
        <v>46</v>
      </c>
      <c r="AD34" s="12" t="s">
        <v>46</v>
      </c>
      <c r="AE34" s="12" t="s">
        <v>46</v>
      </c>
    </row>
    <row r="35" spans="1:3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D35" s="12"/>
      <c r="AE35" s="12"/>
    </row>
    <row r="36" spans="1:31">
      <c r="A36" s="12" t="s">
        <v>153</v>
      </c>
      <c r="C36" s="31"/>
      <c r="D36" s="31"/>
      <c r="E36" s="31"/>
      <c r="F36" s="31"/>
      <c r="G36" s="31"/>
      <c r="H36" s="31"/>
      <c r="I36" s="31"/>
      <c r="J36" s="31"/>
      <c r="K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D36" s="12"/>
      <c r="AE36" s="12"/>
    </row>
    <row r="37" spans="1:31">
      <c r="A37" s="12" t="s">
        <v>154</v>
      </c>
      <c r="C37" s="31"/>
      <c r="D37" s="31"/>
      <c r="E37" s="31"/>
      <c r="F37" s="31"/>
      <c r="G37" s="31"/>
      <c r="H37" s="31"/>
      <c r="I37" s="31"/>
      <c r="J37" s="31"/>
      <c r="K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D37" s="12"/>
      <c r="AE37" s="12"/>
    </row>
    <row r="38" spans="1:31">
      <c r="A38" s="12" t="s">
        <v>155</v>
      </c>
      <c r="AD38" s="12"/>
      <c r="AE38" s="12"/>
    </row>
    <row r="39" spans="1:31">
      <c r="A39" s="12" t="s">
        <v>156</v>
      </c>
      <c r="AD39" s="12"/>
      <c r="AE39" s="12"/>
    </row>
    <row r="40" spans="1:31">
      <c r="AD40" s="12"/>
      <c r="AE40" s="12"/>
    </row>
    <row r="41" spans="1:31">
      <c r="A41" s="14" t="s">
        <v>73</v>
      </c>
      <c r="AD41" s="12"/>
      <c r="AE41" s="12"/>
    </row>
    <row r="42" spans="1:31">
      <c r="A42" s="12" t="s">
        <v>157</v>
      </c>
      <c r="AD42" s="12"/>
      <c r="AE42" s="12"/>
    </row>
    <row r="43" spans="1:31">
      <c r="A43" s="12" t="s">
        <v>158</v>
      </c>
      <c r="AD43" s="12"/>
      <c r="AE43" s="12"/>
    </row>
    <row r="44" spans="1:31">
      <c r="A44" s="12" t="s">
        <v>159</v>
      </c>
      <c r="AD44" s="12"/>
      <c r="AE44" s="12"/>
    </row>
    <row r="45" spans="1:31">
      <c r="A45" s="12" t="s">
        <v>160</v>
      </c>
      <c r="AD45" s="12"/>
      <c r="AE45" s="12"/>
    </row>
    <row r="46" spans="1:31">
      <c r="A46" s="12" t="s">
        <v>161</v>
      </c>
      <c r="AD46" s="12"/>
      <c r="AE46" s="12"/>
    </row>
    <row r="47" spans="1:31">
      <c r="A47" s="12" t="s">
        <v>162</v>
      </c>
      <c r="AD47" s="12"/>
      <c r="AE47" s="12"/>
    </row>
    <row r="48" spans="1:31">
      <c r="A48" s="13"/>
      <c r="U48" s="11"/>
    </row>
    <row r="50" spans="1:2">
      <c r="A50" s="13"/>
      <c r="B50" s="12" t="s">
        <v>102</v>
      </c>
    </row>
    <row r="52" spans="1:2">
      <c r="A52" s="13"/>
    </row>
    <row r="53" spans="1:2">
      <c r="A53" s="13"/>
    </row>
    <row r="56" spans="1:2">
      <c r="A56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opLeftCell="A10" workbookViewId="0">
      <selection activeCell="D32" sqref="D32"/>
    </sheetView>
  </sheetViews>
  <sheetFormatPr defaultRowHeight="15"/>
  <cols>
    <col min="1" max="1" width="12.28515625" customWidth="1"/>
    <col min="2" max="2" width="21.7109375" customWidth="1"/>
    <col min="3" max="3" width="18.28515625" customWidth="1"/>
    <col min="4" max="5" width="16.7109375" customWidth="1"/>
    <col min="6" max="6" width="20.5703125" customWidth="1"/>
    <col min="7" max="7" width="16.7109375" customWidth="1"/>
  </cols>
  <sheetData>
    <row r="1" spans="1:1">
      <c r="A1" t="s">
        <v>163</v>
      </c>
    </row>
    <row r="2" spans="1:1">
      <c r="A2" t="s">
        <v>164</v>
      </c>
    </row>
    <row r="3" spans="1:1">
      <c r="A3" t="s">
        <v>165</v>
      </c>
    </row>
    <row r="4" spans="1:1">
      <c r="A4" t="s">
        <v>166</v>
      </c>
    </row>
    <row r="5" spans="1:1">
      <c r="A5" t="s">
        <v>167</v>
      </c>
    </row>
    <row r="6" spans="1:1">
      <c r="A6" t="s">
        <v>168</v>
      </c>
    </row>
    <row r="7" spans="1:1">
      <c r="A7" t="s">
        <v>169</v>
      </c>
    </row>
    <row r="8" spans="1:1">
      <c r="A8" t="s">
        <v>170</v>
      </c>
    </row>
    <row r="10" spans="1:1">
      <c r="A10" t="s">
        <v>171</v>
      </c>
    </row>
    <row r="11" spans="1:1">
      <c r="A11" t="s">
        <v>172</v>
      </c>
    </row>
    <row r="12" spans="1:1">
      <c r="A12" t="s">
        <v>173</v>
      </c>
    </row>
    <row r="13" spans="1:1">
      <c r="A13" t="s">
        <v>174</v>
      </c>
    </row>
    <row r="14" spans="1:1">
      <c r="A14" t="s">
        <v>175</v>
      </c>
    </row>
    <row r="15" spans="1:1">
      <c r="A15" t="s">
        <v>176</v>
      </c>
    </row>
    <row r="17" spans="1:7">
      <c r="A17" s="2" t="s">
        <v>177</v>
      </c>
      <c r="B17" s="3"/>
      <c r="C17" s="3"/>
      <c r="D17" s="3"/>
      <c r="E17" s="3"/>
      <c r="F17" s="3"/>
      <c r="G17" s="3"/>
    </row>
    <row r="18" spans="1:7">
      <c r="B18" s="7" t="s">
        <v>178</v>
      </c>
      <c r="C18" s="7" t="s">
        <v>179</v>
      </c>
      <c r="D18" s="7" t="s">
        <v>180</v>
      </c>
      <c r="E18" s="7" t="s">
        <v>181</v>
      </c>
      <c r="F18" s="7" t="s">
        <v>182</v>
      </c>
      <c r="G18" s="7" t="s">
        <v>183</v>
      </c>
    </row>
    <row r="19" spans="1:7">
      <c r="A19" t="s">
        <v>184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</row>
    <row r="20" spans="1:7">
      <c r="A20" t="s">
        <v>128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</row>
    <row r="21" spans="1:7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</row>
    <row r="22" spans="1:7">
      <c r="A22" t="s">
        <v>110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</row>
    <row r="23" spans="1:7">
      <c r="A23" t="s">
        <v>111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>
      <c r="A24" t="s">
        <v>185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</row>
    <row r="26" spans="1:7">
      <c r="A26" s="2" t="s">
        <v>186</v>
      </c>
      <c r="B26" s="3"/>
      <c r="C26" s="3"/>
      <c r="D26" s="3"/>
      <c r="E26" s="3"/>
      <c r="F26" s="3"/>
      <c r="G26" s="3"/>
    </row>
    <row r="27" spans="1:7">
      <c r="B27" s="7" t="s">
        <v>178</v>
      </c>
      <c r="C27" s="7" t="s">
        <v>179</v>
      </c>
      <c r="D27" s="7" t="s">
        <v>180</v>
      </c>
      <c r="E27" s="7" t="s">
        <v>181</v>
      </c>
      <c r="F27" s="7" t="s">
        <v>182</v>
      </c>
      <c r="G27" s="7" t="s">
        <v>183</v>
      </c>
    </row>
    <row r="28" spans="1:7">
      <c r="A28" t="s">
        <v>184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</row>
    <row r="29" spans="1:7">
      <c r="A29" t="s">
        <v>128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</row>
    <row r="30" spans="1:7">
      <c r="A30" t="s">
        <v>107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</row>
    <row r="31" spans="1:7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</row>
    <row r="32" spans="1:7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</row>
    <row r="33" spans="1:7">
      <c r="A33" t="s">
        <v>185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57"/>
  <sheetViews>
    <sheetView topLeftCell="A12" zoomScaleNormal="100" workbookViewId="0">
      <selection activeCell="A28" sqref="A28:B28"/>
    </sheetView>
  </sheetViews>
  <sheetFormatPr defaultRowHeight="15"/>
  <cols>
    <col min="1" max="1" width="3" customWidth="1"/>
    <col min="2" max="2" width="45.42578125" customWidth="1"/>
    <col min="20" max="29" width="9.28515625" customWidth="1"/>
    <col min="257" max="257" width="3" customWidth="1"/>
    <col min="258" max="258" width="45.42578125" customWidth="1"/>
    <col min="276" max="285" width="9.28515625" customWidth="1"/>
    <col min="513" max="513" width="3" customWidth="1"/>
    <col min="514" max="514" width="45.42578125" customWidth="1"/>
    <col min="532" max="541" width="9.28515625" customWidth="1"/>
    <col min="769" max="769" width="3" customWidth="1"/>
    <col min="770" max="770" width="45.42578125" customWidth="1"/>
    <col min="788" max="797" width="9.28515625" customWidth="1"/>
    <col min="1025" max="1025" width="3" customWidth="1"/>
    <col min="1026" max="1026" width="45.42578125" customWidth="1"/>
    <col min="1044" max="1053" width="9.28515625" customWidth="1"/>
    <col min="1281" max="1281" width="3" customWidth="1"/>
    <col min="1282" max="1282" width="45.42578125" customWidth="1"/>
    <col min="1300" max="1309" width="9.28515625" customWidth="1"/>
    <col min="1537" max="1537" width="3" customWidth="1"/>
    <col min="1538" max="1538" width="45.42578125" customWidth="1"/>
    <col min="1556" max="1565" width="9.28515625" customWidth="1"/>
    <col min="1793" max="1793" width="3" customWidth="1"/>
    <col min="1794" max="1794" width="45.42578125" customWidth="1"/>
    <col min="1812" max="1821" width="9.28515625" customWidth="1"/>
    <col min="2049" max="2049" width="3" customWidth="1"/>
    <col min="2050" max="2050" width="45.42578125" customWidth="1"/>
    <col min="2068" max="2077" width="9.28515625" customWidth="1"/>
    <col min="2305" max="2305" width="3" customWidth="1"/>
    <col min="2306" max="2306" width="45.42578125" customWidth="1"/>
    <col min="2324" max="2333" width="9.28515625" customWidth="1"/>
    <col min="2561" max="2561" width="3" customWidth="1"/>
    <col min="2562" max="2562" width="45.42578125" customWidth="1"/>
    <col min="2580" max="2589" width="9.28515625" customWidth="1"/>
    <col min="2817" max="2817" width="3" customWidth="1"/>
    <col min="2818" max="2818" width="45.42578125" customWidth="1"/>
    <col min="2836" max="2845" width="9.28515625" customWidth="1"/>
    <col min="3073" max="3073" width="3" customWidth="1"/>
    <col min="3074" max="3074" width="45.42578125" customWidth="1"/>
    <col min="3092" max="3101" width="9.28515625" customWidth="1"/>
    <col min="3329" max="3329" width="3" customWidth="1"/>
    <col min="3330" max="3330" width="45.42578125" customWidth="1"/>
    <col min="3348" max="3357" width="9.28515625" customWidth="1"/>
    <col min="3585" max="3585" width="3" customWidth="1"/>
    <col min="3586" max="3586" width="45.42578125" customWidth="1"/>
    <col min="3604" max="3613" width="9.28515625" customWidth="1"/>
    <col min="3841" max="3841" width="3" customWidth="1"/>
    <col min="3842" max="3842" width="45.42578125" customWidth="1"/>
    <col min="3860" max="3869" width="9.28515625" customWidth="1"/>
    <col min="4097" max="4097" width="3" customWidth="1"/>
    <col min="4098" max="4098" width="45.42578125" customWidth="1"/>
    <col min="4116" max="4125" width="9.28515625" customWidth="1"/>
    <col min="4353" max="4353" width="3" customWidth="1"/>
    <col min="4354" max="4354" width="45.42578125" customWidth="1"/>
    <col min="4372" max="4381" width="9.28515625" customWidth="1"/>
    <col min="4609" max="4609" width="3" customWidth="1"/>
    <col min="4610" max="4610" width="45.42578125" customWidth="1"/>
    <col min="4628" max="4637" width="9.28515625" customWidth="1"/>
    <col min="4865" max="4865" width="3" customWidth="1"/>
    <col min="4866" max="4866" width="45.42578125" customWidth="1"/>
    <col min="4884" max="4893" width="9.28515625" customWidth="1"/>
    <col min="5121" max="5121" width="3" customWidth="1"/>
    <col min="5122" max="5122" width="45.42578125" customWidth="1"/>
    <col min="5140" max="5149" width="9.28515625" customWidth="1"/>
    <col min="5377" max="5377" width="3" customWidth="1"/>
    <col min="5378" max="5378" width="45.42578125" customWidth="1"/>
    <col min="5396" max="5405" width="9.28515625" customWidth="1"/>
    <col min="5633" max="5633" width="3" customWidth="1"/>
    <col min="5634" max="5634" width="45.42578125" customWidth="1"/>
    <col min="5652" max="5661" width="9.28515625" customWidth="1"/>
    <col min="5889" max="5889" width="3" customWidth="1"/>
    <col min="5890" max="5890" width="45.42578125" customWidth="1"/>
    <col min="5908" max="5917" width="9.28515625" customWidth="1"/>
    <col min="6145" max="6145" width="3" customWidth="1"/>
    <col min="6146" max="6146" width="45.42578125" customWidth="1"/>
    <col min="6164" max="6173" width="9.28515625" customWidth="1"/>
    <col min="6401" max="6401" width="3" customWidth="1"/>
    <col min="6402" max="6402" width="45.42578125" customWidth="1"/>
    <col min="6420" max="6429" width="9.28515625" customWidth="1"/>
    <col min="6657" max="6657" width="3" customWidth="1"/>
    <col min="6658" max="6658" width="45.42578125" customWidth="1"/>
    <col min="6676" max="6685" width="9.28515625" customWidth="1"/>
    <col min="6913" max="6913" width="3" customWidth="1"/>
    <col min="6914" max="6914" width="45.42578125" customWidth="1"/>
    <col min="6932" max="6941" width="9.28515625" customWidth="1"/>
    <col min="7169" max="7169" width="3" customWidth="1"/>
    <col min="7170" max="7170" width="45.42578125" customWidth="1"/>
    <col min="7188" max="7197" width="9.28515625" customWidth="1"/>
    <col min="7425" max="7425" width="3" customWidth="1"/>
    <col min="7426" max="7426" width="45.42578125" customWidth="1"/>
    <col min="7444" max="7453" width="9.28515625" customWidth="1"/>
    <col min="7681" max="7681" width="3" customWidth="1"/>
    <col min="7682" max="7682" width="45.42578125" customWidth="1"/>
    <col min="7700" max="7709" width="9.28515625" customWidth="1"/>
    <col min="7937" max="7937" width="3" customWidth="1"/>
    <col min="7938" max="7938" width="45.42578125" customWidth="1"/>
    <col min="7956" max="7965" width="9.28515625" customWidth="1"/>
    <col min="8193" max="8193" width="3" customWidth="1"/>
    <col min="8194" max="8194" width="45.42578125" customWidth="1"/>
    <col min="8212" max="8221" width="9.28515625" customWidth="1"/>
    <col min="8449" max="8449" width="3" customWidth="1"/>
    <col min="8450" max="8450" width="45.42578125" customWidth="1"/>
    <col min="8468" max="8477" width="9.28515625" customWidth="1"/>
    <col min="8705" max="8705" width="3" customWidth="1"/>
    <col min="8706" max="8706" width="45.42578125" customWidth="1"/>
    <col min="8724" max="8733" width="9.28515625" customWidth="1"/>
    <col min="8961" max="8961" width="3" customWidth="1"/>
    <col min="8962" max="8962" width="45.42578125" customWidth="1"/>
    <col min="8980" max="8989" width="9.28515625" customWidth="1"/>
    <col min="9217" max="9217" width="3" customWidth="1"/>
    <col min="9218" max="9218" width="45.42578125" customWidth="1"/>
    <col min="9236" max="9245" width="9.28515625" customWidth="1"/>
    <col min="9473" max="9473" width="3" customWidth="1"/>
    <col min="9474" max="9474" width="45.42578125" customWidth="1"/>
    <col min="9492" max="9501" width="9.28515625" customWidth="1"/>
    <col min="9729" max="9729" width="3" customWidth="1"/>
    <col min="9730" max="9730" width="45.42578125" customWidth="1"/>
    <col min="9748" max="9757" width="9.28515625" customWidth="1"/>
    <col min="9985" max="9985" width="3" customWidth="1"/>
    <col min="9986" max="9986" width="45.42578125" customWidth="1"/>
    <col min="10004" max="10013" width="9.28515625" customWidth="1"/>
    <col min="10241" max="10241" width="3" customWidth="1"/>
    <col min="10242" max="10242" width="45.42578125" customWidth="1"/>
    <col min="10260" max="10269" width="9.28515625" customWidth="1"/>
    <col min="10497" max="10497" width="3" customWidth="1"/>
    <col min="10498" max="10498" width="45.42578125" customWidth="1"/>
    <col min="10516" max="10525" width="9.28515625" customWidth="1"/>
    <col min="10753" max="10753" width="3" customWidth="1"/>
    <col min="10754" max="10754" width="45.42578125" customWidth="1"/>
    <col min="10772" max="10781" width="9.28515625" customWidth="1"/>
    <col min="11009" max="11009" width="3" customWidth="1"/>
    <col min="11010" max="11010" width="45.42578125" customWidth="1"/>
    <col min="11028" max="11037" width="9.28515625" customWidth="1"/>
    <col min="11265" max="11265" width="3" customWidth="1"/>
    <col min="11266" max="11266" width="45.42578125" customWidth="1"/>
    <col min="11284" max="11293" width="9.28515625" customWidth="1"/>
    <col min="11521" max="11521" width="3" customWidth="1"/>
    <col min="11522" max="11522" width="45.42578125" customWidth="1"/>
    <col min="11540" max="11549" width="9.28515625" customWidth="1"/>
    <col min="11777" max="11777" width="3" customWidth="1"/>
    <col min="11778" max="11778" width="45.42578125" customWidth="1"/>
    <col min="11796" max="11805" width="9.28515625" customWidth="1"/>
    <col min="12033" max="12033" width="3" customWidth="1"/>
    <col min="12034" max="12034" width="45.42578125" customWidth="1"/>
    <col min="12052" max="12061" width="9.28515625" customWidth="1"/>
    <col min="12289" max="12289" width="3" customWidth="1"/>
    <col min="12290" max="12290" width="45.42578125" customWidth="1"/>
    <col min="12308" max="12317" width="9.28515625" customWidth="1"/>
    <col min="12545" max="12545" width="3" customWidth="1"/>
    <col min="12546" max="12546" width="45.42578125" customWidth="1"/>
    <col min="12564" max="12573" width="9.28515625" customWidth="1"/>
    <col min="12801" max="12801" width="3" customWidth="1"/>
    <col min="12802" max="12802" width="45.42578125" customWidth="1"/>
    <col min="12820" max="12829" width="9.28515625" customWidth="1"/>
    <col min="13057" max="13057" width="3" customWidth="1"/>
    <col min="13058" max="13058" width="45.42578125" customWidth="1"/>
    <col min="13076" max="13085" width="9.28515625" customWidth="1"/>
    <col min="13313" max="13313" width="3" customWidth="1"/>
    <col min="13314" max="13314" width="45.42578125" customWidth="1"/>
    <col min="13332" max="13341" width="9.28515625" customWidth="1"/>
    <col min="13569" max="13569" width="3" customWidth="1"/>
    <col min="13570" max="13570" width="45.42578125" customWidth="1"/>
    <col min="13588" max="13597" width="9.28515625" customWidth="1"/>
    <col min="13825" max="13825" width="3" customWidth="1"/>
    <col min="13826" max="13826" width="45.42578125" customWidth="1"/>
    <col min="13844" max="13853" width="9.28515625" customWidth="1"/>
    <col min="14081" max="14081" width="3" customWidth="1"/>
    <col min="14082" max="14082" width="45.42578125" customWidth="1"/>
    <col min="14100" max="14109" width="9.28515625" customWidth="1"/>
    <col min="14337" max="14337" width="3" customWidth="1"/>
    <col min="14338" max="14338" width="45.42578125" customWidth="1"/>
    <col min="14356" max="14365" width="9.28515625" customWidth="1"/>
    <col min="14593" max="14593" width="3" customWidth="1"/>
    <col min="14594" max="14594" width="45.42578125" customWidth="1"/>
    <col min="14612" max="14621" width="9.28515625" customWidth="1"/>
    <col min="14849" max="14849" width="3" customWidth="1"/>
    <col min="14850" max="14850" width="45.42578125" customWidth="1"/>
    <col min="14868" max="14877" width="9.28515625" customWidth="1"/>
    <col min="15105" max="15105" width="3" customWidth="1"/>
    <col min="15106" max="15106" width="45.42578125" customWidth="1"/>
    <col min="15124" max="15133" width="9.28515625" customWidth="1"/>
    <col min="15361" max="15361" width="3" customWidth="1"/>
    <col min="15362" max="15362" width="45.42578125" customWidth="1"/>
    <col min="15380" max="15389" width="9.28515625" customWidth="1"/>
    <col min="15617" max="15617" width="3" customWidth="1"/>
    <col min="15618" max="15618" width="45.42578125" customWidth="1"/>
    <col min="15636" max="15645" width="9.28515625" customWidth="1"/>
    <col min="15873" max="15873" width="3" customWidth="1"/>
    <col min="15874" max="15874" width="45.42578125" customWidth="1"/>
    <col min="15892" max="15901" width="9.28515625" customWidth="1"/>
    <col min="16129" max="16129" width="3" customWidth="1"/>
    <col min="16130" max="16130" width="45.42578125" customWidth="1"/>
    <col min="16148" max="16157" width="9.28515625" customWidth="1"/>
  </cols>
  <sheetData>
    <row r="1" spans="1:32" ht="52.35" customHeight="1"/>
    <row r="2" spans="1:32" ht="18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5" spans="1:32" ht="18" customHeight="1">
      <c r="A5" s="98" t="s">
        <v>187</v>
      </c>
      <c r="B5" s="9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>
      <c r="A6" s="95"/>
      <c r="B6" s="95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75">
      <c r="A7" s="97" t="s">
        <v>188</v>
      </c>
      <c r="B7" s="9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75">
      <c r="A8" s="97" t="s">
        <v>189</v>
      </c>
      <c r="B8" s="97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>
      <c r="A9" s="95"/>
      <c r="B9" s="95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75">
      <c r="A10" s="95"/>
      <c r="B10" s="95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95"/>
      <c r="B11" s="95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>
      <c r="A12" s="95"/>
      <c r="B12" s="95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>
      <c r="A13" s="15"/>
      <c r="B13" s="15" t="s">
        <v>190</v>
      </c>
      <c r="C13" s="15">
        <v>120.6</v>
      </c>
      <c r="D13" s="15">
        <v>120.3</v>
      </c>
      <c r="E13" s="15">
        <v>126</v>
      </c>
      <c r="F13" s="15">
        <v>131.30000000000001</v>
      </c>
      <c r="G13" s="15">
        <v>142.30000000000001</v>
      </c>
      <c r="H13" s="15">
        <v>147.69999999999999</v>
      </c>
      <c r="I13" s="15">
        <v>148.9</v>
      </c>
      <c r="J13" s="15">
        <v>153.9</v>
      </c>
      <c r="K13" s="15">
        <v>160</v>
      </c>
      <c r="L13" s="15">
        <v>166.6</v>
      </c>
      <c r="M13" s="15">
        <v>157.1</v>
      </c>
      <c r="N13" s="15">
        <v>179.7</v>
      </c>
      <c r="O13" s="15">
        <v>173.4</v>
      </c>
      <c r="P13" s="15">
        <v>203.4</v>
      </c>
      <c r="Q13" s="15">
        <v>225.8</v>
      </c>
      <c r="R13" s="15">
        <v>208.4</v>
      </c>
      <c r="S13" s="15">
        <v>241</v>
      </c>
      <c r="T13" s="15">
        <v>247.3</v>
      </c>
      <c r="U13" s="15">
        <v>261.3</v>
      </c>
      <c r="V13" s="15">
        <v>278.89999999999998</v>
      </c>
      <c r="W13" s="15">
        <v>312.8</v>
      </c>
      <c r="X13" s="15">
        <v>305.8</v>
      </c>
      <c r="Y13" s="15">
        <v>303</v>
      </c>
      <c r="Z13" s="15">
        <v>316.8</v>
      </c>
      <c r="AA13" s="15">
        <v>308.60000000000002</v>
      </c>
      <c r="AB13" s="15">
        <v>295.89999999999998</v>
      </c>
      <c r="AC13" s="15">
        <v>288.10000000000002</v>
      </c>
      <c r="AD13" s="15">
        <v>293.89999999999998</v>
      </c>
      <c r="AE13" s="15">
        <v>311.5</v>
      </c>
      <c r="AF13" s="38"/>
    </row>
    <row r="14" spans="1:32">
      <c r="A14" s="38"/>
      <c r="B14" s="40" t="s">
        <v>191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>
      <c r="A15" s="38"/>
      <c r="B15" s="12" t="s">
        <v>43</v>
      </c>
      <c r="C15" s="38">
        <v>85.2</v>
      </c>
      <c r="D15" s="38">
        <v>84</v>
      </c>
      <c r="E15" s="38">
        <v>88.3</v>
      </c>
      <c r="F15" s="38">
        <v>93.2</v>
      </c>
      <c r="G15" s="38">
        <v>103.5</v>
      </c>
      <c r="H15" s="38">
        <v>97.1</v>
      </c>
      <c r="I15" s="38">
        <v>104</v>
      </c>
      <c r="J15" s="38">
        <v>101.4</v>
      </c>
      <c r="K15" s="38">
        <v>103.9</v>
      </c>
      <c r="L15" s="38">
        <v>103.5</v>
      </c>
      <c r="M15" s="38">
        <v>95.3</v>
      </c>
      <c r="N15" s="38">
        <v>104.9</v>
      </c>
      <c r="O15" s="38">
        <v>96</v>
      </c>
      <c r="P15" s="38">
        <v>108.3</v>
      </c>
      <c r="Q15" s="38">
        <v>122.2</v>
      </c>
      <c r="R15" s="38">
        <v>107.5</v>
      </c>
      <c r="S15" s="38">
        <v>123.3</v>
      </c>
      <c r="T15" s="38">
        <v>121.2</v>
      </c>
      <c r="U15" s="38">
        <v>126.5</v>
      </c>
      <c r="V15" s="38">
        <v>132.9</v>
      </c>
      <c r="W15" s="38">
        <v>141.4</v>
      </c>
      <c r="X15" s="38">
        <v>133.19999999999999</v>
      </c>
      <c r="Y15" s="38">
        <v>135.80000000000001</v>
      </c>
      <c r="Z15" s="38">
        <v>143.9</v>
      </c>
      <c r="AA15" s="38">
        <v>142.19999999999999</v>
      </c>
      <c r="AB15" s="38">
        <v>149.1</v>
      </c>
      <c r="AC15" s="38">
        <v>153.19999999999999</v>
      </c>
      <c r="AD15" s="38">
        <v>154</v>
      </c>
      <c r="AE15" s="38">
        <v>156.69999999999999</v>
      </c>
      <c r="AF15" s="38"/>
    </row>
    <row r="16" spans="1:32">
      <c r="A16" s="38"/>
      <c r="B16" s="12" t="s">
        <v>44</v>
      </c>
      <c r="C16" s="38">
        <v>34.700000000000003</v>
      </c>
      <c r="D16" s="38">
        <v>35.6</v>
      </c>
      <c r="E16" s="38">
        <v>36.700000000000003</v>
      </c>
      <c r="F16" s="38">
        <v>37.299999999999997</v>
      </c>
      <c r="G16" s="38">
        <v>38.1</v>
      </c>
      <c r="H16" s="38">
        <v>49.6</v>
      </c>
      <c r="I16" s="38">
        <v>43.9</v>
      </c>
      <c r="J16" s="38">
        <v>51.6</v>
      </c>
      <c r="K16" s="38">
        <v>55.2</v>
      </c>
      <c r="L16" s="38">
        <v>62</v>
      </c>
      <c r="M16" s="38">
        <v>61</v>
      </c>
      <c r="N16" s="38">
        <v>73.7</v>
      </c>
      <c r="O16" s="38">
        <v>76.7</v>
      </c>
      <c r="P16" s="38">
        <v>94</v>
      </c>
      <c r="Q16" s="38">
        <v>102.2</v>
      </c>
      <c r="R16" s="38">
        <v>99.2</v>
      </c>
      <c r="S16" s="38">
        <v>117.1</v>
      </c>
      <c r="T16" s="38">
        <v>123.6</v>
      </c>
      <c r="U16" s="38">
        <v>132.19999999999999</v>
      </c>
      <c r="V16" s="38">
        <v>141.6</v>
      </c>
      <c r="W16" s="38">
        <v>165.9</v>
      </c>
      <c r="X16" s="38">
        <v>165</v>
      </c>
      <c r="Y16" s="38">
        <v>159.1</v>
      </c>
      <c r="Z16" s="38">
        <v>165.7</v>
      </c>
      <c r="AA16" s="38">
        <v>158.69999999999999</v>
      </c>
      <c r="AB16" s="38">
        <v>146</v>
      </c>
      <c r="AC16" s="38">
        <v>134.1</v>
      </c>
      <c r="AD16" s="38">
        <v>139.19999999999999</v>
      </c>
      <c r="AE16" s="38">
        <v>153.6</v>
      </c>
      <c r="AF16" s="38"/>
    </row>
    <row r="17" spans="1:32">
      <c r="A17" s="38"/>
      <c r="B17" s="12" t="s">
        <v>45</v>
      </c>
      <c r="C17" s="38" t="s">
        <v>46</v>
      </c>
      <c r="D17" s="38" t="s">
        <v>46</v>
      </c>
      <c r="E17" s="38" t="s">
        <v>46</v>
      </c>
      <c r="F17" s="38" t="s">
        <v>46</v>
      </c>
      <c r="G17" s="38" t="s">
        <v>46</v>
      </c>
      <c r="H17" s="38" t="s">
        <v>46</v>
      </c>
      <c r="I17" s="38" t="s">
        <v>46</v>
      </c>
      <c r="J17" s="38" t="s">
        <v>46</v>
      </c>
      <c r="K17" s="38" t="s">
        <v>46</v>
      </c>
      <c r="L17" s="38" t="s">
        <v>46</v>
      </c>
      <c r="M17" s="38" t="s">
        <v>46</v>
      </c>
      <c r="N17" s="38" t="s">
        <v>46</v>
      </c>
      <c r="O17" s="38" t="s">
        <v>46</v>
      </c>
      <c r="P17" s="38" t="s">
        <v>46</v>
      </c>
      <c r="Q17" s="38" t="s">
        <v>46</v>
      </c>
      <c r="R17" s="38">
        <v>0.5</v>
      </c>
      <c r="S17" s="38">
        <v>0.6</v>
      </c>
      <c r="T17" s="38">
        <v>2.5</v>
      </c>
      <c r="U17" s="38">
        <v>2.5</v>
      </c>
      <c r="V17" s="38">
        <v>3</v>
      </c>
      <c r="W17" s="38">
        <v>4.3</v>
      </c>
      <c r="X17" s="38">
        <v>6.3</v>
      </c>
      <c r="Y17" s="38">
        <v>7</v>
      </c>
      <c r="Z17" s="38">
        <v>6.4</v>
      </c>
      <c r="AA17" s="38">
        <v>6.9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>
      <c r="A18" s="38"/>
      <c r="B18" s="12" t="s">
        <v>47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 t="s">
        <v>46</v>
      </c>
      <c r="O18" s="38" t="s">
        <v>46</v>
      </c>
      <c r="P18" s="38" t="s">
        <v>46</v>
      </c>
      <c r="Q18" s="38" t="s">
        <v>46</v>
      </c>
      <c r="R18" s="38" t="s">
        <v>46</v>
      </c>
      <c r="S18" s="38" t="s">
        <v>46</v>
      </c>
      <c r="T18" s="38" t="s">
        <v>46</v>
      </c>
      <c r="U18" s="38" t="s">
        <v>46</v>
      </c>
      <c r="V18" s="38" t="s">
        <v>46</v>
      </c>
      <c r="W18" s="38" t="s">
        <v>46</v>
      </c>
      <c r="X18" s="38" t="s">
        <v>46</v>
      </c>
      <c r="Y18" s="38" t="s">
        <v>46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 ht="14.65" customHeight="1">
      <c r="A19" s="95"/>
      <c r="B19" s="95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40" t="s">
        <v>192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12" t="s">
        <v>43</v>
      </c>
      <c r="C21" s="38">
        <v>70.7</v>
      </c>
      <c r="D21" s="38">
        <v>69.8</v>
      </c>
      <c r="E21" s="38">
        <v>70.099999999999994</v>
      </c>
      <c r="F21" s="38">
        <v>70.900000000000006</v>
      </c>
      <c r="G21" s="38">
        <v>72.7</v>
      </c>
      <c r="H21" s="38">
        <v>65.8</v>
      </c>
      <c r="I21" s="38">
        <v>69.900000000000006</v>
      </c>
      <c r="J21" s="38">
        <v>65.900000000000006</v>
      </c>
      <c r="K21" s="38">
        <v>64.900000000000006</v>
      </c>
      <c r="L21" s="38">
        <v>62.1</v>
      </c>
      <c r="M21" s="38">
        <v>60.7</v>
      </c>
      <c r="N21" s="38">
        <v>58.4</v>
      </c>
      <c r="O21" s="38">
        <v>55.4</v>
      </c>
      <c r="P21" s="38">
        <v>53.3</v>
      </c>
      <c r="Q21" s="38">
        <v>54.1</v>
      </c>
      <c r="R21" s="38">
        <v>51.6</v>
      </c>
      <c r="S21" s="38">
        <v>51.2</v>
      </c>
      <c r="T21" s="38">
        <v>49</v>
      </c>
      <c r="U21" s="38">
        <v>48.4</v>
      </c>
      <c r="V21" s="38">
        <v>47.6</v>
      </c>
      <c r="W21" s="38">
        <v>45.2</v>
      </c>
      <c r="X21" s="38">
        <v>43.6</v>
      </c>
      <c r="Y21" s="38">
        <v>44.8</v>
      </c>
      <c r="Z21" s="38">
        <v>45.4</v>
      </c>
      <c r="AA21" s="38">
        <v>46.1</v>
      </c>
      <c r="AB21" s="38">
        <v>50.4</v>
      </c>
      <c r="AC21" s="38">
        <v>53.2</v>
      </c>
      <c r="AD21" s="38">
        <v>52.4</v>
      </c>
      <c r="AE21" s="38">
        <v>50.3</v>
      </c>
      <c r="AF21" s="38"/>
    </row>
    <row r="22" spans="1:32">
      <c r="A22" s="38"/>
      <c r="B22" s="12" t="s">
        <v>44</v>
      </c>
      <c r="C22" s="38">
        <v>28.8</v>
      </c>
      <c r="D22" s="38">
        <v>29.6</v>
      </c>
      <c r="E22" s="38">
        <v>29.1</v>
      </c>
      <c r="F22" s="38">
        <v>28.4</v>
      </c>
      <c r="G22" s="38">
        <v>26.8</v>
      </c>
      <c r="H22" s="38">
        <v>33.6</v>
      </c>
      <c r="I22" s="38">
        <v>29.5</v>
      </c>
      <c r="J22" s="38">
        <v>33.5</v>
      </c>
      <c r="K22" s="38">
        <v>34.5</v>
      </c>
      <c r="L22" s="38">
        <v>37.200000000000003</v>
      </c>
      <c r="M22" s="38">
        <v>38.799999999999997</v>
      </c>
      <c r="N22" s="38">
        <v>41</v>
      </c>
      <c r="O22" s="38">
        <v>44.2</v>
      </c>
      <c r="P22" s="38">
        <v>46.2</v>
      </c>
      <c r="Q22" s="38">
        <v>45.3</v>
      </c>
      <c r="R22" s="38">
        <v>47.6</v>
      </c>
      <c r="S22" s="38">
        <v>48.6</v>
      </c>
      <c r="T22" s="38">
        <v>50</v>
      </c>
      <c r="U22" s="38">
        <v>50.6</v>
      </c>
      <c r="V22" s="38">
        <v>50.8</v>
      </c>
      <c r="W22" s="38">
        <v>53.1</v>
      </c>
      <c r="X22" s="38">
        <v>54</v>
      </c>
      <c r="Y22" s="38">
        <v>52.5</v>
      </c>
      <c r="Z22" s="38">
        <v>52.3</v>
      </c>
      <c r="AA22" s="38">
        <v>51.4</v>
      </c>
      <c r="AB22" s="38">
        <v>49.3</v>
      </c>
      <c r="AC22" s="38">
        <v>46.5</v>
      </c>
      <c r="AD22" s="38">
        <v>47.4</v>
      </c>
      <c r="AE22" s="38">
        <v>49.3</v>
      </c>
      <c r="AF22" s="38"/>
    </row>
    <row r="23" spans="1:32">
      <c r="A23" s="38"/>
      <c r="B23" s="12" t="s">
        <v>45</v>
      </c>
      <c r="C23" s="38" t="s">
        <v>46</v>
      </c>
      <c r="D23" s="38" t="s">
        <v>46</v>
      </c>
      <c r="E23" s="38" t="s">
        <v>46</v>
      </c>
      <c r="F23" s="38" t="s">
        <v>46</v>
      </c>
      <c r="G23" s="38" t="s">
        <v>46</v>
      </c>
      <c r="H23" s="38" t="s">
        <v>46</v>
      </c>
      <c r="I23" s="38" t="s">
        <v>46</v>
      </c>
      <c r="J23" s="38" t="s">
        <v>46</v>
      </c>
      <c r="K23" s="38" t="s">
        <v>46</v>
      </c>
      <c r="L23" s="38" t="s">
        <v>46</v>
      </c>
      <c r="M23" s="38" t="s">
        <v>46</v>
      </c>
      <c r="N23" s="38" t="s">
        <v>46</v>
      </c>
      <c r="O23" s="38" t="s">
        <v>46</v>
      </c>
      <c r="P23" s="38" t="s">
        <v>46</v>
      </c>
      <c r="Q23" s="38" t="s">
        <v>46</v>
      </c>
      <c r="R23" s="38">
        <v>0.3</v>
      </c>
      <c r="S23" s="38">
        <v>0.3</v>
      </c>
      <c r="T23" s="38">
        <v>1</v>
      </c>
      <c r="U23" s="38">
        <v>1</v>
      </c>
      <c r="V23" s="38">
        <v>1.1000000000000001</v>
      </c>
      <c r="W23" s="38">
        <v>1.4</v>
      </c>
      <c r="X23" s="38">
        <v>2.1</v>
      </c>
      <c r="Y23" s="38">
        <v>2.2999999999999998</v>
      </c>
      <c r="Z23" s="38">
        <v>2</v>
      </c>
      <c r="AA23" s="38">
        <v>2.2000000000000002</v>
      </c>
      <c r="AB23" s="38">
        <v>0</v>
      </c>
      <c r="AC23" s="38">
        <v>0</v>
      </c>
      <c r="AD23" s="38">
        <v>0</v>
      </c>
      <c r="AE23" s="38">
        <v>0</v>
      </c>
      <c r="AF23" s="38"/>
    </row>
    <row r="24" spans="1:32">
      <c r="A24" s="38"/>
      <c r="B24" s="12" t="s">
        <v>47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 t="s">
        <v>46</v>
      </c>
      <c r="O24" s="38" t="s">
        <v>46</v>
      </c>
      <c r="P24" s="38" t="s">
        <v>46</v>
      </c>
      <c r="Q24" s="38" t="s">
        <v>46</v>
      </c>
      <c r="R24" s="38" t="s">
        <v>46</v>
      </c>
      <c r="S24" s="38" t="s">
        <v>46</v>
      </c>
      <c r="T24" s="38" t="s">
        <v>46</v>
      </c>
      <c r="U24" s="38" t="s">
        <v>46</v>
      </c>
      <c r="V24" s="38" t="s">
        <v>46</v>
      </c>
      <c r="W24" s="38" t="s">
        <v>46</v>
      </c>
      <c r="X24" s="38" t="s">
        <v>46</v>
      </c>
      <c r="Y24" s="38" t="s">
        <v>46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/>
    </row>
    <row r="25" spans="1:32" ht="14.65" customHeight="1">
      <c r="A25" s="95"/>
      <c r="B25" s="95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38"/>
      <c r="B26" s="43" t="s">
        <v>60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38"/>
      <c r="B27" s="44" t="s">
        <v>193</v>
      </c>
      <c r="C27" s="48">
        <v>13630</v>
      </c>
      <c r="D27" s="48">
        <v>13821</v>
      </c>
      <c r="E27" s="48">
        <v>14718</v>
      </c>
      <c r="F27" s="48">
        <v>15588</v>
      </c>
      <c r="G27" s="48">
        <v>17138</v>
      </c>
      <c r="H27" s="48">
        <v>17928</v>
      </c>
      <c r="I27" s="48">
        <v>18369</v>
      </c>
      <c r="J27" s="48">
        <v>19126</v>
      </c>
      <c r="K27" s="48">
        <v>20058</v>
      </c>
      <c r="L27" s="48">
        <v>21154</v>
      </c>
      <c r="M27" s="48">
        <v>20135</v>
      </c>
      <c r="N27" s="48">
        <v>23091</v>
      </c>
      <c r="O27" s="48">
        <v>22451</v>
      </c>
      <c r="P27" s="48">
        <v>26647</v>
      </c>
      <c r="Q27" s="48">
        <v>29932</v>
      </c>
      <c r="R27" s="48">
        <v>27894</v>
      </c>
      <c r="S27" s="48">
        <v>35860</v>
      </c>
      <c r="T27" s="48">
        <v>37625</v>
      </c>
      <c r="U27" s="48">
        <v>38894</v>
      </c>
      <c r="V27" s="48">
        <v>38833</v>
      </c>
      <c r="W27" s="48">
        <v>46659</v>
      </c>
      <c r="X27" s="48">
        <v>46243</v>
      </c>
      <c r="Y27" s="48">
        <v>46574</v>
      </c>
      <c r="Z27" s="48">
        <v>49461</v>
      </c>
      <c r="AA27" s="48">
        <v>48964</v>
      </c>
      <c r="AB27" s="48">
        <v>47766</v>
      </c>
      <c r="AC27" s="48">
        <v>47363</v>
      </c>
      <c r="AD27" s="48">
        <v>49073</v>
      </c>
      <c r="AE27" s="48">
        <v>52784</v>
      </c>
      <c r="AF27" s="38"/>
    </row>
    <row r="28" spans="1:32" ht="14.65" customHeight="1">
      <c r="A28" s="95"/>
      <c r="B28" s="95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15"/>
      <c r="B29" s="43" t="s">
        <v>194</v>
      </c>
      <c r="C29" s="15">
        <v>8.85</v>
      </c>
      <c r="D29" s="15">
        <v>8.6999999999999993</v>
      </c>
      <c r="E29" s="15">
        <v>8.56</v>
      </c>
      <c r="F29" s="15">
        <v>8.42</v>
      </c>
      <c r="G29" s="15">
        <v>8.3000000000000007</v>
      </c>
      <c r="H29" s="15">
        <v>8.24</v>
      </c>
      <c r="I29" s="15">
        <v>8.11</v>
      </c>
      <c r="J29" s="15">
        <v>8.0500000000000007</v>
      </c>
      <c r="K29" s="15">
        <v>7.98</v>
      </c>
      <c r="L29" s="15">
        <v>7.88</v>
      </c>
      <c r="M29" s="15">
        <v>7.8</v>
      </c>
      <c r="N29" s="15">
        <v>7.78</v>
      </c>
      <c r="O29" s="15">
        <v>7.72</v>
      </c>
      <c r="P29" s="15">
        <v>7.63</v>
      </c>
      <c r="Q29" s="15">
        <v>7.54</v>
      </c>
      <c r="R29" s="15">
        <v>7.47</v>
      </c>
      <c r="S29" s="15">
        <v>6.72</v>
      </c>
      <c r="T29" s="15">
        <v>6.57</v>
      </c>
      <c r="U29" s="15">
        <v>6.72</v>
      </c>
      <c r="V29" s="15">
        <v>7.18</v>
      </c>
      <c r="W29" s="15">
        <v>6.7</v>
      </c>
      <c r="X29" s="15">
        <v>6.61</v>
      </c>
      <c r="Y29" s="15">
        <v>6.5</v>
      </c>
      <c r="Z29" s="15">
        <v>6.41</v>
      </c>
      <c r="AA29" s="15">
        <v>6.3</v>
      </c>
      <c r="AB29" s="15">
        <v>6.19</v>
      </c>
      <c r="AC29" s="15">
        <v>6.08</v>
      </c>
      <c r="AD29" s="15">
        <v>5.99</v>
      </c>
      <c r="AE29" s="15">
        <v>5.9</v>
      </c>
      <c r="AF29" s="38"/>
    </row>
    <row r="30" spans="1:32" ht="14.65" customHeight="1">
      <c r="A30" s="95"/>
      <c r="B30" s="95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95"/>
      <c r="B31" s="95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15"/>
      <c r="B32" s="15" t="s">
        <v>195</v>
      </c>
      <c r="C32" s="15">
        <v>8.1999999999999993</v>
      </c>
      <c r="D32" s="15">
        <v>8.1999999999999993</v>
      </c>
      <c r="E32" s="15">
        <v>8.6</v>
      </c>
      <c r="F32" s="15">
        <v>9</v>
      </c>
      <c r="G32" s="15">
        <v>9.6999999999999993</v>
      </c>
      <c r="H32" s="15">
        <v>10.1</v>
      </c>
      <c r="I32" s="15">
        <v>10.199999999999999</v>
      </c>
      <c r="J32" s="15">
        <v>10.6</v>
      </c>
      <c r="K32" s="15">
        <v>11</v>
      </c>
      <c r="L32" s="15">
        <v>11.4</v>
      </c>
      <c r="M32" s="15">
        <v>10.8</v>
      </c>
      <c r="N32" s="15">
        <v>12.4</v>
      </c>
      <c r="O32" s="15">
        <v>12</v>
      </c>
      <c r="P32" s="15">
        <v>14.1</v>
      </c>
      <c r="Q32" s="15">
        <v>15.6</v>
      </c>
      <c r="R32" s="15">
        <v>14.4</v>
      </c>
      <c r="S32" s="15">
        <v>16.7</v>
      </c>
      <c r="T32" s="15">
        <v>17.2</v>
      </c>
      <c r="U32" s="15">
        <v>18.2</v>
      </c>
      <c r="V32" s="15">
        <v>19.399999999999999</v>
      </c>
      <c r="W32" s="15">
        <v>21.8</v>
      </c>
      <c r="X32" s="15">
        <v>21.3</v>
      </c>
      <c r="Y32" s="15">
        <v>21.1</v>
      </c>
      <c r="Z32" s="15">
        <v>22</v>
      </c>
      <c r="AA32" s="15">
        <v>21.4</v>
      </c>
      <c r="AB32" s="15">
        <v>20.5</v>
      </c>
      <c r="AC32" s="15">
        <v>20</v>
      </c>
      <c r="AD32" s="15">
        <v>20.399999999999999</v>
      </c>
      <c r="AE32" s="15">
        <v>21.6</v>
      </c>
      <c r="AF32" s="38"/>
    </row>
    <row r="33" spans="1:32">
      <c r="A33" s="38"/>
      <c r="B33" s="40" t="s">
        <v>196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38"/>
      <c r="B34" s="12" t="s">
        <v>43</v>
      </c>
      <c r="C34" s="38">
        <v>5.8</v>
      </c>
      <c r="D34" s="38">
        <v>5.7</v>
      </c>
      <c r="E34" s="38">
        <v>6</v>
      </c>
      <c r="F34" s="38">
        <v>6.3</v>
      </c>
      <c r="G34" s="38">
        <v>7</v>
      </c>
      <c r="H34" s="38">
        <v>6.6</v>
      </c>
      <c r="I34" s="38">
        <v>7</v>
      </c>
      <c r="J34" s="38">
        <v>6.9</v>
      </c>
      <c r="K34" s="38">
        <v>7</v>
      </c>
      <c r="L34" s="38">
        <v>7</v>
      </c>
      <c r="M34" s="38">
        <v>6.4</v>
      </c>
      <c r="N34" s="38">
        <v>7.1</v>
      </c>
      <c r="O34" s="38">
        <v>6.5</v>
      </c>
      <c r="P34" s="38">
        <v>7.3</v>
      </c>
      <c r="Q34" s="38">
        <v>8.3000000000000007</v>
      </c>
      <c r="R34" s="38">
        <v>7.3</v>
      </c>
      <c r="S34" s="38">
        <v>8.3000000000000007</v>
      </c>
      <c r="T34" s="38">
        <v>8.1999999999999993</v>
      </c>
      <c r="U34" s="38">
        <v>8.6</v>
      </c>
      <c r="V34" s="38">
        <v>9</v>
      </c>
      <c r="W34" s="38">
        <v>9.6</v>
      </c>
      <c r="X34" s="38">
        <v>9</v>
      </c>
      <c r="Y34" s="38">
        <v>9.1999999999999993</v>
      </c>
      <c r="Z34" s="38">
        <v>9.6999999999999993</v>
      </c>
      <c r="AA34" s="38">
        <v>9.6</v>
      </c>
      <c r="AB34" s="38">
        <v>10.1</v>
      </c>
      <c r="AC34" s="38">
        <v>10.4</v>
      </c>
      <c r="AD34" s="38">
        <v>10.4</v>
      </c>
      <c r="AE34" s="38">
        <v>10.6</v>
      </c>
      <c r="AF34" s="38"/>
    </row>
    <row r="35" spans="1:32">
      <c r="A35" s="38"/>
      <c r="B35" s="12" t="s">
        <v>44</v>
      </c>
      <c r="C35" s="38">
        <v>2.4</v>
      </c>
      <c r="D35" s="38">
        <v>2.5</v>
      </c>
      <c r="E35" s="38">
        <v>2.6</v>
      </c>
      <c r="F35" s="38">
        <v>2.6</v>
      </c>
      <c r="G35" s="38">
        <v>2.7</v>
      </c>
      <c r="H35" s="38">
        <v>3.5</v>
      </c>
      <c r="I35" s="38">
        <v>3.1</v>
      </c>
      <c r="J35" s="38">
        <v>3.6</v>
      </c>
      <c r="K35" s="38">
        <v>3.9</v>
      </c>
      <c r="L35" s="38">
        <v>4.4000000000000004</v>
      </c>
      <c r="M35" s="38">
        <v>4.3</v>
      </c>
      <c r="N35" s="38">
        <v>5.2</v>
      </c>
      <c r="O35" s="38">
        <v>5.5</v>
      </c>
      <c r="P35" s="38">
        <v>6.7</v>
      </c>
      <c r="Q35" s="38">
        <v>7.3</v>
      </c>
      <c r="R35" s="38">
        <v>7.1</v>
      </c>
      <c r="S35" s="38">
        <v>8.4</v>
      </c>
      <c r="T35" s="38">
        <v>8.8000000000000007</v>
      </c>
      <c r="U35" s="38">
        <v>9.4</v>
      </c>
      <c r="V35" s="38">
        <v>10.1</v>
      </c>
      <c r="W35" s="38">
        <v>11.9</v>
      </c>
      <c r="X35" s="38">
        <v>11.8</v>
      </c>
      <c r="Y35" s="38">
        <v>11.4</v>
      </c>
      <c r="Z35" s="38">
        <v>11.8</v>
      </c>
      <c r="AA35" s="38">
        <v>11.3</v>
      </c>
      <c r="AB35" s="38">
        <v>10.4</v>
      </c>
      <c r="AC35" s="38">
        <v>9.5</v>
      </c>
      <c r="AD35" s="38">
        <v>9.9</v>
      </c>
      <c r="AE35" s="38">
        <v>10.9</v>
      </c>
      <c r="AF35" s="38"/>
    </row>
    <row r="36" spans="1:32">
      <c r="A36" s="38"/>
      <c r="B36" s="12" t="s">
        <v>45</v>
      </c>
      <c r="C36" s="38" t="s">
        <v>46</v>
      </c>
      <c r="D36" s="38" t="s">
        <v>46</v>
      </c>
      <c r="E36" s="38" t="s">
        <v>46</v>
      </c>
      <c r="F36" s="38" t="s">
        <v>46</v>
      </c>
      <c r="G36" s="38" t="s">
        <v>46</v>
      </c>
      <c r="H36" s="38" t="s">
        <v>46</v>
      </c>
      <c r="I36" s="38" t="s">
        <v>46</v>
      </c>
      <c r="J36" s="38" t="s">
        <v>46</v>
      </c>
      <c r="K36" s="38" t="s">
        <v>46</v>
      </c>
      <c r="L36" s="38" t="s">
        <v>46</v>
      </c>
      <c r="M36" s="38" t="s">
        <v>46</v>
      </c>
      <c r="N36" s="38" t="s">
        <v>46</v>
      </c>
      <c r="O36" s="38" t="s">
        <v>46</v>
      </c>
      <c r="P36" s="38" t="s">
        <v>46</v>
      </c>
      <c r="Q36" s="38" t="s">
        <v>46</v>
      </c>
      <c r="R36" s="38">
        <v>0</v>
      </c>
      <c r="S36" s="38">
        <v>0</v>
      </c>
      <c r="T36" s="38">
        <v>0.2</v>
      </c>
      <c r="U36" s="38">
        <v>0.2</v>
      </c>
      <c r="V36" s="38">
        <v>0.2</v>
      </c>
      <c r="W36" s="38">
        <v>0.3</v>
      </c>
      <c r="X36" s="38">
        <v>0.4</v>
      </c>
      <c r="Y36" s="38">
        <v>0.5</v>
      </c>
      <c r="Z36" s="38">
        <v>0.4</v>
      </c>
      <c r="AA36" s="38">
        <v>0.5</v>
      </c>
      <c r="AB36" s="38">
        <v>0</v>
      </c>
      <c r="AC36" s="38">
        <v>0</v>
      </c>
      <c r="AD36" s="38">
        <v>0</v>
      </c>
      <c r="AE36" s="38">
        <v>0</v>
      </c>
      <c r="AF36" s="38"/>
    </row>
    <row r="37" spans="1:32">
      <c r="A37" s="38"/>
      <c r="B37" s="12" t="s">
        <v>47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 t="s">
        <v>46</v>
      </c>
      <c r="O37" s="38" t="s">
        <v>46</v>
      </c>
      <c r="P37" s="38" t="s">
        <v>46</v>
      </c>
      <c r="Q37" s="38" t="s">
        <v>46</v>
      </c>
      <c r="R37" s="38" t="s">
        <v>46</v>
      </c>
      <c r="S37" s="38" t="s">
        <v>46</v>
      </c>
      <c r="T37" s="38" t="s">
        <v>46</v>
      </c>
      <c r="U37" s="38" t="s">
        <v>46</v>
      </c>
      <c r="V37" s="38" t="s">
        <v>46</v>
      </c>
      <c r="W37" s="38" t="s">
        <v>46</v>
      </c>
      <c r="X37" s="38" t="s">
        <v>46</v>
      </c>
      <c r="Y37" s="38" t="s">
        <v>46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  <c r="AF37" s="38"/>
    </row>
    <row r="38" spans="1:32" ht="14.65" customHeight="1">
      <c r="A38" s="95"/>
      <c r="B38" s="95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38"/>
      <c r="B39" s="40" t="s">
        <v>192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38"/>
      <c r="B40" s="12" t="s">
        <v>43</v>
      </c>
      <c r="C40" s="38">
        <v>69.900000000000006</v>
      </c>
      <c r="D40" s="38">
        <v>69.099999999999994</v>
      </c>
      <c r="E40" s="38">
        <v>69.3</v>
      </c>
      <c r="F40" s="38">
        <v>70.2</v>
      </c>
      <c r="G40" s="38">
        <v>72</v>
      </c>
      <c r="H40" s="38">
        <v>64.900000000000006</v>
      </c>
      <c r="I40" s="38">
        <v>69.099999999999994</v>
      </c>
      <c r="J40" s="38">
        <v>65.099999999999994</v>
      </c>
      <c r="K40" s="38">
        <v>63.7</v>
      </c>
      <c r="L40" s="38">
        <v>60.9</v>
      </c>
      <c r="M40" s="38">
        <v>59.4</v>
      </c>
      <c r="N40" s="38">
        <v>57.1</v>
      </c>
      <c r="O40" s="38">
        <v>54</v>
      </c>
      <c r="P40" s="38">
        <v>52</v>
      </c>
      <c r="Q40" s="38">
        <v>52.8</v>
      </c>
      <c r="R40" s="38">
        <v>50.3</v>
      </c>
      <c r="S40" s="38">
        <v>49.8</v>
      </c>
      <c r="T40" s="38">
        <v>47.7</v>
      </c>
      <c r="U40" s="38">
        <v>47.1</v>
      </c>
      <c r="V40" s="38">
        <v>46.4</v>
      </c>
      <c r="W40" s="38">
        <v>44</v>
      </c>
      <c r="X40" s="38">
        <v>42.4</v>
      </c>
      <c r="Y40" s="38">
        <v>43.7</v>
      </c>
      <c r="Z40" s="38">
        <v>44.2</v>
      </c>
      <c r="AA40" s="38">
        <v>44.9</v>
      </c>
      <c r="AB40" s="38">
        <v>49.1</v>
      </c>
      <c r="AC40" s="38">
        <v>51.9</v>
      </c>
      <c r="AD40" s="38">
        <v>51.1</v>
      </c>
      <c r="AE40" s="38">
        <v>49.1</v>
      </c>
      <c r="AF40" s="38"/>
    </row>
    <row r="41" spans="1:32">
      <c r="A41" s="38"/>
      <c r="B41" s="12" t="s">
        <v>44</v>
      </c>
      <c r="C41" s="38">
        <v>29.6</v>
      </c>
      <c r="D41" s="38">
        <v>30.4</v>
      </c>
      <c r="E41" s="38">
        <v>29.9</v>
      </c>
      <c r="F41" s="38">
        <v>29.2</v>
      </c>
      <c r="G41" s="38">
        <v>27.6</v>
      </c>
      <c r="H41" s="38">
        <v>34.5</v>
      </c>
      <c r="I41" s="38">
        <v>30.3</v>
      </c>
      <c r="J41" s="38">
        <v>34.4</v>
      </c>
      <c r="K41" s="38">
        <v>35.799999999999997</v>
      </c>
      <c r="L41" s="38">
        <v>38.6</v>
      </c>
      <c r="M41" s="38">
        <v>40.200000000000003</v>
      </c>
      <c r="N41" s="38">
        <v>42.4</v>
      </c>
      <c r="O41" s="38">
        <v>45.6</v>
      </c>
      <c r="P41" s="38">
        <v>47.6</v>
      </c>
      <c r="Q41" s="38">
        <v>46.6</v>
      </c>
      <c r="R41" s="38">
        <v>49</v>
      </c>
      <c r="S41" s="38">
        <v>49.9</v>
      </c>
      <c r="T41" s="38">
        <v>51.3</v>
      </c>
      <c r="U41" s="38">
        <v>52</v>
      </c>
      <c r="V41" s="38">
        <v>52.2</v>
      </c>
      <c r="W41" s="38">
        <v>54.4</v>
      </c>
      <c r="X41" s="38">
        <v>55.4</v>
      </c>
      <c r="Y41" s="38">
        <v>53.9</v>
      </c>
      <c r="Z41" s="38">
        <v>53.6</v>
      </c>
      <c r="AA41" s="38">
        <v>52.8</v>
      </c>
      <c r="AB41" s="38">
        <v>50.7</v>
      </c>
      <c r="AC41" s="38">
        <v>47.9</v>
      </c>
      <c r="AD41" s="38">
        <v>48.7</v>
      </c>
      <c r="AE41" s="38">
        <v>50.6</v>
      </c>
      <c r="AF41" s="38"/>
    </row>
    <row r="42" spans="1:32">
      <c r="A42" s="38"/>
      <c r="B42" s="12" t="s">
        <v>45</v>
      </c>
      <c r="C42" s="38" t="s">
        <v>46</v>
      </c>
      <c r="D42" s="38" t="s">
        <v>46</v>
      </c>
      <c r="E42" s="38" t="s">
        <v>46</v>
      </c>
      <c r="F42" s="38" t="s">
        <v>46</v>
      </c>
      <c r="G42" s="38" t="s">
        <v>46</v>
      </c>
      <c r="H42" s="38" t="s">
        <v>46</v>
      </c>
      <c r="I42" s="38" t="s">
        <v>46</v>
      </c>
      <c r="J42" s="38" t="s">
        <v>46</v>
      </c>
      <c r="K42" s="38" t="s">
        <v>46</v>
      </c>
      <c r="L42" s="38" t="s">
        <v>46</v>
      </c>
      <c r="M42" s="38" t="s">
        <v>46</v>
      </c>
      <c r="N42" s="38" t="s">
        <v>46</v>
      </c>
      <c r="O42" s="38" t="s">
        <v>46</v>
      </c>
      <c r="P42" s="38" t="s">
        <v>46</v>
      </c>
      <c r="Q42" s="38" t="s">
        <v>46</v>
      </c>
      <c r="R42" s="38">
        <v>0.2</v>
      </c>
      <c r="S42" s="38">
        <v>0.2</v>
      </c>
      <c r="T42" s="38">
        <v>1</v>
      </c>
      <c r="U42" s="38">
        <v>0.9</v>
      </c>
      <c r="V42" s="38">
        <v>1</v>
      </c>
      <c r="W42" s="38">
        <v>1.3</v>
      </c>
      <c r="X42" s="38">
        <v>1.9</v>
      </c>
      <c r="Y42" s="38">
        <v>2.1</v>
      </c>
      <c r="Z42" s="38">
        <v>1.9</v>
      </c>
      <c r="AA42" s="38">
        <v>2.1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>
      <c r="A43" s="38"/>
      <c r="B43" s="12" t="s">
        <v>47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 t="s">
        <v>46</v>
      </c>
      <c r="O43" s="38" t="s">
        <v>46</v>
      </c>
      <c r="P43" s="38" t="s">
        <v>46</v>
      </c>
      <c r="Q43" s="38" t="s">
        <v>46</v>
      </c>
      <c r="R43" s="38" t="s">
        <v>46</v>
      </c>
      <c r="S43" s="38" t="s">
        <v>46</v>
      </c>
      <c r="T43" s="38" t="s">
        <v>46</v>
      </c>
      <c r="U43" s="38" t="s">
        <v>46</v>
      </c>
      <c r="V43" s="38" t="s">
        <v>46</v>
      </c>
      <c r="W43" s="38" t="s">
        <v>46</v>
      </c>
      <c r="X43" s="38" t="s">
        <v>46</v>
      </c>
      <c r="Y43" s="38" t="s">
        <v>46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/>
    </row>
    <row r="44" spans="1:32" ht="14.65" customHeight="1">
      <c r="A44" s="95"/>
      <c r="B44" s="95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15"/>
      <c r="B45" s="43" t="s">
        <v>197</v>
      </c>
      <c r="C45" s="15">
        <v>68.400000000000006</v>
      </c>
      <c r="D45" s="15">
        <v>68.400000000000006</v>
      </c>
      <c r="E45" s="15">
        <v>68.3</v>
      </c>
      <c r="F45" s="15">
        <v>68.3</v>
      </c>
      <c r="G45" s="15">
        <v>68.3</v>
      </c>
      <c r="H45" s="15">
        <v>68.400000000000006</v>
      </c>
      <c r="I45" s="15">
        <v>68.400000000000006</v>
      </c>
      <c r="J45" s="15">
        <v>68.599999999999994</v>
      </c>
      <c r="K45" s="15">
        <v>68.5</v>
      </c>
      <c r="L45" s="15">
        <v>68.7</v>
      </c>
      <c r="M45" s="15">
        <v>68.8</v>
      </c>
      <c r="N45" s="15">
        <v>69</v>
      </c>
      <c r="O45" s="15">
        <v>69.099999999999994</v>
      </c>
      <c r="P45" s="15">
        <v>69.3</v>
      </c>
      <c r="Q45" s="15">
        <v>69.2</v>
      </c>
      <c r="R45" s="15">
        <v>69.3</v>
      </c>
      <c r="S45" s="15">
        <v>69.400000000000006</v>
      </c>
      <c r="T45" s="15">
        <v>69.5</v>
      </c>
      <c r="U45" s="15">
        <v>69.599999999999994</v>
      </c>
      <c r="V45" s="15">
        <v>69.5</v>
      </c>
      <c r="W45" s="15">
        <v>69.599999999999994</v>
      </c>
      <c r="X45" s="15">
        <v>69.7</v>
      </c>
      <c r="Y45" s="15">
        <v>69.599999999999994</v>
      </c>
      <c r="Z45" s="15">
        <v>69.400000000000006</v>
      </c>
      <c r="AA45" s="15">
        <v>69.400000000000006</v>
      </c>
      <c r="AB45" s="15">
        <v>69.400000000000006</v>
      </c>
      <c r="AC45" s="15">
        <v>69.3</v>
      </c>
      <c r="AD45" s="15">
        <v>69.3</v>
      </c>
      <c r="AE45" s="15">
        <v>69.3</v>
      </c>
      <c r="AF45" s="38"/>
    </row>
    <row r="46" spans="1:32" ht="14.65" customHeight="1">
      <c r="A46" s="95"/>
      <c r="B46" s="95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 ht="15.75">
      <c r="A47" s="97" t="s">
        <v>198</v>
      </c>
      <c r="B47" s="97"/>
      <c r="C47" s="19"/>
      <c r="D47" s="19"/>
      <c r="E47" s="19"/>
      <c r="F47" s="19"/>
      <c r="G47" s="19"/>
      <c r="H47" s="19"/>
      <c r="I47" s="19"/>
      <c r="J47" s="19"/>
      <c r="K47" s="19"/>
      <c r="L47" s="21"/>
      <c r="M47" s="21"/>
      <c r="N47" s="21"/>
      <c r="O47" s="21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95"/>
      <c r="B48" s="95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 ht="15.75">
      <c r="A49" s="95"/>
      <c r="B49" s="95"/>
      <c r="C49" s="19"/>
      <c r="D49" s="19"/>
      <c r="E49" s="21"/>
      <c r="F49" s="21"/>
      <c r="G49" s="38"/>
      <c r="H49" s="38"/>
      <c r="I49" s="38"/>
      <c r="J49" s="38"/>
      <c r="K49" s="38"/>
      <c r="L49" s="21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95"/>
      <c r="B50" s="95"/>
      <c r="C50" s="33">
        <v>1990</v>
      </c>
      <c r="D50" s="33">
        <v>1991</v>
      </c>
      <c r="E50" s="33">
        <v>1992</v>
      </c>
      <c r="F50" s="33">
        <v>1993</v>
      </c>
      <c r="G50" s="33">
        <v>1994</v>
      </c>
      <c r="H50" s="33">
        <v>1995</v>
      </c>
      <c r="I50" s="33">
        <v>1996</v>
      </c>
      <c r="J50" s="33">
        <v>1997</v>
      </c>
      <c r="K50" s="33">
        <v>1998</v>
      </c>
      <c r="L50" s="33">
        <v>1999</v>
      </c>
      <c r="M50" s="33">
        <v>2000</v>
      </c>
      <c r="N50" s="33">
        <v>2001</v>
      </c>
      <c r="O50" s="33">
        <v>2002</v>
      </c>
      <c r="P50" s="33">
        <v>2003</v>
      </c>
      <c r="Q50" s="33">
        <v>2004</v>
      </c>
      <c r="R50" s="33">
        <v>2005</v>
      </c>
      <c r="S50" s="33">
        <v>2006</v>
      </c>
      <c r="T50" s="33">
        <v>2007</v>
      </c>
      <c r="U50" s="33">
        <v>2008</v>
      </c>
      <c r="V50" s="33">
        <v>2009</v>
      </c>
      <c r="W50" s="33">
        <v>2010</v>
      </c>
      <c r="X50" s="33">
        <v>2011</v>
      </c>
      <c r="Y50" s="33">
        <v>2012</v>
      </c>
      <c r="Z50" s="33">
        <v>2013</v>
      </c>
      <c r="AA50" s="33">
        <v>2014</v>
      </c>
      <c r="AB50" s="33">
        <v>2015</v>
      </c>
      <c r="AC50" s="33">
        <v>2016</v>
      </c>
      <c r="AD50" s="33">
        <v>2017</v>
      </c>
      <c r="AE50" s="33">
        <v>2018</v>
      </c>
      <c r="AF50" s="38"/>
    </row>
    <row r="51" spans="1:32">
      <c r="A51" s="95"/>
      <c r="B51" s="95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15"/>
      <c r="B52" s="15" t="s">
        <v>199</v>
      </c>
      <c r="C52" s="15">
        <v>253.6</v>
      </c>
      <c r="D52" s="15">
        <v>228.8</v>
      </c>
      <c r="E52" s="15">
        <v>234.4</v>
      </c>
      <c r="F52" s="15">
        <v>261</v>
      </c>
      <c r="G52" s="15">
        <v>299.8</v>
      </c>
      <c r="H52" s="15">
        <v>319.3</v>
      </c>
      <c r="I52" s="15">
        <v>337</v>
      </c>
      <c r="J52" s="15">
        <v>365.4</v>
      </c>
      <c r="K52" s="15">
        <v>370.6</v>
      </c>
      <c r="L52" s="15">
        <v>387.2</v>
      </c>
      <c r="M52" s="15">
        <v>408.2</v>
      </c>
      <c r="N52" s="15">
        <v>382.7</v>
      </c>
      <c r="O52" s="15">
        <v>377.7</v>
      </c>
      <c r="P52" s="15">
        <v>407</v>
      </c>
      <c r="Q52" s="15">
        <v>425.1</v>
      </c>
      <c r="R52" s="15">
        <v>449.7</v>
      </c>
      <c r="S52" s="15">
        <v>435.1</v>
      </c>
      <c r="T52" s="15">
        <v>453.7</v>
      </c>
      <c r="U52" s="15">
        <v>457.5</v>
      </c>
      <c r="V52" s="15">
        <v>450.3</v>
      </c>
      <c r="W52" s="15">
        <v>466.2</v>
      </c>
      <c r="X52" s="15">
        <v>489.6</v>
      </c>
      <c r="Y52" s="15">
        <v>490.5</v>
      </c>
      <c r="Z52" s="15">
        <v>495.1</v>
      </c>
      <c r="AA52" s="15">
        <v>497.9</v>
      </c>
      <c r="AB52" s="15">
        <v>470.5</v>
      </c>
      <c r="AC52" s="15">
        <v>440.2</v>
      </c>
      <c r="AD52" s="15">
        <v>463.5</v>
      </c>
      <c r="AE52" s="15">
        <v>485.9</v>
      </c>
      <c r="AF52" s="38"/>
    </row>
    <row r="53" spans="1:32">
      <c r="A53" s="38"/>
      <c r="B53" s="40" t="s">
        <v>200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12" t="s">
        <v>201</v>
      </c>
      <c r="C54" s="38">
        <v>5.2</v>
      </c>
      <c r="D54" s="38">
        <v>4.3</v>
      </c>
      <c r="E54" s="38">
        <v>3.7</v>
      </c>
      <c r="F54" s="38">
        <v>4.9000000000000004</v>
      </c>
      <c r="G54" s="38">
        <v>5.3</v>
      </c>
      <c r="H54" s="38">
        <v>4.8</v>
      </c>
      <c r="I54" s="38">
        <v>5.0999999999999996</v>
      </c>
      <c r="J54" s="38">
        <v>6.2</v>
      </c>
      <c r="K54" s="38">
        <v>6.6</v>
      </c>
      <c r="L54" s="38">
        <v>6.5</v>
      </c>
      <c r="M54" s="38">
        <v>6.9</v>
      </c>
      <c r="N54" s="38">
        <v>7.8</v>
      </c>
      <c r="O54" s="38">
        <v>7.8</v>
      </c>
      <c r="P54" s="38">
        <v>9.1999999999999993</v>
      </c>
      <c r="Q54" s="38">
        <v>7.2</v>
      </c>
      <c r="R54" s="38">
        <v>8.1999999999999993</v>
      </c>
      <c r="S54" s="38">
        <v>7.5</v>
      </c>
      <c r="T54" s="38">
        <v>7.9</v>
      </c>
      <c r="U54" s="38">
        <v>8</v>
      </c>
      <c r="V54" s="38">
        <v>7.5</v>
      </c>
      <c r="W54" s="38">
        <v>7.9</v>
      </c>
      <c r="X54" s="38">
        <v>9.4</v>
      </c>
      <c r="Y54" s="38">
        <v>6.4</v>
      </c>
      <c r="Z54" s="38">
        <v>6.4</v>
      </c>
      <c r="AA54" s="38">
        <v>7.5</v>
      </c>
      <c r="AB54" s="38">
        <v>8.3000000000000007</v>
      </c>
      <c r="AC54" s="38">
        <v>7.5</v>
      </c>
      <c r="AD54" s="38">
        <v>7.4</v>
      </c>
      <c r="AE54" s="38">
        <v>8.6</v>
      </c>
      <c r="AF54" s="38"/>
    </row>
    <row r="55" spans="1:32">
      <c r="A55" s="38"/>
      <c r="B55" s="12" t="s">
        <v>202</v>
      </c>
      <c r="C55" s="38">
        <v>0.9</v>
      </c>
      <c r="D55" s="38">
        <v>0.9</v>
      </c>
      <c r="E55" s="38">
        <v>0.7</v>
      </c>
      <c r="F55" s="38">
        <v>0.8</v>
      </c>
      <c r="G55" s="38">
        <v>1</v>
      </c>
      <c r="H55" s="38">
        <v>1.1000000000000001</v>
      </c>
      <c r="I55" s="38">
        <v>1</v>
      </c>
      <c r="J55" s="38">
        <v>1.3</v>
      </c>
      <c r="K55" s="38">
        <v>1.4</v>
      </c>
      <c r="L55" s="38">
        <v>1.6</v>
      </c>
      <c r="M55" s="38">
        <v>1.9</v>
      </c>
      <c r="N55" s="38">
        <v>1.4</v>
      </c>
      <c r="O55" s="38">
        <v>1.1000000000000001</v>
      </c>
      <c r="P55" s="38">
        <v>1.3</v>
      </c>
      <c r="Q55" s="38">
        <v>1.5</v>
      </c>
      <c r="R55" s="38">
        <v>1.3</v>
      </c>
      <c r="S55" s="38">
        <v>1.1000000000000001</v>
      </c>
      <c r="T55" s="38">
        <v>1.1000000000000001</v>
      </c>
      <c r="U55" s="38">
        <v>0.9</v>
      </c>
      <c r="V55" s="38">
        <v>0.9</v>
      </c>
      <c r="W55" s="38">
        <v>0.8</v>
      </c>
      <c r="X55" s="38">
        <v>1.3</v>
      </c>
      <c r="Y55" s="38">
        <v>1.3</v>
      </c>
      <c r="Z55" s="38">
        <v>1.1000000000000001</v>
      </c>
      <c r="AA55" s="38">
        <v>1.4</v>
      </c>
      <c r="AB55" s="38">
        <v>1.4</v>
      </c>
      <c r="AC55" s="38">
        <v>1.3</v>
      </c>
      <c r="AD55" s="38">
        <v>1.2</v>
      </c>
      <c r="AE55" s="38">
        <v>1.4</v>
      </c>
      <c r="AF55" s="38"/>
    </row>
    <row r="56" spans="1:32">
      <c r="A56" s="38"/>
      <c r="B56" s="12" t="s">
        <v>203</v>
      </c>
      <c r="C56" s="38">
        <v>10</v>
      </c>
      <c r="D56" s="38">
        <v>9.1999999999999993</v>
      </c>
      <c r="E56" s="38">
        <v>9.6999999999999993</v>
      </c>
      <c r="F56" s="38">
        <v>10.4</v>
      </c>
      <c r="G56" s="38">
        <v>11.1</v>
      </c>
      <c r="H56" s="38">
        <v>11.6</v>
      </c>
      <c r="I56" s="38">
        <v>11.4</v>
      </c>
      <c r="J56" s="38">
        <v>12.2</v>
      </c>
      <c r="K56" s="38">
        <v>11.9</v>
      </c>
      <c r="L56" s="38">
        <v>13.2</v>
      </c>
      <c r="M56" s="38">
        <v>12.5</v>
      </c>
      <c r="N56" s="38">
        <v>12.4</v>
      </c>
      <c r="O56" s="38">
        <v>12.6</v>
      </c>
      <c r="P56" s="38">
        <v>12.6</v>
      </c>
      <c r="Q56" s="38">
        <v>11.6</v>
      </c>
      <c r="R56" s="38">
        <v>12.8</v>
      </c>
      <c r="S56" s="38">
        <v>11.1</v>
      </c>
      <c r="T56" s="38">
        <v>11.4</v>
      </c>
      <c r="U56" s="38">
        <v>9.8000000000000007</v>
      </c>
      <c r="V56" s="38">
        <v>11.3</v>
      </c>
      <c r="W56" s="38">
        <v>11</v>
      </c>
      <c r="X56" s="38">
        <v>13.4</v>
      </c>
      <c r="Y56" s="38">
        <v>11.2</v>
      </c>
      <c r="Z56" s="38">
        <v>12</v>
      </c>
      <c r="AA56" s="38">
        <v>11.9</v>
      </c>
      <c r="AB56" s="38">
        <v>11.5</v>
      </c>
      <c r="AC56" s="38">
        <v>10.3</v>
      </c>
      <c r="AD56" s="38">
        <v>11.1</v>
      </c>
      <c r="AE56" s="38">
        <v>11.7</v>
      </c>
      <c r="AF56" s="38"/>
    </row>
    <row r="57" spans="1:32">
      <c r="A57" s="38"/>
      <c r="B57" s="12" t="s">
        <v>204</v>
      </c>
      <c r="C57" s="38">
        <v>8.9</v>
      </c>
      <c r="D57" s="38">
        <v>8.8000000000000007</v>
      </c>
      <c r="E57" s="38">
        <v>9.6</v>
      </c>
      <c r="F57" s="38">
        <v>10.7</v>
      </c>
      <c r="G57" s="38">
        <v>12.5</v>
      </c>
      <c r="H57" s="38">
        <v>12.6</v>
      </c>
      <c r="I57" s="38">
        <v>13.7</v>
      </c>
      <c r="J57" s="38">
        <v>13.6</v>
      </c>
      <c r="K57" s="38">
        <v>13.5</v>
      </c>
      <c r="L57" s="38">
        <v>15.3</v>
      </c>
      <c r="M57" s="38">
        <v>17.2</v>
      </c>
      <c r="N57" s="38">
        <v>15.3</v>
      </c>
      <c r="O57" s="38">
        <v>14.9</v>
      </c>
      <c r="P57" s="38">
        <v>12.2</v>
      </c>
      <c r="Q57" s="38">
        <v>14.5</v>
      </c>
      <c r="R57" s="38">
        <v>14.4</v>
      </c>
      <c r="S57" s="38">
        <v>13.1</v>
      </c>
      <c r="T57" s="38">
        <v>12.3</v>
      </c>
      <c r="U57" s="38">
        <v>10.199999999999999</v>
      </c>
      <c r="V57" s="38">
        <v>9.4</v>
      </c>
      <c r="W57" s="38">
        <v>10.5</v>
      </c>
      <c r="X57" s="38">
        <v>13.9</v>
      </c>
      <c r="Y57" s="38">
        <v>10.5</v>
      </c>
      <c r="Z57" s="38">
        <v>8.1999999999999993</v>
      </c>
      <c r="AA57" s="38">
        <v>8.8000000000000007</v>
      </c>
      <c r="AB57" s="38">
        <v>8.1999999999999993</v>
      </c>
      <c r="AC57" s="38">
        <v>8.6999999999999993</v>
      </c>
      <c r="AD57" s="38">
        <v>7.5</v>
      </c>
      <c r="AE57" s="38">
        <v>7.3</v>
      </c>
      <c r="AF57" s="38"/>
    </row>
    <row r="58" spans="1:32">
      <c r="A58" s="38"/>
      <c r="B58" s="12" t="s">
        <v>205</v>
      </c>
      <c r="C58" s="38">
        <v>60.5</v>
      </c>
      <c r="D58" s="38">
        <v>55.2</v>
      </c>
      <c r="E58" s="38">
        <v>56.9</v>
      </c>
      <c r="F58" s="38">
        <v>62.5</v>
      </c>
      <c r="G58" s="38">
        <v>72.900000000000006</v>
      </c>
      <c r="H58" s="38">
        <v>76.3</v>
      </c>
      <c r="I58" s="38">
        <v>77.7</v>
      </c>
      <c r="J58" s="38">
        <v>84.4</v>
      </c>
      <c r="K58" s="38">
        <v>86.1</v>
      </c>
      <c r="L58" s="38">
        <v>88.4</v>
      </c>
      <c r="M58" s="38">
        <v>83.3</v>
      </c>
      <c r="N58" s="38">
        <v>76.599999999999994</v>
      </c>
      <c r="O58" s="38">
        <v>75.2</v>
      </c>
      <c r="P58" s="38">
        <v>81.7</v>
      </c>
      <c r="Q58" s="38">
        <v>82</v>
      </c>
      <c r="R58" s="38">
        <v>85.9</v>
      </c>
      <c r="S58" s="38">
        <v>87</v>
      </c>
      <c r="T58" s="38">
        <v>88</v>
      </c>
      <c r="U58" s="38">
        <v>97.9</v>
      </c>
      <c r="V58" s="38">
        <v>89.7</v>
      </c>
      <c r="W58" s="38">
        <v>87.1</v>
      </c>
      <c r="X58" s="38">
        <v>94.4</v>
      </c>
      <c r="Y58" s="38">
        <v>94.6</v>
      </c>
      <c r="Z58" s="38">
        <v>87.5</v>
      </c>
      <c r="AA58" s="38">
        <v>84.2</v>
      </c>
      <c r="AB58" s="38">
        <v>87.8</v>
      </c>
      <c r="AC58" s="38">
        <v>88.9</v>
      </c>
      <c r="AD58" s="38">
        <v>96.6</v>
      </c>
      <c r="AE58" s="38">
        <v>91.9</v>
      </c>
      <c r="AF58" s="38"/>
    </row>
    <row r="59" spans="1:32">
      <c r="A59" s="38"/>
      <c r="B59" s="12" t="s">
        <v>206</v>
      </c>
      <c r="C59" s="38">
        <v>83.4</v>
      </c>
      <c r="D59" s="38">
        <v>71.5</v>
      </c>
      <c r="E59" s="38">
        <v>76.099999999999994</v>
      </c>
      <c r="F59" s="38">
        <v>85.7</v>
      </c>
      <c r="G59" s="38">
        <v>94.9</v>
      </c>
      <c r="H59" s="38">
        <v>100.3</v>
      </c>
      <c r="I59" s="38">
        <v>104.7</v>
      </c>
      <c r="J59" s="38">
        <v>118.3</v>
      </c>
      <c r="K59" s="38">
        <v>121.1</v>
      </c>
      <c r="L59" s="38">
        <v>130.4</v>
      </c>
      <c r="M59" s="38">
        <v>141</v>
      </c>
      <c r="N59" s="38">
        <v>130.19999999999999</v>
      </c>
      <c r="O59" s="38">
        <v>128.80000000000001</v>
      </c>
      <c r="P59" s="38">
        <v>134.9</v>
      </c>
      <c r="Q59" s="38">
        <v>140.30000000000001</v>
      </c>
      <c r="R59" s="38">
        <v>157.4</v>
      </c>
      <c r="S59" s="38">
        <v>147.69999999999999</v>
      </c>
      <c r="T59" s="38">
        <v>148.30000000000001</v>
      </c>
      <c r="U59" s="38">
        <v>147.6</v>
      </c>
      <c r="V59" s="38">
        <v>145.19999999999999</v>
      </c>
      <c r="W59" s="38">
        <v>151.5</v>
      </c>
      <c r="X59" s="38">
        <v>161.80000000000001</v>
      </c>
      <c r="Y59" s="38">
        <v>162.4</v>
      </c>
      <c r="Z59" s="38">
        <v>161.5</v>
      </c>
      <c r="AA59" s="38">
        <v>154.80000000000001</v>
      </c>
      <c r="AB59" s="38">
        <v>147.5</v>
      </c>
      <c r="AC59" s="38">
        <v>135.5</v>
      </c>
      <c r="AD59" s="38">
        <v>144.4</v>
      </c>
      <c r="AE59" s="38">
        <v>154.30000000000001</v>
      </c>
      <c r="AF59" s="38"/>
    </row>
    <row r="60" spans="1:32">
      <c r="A60" s="38"/>
      <c r="B60" s="12" t="s">
        <v>207</v>
      </c>
      <c r="C60" s="38">
        <v>10.4</v>
      </c>
      <c r="D60" s="38">
        <v>9</v>
      </c>
      <c r="E60" s="38">
        <v>8.8000000000000007</v>
      </c>
      <c r="F60" s="38">
        <v>9.6999999999999993</v>
      </c>
      <c r="G60" s="38">
        <v>10.4</v>
      </c>
      <c r="H60" s="38">
        <v>12.2</v>
      </c>
      <c r="I60" s="38">
        <v>13.8</v>
      </c>
      <c r="J60" s="38">
        <v>13.5</v>
      </c>
      <c r="K60" s="38">
        <v>12.7</v>
      </c>
      <c r="L60" s="38">
        <v>12.6</v>
      </c>
      <c r="M60" s="38">
        <v>12.6</v>
      </c>
      <c r="N60" s="38">
        <v>13.1</v>
      </c>
      <c r="O60" s="38">
        <v>13.3</v>
      </c>
      <c r="P60" s="38">
        <v>14.8</v>
      </c>
      <c r="Q60" s="38">
        <v>16.899999999999999</v>
      </c>
      <c r="R60" s="38">
        <v>18.7</v>
      </c>
      <c r="S60" s="38">
        <v>17.3</v>
      </c>
      <c r="T60" s="38">
        <v>17.100000000000001</v>
      </c>
      <c r="U60" s="38">
        <v>17.8</v>
      </c>
      <c r="V60" s="38">
        <v>18.600000000000001</v>
      </c>
      <c r="W60" s="38">
        <v>18.3</v>
      </c>
      <c r="X60" s="38">
        <v>20.100000000000001</v>
      </c>
      <c r="Y60" s="38">
        <v>22.5</v>
      </c>
      <c r="Z60" s="38">
        <v>19.100000000000001</v>
      </c>
      <c r="AA60" s="38">
        <v>20</v>
      </c>
      <c r="AB60" s="38">
        <v>17.2</v>
      </c>
      <c r="AC60" s="38">
        <v>19.399999999999999</v>
      </c>
      <c r="AD60" s="38">
        <v>20.7</v>
      </c>
      <c r="AE60" s="38">
        <v>20.3</v>
      </c>
      <c r="AF60" s="38"/>
    </row>
    <row r="61" spans="1:32">
      <c r="A61" s="38"/>
      <c r="B61" s="12" t="s">
        <v>208</v>
      </c>
      <c r="C61" s="38">
        <v>8.4</v>
      </c>
      <c r="D61" s="38">
        <v>11.9</v>
      </c>
      <c r="E61" s="38">
        <v>10.8</v>
      </c>
      <c r="F61" s="38">
        <v>11.4</v>
      </c>
      <c r="G61" s="38">
        <v>13.3</v>
      </c>
      <c r="H61" s="38">
        <v>13.8</v>
      </c>
      <c r="I61" s="38">
        <v>14.3</v>
      </c>
      <c r="J61" s="38">
        <v>14.6</v>
      </c>
      <c r="K61" s="38">
        <v>13.1</v>
      </c>
      <c r="L61" s="38">
        <v>13.4</v>
      </c>
      <c r="M61" s="38">
        <v>15.1</v>
      </c>
      <c r="N61" s="38">
        <v>14.8</v>
      </c>
      <c r="O61" s="38">
        <v>19.3</v>
      </c>
      <c r="P61" s="38">
        <v>22.4</v>
      </c>
      <c r="Q61" s="38">
        <v>23.5</v>
      </c>
      <c r="R61" s="38">
        <v>25.8</v>
      </c>
      <c r="S61" s="38">
        <v>24.7</v>
      </c>
      <c r="T61" s="38">
        <v>28.2</v>
      </c>
      <c r="U61" s="38">
        <v>27.2</v>
      </c>
      <c r="V61" s="38">
        <v>30.5</v>
      </c>
      <c r="W61" s="38">
        <v>31.3</v>
      </c>
      <c r="X61" s="38">
        <v>31.2</v>
      </c>
      <c r="Y61" s="38">
        <v>32</v>
      </c>
      <c r="Z61" s="38">
        <v>37.1</v>
      </c>
      <c r="AA61" s="38">
        <v>36.6</v>
      </c>
      <c r="AB61" s="38">
        <v>35.5</v>
      </c>
      <c r="AC61" s="38">
        <v>31.9</v>
      </c>
      <c r="AD61" s="38">
        <v>33.4</v>
      </c>
      <c r="AE61" s="38">
        <v>35.299999999999997</v>
      </c>
      <c r="AF61" s="38"/>
    </row>
    <row r="62" spans="1:32">
      <c r="A62" s="38"/>
      <c r="B62" s="12" t="s">
        <v>209</v>
      </c>
      <c r="C62" s="38">
        <v>38.9</v>
      </c>
      <c r="D62" s="38">
        <v>34.200000000000003</v>
      </c>
      <c r="E62" s="38">
        <v>31.9</v>
      </c>
      <c r="F62" s="38">
        <v>38.6</v>
      </c>
      <c r="G62" s="38">
        <v>48.8</v>
      </c>
      <c r="H62" s="38">
        <v>51.8</v>
      </c>
      <c r="I62" s="38">
        <v>56.8</v>
      </c>
      <c r="J62" s="38">
        <v>62.8</v>
      </c>
      <c r="K62" s="38">
        <v>67.099999999999994</v>
      </c>
      <c r="L62" s="38">
        <v>69.5</v>
      </c>
      <c r="M62" s="38">
        <v>78</v>
      </c>
      <c r="N62" s="38">
        <v>77.7</v>
      </c>
      <c r="O62" s="38">
        <v>71.900000000000006</v>
      </c>
      <c r="P62" s="38">
        <v>82.6</v>
      </c>
      <c r="Q62" s="38">
        <v>87.7</v>
      </c>
      <c r="R62" s="38">
        <v>88.8</v>
      </c>
      <c r="S62" s="38">
        <v>93.5</v>
      </c>
      <c r="T62" s="38">
        <v>101.7</v>
      </c>
      <c r="U62" s="38">
        <v>100.2</v>
      </c>
      <c r="V62" s="38">
        <v>106.2</v>
      </c>
      <c r="W62" s="38">
        <v>116.8</v>
      </c>
      <c r="X62" s="38">
        <v>115</v>
      </c>
      <c r="Y62" s="38">
        <v>117.6</v>
      </c>
      <c r="Z62" s="38">
        <v>126.9</v>
      </c>
      <c r="AA62" s="38">
        <v>137.30000000000001</v>
      </c>
      <c r="AB62" s="38">
        <v>118.6</v>
      </c>
      <c r="AC62" s="38">
        <v>100.8</v>
      </c>
      <c r="AD62" s="38">
        <v>104.3</v>
      </c>
      <c r="AE62" s="38">
        <v>114.5</v>
      </c>
      <c r="AF62" s="38"/>
    </row>
    <row r="63" spans="1:32">
      <c r="A63" s="38"/>
      <c r="B63" s="12" t="s">
        <v>210</v>
      </c>
      <c r="C63" s="38">
        <v>26.9</v>
      </c>
      <c r="D63" s="38">
        <v>23.9</v>
      </c>
      <c r="E63" s="38">
        <v>26.2</v>
      </c>
      <c r="F63" s="38">
        <v>26.4</v>
      </c>
      <c r="G63" s="38">
        <v>29.7</v>
      </c>
      <c r="H63" s="38">
        <v>34.799999999999997</v>
      </c>
      <c r="I63" s="38">
        <v>38.6</v>
      </c>
      <c r="J63" s="38">
        <v>38.6</v>
      </c>
      <c r="K63" s="38">
        <v>37.1</v>
      </c>
      <c r="L63" s="38">
        <v>36.299999999999997</v>
      </c>
      <c r="M63" s="38">
        <v>39.799999999999997</v>
      </c>
      <c r="N63" s="38">
        <v>33.299999999999997</v>
      </c>
      <c r="O63" s="38">
        <v>32.700000000000003</v>
      </c>
      <c r="P63" s="38">
        <v>35.299999999999997</v>
      </c>
      <c r="Q63" s="38">
        <v>40</v>
      </c>
      <c r="R63" s="38">
        <v>36.6</v>
      </c>
      <c r="S63" s="38">
        <v>32</v>
      </c>
      <c r="T63" s="38">
        <v>37.799999999999997</v>
      </c>
      <c r="U63" s="38">
        <v>37.9</v>
      </c>
      <c r="V63" s="38">
        <v>31.1</v>
      </c>
      <c r="W63" s="38">
        <v>31</v>
      </c>
      <c r="X63" s="38">
        <v>29.2</v>
      </c>
      <c r="Y63" s="38">
        <v>31.8</v>
      </c>
      <c r="Z63" s="38">
        <v>35.299999999999997</v>
      </c>
      <c r="AA63" s="38">
        <v>35.700000000000003</v>
      </c>
      <c r="AB63" s="38">
        <v>34.299999999999997</v>
      </c>
      <c r="AC63" s="38">
        <v>35.799999999999997</v>
      </c>
      <c r="AD63" s="38">
        <v>36.9</v>
      </c>
      <c r="AE63" s="38">
        <v>40.6</v>
      </c>
      <c r="AF63" s="38"/>
    </row>
    <row r="64" spans="1:32" ht="14.65" customHeight="1">
      <c r="A64" s="95"/>
      <c r="B64" s="95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>
      <c r="A65" s="38"/>
      <c r="B65" s="40" t="s">
        <v>192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>
      <c r="A66" s="38"/>
      <c r="B66" s="12" t="s">
        <v>201</v>
      </c>
      <c r="C66" s="38">
        <v>2.1</v>
      </c>
      <c r="D66" s="38">
        <v>1.9</v>
      </c>
      <c r="E66" s="38">
        <v>1.6</v>
      </c>
      <c r="F66" s="38">
        <v>1.9</v>
      </c>
      <c r="G66" s="38">
        <v>1.8</v>
      </c>
      <c r="H66" s="38">
        <v>1.5</v>
      </c>
      <c r="I66" s="38">
        <v>1.5</v>
      </c>
      <c r="J66" s="38">
        <v>1.7</v>
      </c>
      <c r="K66" s="38">
        <v>1.8</v>
      </c>
      <c r="L66" s="38">
        <v>1.7</v>
      </c>
      <c r="M66" s="38">
        <v>1.7</v>
      </c>
      <c r="N66" s="38">
        <v>2</v>
      </c>
      <c r="O66" s="38">
        <v>2.1</v>
      </c>
      <c r="P66" s="38">
        <v>2.2999999999999998</v>
      </c>
      <c r="Q66" s="38">
        <v>1.7</v>
      </c>
      <c r="R66" s="38">
        <v>1.8</v>
      </c>
      <c r="S66" s="38">
        <v>1.7</v>
      </c>
      <c r="T66" s="38">
        <v>1.7</v>
      </c>
      <c r="U66" s="38">
        <v>1.7</v>
      </c>
      <c r="V66" s="38">
        <v>1.7</v>
      </c>
      <c r="W66" s="38">
        <v>1.7</v>
      </c>
      <c r="X66" s="38">
        <v>1.9</v>
      </c>
      <c r="Y66" s="38">
        <v>1.3</v>
      </c>
      <c r="Z66" s="38">
        <v>1.3</v>
      </c>
      <c r="AA66" s="38">
        <v>1.5</v>
      </c>
      <c r="AB66" s="38">
        <v>1.8</v>
      </c>
      <c r="AC66" s="38">
        <v>1.7</v>
      </c>
      <c r="AD66" s="38">
        <v>1.6</v>
      </c>
      <c r="AE66" s="38">
        <v>1.8</v>
      </c>
      <c r="AF66" s="38"/>
    </row>
    <row r="67" spans="1:32">
      <c r="A67" s="38"/>
      <c r="B67" s="12" t="s">
        <v>202</v>
      </c>
      <c r="C67" s="38">
        <v>0.4</v>
      </c>
      <c r="D67" s="38">
        <v>0.4</v>
      </c>
      <c r="E67" s="38">
        <v>0.3</v>
      </c>
      <c r="F67" s="38">
        <v>0.3</v>
      </c>
      <c r="G67" s="38">
        <v>0.3</v>
      </c>
      <c r="H67" s="38">
        <v>0.3</v>
      </c>
      <c r="I67" s="38">
        <v>0.3</v>
      </c>
      <c r="J67" s="38">
        <v>0.4</v>
      </c>
      <c r="K67" s="38">
        <v>0.4</v>
      </c>
      <c r="L67" s="38">
        <v>0.4</v>
      </c>
      <c r="M67" s="38">
        <v>0.5</v>
      </c>
      <c r="N67" s="38">
        <v>0.4</v>
      </c>
      <c r="O67" s="38">
        <v>0.3</v>
      </c>
      <c r="P67" s="38">
        <v>0.3</v>
      </c>
      <c r="Q67" s="38">
        <v>0.4</v>
      </c>
      <c r="R67" s="38">
        <v>0.3</v>
      </c>
      <c r="S67" s="38">
        <v>0.3</v>
      </c>
      <c r="T67" s="38">
        <v>0.2</v>
      </c>
      <c r="U67" s="38">
        <v>0.2</v>
      </c>
      <c r="V67" s="38">
        <v>0.2</v>
      </c>
      <c r="W67" s="38">
        <v>0.2</v>
      </c>
      <c r="X67" s="38">
        <v>0.3</v>
      </c>
      <c r="Y67" s="38">
        <v>0.3</v>
      </c>
      <c r="Z67" s="38">
        <v>0.2</v>
      </c>
      <c r="AA67" s="38">
        <v>0.3</v>
      </c>
      <c r="AB67" s="38">
        <v>0.3</v>
      </c>
      <c r="AC67" s="38">
        <v>0.3</v>
      </c>
      <c r="AD67" s="38">
        <v>0.3</v>
      </c>
      <c r="AE67" s="38">
        <v>0.3</v>
      </c>
      <c r="AF67" s="38"/>
    </row>
    <row r="68" spans="1:32">
      <c r="A68" s="38"/>
      <c r="B68" s="12" t="s">
        <v>203</v>
      </c>
      <c r="C68" s="38">
        <v>3.9</v>
      </c>
      <c r="D68" s="38">
        <v>4</v>
      </c>
      <c r="E68" s="38">
        <v>4.0999999999999996</v>
      </c>
      <c r="F68" s="38">
        <v>4</v>
      </c>
      <c r="G68" s="38">
        <v>3.7</v>
      </c>
      <c r="H68" s="38">
        <v>3.6</v>
      </c>
      <c r="I68" s="38">
        <v>3.4</v>
      </c>
      <c r="J68" s="38">
        <v>3.3</v>
      </c>
      <c r="K68" s="38">
        <v>3.2</v>
      </c>
      <c r="L68" s="38">
        <v>3.4</v>
      </c>
      <c r="M68" s="38">
        <v>3.1</v>
      </c>
      <c r="N68" s="38">
        <v>3.2</v>
      </c>
      <c r="O68" s="38">
        <v>3.3</v>
      </c>
      <c r="P68" s="38">
        <v>3.1</v>
      </c>
      <c r="Q68" s="38">
        <v>2.7</v>
      </c>
      <c r="R68" s="38">
        <v>2.8</v>
      </c>
      <c r="S68" s="38">
        <v>2.6</v>
      </c>
      <c r="T68" s="38">
        <v>2.5</v>
      </c>
      <c r="U68" s="38">
        <v>2.1</v>
      </c>
      <c r="V68" s="38">
        <v>2.5</v>
      </c>
      <c r="W68" s="38">
        <v>2.4</v>
      </c>
      <c r="X68" s="38">
        <v>2.7</v>
      </c>
      <c r="Y68" s="38">
        <v>2.2999999999999998</v>
      </c>
      <c r="Z68" s="38">
        <v>2.4</v>
      </c>
      <c r="AA68" s="38">
        <v>2.4</v>
      </c>
      <c r="AB68" s="38">
        <v>2.5</v>
      </c>
      <c r="AC68" s="38">
        <v>2.2999999999999998</v>
      </c>
      <c r="AD68" s="38">
        <v>2.4</v>
      </c>
      <c r="AE68" s="38">
        <v>2.4</v>
      </c>
      <c r="AF68" s="38"/>
    </row>
    <row r="69" spans="1:32">
      <c r="A69" s="38"/>
      <c r="B69" s="12" t="s">
        <v>204</v>
      </c>
      <c r="C69" s="38">
        <v>3.5</v>
      </c>
      <c r="D69" s="38">
        <v>3.8</v>
      </c>
      <c r="E69" s="38">
        <v>4.0999999999999996</v>
      </c>
      <c r="F69" s="38">
        <v>4.0999999999999996</v>
      </c>
      <c r="G69" s="38">
        <v>4.2</v>
      </c>
      <c r="H69" s="38">
        <v>3.9</v>
      </c>
      <c r="I69" s="38">
        <v>4.0999999999999996</v>
      </c>
      <c r="J69" s="38">
        <v>3.7</v>
      </c>
      <c r="K69" s="38">
        <v>3.7</v>
      </c>
      <c r="L69" s="38">
        <v>4</v>
      </c>
      <c r="M69" s="38">
        <v>4.2</v>
      </c>
      <c r="N69" s="38">
        <v>4</v>
      </c>
      <c r="O69" s="38">
        <v>4</v>
      </c>
      <c r="P69" s="38">
        <v>3</v>
      </c>
      <c r="Q69" s="38">
        <v>3.4</v>
      </c>
      <c r="R69" s="38">
        <v>3.2</v>
      </c>
      <c r="S69" s="38">
        <v>3</v>
      </c>
      <c r="T69" s="38">
        <v>2.7</v>
      </c>
      <c r="U69" s="38">
        <v>2.2000000000000002</v>
      </c>
      <c r="V69" s="38">
        <v>2.1</v>
      </c>
      <c r="W69" s="38">
        <v>2.2999999999999998</v>
      </c>
      <c r="X69" s="38">
        <v>2.8</v>
      </c>
      <c r="Y69" s="38">
        <v>2.1</v>
      </c>
      <c r="Z69" s="38">
        <v>1.7</v>
      </c>
      <c r="AA69" s="38">
        <v>1.8</v>
      </c>
      <c r="AB69" s="38">
        <v>1.7</v>
      </c>
      <c r="AC69" s="38">
        <v>2</v>
      </c>
      <c r="AD69" s="38">
        <v>1.6</v>
      </c>
      <c r="AE69" s="38">
        <v>1.5</v>
      </c>
      <c r="AF69" s="38"/>
    </row>
    <row r="70" spans="1:32">
      <c r="A70" s="38"/>
      <c r="B70" s="12" t="s">
        <v>205</v>
      </c>
      <c r="C70" s="38">
        <v>23.9</v>
      </c>
      <c r="D70" s="38">
        <v>24.1</v>
      </c>
      <c r="E70" s="38">
        <v>24.3</v>
      </c>
      <c r="F70" s="38">
        <v>23.9</v>
      </c>
      <c r="G70" s="38">
        <v>24.3</v>
      </c>
      <c r="H70" s="38">
        <v>23.9</v>
      </c>
      <c r="I70" s="38">
        <v>23.1</v>
      </c>
      <c r="J70" s="38">
        <v>23.1</v>
      </c>
      <c r="K70" s="38">
        <v>23.2</v>
      </c>
      <c r="L70" s="38">
        <v>22.8</v>
      </c>
      <c r="M70" s="38">
        <v>20.399999999999999</v>
      </c>
      <c r="N70" s="38">
        <v>20</v>
      </c>
      <c r="O70" s="38">
        <v>19.899999999999999</v>
      </c>
      <c r="P70" s="38">
        <v>20.100000000000001</v>
      </c>
      <c r="Q70" s="38">
        <v>19.3</v>
      </c>
      <c r="R70" s="38">
        <v>19.100000000000001</v>
      </c>
      <c r="S70" s="38">
        <v>20</v>
      </c>
      <c r="T70" s="38">
        <v>19.399999999999999</v>
      </c>
      <c r="U70" s="38">
        <v>21.4</v>
      </c>
      <c r="V70" s="38">
        <v>19.899999999999999</v>
      </c>
      <c r="W70" s="38">
        <v>18.7</v>
      </c>
      <c r="X70" s="38">
        <v>19.3</v>
      </c>
      <c r="Y70" s="38">
        <v>19.3</v>
      </c>
      <c r="Z70" s="38">
        <v>17.7</v>
      </c>
      <c r="AA70" s="38">
        <v>16.899999999999999</v>
      </c>
      <c r="AB70" s="38">
        <v>18.7</v>
      </c>
      <c r="AC70" s="38">
        <v>20.2</v>
      </c>
      <c r="AD70" s="38">
        <v>20.8</v>
      </c>
      <c r="AE70" s="38">
        <v>18.899999999999999</v>
      </c>
      <c r="AF70" s="38"/>
    </row>
    <row r="71" spans="1:32">
      <c r="A71" s="38"/>
      <c r="B71" s="12" t="s">
        <v>206</v>
      </c>
      <c r="C71" s="38">
        <v>32.9</v>
      </c>
      <c r="D71" s="38">
        <v>31.3</v>
      </c>
      <c r="E71" s="38">
        <v>32.4</v>
      </c>
      <c r="F71" s="38">
        <v>32.799999999999997</v>
      </c>
      <c r="G71" s="38">
        <v>31.6</v>
      </c>
      <c r="H71" s="38">
        <v>31.4</v>
      </c>
      <c r="I71" s="38">
        <v>31.1</v>
      </c>
      <c r="J71" s="38">
        <v>32.4</v>
      </c>
      <c r="K71" s="38">
        <v>32.700000000000003</v>
      </c>
      <c r="L71" s="38">
        <v>33.700000000000003</v>
      </c>
      <c r="M71" s="38">
        <v>34.5</v>
      </c>
      <c r="N71" s="38">
        <v>34</v>
      </c>
      <c r="O71" s="38">
        <v>34.1</v>
      </c>
      <c r="P71" s="38">
        <v>33.200000000000003</v>
      </c>
      <c r="Q71" s="38">
        <v>33</v>
      </c>
      <c r="R71" s="38">
        <v>35</v>
      </c>
      <c r="S71" s="38">
        <v>33.9</v>
      </c>
      <c r="T71" s="38">
        <v>32.700000000000003</v>
      </c>
      <c r="U71" s="38">
        <v>32.299999999999997</v>
      </c>
      <c r="V71" s="38">
        <v>32.299999999999997</v>
      </c>
      <c r="W71" s="38">
        <v>32.5</v>
      </c>
      <c r="X71" s="38">
        <v>33.1</v>
      </c>
      <c r="Y71" s="38">
        <v>33.1</v>
      </c>
      <c r="Z71" s="38">
        <v>32.6</v>
      </c>
      <c r="AA71" s="38">
        <v>31.1</v>
      </c>
      <c r="AB71" s="38">
        <v>31.4</v>
      </c>
      <c r="AC71" s="38">
        <v>30.8</v>
      </c>
      <c r="AD71" s="38">
        <v>31.2</v>
      </c>
      <c r="AE71" s="38">
        <v>31.8</v>
      </c>
      <c r="AF71" s="38"/>
    </row>
    <row r="72" spans="1:32">
      <c r="A72" s="38"/>
      <c r="B72" s="12" t="s">
        <v>207</v>
      </c>
      <c r="C72" s="38">
        <v>4.0999999999999996</v>
      </c>
      <c r="D72" s="38">
        <v>3.9</v>
      </c>
      <c r="E72" s="38">
        <v>3.8</v>
      </c>
      <c r="F72" s="38">
        <v>3.7</v>
      </c>
      <c r="G72" s="38">
        <v>3.5</v>
      </c>
      <c r="H72" s="38">
        <v>3.8</v>
      </c>
      <c r="I72" s="38">
        <v>4.0999999999999996</v>
      </c>
      <c r="J72" s="38">
        <v>3.7</v>
      </c>
      <c r="K72" s="38">
        <v>3.4</v>
      </c>
      <c r="L72" s="38">
        <v>3.3</v>
      </c>
      <c r="M72" s="38">
        <v>3.1</v>
      </c>
      <c r="N72" s="38">
        <v>3.4</v>
      </c>
      <c r="O72" s="38">
        <v>3.5</v>
      </c>
      <c r="P72" s="38">
        <v>3.6</v>
      </c>
      <c r="Q72" s="38">
        <v>4</v>
      </c>
      <c r="R72" s="38">
        <v>4.0999999999999996</v>
      </c>
      <c r="S72" s="38">
        <v>4</v>
      </c>
      <c r="T72" s="38">
        <v>3.8</v>
      </c>
      <c r="U72" s="38">
        <v>3.9</v>
      </c>
      <c r="V72" s="38">
        <v>4.0999999999999996</v>
      </c>
      <c r="W72" s="38">
        <v>3.9</v>
      </c>
      <c r="X72" s="38">
        <v>4.0999999999999996</v>
      </c>
      <c r="Y72" s="38">
        <v>4.5999999999999996</v>
      </c>
      <c r="Z72" s="38">
        <v>3.8</v>
      </c>
      <c r="AA72" s="38">
        <v>4</v>
      </c>
      <c r="AB72" s="38">
        <v>3.7</v>
      </c>
      <c r="AC72" s="38">
        <v>4.4000000000000004</v>
      </c>
      <c r="AD72" s="38">
        <v>4.5</v>
      </c>
      <c r="AE72" s="38">
        <v>4.2</v>
      </c>
      <c r="AF72" s="38"/>
    </row>
    <row r="73" spans="1:32">
      <c r="A73" s="38"/>
      <c r="B73" s="12" t="s">
        <v>208</v>
      </c>
      <c r="C73" s="38">
        <v>3.3</v>
      </c>
      <c r="D73" s="38">
        <v>5.2</v>
      </c>
      <c r="E73" s="38">
        <v>4.5999999999999996</v>
      </c>
      <c r="F73" s="38">
        <v>4.4000000000000004</v>
      </c>
      <c r="G73" s="38">
        <v>4.4000000000000004</v>
      </c>
      <c r="H73" s="38">
        <v>4.3</v>
      </c>
      <c r="I73" s="38">
        <v>4.2</v>
      </c>
      <c r="J73" s="38">
        <v>4</v>
      </c>
      <c r="K73" s="38">
        <v>3.5</v>
      </c>
      <c r="L73" s="38">
        <v>3.5</v>
      </c>
      <c r="M73" s="38">
        <v>3.7</v>
      </c>
      <c r="N73" s="38">
        <v>3.9</v>
      </c>
      <c r="O73" s="38">
        <v>5.0999999999999996</v>
      </c>
      <c r="P73" s="38">
        <v>5.5</v>
      </c>
      <c r="Q73" s="38">
        <v>5.5</v>
      </c>
      <c r="R73" s="38">
        <v>5.7</v>
      </c>
      <c r="S73" s="38">
        <v>5.7</v>
      </c>
      <c r="T73" s="38">
        <v>6.2</v>
      </c>
      <c r="U73" s="38">
        <v>5.9</v>
      </c>
      <c r="V73" s="38">
        <v>6.8</v>
      </c>
      <c r="W73" s="38">
        <v>6.7</v>
      </c>
      <c r="X73" s="38">
        <v>6.4</v>
      </c>
      <c r="Y73" s="38">
        <v>6.5</v>
      </c>
      <c r="Z73" s="38">
        <v>7.5</v>
      </c>
      <c r="AA73" s="38">
        <v>7.3</v>
      </c>
      <c r="AB73" s="38">
        <v>7.6</v>
      </c>
      <c r="AC73" s="38">
        <v>7.2</v>
      </c>
      <c r="AD73" s="38">
        <v>7.2</v>
      </c>
      <c r="AE73" s="38">
        <v>7.3</v>
      </c>
      <c r="AF73" s="38"/>
    </row>
    <row r="74" spans="1:32">
      <c r="A74" s="38"/>
      <c r="B74" s="12" t="s">
        <v>209</v>
      </c>
      <c r="C74" s="38">
        <v>15.3</v>
      </c>
      <c r="D74" s="38">
        <v>15</v>
      </c>
      <c r="E74" s="38">
        <v>13.6</v>
      </c>
      <c r="F74" s="38">
        <v>14.8</v>
      </c>
      <c r="G74" s="38">
        <v>16.3</v>
      </c>
      <c r="H74" s="38">
        <v>16.2</v>
      </c>
      <c r="I74" s="38">
        <v>16.8</v>
      </c>
      <c r="J74" s="38">
        <v>17.2</v>
      </c>
      <c r="K74" s="38">
        <v>18.100000000000001</v>
      </c>
      <c r="L74" s="38">
        <v>17.899999999999999</v>
      </c>
      <c r="M74" s="38">
        <v>19.100000000000001</v>
      </c>
      <c r="N74" s="38">
        <v>20.3</v>
      </c>
      <c r="O74" s="38">
        <v>19</v>
      </c>
      <c r="P74" s="38">
        <v>20.3</v>
      </c>
      <c r="Q74" s="38">
        <v>20.6</v>
      </c>
      <c r="R74" s="38">
        <v>19.7</v>
      </c>
      <c r="S74" s="38">
        <v>21.5</v>
      </c>
      <c r="T74" s="38">
        <v>22.4</v>
      </c>
      <c r="U74" s="38">
        <v>21.9</v>
      </c>
      <c r="V74" s="38">
        <v>23.6</v>
      </c>
      <c r="W74" s="38">
        <v>25.1</v>
      </c>
      <c r="X74" s="38">
        <v>23.5</v>
      </c>
      <c r="Y74" s="38">
        <v>24</v>
      </c>
      <c r="Z74" s="38">
        <v>25.6</v>
      </c>
      <c r="AA74" s="38">
        <v>27.6</v>
      </c>
      <c r="AB74" s="38">
        <v>25.2</v>
      </c>
      <c r="AC74" s="38">
        <v>22.9</v>
      </c>
      <c r="AD74" s="38">
        <v>22.5</v>
      </c>
      <c r="AE74" s="38">
        <v>23.6</v>
      </c>
      <c r="AF74" s="38"/>
    </row>
    <row r="75" spans="1:32">
      <c r="A75" s="38"/>
      <c r="B75" s="12" t="s">
        <v>210</v>
      </c>
      <c r="C75" s="38">
        <v>10.6</v>
      </c>
      <c r="D75" s="38">
        <v>10.4</v>
      </c>
      <c r="E75" s="38">
        <v>11.2</v>
      </c>
      <c r="F75" s="38">
        <v>10.1</v>
      </c>
      <c r="G75" s="38">
        <v>9.9</v>
      </c>
      <c r="H75" s="38">
        <v>10.9</v>
      </c>
      <c r="I75" s="38">
        <v>11.4</v>
      </c>
      <c r="J75" s="38">
        <v>10.6</v>
      </c>
      <c r="K75" s="38">
        <v>10</v>
      </c>
      <c r="L75" s="38">
        <v>9.4</v>
      </c>
      <c r="M75" s="38">
        <v>9.6999999999999993</v>
      </c>
      <c r="N75" s="38">
        <v>8.6999999999999993</v>
      </c>
      <c r="O75" s="38">
        <v>8.6999999999999993</v>
      </c>
      <c r="P75" s="38">
        <v>8.6999999999999993</v>
      </c>
      <c r="Q75" s="38">
        <v>9.4</v>
      </c>
      <c r="R75" s="38">
        <v>8.1</v>
      </c>
      <c r="S75" s="38">
        <v>7.4</v>
      </c>
      <c r="T75" s="38">
        <v>8.3000000000000007</v>
      </c>
      <c r="U75" s="38">
        <v>8.3000000000000007</v>
      </c>
      <c r="V75" s="38">
        <v>6.9</v>
      </c>
      <c r="W75" s="38">
        <v>6.7</v>
      </c>
      <c r="X75" s="38">
        <v>6</v>
      </c>
      <c r="Y75" s="38">
        <v>6.5</v>
      </c>
      <c r="Z75" s="38">
        <v>7.1</v>
      </c>
      <c r="AA75" s="38">
        <v>7.2</v>
      </c>
      <c r="AB75" s="38">
        <v>7.3</v>
      </c>
      <c r="AC75" s="38">
        <v>8.1</v>
      </c>
      <c r="AD75" s="38">
        <v>8</v>
      </c>
      <c r="AE75" s="38">
        <v>8.3000000000000007</v>
      </c>
      <c r="AF75" s="38"/>
    </row>
    <row r="76" spans="1:32" ht="14.65" customHeight="1">
      <c r="A76" s="95"/>
      <c r="B76" s="95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>
      <c r="A77" s="38"/>
      <c r="B77" s="43" t="s">
        <v>60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>
      <c r="A78" s="38"/>
      <c r="B78" s="44" t="s">
        <v>193</v>
      </c>
      <c r="C78" s="48">
        <v>110976</v>
      </c>
      <c r="D78" s="48">
        <v>101219</v>
      </c>
      <c r="E78" s="48">
        <v>105063</v>
      </c>
      <c r="F78" s="48">
        <v>118277</v>
      </c>
      <c r="G78" s="48">
        <v>137668</v>
      </c>
      <c r="H78" s="48">
        <v>148727</v>
      </c>
      <c r="I78" s="48">
        <v>155511</v>
      </c>
      <c r="J78" s="48">
        <v>171275</v>
      </c>
      <c r="K78" s="48">
        <v>178145</v>
      </c>
      <c r="L78" s="48">
        <v>189077</v>
      </c>
      <c r="M78" s="48">
        <v>202453</v>
      </c>
      <c r="N78" s="48">
        <v>192849</v>
      </c>
      <c r="O78" s="48">
        <v>193333</v>
      </c>
      <c r="P78" s="48">
        <v>211767</v>
      </c>
      <c r="Q78" s="48">
        <v>224910</v>
      </c>
      <c r="R78" s="48">
        <v>233583</v>
      </c>
      <c r="S78" s="48">
        <v>225105</v>
      </c>
      <c r="T78" s="48">
        <v>224839</v>
      </c>
      <c r="U78" s="48">
        <v>223802</v>
      </c>
      <c r="V78" s="48">
        <v>208531</v>
      </c>
      <c r="W78" s="48">
        <v>221767</v>
      </c>
      <c r="X78" s="48">
        <v>231631</v>
      </c>
      <c r="Y78" s="48">
        <v>241495</v>
      </c>
      <c r="Z78" s="48">
        <v>251387</v>
      </c>
      <c r="AA78" s="48">
        <v>268567</v>
      </c>
      <c r="AB78" s="48">
        <v>277396</v>
      </c>
      <c r="AC78" s="48">
        <v>294716</v>
      </c>
      <c r="AD78" s="48">
        <v>299160</v>
      </c>
      <c r="AE78" s="48">
        <v>294706</v>
      </c>
      <c r="AF78" s="38"/>
    </row>
    <row r="79" spans="1:32" ht="14.65" customHeight="1">
      <c r="A79" s="95"/>
      <c r="B79" s="95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>
      <c r="A80" s="15"/>
      <c r="B80" s="43" t="s">
        <v>194</v>
      </c>
      <c r="C80" s="15">
        <v>2.29</v>
      </c>
      <c r="D80" s="15">
        <v>2.2599999999999998</v>
      </c>
      <c r="E80" s="15">
        <v>2.23</v>
      </c>
      <c r="F80" s="15">
        <v>2.21</v>
      </c>
      <c r="G80" s="15">
        <v>2.1800000000000002</v>
      </c>
      <c r="H80" s="15">
        <v>2.15</v>
      </c>
      <c r="I80" s="15">
        <v>2.17</v>
      </c>
      <c r="J80" s="15">
        <v>2.13</v>
      </c>
      <c r="K80" s="15">
        <v>2.08</v>
      </c>
      <c r="L80" s="15">
        <v>2.0499999999999998</v>
      </c>
      <c r="M80" s="15">
        <v>2.02</v>
      </c>
      <c r="N80" s="15">
        <v>1.98</v>
      </c>
      <c r="O80" s="15">
        <v>1.95</v>
      </c>
      <c r="P80" s="15">
        <v>1.92</v>
      </c>
      <c r="Q80" s="15">
        <v>1.89</v>
      </c>
      <c r="R80" s="15">
        <v>1.93</v>
      </c>
      <c r="S80" s="15">
        <v>1.93</v>
      </c>
      <c r="T80" s="15">
        <v>2.02</v>
      </c>
      <c r="U80" s="15">
        <v>2.04</v>
      </c>
      <c r="V80" s="15">
        <v>2.16</v>
      </c>
      <c r="W80" s="15">
        <v>2.1</v>
      </c>
      <c r="X80" s="15">
        <v>2.11</v>
      </c>
      <c r="Y80" s="15">
        <v>2.0299999999999998</v>
      </c>
      <c r="Z80" s="15">
        <v>1.97</v>
      </c>
      <c r="AA80" s="15">
        <v>1.85</v>
      </c>
      <c r="AB80" s="15">
        <v>1.7</v>
      </c>
      <c r="AC80" s="15">
        <v>1.49</v>
      </c>
      <c r="AD80" s="15">
        <v>1.55</v>
      </c>
      <c r="AE80" s="15">
        <v>1.65</v>
      </c>
      <c r="AF80" s="38"/>
    </row>
    <row r="81" spans="1:32" ht="14.65" customHeight="1">
      <c r="A81" s="96"/>
      <c r="B81" s="96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38"/>
    </row>
    <row r="82" spans="1:32">
      <c r="A82" s="95"/>
      <c r="B82" s="95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>
      <c r="A83" s="15"/>
      <c r="B83" s="15" t="s">
        <v>211</v>
      </c>
      <c r="C83" s="15">
        <v>17.8</v>
      </c>
      <c r="D83" s="15">
        <v>16.100000000000001</v>
      </c>
      <c r="E83" s="15">
        <v>16.5</v>
      </c>
      <c r="F83" s="15">
        <v>18.3</v>
      </c>
      <c r="G83" s="15">
        <v>21.1</v>
      </c>
      <c r="H83" s="15">
        <v>22.4</v>
      </c>
      <c r="I83" s="15">
        <v>23.7</v>
      </c>
      <c r="J83" s="15">
        <v>25.7</v>
      </c>
      <c r="K83" s="15">
        <v>26.4</v>
      </c>
      <c r="L83" s="15">
        <v>27.6</v>
      </c>
      <c r="M83" s="15">
        <v>29.1</v>
      </c>
      <c r="N83" s="15">
        <v>27.3</v>
      </c>
      <c r="O83" s="15">
        <v>26.9</v>
      </c>
      <c r="P83" s="15">
        <v>29</v>
      </c>
      <c r="Q83" s="15">
        <v>30.3</v>
      </c>
      <c r="R83" s="15">
        <v>32.1</v>
      </c>
      <c r="S83" s="15">
        <v>31.1</v>
      </c>
      <c r="T83" s="15">
        <v>32.4</v>
      </c>
      <c r="U83" s="15">
        <v>32.700000000000003</v>
      </c>
      <c r="V83" s="15">
        <v>32.200000000000003</v>
      </c>
      <c r="W83" s="15">
        <v>33.299999999999997</v>
      </c>
      <c r="X83" s="15">
        <v>35</v>
      </c>
      <c r="Y83" s="15">
        <v>35</v>
      </c>
      <c r="Z83" s="15">
        <v>35.299999999999997</v>
      </c>
      <c r="AA83" s="15">
        <v>35.5</v>
      </c>
      <c r="AB83" s="15">
        <v>33.5</v>
      </c>
      <c r="AC83" s="15">
        <v>31.4</v>
      </c>
      <c r="AD83" s="15">
        <v>33</v>
      </c>
      <c r="AE83" s="15">
        <v>34.6</v>
      </c>
      <c r="AF83" s="38"/>
    </row>
    <row r="84" spans="1:32">
      <c r="A84" s="12"/>
      <c r="B84" s="42" t="s">
        <v>212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38"/>
    </row>
    <row r="85" spans="1:32">
      <c r="A85" s="12"/>
      <c r="B85" s="12" t="s">
        <v>201</v>
      </c>
      <c r="C85" s="12">
        <v>0.4</v>
      </c>
      <c r="D85" s="12">
        <v>0.3</v>
      </c>
      <c r="E85" s="12">
        <v>0.3</v>
      </c>
      <c r="F85" s="12">
        <v>0.3</v>
      </c>
      <c r="G85" s="12">
        <v>0.4</v>
      </c>
      <c r="H85" s="12">
        <v>0.3</v>
      </c>
      <c r="I85" s="12">
        <v>0.4</v>
      </c>
      <c r="J85" s="12">
        <v>0.4</v>
      </c>
      <c r="K85" s="12">
        <v>0.5</v>
      </c>
      <c r="L85" s="12">
        <v>0.5</v>
      </c>
      <c r="M85" s="12">
        <v>0.5</v>
      </c>
      <c r="N85" s="12">
        <v>0.6</v>
      </c>
      <c r="O85" s="12">
        <v>0.6</v>
      </c>
      <c r="P85" s="12">
        <v>0.7</v>
      </c>
      <c r="Q85" s="12">
        <v>0.5</v>
      </c>
      <c r="R85" s="12">
        <v>0.6</v>
      </c>
      <c r="S85" s="12">
        <v>0.5</v>
      </c>
      <c r="T85" s="12">
        <v>0.6</v>
      </c>
      <c r="U85" s="12">
        <v>0.6</v>
      </c>
      <c r="V85" s="12">
        <v>0.5</v>
      </c>
      <c r="W85" s="12">
        <v>0.6</v>
      </c>
      <c r="X85" s="12">
        <v>0.7</v>
      </c>
      <c r="Y85" s="12">
        <v>0.5</v>
      </c>
      <c r="Z85" s="12">
        <v>0.5</v>
      </c>
      <c r="AA85" s="12">
        <v>0.5</v>
      </c>
      <c r="AB85" s="12">
        <v>0.6</v>
      </c>
      <c r="AC85" s="12">
        <v>0.5</v>
      </c>
      <c r="AD85" s="12">
        <v>0.5</v>
      </c>
      <c r="AE85" s="12">
        <v>0.6</v>
      </c>
      <c r="AF85" s="38"/>
    </row>
    <row r="86" spans="1:32">
      <c r="A86" s="12"/>
      <c r="B86" s="12" t="s">
        <v>202</v>
      </c>
      <c r="C86" s="12">
        <v>0.1</v>
      </c>
      <c r="D86" s="12">
        <v>0.1</v>
      </c>
      <c r="E86" s="12">
        <v>0.1</v>
      </c>
      <c r="F86" s="12">
        <v>0.1</v>
      </c>
      <c r="G86" s="12">
        <v>0.1</v>
      </c>
      <c r="H86" s="12">
        <v>0.1</v>
      </c>
      <c r="I86" s="12">
        <v>0.1</v>
      </c>
      <c r="J86" s="12">
        <v>0.1</v>
      </c>
      <c r="K86" s="12">
        <v>0.1</v>
      </c>
      <c r="L86" s="12">
        <v>0.1</v>
      </c>
      <c r="M86" s="12">
        <v>0.1</v>
      </c>
      <c r="N86" s="12">
        <v>0.1</v>
      </c>
      <c r="O86" s="12">
        <v>0.1</v>
      </c>
      <c r="P86" s="12">
        <v>0.1</v>
      </c>
      <c r="Q86" s="12">
        <v>0.1</v>
      </c>
      <c r="R86" s="12">
        <v>0.1</v>
      </c>
      <c r="S86" s="12">
        <v>0.1</v>
      </c>
      <c r="T86" s="12">
        <v>0.1</v>
      </c>
      <c r="U86" s="12">
        <v>0.1</v>
      </c>
      <c r="V86" s="12">
        <v>0.1</v>
      </c>
      <c r="W86" s="12">
        <v>0.1</v>
      </c>
      <c r="X86" s="12">
        <v>0.1</v>
      </c>
      <c r="Y86" s="12">
        <v>0.1</v>
      </c>
      <c r="Z86" s="12">
        <v>0.1</v>
      </c>
      <c r="AA86" s="12">
        <v>0.1</v>
      </c>
      <c r="AB86" s="12">
        <v>0.1</v>
      </c>
      <c r="AC86" s="12">
        <v>0.1</v>
      </c>
      <c r="AD86" s="12">
        <v>0.1</v>
      </c>
      <c r="AE86" s="12">
        <v>0.1</v>
      </c>
      <c r="AF86" s="38"/>
    </row>
    <row r="87" spans="1:32">
      <c r="A87" s="12"/>
      <c r="B87" s="12" t="s">
        <v>203</v>
      </c>
      <c r="C87" s="12">
        <v>0.7</v>
      </c>
      <c r="D87" s="12">
        <v>0.6</v>
      </c>
      <c r="E87" s="12">
        <v>0.7</v>
      </c>
      <c r="F87" s="12">
        <v>0.7</v>
      </c>
      <c r="G87" s="12">
        <v>0.8</v>
      </c>
      <c r="H87" s="12">
        <v>0.8</v>
      </c>
      <c r="I87" s="12">
        <v>0.8</v>
      </c>
      <c r="J87" s="12">
        <v>0.9</v>
      </c>
      <c r="K87" s="12">
        <v>0.8</v>
      </c>
      <c r="L87" s="12">
        <v>0.9</v>
      </c>
      <c r="M87" s="12">
        <v>0.9</v>
      </c>
      <c r="N87" s="12">
        <v>0.9</v>
      </c>
      <c r="O87" s="12">
        <v>0.9</v>
      </c>
      <c r="P87" s="12">
        <v>0.9</v>
      </c>
      <c r="Q87" s="12">
        <v>0.8</v>
      </c>
      <c r="R87" s="12">
        <v>0.9</v>
      </c>
      <c r="S87" s="12">
        <v>0.8</v>
      </c>
      <c r="T87" s="12">
        <v>0.8</v>
      </c>
      <c r="U87" s="12">
        <v>0.7</v>
      </c>
      <c r="V87" s="12">
        <v>0.8</v>
      </c>
      <c r="W87" s="12">
        <v>0.8</v>
      </c>
      <c r="X87" s="12">
        <v>1</v>
      </c>
      <c r="Y87" s="12">
        <v>0.8</v>
      </c>
      <c r="Z87" s="12">
        <v>0.9</v>
      </c>
      <c r="AA87" s="12">
        <v>0.8</v>
      </c>
      <c r="AB87" s="12">
        <v>0.8</v>
      </c>
      <c r="AC87" s="12">
        <v>0.7</v>
      </c>
      <c r="AD87" s="12">
        <v>0.8</v>
      </c>
      <c r="AE87" s="12">
        <v>0.8</v>
      </c>
      <c r="AF87" s="38"/>
    </row>
    <row r="88" spans="1:32">
      <c r="A88" s="12"/>
      <c r="B88" s="12" t="s">
        <v>204</v>
      </c>
      <c r="C88" s="12">
        <v>0.6</v>
      </c>
      <c r="D88" s="12">
        <v>0.6</v>
      </c>
      <c r="E88" s="12">
        <v>0.7</v>
      </c>
      <c r="F88" s="12">
        <v>0.8</v>
      </c>
      <c r="G88" s="12">
        <v>0.9</v>
      </c>
      <c r="H88" s="12">
        <v>0.9</v>
      </c>
      <c r="I88" s="12">
        <v>1</v>
      </c>
      <c r="J88" s="12">
        <v>1</v>
      </c>
      <c r="K88" s="12">
        <v>1</v>
      </c>
      <c r="L88" s="12">
        <v>1.1000000000000001</v>
      </c>
      <c r="M88" s="12">
        <v>1.2</v>
      </c>
      <c r="N88" s="12">
        <v>1.1000000000000001</v>
      </c>
      <c r="O88" s="12">
        <v>1.1000000000000001</v>
      </c>
      <c r="P88" s="12">
        <v>0.9</v>
      </c>
      <c r="Q88" s="12">
        <v>1</v>
      </c>
      <c r="R88" s="12">
        <v>1</v>
      </c>
      <c r="S88" s="12">
        <v>0.9</v>
      </c>
      <c r="T88" s="12">
        <v>0.9</v>
      </c>
      <c r="U88" s="12">
        <v>0.7</v>
      </c>
      <c r="V88" s="12">
        <v>0.7</v>
      </c>
      <c r="W88" s="12">
        <v>0.8</v>
      </c>
      <c r="X88" s="12">
        <v>1</v>
      </c>
      <c r="Y88" s="12">
        <v>0.8</v>
      </c>
      <c r="Z88" s="12">
        <v>0.6</v>
      </c>
      <c r="AA88" s="12">
        <v>0.6</v>
      </c>
      <c r="AB88" s="12">
        <v>0.6</v>
      </c>
      <c r="AC88" s="12">
        <v>0.6</v>
      </c>
      <c r="AD88" s="12">
        <v>0.5</v>
      </c>
      <c r="AE88" s="12">
        <v>0.5</v>
      </c>
      <c r="AF88" s="38"/>
    </row>
    <row r="89" spans="1:32">
      <c r="A89" s="12"/>
      <c r="B89" s="12" t="s">
        <v>205</v>
      </c>
      <c r="C89" s="12">
        <v>4.3</v>
      </c>
      <c r="D89" s="12">
        <v>3.9</v>
      </c>
      <c r="E89" s="12">
        <v>4</v>
      </c>
      <c r="F89" s="12">
        <v>4.4000000000000004</v>
      </c>
      <c r="G89" s="12">
        <v>5.0999999999999996</v>
      </c>
      <c r="H89" s="12">
        <v>5.4</v>
      </c>
      <c r="I89" s="12">
        <v>5.5</v>
      </c>
      <c r="J89" s="12">
        <v>5.9</v>
      </c>
      <c r="K89" s="12">
        <v>6.1</v>
      </c>
      <c r="L89" s="12">
        <v>6.3</v>
      </c>
      <c r="M89" s="12">
        <v>5.9</v>
      </c>
      <c r="N89" s="12">
        <v>5.5</v>
      </c>
      <c r="O89" s="12">
        <v>5.4</v>
      </c>
      <c r="P89" s="12">
        <v>5.8</v>
      </c>
      <c r="Q89" s="12">
        <v>5.9</v>
      </c>
      <c r="R89" s="12">
        <v>6.1</v>
      </c>
      <c r="S89" s="12">
        <v>6.2</v>
      </c>
      <c r="T89" s="12">
        <v>6.3</v>
      </c>
      <c r="U89" s="12">
        <v>7</v>
      </c>
      <c r="V89" s="12">
        <v>6.4</v>
      </c>
      <c r="W89" s="12">
        <v>6.2</v>
      </c>
      <c r="X89" s="12">
        <v>6.7</v>
      </c>
      <c r="Y89" s="12">
        <v>6.8</v>
      </c>
      <c r="Z89" s="12">
        <v>6.2</v>
      </c>
      <c r="AA89" s="12">
        <v>6</v>
      </c>
      <c r="AB89" s="12">
        <v>6.3</v>
      </c>
      <c r="AC89" s="12">
        <v>6.3</v>
      </c>
      <c r="AD89" s="12">
        <v>6.9</v>
      </c>
      <c r="AE89" s="12">
        <v>6.5</v>
      </c>
      <c r="AF89" s="38"/>
    </row>
    <row r="90" spans="1:32">
      <c r="A90" s="12"/>
      <c r="B90" s="12" t="s">
        <v>206</v>
      </c>
      <c r="C90" s="12">
        <v>5.9</v>
      </c>
      <c r="D90" s="12">
        <v>5</v>
      </c>
      <c r="E90" s="12">
        <v>5.3</v>
      </c>
      <c r="F90" s="12">
        <v>6</v>
      </c>
      <c r="G90" s="12">
        <v>6.7</v>
      </c>
      <c r="H90" s="12">
        <v>7</v>
      </c>
      <c r="I90" s="12">
        <v>7.4</v>
      </c>
      <c r="J90" s="12">
        <v>8.3000000000000007</v>
      </c>
      <c r="K90" s="12">
        <v>8.6</v>
      </c>
      <c r="L90" s="12">
        <v>9.3000000000000007</v>
      </c>
      <c r="M90" s="12">
        <v>10</v>
      </c>
      <c r="N90" s="12">
        <v>9.3000000000000007</v>
      </c>
      <c r="O90" s="12">
        <v>9.1999999999999993</v>
      </c>
      <c r="P90" s="12">
        <v>9.6</v>
      </c>
      <c r="Q90" s="12">
        <v>10</v>
      </c>
      <c r="R90" s="12">
        <v>11.2</v>
      </c>
      <c r="S90" s="12">
        <v>10.5</v>
      </c>
      <c r="T90" s="12">
        <v>10.6</v>
      </c>
      <c r="U90" s="12">
        <v>10.5</v>
      </c>
      <c r="V90" s="12">
        <v>10.4</v>
      </c>
      <c r="W90" s="12">
        <v>10.8</v>
      </c>
      <c r="X90" s="12">
        <v>11.6</v>
      </c>
      <c r="Y90" s="12">
        <v>11.6</v>
      </c>
      <c r="Z90" s="12">
        <v>11.5</v>
      </c>
      <c r="AA90" s="12">
        <v>11</v>
      </c>
      <c r="AB90" s="12">
        <v>10.5</v>
      </c>
      <c r="AC90" s="12">
        <v>9.6999999999999993</v>
      </c>
      <c r="AD90" s="12">
        <v>10.3</v>
      </c>
      <c r="AE90" s="12">
        <v>11</v>
      </c>
      <c r="AF90" s="38"/>
    </row>
    <row r="91" spans="1:32">
      <c r="A91" s="12"/>
      <c r="B91" s="12" t="s">
        <v>207</v>
      </c>
      <c r="C91" s="12">
        <v>0.7</v>
      </c>
      <c r="D91" s="12">
        <v>0.6</v>
      </c>
      <c r="E91" s="12">
        <v>0.6</v>
      </c>
      <c r="F91" s="12">
        <v>0.7</v>
      </c>
      <c r="G91" s="12">
        <v>0.7</v>
      </c>
      <c r="H91" s="12">
        <v>0.9</v>
      </c>
      <c r="I91" s="12">
        <v>1</v>
      </c>
      <c r="J91" s="12">
        <v>1</v>
      </c>
      <c r="K91" s="12">
        <v>0.9</v>
      </c>
      <c r="L91" s="12">
        <v>0.9</v>
      </c>
      <c r="M91" s="12">
        <v>0.9</v>
      </c>
      <c r="N91" s="12">
        <v>0.9</v>
      </c>
      <c r="O91" s="12">
        <v>0.9</v>
      </c>
      <c r="P91" s="12">
        <v>1.1000000000000001</v>
      </c>
      <c r="Q91" s="12">
        <v>1.2</v>
      </c>
      <c r="R91" s="12">
        <v>1.3</v>
      </c>
      <c r="S91" s="12">
        <v>1.2</v>
      </c>
      <c r="T91" s="12">
        <v>1.2</v>
      </c>
      <c r="U91" s="12">
        <v>1.3</v>
      </c>
      <c r="V91" s="12">
        <v>1.3</v>
      </c>
      <c r="W91" s="12">
        <v>1.3</v>
      </c>
      <c r="X91" s="12">
        <v>1.4</v>
      </c>
      <c r="Y91" s="12">
        <v>1.6</v>
      </c>
      <c r="Z91" s="12">
        <v>1.4</v>
      </c>
      <c r="AA91" s="12">
        <v>1.4</v>
      </c>
      <c r="AB91" s="12">
        <v>1.2</v>
      </c>
      <c r="AC91" s="12">
        <v>1.4</v>
      </c>
      <c r="AD91" s="12">
        <v>1.5</v>
      </c>
      <c r="AE91" s="12">
        <v>1.4</v>
      </c>
      <c r="AF91" s="38"/>
    </row>
    <row r="92" spans="1:32">
      <c r="A92" s="12"/>
      <c r="B92" s="12" t="s">
        <v>208</v>
      </c>
      <c r="C92" s="12">
        <v>0.6</v>
      </c>
      <c r="D92" s="12">
        <v>0.8</v>
      </c>
      <c r="E92" s="12">
        <v>0.8</v>
      </c>
      <c r="F92" s="12">
        <v>0.8</v>
      </c>
      <c r="G92" s="12">
        <v>0.9</v>
      </c>
      <c r="H92" s="12">
        <v>1</v>
      </c>
      <c r="I92" s="12">
        <v>1</v>
      </c>
      <c r="J92" s="12">
        <v>1</v>
      </c>
      <c r="K92" s="12">
        <v>0.9</v>
      </c>
      <c r="L92" s="12">
        <v>1</v>
      </c>
      <c r="M92" s="12">
        <v>1.1000000000000001</v>
      </c>
      <c r="N92" s="12">
        <v>1.1000000000000001</v>
      </c>
      <c r="O92" s="12">
        <v>1.4</v>
      </c>
      <c r="P92" s="12">
        <v>1.6</v>
      </c>
      <c r="Q92" s="12">
        <v>1.7</v>
      </c>
      <c r="R92" s="12">
        <v>1.8</v>
      </c>
      <c r="S92" s="12">
        <v>1.8</v>
      </c>
      <c r="T92" s="12">
        <v>2</v>
      </c>
      <c r="U92" s="12">
        <v>1.9</v>
      </c>
      <c r="V92" s="12">
        <v>2.2000000000000002</v>
      </c>
      <c r="W92" s="12">
        <v>2.2000000000000002</v>
      </c>
      <c r="X92" s="12">
        <v>2.2000000000000002</v>
      </c>
      <c r="Y92" s="12">
        <v>2.2999999999999998</v>
      </c>
      <c r="Z92" s="12">
        <v>2.6</v>
      </c>
      <c r="AA92" s="12">
        <v>2.6</v>
      </c>
      <c r="AB92" s="12">
        <v>2.5</v>
      </c>
      <c r="AC92" s="12">
        <v>2.2999999999999998</v>
      </c>
      <c r="AD92" s="12">
        <v>2.4</v>
      </c>
      <c r="AE92" s="12">
        <v>2.5</v>
      </c>
      <c r="AF92" s="38"/>
    </row>
    <row r="93" spans="1:32">
      <c r="A93" s="12"/>
      <c r="B93" s="12" t="s">
        <v>209</v>
      </c>
      <c r="C93" s="12">
        <v>2.7</v>
      </c>
      <c r="D93" s="12">
        <v>2.4</v>
      </c>
      <c r="E93" s="12">
        <v>2.2000000000000002</v>
      </c>
      <c r="F93" s="12">
        <v>2.7</v>
      </c>
      <c r="G93" s="12">
        <v>3.4</v>
      </c>
      <c r="H93" s="12">
        <v>3.6</v>
      </c>
      <c r="I93" s="12">
        <v>4</v>
      </c>
      <c r="J93" s="12">
        <v>4.4000000000000004</v>
      </c>
      <c r="K93" s="12">
        <v>4.8</v>
      </c>
      <c r="L93" s="12">
        <v>4.9000000000000004</v>
      </c>
      <c r="M93" s="12">
        <v>5.6</v>
      </c>
      <c r="N93" s="12">
        <v>5.5</v>
      </c>
      <c r="O93" s="12">
        <v>5.0999999999999996</v>
      </c>
      <c r="P93" s="12">
        <v>5.9</v>
      </c>
      <c r="Q93" s="12">
        <v>6.3</v>
      </c>
      <c r="R93" s="12">
        <v>6.3</v>
      </c>
      <c r="S93" s="12">
        <v>6.7</v>
      </c>
      <c r="T93" s="12">
        <v>7.3</v>
      </c>
      <c r="U93" s="12">
        <v>7.2</v>
      </c>
      <c r="V93" s="12">
        <v>7.6</v>
      </c>
      <c r="W93" s="12">
        <v>8.3000000000000007</v>
      </c>
      <c r="X93" s="12">
        <v>8.1999999999999993</v>
      </c>
      <c r="Y93" s="12">
        <v>8.4</v>
      </c>
      <c r="Z93" s="12">
        <v>9</v>
      </c>
      <c r="AA93" s="12">
        <v>9.8000000000000007</v>
      </c>
      <c r="AB93" s="12">
        <v>8.5</v>
      </c>
      <c r="AC93" s="12">
        <v>7.2</v>
      </c>
      <c r="AD93" s="12">
        <v>7.4</v>
      </c>
      <c r="AE93" s="12">
        <v>8.1999999999999993</v>
      </c>
      <c r="AF93" s="38"/>
    </row>
    <row r="94" spans="1:32">
      <c r="A94" s="12"/>
      <c r="B94" s="12" t="s">
        <v>210</v>
      </c>
      <c r="C94" s="12">
        <v>1.9</v>
      </c>
      <c r="D94" s="12">
        <v>1.7</v>
      </c>
      <c r="E94" s="12">
        <v>1.8</v>
      </c>
      <c r="F94" s="12">
        <v>1.9</v>
      </c>
      <c r="G94" s="12">
        <v>2.1</v>
      </c>
      <c r="H94" s="12">
        <v>2.4</v>
      </c>
      <c r="I94" s="12">
        <v>2.7</v>
      </c>
      <c r="J94" s="12">
        <v>2.7</v>
      </c>
      <c r="K94" s="12">
        <v>2.6</v>
      </c>
      <c r="L94" s="12">
        <v>2.6</v>
      </c>
      <c r="M94" s="12">
        <v>2.8</v>
      </c>
      <c r="N94" s="12">
        <v>2.4</v>
      </c>
      <c r="O94" s="12">
        <v>2.2999999999999998</v>
      </c>
      <c r="P94" s="12">
        <v>2.5</v>
      </c>
      <c r="Q94" s="12">
        <v>2.9</v>
      </c>
      <c r="R94" s="12">
        <v>2.6</v>
      </c>
      <c r="S94" s="12">
        <v>2.2999999999999998</v>
      </c>
      <c r="T94" s="12">
        <v>2.7</v>
      </c>
      <c r="U94" s="12">
        <v>2.7</v>
      </c>
      <c r="V94" s="12">
        <v>2.2000000000000002</v>
      </c>
      <c r="W94" s="12">
        <v>2.2000000000000002</v>
      </c>
      <c r="X94" s="12">
        <v>2.1</v>
      </c>
      <c r="Y94" s="12">
        <v>2.2999999999999998</v>
      </c>
      <c r="Z94" s="12">
        <v>2.5</v>
      </c>
      <c r="AA94" s="12">
        <v>2.5</v>
      </c>
      <c r="AB94" s="12">
        <v>2.4</v>
      </c>
      <c r="AC94" s="12">
        <v>2.6</v>
      </c>
      <c r="AD94" s="12">
        <v>2.6</v>
      </c>
      <c r="AE94" s="12">
        <v>2.9</v>
      </c>
      <c r="AF94" s="38"/>
    </row>
    <row r="95" spans="1:32" ht="14.65" customHeight="1">
      <c r="A95" s="93"/>
      <c r="B95" s="93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38"/>
    </row>
    <row r="96" spans="1:32">
      <c r="A96" s="12"/>
      <c r="B96" s="40" t="s">
        <v>192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38"/>
    </row>
    <row r="97" spans="1:32">
      <c r="A97" s="12"/>
      <c r="B97" s="12" t="s">
        <v>201</v>
      </c>
      <c r="C97" s="12">
        <v>2.1</v>
      </c>
      <c r="D97" s="12">
        <v>1.9</v>
      </c>
      <c r="E97" s="12">
        <v>1.6</v>
      </c>
      <c r="F97" s="12">
        <v>1.9</v>
      </c>
      <c r="G97" s="12">
        <v>1.8</v>
      </c>
      <c r="H97" s="12">
        <v>1.5</v>
      </c>
      <c r="I97" s="12">
        <v>1.5</v>
      </c>
      <c r="J97" s="12">
        <v>1.7</v>
      </c>
      <c r="K97" s="12">
        <v>1.8</v>
      </c>
      <c r="L97" s="12">
        <v>1.7</v>
      </c>
      <c r="M97" s="12">
        <v>1.7</v>
      </c>
      <c r="N97" s="12">
        <v>2</v>
      </c>
      <c r="O97" s="12">
        <v>2.1</v>
      </c>
      <c r="P97" s="12">
        <v>2.2999999999999998</v>
      </c>
      <c r="Q97" s="12">
        <v>1.7</v>
      </c>
      <c r="R97" s="12">
        <v>1.8</v>
      </c>
      <c r="S97" s="12">
        <v>1.7</v>
      </c>
      <c r="T97" s="12">
        <v>1.7</v>
      </c>
      <c r="U97" s="12">
        <v>1.7</v>
      </c>
      <c r="V97" s="12">
        <v>1.7</v>
      </c>
      <c r="W97" s="12">
        <v>1.7</v>
      </c>
      <c r="X97" s="12">
        <v>1.9</v>
      </c>
      <c r="Y97" s="12">
        <v>1.3</v>
      </c>
      <c r="Z97" s="12">
        <v>1.3</v>
      </c>
      <c r="AA97" s="12">
        <v>1.5</v>
      </c>
      <c r="AB97" s="12">
        <v>1.8</v>
      </c>
      <c r="AC97" s="12">
        <v>1.7</v>
      </c>
      <c r="AD97" s="12">
        <v>1.6</v>
      </c>
      <c r="AE97" s="12">
        <v>1.8</v>
      </c>
      <c r="AF97" s="38"/>
    </row>
    <row r="98" spans="1:32">
      <c r="A98" s="12"/>
      <c r="B98" s="12" t="s">
        <v>202</v>
      </c>
      <c r="C98" s="12">
        <v>0.4</v>
      </c>
      <c r="D98" s="12">
        <v>0.4</v>
      </c>
      <c r="E98" s="12">
        <v>0.3</v>
      </c>
      <c r="F98" s="12">
        <v>0.3</v>
      </c>
      <c r="G98" s="12">
        <v>0.3</v>
      </c>
      <c r="H98" s="12">
        <v>0.3</v>
      </c>
      <c r="I98" s="12">
        <v>0.3</v>
      </c>
      <c r="J98" s="12">
        <v>0.4</v>
      </c>
      <c r="K98" s="12">
        <v>0.4</v>
      </c>
      <c r="L98" s="12">
        <v>0.4</v>
      </c>
      <c r="M98" s="12">
        <v>0.5</v>
      </c>
      <c r="N98" s="12">
        <v>0.4</v>
      </c>
      <c r="O98" s="12">
        <v>0.3</v>
      </c>
      <c r="P98" s="12">
        <v>0.3</v>
      </c>
      <c r="Q98" s="12">
        <v>0.4</v>
      </c>
      <c r="R98" s="12">
        <v>0.3</v>
      </c>
      <c r="S98" s="12">
        <v>0.3</v>
      </c>
      <c r="T98" s="12">
        <v>0.2</v>
      </c>
      <c r="U98" s="12">
        <v>0.2</v>
      </c>
      <c r="V98" s="12">
        <v>0.2</v>
      </c>
      <c r="W98" s="12">
        <v>0.2</v>
      </c>
      <c r="X98" s="12">
        <v>0.3</v>
      </c>
      <c r="Y98" s="12">
        <v>0.3</v>
      </c>
      <c r="Z98" s="12">
        <v>0.2</v>
      </c>
      <c r="AA98" s="12">
        <v>0.3</v>
      </c>
      <c r="AB98" s="12">
        <v>0.3</v>
      </c>
      <c r="AC98" s="12">
        <v>0.3</v>
      </c>
      <c r="AD98" s="12">
        <v>0.3</v>
      </c>
      <c r="AE98" s="12">
        <v>0.3</v>
      </c>
      <c r="AF98" s="38"/>
    </row>
    <row r="99" spans="1:32">
      <c r="A99" s="12"/>
      <c r="B99" s="12" t="s">
        <v>203</v>
      </c>
      <c r="C99" s="12">
        <v>3.9</v>
      </c>
      <c r="D99" s="12">
        <v>4</v>
      </c>
      <c r="E99" s="12">
        <v>4.0999999999999996</v>
      </c>
      <c r="F99" s="12">
        <v>4</v>
      </c>
      <c r="G99" s="12">
        <v>3.7</v>
      </c>
      <c r="H99" s="12">
        <v>3.6</v>
      </c>
      <c r="I99" s="12">
        <v>3.4</v>
      </c>
      <c r="J99" s="12">
        <v>3.3</v>
      </c>
      <c r="K99" s="12">
        <v>3.2</v>
      </c>
      <c r="L99" s="12">
        <v>3.4</v>
      </c>
      <c r="M99" s="12">
        <v>3.1</v>
      </c>
      <c r="N99" s="12">
        <v>3.2</v>
      </c>
      <c r="O99" s="12">
        <v>3.3</v>
      </c>
      <c r="P99" s="12">
        <v>3.1</v>
      </c>
      <c r="Q99" s="12">
        <v>2.7</v>
      </c>
      <c r="R99" s="12">
        <v>2.8</v>
      </c>
      <c r="S99" s="12">
        <v>2.6</v>
      </c>
      <c r="T99" s="12">
        <v>2.5</v>
      </c>
      <c r="U99" s="12">
        <v>2.1</v>
      </c>
      <c r="V99" s="12">
        <v>2.5</v>
      </c>
      <c r="W99" s="12">
        <v>2.4</v>
      </c>
      <c r="X99" s="12">
        <v>2.7</v>
      </c>
      <c r="Y99" s="12">
        <v>2.2999999999999998</v>
      </c>
      <c r="Z99" s="12">
        <v>2.4</v>
      </c>
      <c r="AA99" s="12">
        <v>2.4</v>
      </c>
      <c r="AB99" s="12">
        <v>2.5</v>
      </c>
      <c r="AC99" s="12">
        <v>2.2999999999999998</v>
      </c>
      <c r="AD99" s="12">
        <v>2.4</v>
      </c>
      <c r="AE99" s="12">
        <v>2.4</v>
      </c>
      <c r="AF99" s="38"/>
    </row>
    <row r="100" spans="1:32">
      <c r="A100" s="12"/>
      <c r="B100" s="12" t="s">
        <v>204</v>
      </c>
      <c r="C100" s="12">
        <v>3.5</v>
      </c>
      <c r="D100" s="12">
        <v>3.8</v>
      </c>
      <c r="E100" s="12">
        <v>4.0999999999999996</v>
      </c>
      <c r="F100" s="12">
        <v>4.0999999999999996</v>
      </c>
      <c r="G100" s="12">
        <v>4.2</v>
      </c>
      <c r="H100" s="12">
        <v>3.9</v>
      </c>
      <c r="I100" s="12">
        <v>4.0999999999999996</v>
      </c>
      <c r="J100" s="12">
        <v>3.7</v>
      </c>
      <c r="K100" s="12">
        <v>3.7</v>
      </c>
      <c r="L100" s="12">
        <v>4</v>
      </c>
      <c r="M100" s="12">
        <v>4.2</v>
      </c>
      <c r="N100" s="12">
        <v>4</v>
      </c>
      <c r="O100" s="12">
        <v>4</v>
      </c>
      <c r="P100" s="12">
        <v>3</v>
      </c>
      <c r="Q100" s="12">
        <v>3.4</v>
      </c>
      <c r="R100" s="12">
        <v>3.2</v>
      </c>
      <c r="S100" s="12">
        <v>3</v>
      </c>
      <c r="T100" s="12">
        <v>2.7</v>
      </c>
      <c r="U100" s="12">
        <v>2.2000000000000002</v>
      </c>
      <c r="V100" s="12">
        <v>2.1</v>
      </c>
      <c r="W100" s="12">
        <v>2.2999999999999998</v>
      </c>
      <c r="X100" s="12">
        <v>2.8</v>
      </c>
      <c r="Y100" s="12">
        <v>2.1</v>
      </c>
      <c r="Z100" s="12">
        <v>1.7</v>
      </c>
      <c r="AA100" s="12">
        <v>1.8</v>
      </c>
      <c r="AB100" s="12">
        <v>1.7</v>
      </c>
      <c r="AC100" s="12">
        <v>2</v>
      </c>
      <c r="AD100" s="12">
        <v>1.6</v>
      </c>
      <c r="AE100" s="12">
        <v>1.5</v>
      </c>
      <c r="AF100" s="38"/>
    </row>
    <row r="101" spans="1:32">
      <c r="A101" s="12"/>
      <c r="B101" s="12" t="s">
        <v>205</v>
      </c>
      <c r="C101" s="12">
        <v>23.9</v>
      </c>
      <c r="D101" s="12">
        <v>24.1</v>
      </c>
      <c r="E101" s="12">
        <v>24.3</v>
      </c>
      <c r="F101" s="12">
        <v>23.9</v>
      </c>
      <c r="G101" s="12">
        <v>24.3</v>
      </c>
      <c r="H101" s="12">
        <v>23.9</v>
      </c>
      <c r="I101" s="12">
        <v>23.1</v>
      </c>
      <c r="J101" s="12">
        <v>23.1</v>
      </c>
      <c r="K101" s="12">
        <v>23.2</v>
      </c>
      <c r="L101" s="12">
        <v>22.8</v>
      </c>
      <c r="M101" s="12">
        <v>20.399999999999999</v>
      </c>
      <c r="N101" s="12">
        <v>20</v>
      </c>
      <c r="O101" s="12">
        <v>19.899999999999999</v>
      </c>
      <c r="P101" s="12">
        <v>20.100000000000001</v>
      </c>
      <c r="Q101" s="12">
        <v>19.3</v>
      </c>
      <c r="R101" s="12">
        <v>19.100000000000001</v>
      </c>
      <c r="S101" s="12">
        <v>20</v>
      </c>
      <c r="T101" s="12">
        <v>19.399999999999999</v>
      </c>
      <c r="U101" s="12">
        <v>21.4</v>
      </c>
      <c r="V101" s="12">
        <v>19.899999999999999</v>
      </c>
      <c r="W101" s="12">
        <v>18.7</v>
      </c>
      <c r="X101" s="12">
        <v>19.3</v>
      </c>
      <c r="Y101" s="12">
        <v>19.3</v>
      </c>
      <c r="Z101" s="12">
        <v>17.7</v>
      </c>
      <c r="AA101" s="12">
        <v>16.899999999999999</v>
      </c>
      <c r="AB101" s="12">
        <v>18.7</v>
      </c>
      <c r="AC101" s="12">
        <v>20.2</v>
      </c>
      <c r="AD101" s="12">
        <v>20.8</v>
      </c>
      <c r="AE101" s="12">
        <v>18.899999999999999</v>
      </c>
      <c r="AF101" s="38"/>
    </row>
    <row r="102" spans="1:32">
      <c r="A102" s="12"/>
      <c r="B102" s="12" t="s">
        <v>206</v>
      </c>
      <c r="C102" s="12">
        <v>32.9</v>
      </c>
      <c r="D102" s="12">
        <v>31.3</v>
      </c>
      <c r="E102" s="12">
        <v>32.4</v>
      </c>
      <c r="F102" s="12">
        <v>32.799999999999997</v>
      </c>
      <c r="G102" s="12">
        <v>31.6</v>
      </c>
      <c r="H102" s="12">
        <v>31.4</v>
      </c>
      <c r="I102" s="12">
        <v>31.1</v>
      </c>
      <c r="J102" s="12">
        <v>32.4</v>
      </c>
      <c r="K102" s="12">
        <v>32.700000000000003</v>
      </c>
      <c r="L102" s="12">
        <v>33.700000000000003</v>
      </c>
      <c r="M102" s="12">
        <v>34.5</v>
      </c>
      <c r="N102" s="12">
        <v>34</v>
      </c>
      <c r="O102" s="12">
        <v>34.1</v>
      </c>
      <c r="P102" s="12">
        <v>33.200000000000003</v>
      </c>
      <c r="Q102" s="12">
        <v>33</v>
      </c>
      <c r="R102" s="12">
        <v>35</v>
      </c>
      <c r="S102" s="12">
        <v>33.9</v>
      </c>
      <c r="T102" s="12">
        <v>32.700000000000003</v>
      </c>
      <c r="U102" s="12">
        <v>32.299999999999997</v>
      </c>
      <c r="V102" s="12">
        <v>32.299999999999997</v>
      </c>
      <c r="W102" s="12">
        <v>32.5</v>
      </c>
      <c r="X102" s="12">
        <v>33.1</v>
      </c>
      <c r="Y102" s="12">
        <v>33.1</v>
      </c>
      <c r="Z102" s="12">
        <v>32.6</v>
      </c>
      <c r="AA102" s="12">
        <v>31.1</v>
      </c>
      <c r="AB102" s="12">
        <v>31.4</v>
      </c>
      <c r="AC102" s="12">
        <v>30.8</v>
      </c>
      <c r="AD102" s="12">
        <v>31.2</v>
      </c>
      <c r="AE102" s="12">
        <v>31.8</v>
      </c>
      <c r="AF102" s="38"/>
    </row>
    <row r="103" spans="1:32">
      <c r="A103" s="12"/>
      <c r="B103" s="12" t="s">
        <v>207</v>
      </c>
      <c r="C103" s="12">
        <v>4.0999999999999996</v>
      </c>
      <c r="D103" s="12">
        <v>3.9</v>
      </c>
      <c r="E103" s="12">
        <v>3.8</v>
      </c>
      <c r="F103" s="12">
        <v>3.7</v>
      </c>
      <c r="G103" s="12">
        <v>3.5</v>
      </c>
      <c r="H103" s="12">
        <v>3.8</v>
      </c>
      <c r="I103" s="12">
        <v>4.0999999999999996</v>
      </c>
      <c r="J103" s="12">
        <v>3.7</v>
      </c>
      <c r="K103" s="12">
        <v>3.4</v>
      </c>
      <c r="L103" s="12">
        <v>3.3</v>
      </c>
      <c r="M103" s="12">
        <v>3.1</v>
      </c>
      <c r="N103" s="12">
        <v>3.4</v>
      </c>
      <c r="O103" s="12">
        <v>3.5</v>
      </c>
      <c r="P103" s="12">
        <v>3.6</v>
      </c>
      <c r="Q103" s="12">
        <v>4</v>
      </c>
      <c r="R103" s="12">
        <v>4.0999999999999996</v>
      </c>
      <c r="S103" s="12">
        <v>4</v>
      </c>
      <c r="T103" s="12">
        <v>3.8</v>
      </c>
      <c r="U103" s="12">
        <v>3.9</v>
      </c>
      <c r="V103" s="12">
        <v>4.0999999999999996</v>
      </c>
      <c r="W103" s="12">
        <v>3.9</v>
      </c>
      <c r="X103" s="12">
        <v>4.0999999999999996</v>
      </c>
      <c r="Y103" s="12">
        <v>4.5999999999999996</v>
      </c>
      <c r="Z103" s="12">
        <v>3.8</v>
      </c>
      <c r="AA103" s="12">
        <v>4</v>
      </c>
      <c r="AB103" s="12">
        <v>3.7</v>
      </c>
      <c r="AC103" s="12">
        <v>4.4000000000000004</v>
      </c>
      <c r="AD103" s="12">
        <v>4.5</v>
      </c>
      <c r="AE103" s="12">
        <v>4.2</v>
      </c>
      <c r="AF103" s="38"/>
    </row>
    <row r="104" spans="1:32">
      <c r="A104" s="12"/>
      <c r="B104" s="12" t="s">
        <v>208</v>
      </c>
      <c r="C104" s="12">
        <v>3.3</v>
      </c>
      <c r="D104" s="12">
        <v>5.2</v>
      </c>
      <c r="E104" s="12">
        <v>4.5999999999999996</v>
      </c>
      <c r="F104" s="12">
        <v>4.4000000000000004</v>
      </c>
      <c r="G104" s="12">
        <v>4.4000000000000004</v>
      </c>
      <c r="H104" s="12">
        <v>4.3</v>
      </c>
      <c r="I104" s="12">
        <v>4.2</v>
      </c>
      <c r="J104" s="12">
        <v>4</v>
      </c>
      <c r="K104" s="12">
        <v>3.5</v>
      </c>
      <c r="L104" s="12">
        <v>3.5</v>
      </c>
      <c r="M104" s="12">
        <v>3.7</v>
      </c>
      <c r="N104" s="12">
        <v>3.9</v>
      </c>
      <c r="O104" s="12">
        <v>5.0999999999999996</v>
      </c>
      <c r="P104" s="12">
        <v>5.5</v>
      </c>
      <c r="Q104" s="12">
        <v>5.5</v>
      </c>
      <c r="R104" s="12">
        <v>5.7</v>
      </c>
      <c r="S104" s="12">
        <v>5.7</v>
      </c>
      <c r="T104" s="12">
        <v>6.2</v>
      </c>
      <c r="U104" s="12">
        <v>5.9</v>
      </c>
      <c r="V104" s="12">
        <v>6.8</v>
      </c>
      <c r="W104" s="12">
        <v>6.7</v>
      </c>
      <c r="X104" s="12">
        <v>6.4</v>
      </c>
      <c r="Y104" s="12">
        <v>6.5</v>
      </c>
      <c r="Z104" s="12">
        <v>7.5</v>
      </c>
      <c r="AA104" s="12">
        <v>7.3</v>
      </c>
      <c r="AB104" s="12">
        <v>7.6</v>
      </c>
      <c r="AC104" s="12">
        <v>7.2</v>
      </c>
      <c r="AD104" s="12">
        <v>7.2</v>
      </c>
      <c r="AE104" s="12">
        <v>7.3</v>
      </c>
      <c r="AF104" s="38"/>
    </row>
    <row r="105" spans="1:32">
      <c r="A105" s="12"/>
      <c r="B105" s="12" t="s">
        <v>209</v>
      </c>
      <c r="C105" s="12">
        <v>15.3</v>
      </c>
      <c r="D105" s="12">
        <v>15</v>
      </c>
      <c r="E105" s="12">
        <v>13.6</v>
      </c>
      <c r="F105" s="12">
        <v>14.8</v>
      </c>
      <c r="G105" s="12">
        <v>16.3</v>
      </c>
      <c r="H105" s="12">
        <v>16.2</v>
      </c>
      <c r="I105" s="12">
        <v>16.8</v>
      </c>
      <c r="J105" s="12">
        <v>17.2</v>
      </c>
      <c r="K105" s="12">
        <v>18.100000000000001</v>
      </c>
      <c r="L105" s="12">
        <v>17.899999999999999</v>
      </c>
      <c r="M105" s="12">
        <v>19.100000000000001</v>
      </c>
      <c r="N105" s="12">
        <v>20.3</v>
      </c>
      <c r="O105" s="12">
        <v>19</v>
      </c>
      <c r="P105" s="12">
        <v>20.3</v>
      </c>
      <c r="Q105" s="12">
        <v>20.6</v>
      </c>
      <c r="R105" s="12">
        <v>19.7</v>
      </c>
      <c r="S105" s="12">
        <v>21.5</v>
      </c>
      <c r="T105" s="12">
        <v>22.4</v>
      </c>
      <c r="U105" s="12">
        <v>21.9</v>
      </c>
      <c r="V105" s="12">
        <v>23.6</v>
      </c>
      <c r="W105" s="12">
        <v>25.1</v>
      </c>
      <c r="X105" s="12">
        <v>23.5</v>
      </c>
      <c r="Y105" s="12">
        <v>24</v>
      </c>
      <c r="Z105" s="12">
        <v>25.6</v>
      </c>
      <c r="AA105" s="12">
        <v>27.6</v>
      </c>
      <c r="AB105" s="12">
        <v>25.2</v>
      </c>
      <c r="AC105" s="12">
        <v>22.9</v>
      </c>
      <c r="AD105" s="12">
        <v>22.5</v>
      </c>
      <c r="AE105" s="12">
        <v>23.6</v>
      </c>
      <c r="AF105" s="38"/>
    </row>
    <row r="106" spans="1:32">
      <c r="A106" s="12"/>
      <c r="B106" s="12" t="s">
        <v>210</v>
      </c>
      <c r="C106" s="12">
        <v>10.6</v>
      </c>
      <c r="D106" s="12">
        <v>10.4</v>
      </c>
      <c r="E106" s="12">
        <v>11.2</v>
      </c>
      <c r="F106" s="12">
        <v>10.1</v>
      </c>
      <c r="G106" s="12">
        <v>9.9</v>
      </c>
      <c r="H106" s="12">
        <v>10.9</v>
      </c>
      <c r="I106" s="12">
        <v>11.4</v>
      </c>
      <c r="J106" s="12">
        <v>10.6</v>
      </c>
      <c r="K106" s="12">
        <v>10</v>
      </c>
      <c r="L106" s="12">
        <v>9.4</v>
      </c>
      <c r="M106" s="12">
        <v>9.6999999999999993</v>
      </c>
      <c r="N106" s="12">
        <v>8.6999999999999993</v>
      </c>
      <c r="O106" s="12">
        <v>8.6999999999999993</v>
      </c>
      <c r="P106" s="12">
        <v>8.6999999999999993</v>
      </c>
      <c r="Q106" s="12">
        <v>9.4</v>
      </c>
      <c r="R106" s="12">
        <v>8.1</v>
      </c>
      <c r="S106" s="12">
        <v>7.4</v>
      </c>
      <c r="T106" s="12">
        <v>8.3000000000000007</v>
      </c>
      <c r="U106" s="12">
        <v>8.3000000000000007</v>
      </c>
      <c r="V106" s="12">
        <v>6.9</v>
      </c>
      <c r="W106" s="12">
        <v>6.7</v>
      </c>
      <c r="X106" s="12">
        <v>6</v>
      </c>
      <c r="Y106" s="12">
        <v>6.5</v>
      </c>
      <c r="Z106" s="12">
        <v>7.1</v>
      </c>
      <c r="AA106" s="12">
        <v>7.2</v>
      </c>
      <c r="AB106" s="12">
        <v>7.3</v>
      </c>
      <c r="AC106" s="12">
        <v>8.1</v>
      </c>
      <c r="AD106" s="12">
        <v>8</v>
      </c>
      <c r="AE106" s="12">
        <v>8.3000000000000007</v>
      </c>
      <c r="AF106" s="38"/>
    </row>
    <row r="107" spans="1:32" ht="14.65" customHeight="1">
      <c r="A107" s="93"/>
      <c r="B107" s="93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38"/>
    </row>
    <row r="108" spans="1:32">
      <c r="A108" s="15"/>
      <c r="B108" s="43" t="s">
        <v>197</v>
      </c>
      <c r="C108" s="15">
        <v>70.3</v>
      </c>
      <c r="D108" s="15">
        <v>70.3</v>
      </c>
      <c r="E108" s="15">
        <v>70.3</v>
      </c>
      <c r="F108" s="15">
        <v>70.3</v>
      </c>
      <c r="G108" s="15">
        <v>70.3</v>
      </c>
      <c r="H108" s="15">
        <v>70.3</v>
      </c>
      <c r="I108" s="15">
        <v>70.3</v>
      </c>
      <c r="J108" s="15">
        <v>70.400000000000006</v>
      </c>
      <c r="K108" s="15">
        <v>71.099999999999994</v>
      </c>
      <c r="L108" s="15">
        <v>71.2</v>
      </c>
      <c r="M108" s="15">
        <v>71.2</v>
      </c>
      <c r="N108" s="15">
        <v>71.3</v>
      </c>
      <c r="O108" s="15">
        <v>71.3</v>
      </c>
      <c r="P108" s="15">
        <v>71.3</v>
      </c>
      <c r="Q108" s="15">
        <v>71.3</v>
      </c>
      <c r="R108" s="15">
        <v>71.400000000000006</v>
      </c>
      <c r="S108" s="15">
        <v>71.400000000000006</v>
      </c>
      <c r="T108" s="15">
        <v>71.400000000000006</v>
      </c>
      <c r="U108" s="15">
        <v>71.400000000000006</v>
      </c>
      <c r="V108" s="15">
        <v>71.400000000000006</v>
      </c>
      <c r="W108" s="15">
        <v>71.400000000000006</v>
      </c>
      <c r="X108" s="15">
        <v>71.400000000000006</v>
      </c>
      <c r="Y108" s="15">
        <v>71.5</v>
      </c>
      <c r="Z108" s="15">
        <v>71.2</v>
      </c>
      <c r="AA108" s="15">
        <v>71.2</v>
      </c>
      <c r="AB108" s="15">
        <v>71.2</v>
      </c>
      <c r="AC108" s="15">
        <v>71.2</v>
      </c>
      <c r="AD108" s="15">
        <v>71.2</v>
      </c>
      <c r="AE108" s="15">
        <v>71.2</v>
      </c>
      <c r="AF108" s="38"/>
    </row>
    <row r="109" spans="1:32" ht="14.65" customHeight="1">
      <c r="A109" s="95"/>
      <c r="B109" s="95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 spans="1:32">
      <c r="A110" s="93" t="s">
        <v>213</v>
      </c>
      <c r="B110" s="93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</row>
    <row r="111" spans="1:32">
      <c r="A111" s="95"/>
      <c r="B111" s="95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 spans="1:32" ht="15.75">
      <c r="A112" s="97" t="s">
        <v>214</v>
      </c>
      <c r="B112" s="97"/>
      <c r="C112" s="19"/>
      <c r="D112" s="19"/>
      <c r="E112" s="19"/>
      <c r="F112" s="19"/>
      <c r="G112" s="19"/>
      <c r="H112" s="19"/>
      <c r="I112" s="19"/>
      <c r="J112" s="19"/>
      <c r="K112" s="19"/>
      <c r="L112" s="21"/>
      <c r="M112" s="21"/>
      <c r="N112" s="21"/>
      <c r="O112" s="2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</row>
    <row r="113" spans="1:32">
      <c r="A113" s="95"/>
      <c r="B113" s="95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 spans="1:32" ht="15.75">
      <c r="A114" s="95"/>
      <c r="B114" s="95"/>
      <c r="C114" s="19"/>
      <c r="D114" s="19"/>
      <c r="E114" s="21"/>
      <c r="F114" s="21"/>
      <c r="G114" s="38"/>
      <c r="H114" s="38"/>
      <c r="I114" s="38"/>
      <c r="J114" s="38"/>
      <c r="K114" s="38"/>
      <c r="L114" s="21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</row>
    <row r="115" spans="1:32">
      <c r="A115" s="95"/>
      <c r="B115" s="95"/>
      <c r="C115" s="33">
        <v>1990</v>
      </c>
      <c r="D115" s="33">
        <v>1991</v>
      </c>
      <c r="E115" s="33">
        <v>1992</v>
      </c>
      <c r="F115" s="33">
        <v>1993</v>
      </c>
      <c r="G115" s="33">
        <v>1994</v>
      </c>
      <c r="H115" s="33">
        <v>1995</v>
      </c>
      <c r="I115" s="33">
        <v>1996</v>
      </c>
      <c r="J115" s="33">
        <v>1997</v>
      </c>
      <c r="K115" s="33">
        <v>1998</v>
      </c>
      <c r="L115" s="33">
        <v>1999</v>
      </c>
      <c r="M115" s="33">
        <v>2000</v>
      </c>
      <c r="N115" s="33">
        <v>2001</v>
      </c>
      <c r="O115" s="33">
        <v>2002</v>
      </c>
      <c r="P115" s="33">
        <v>2003</v>
      </c>
      <c r="Q115" s="33">
        <v>2004</v>
      </c>
      <c r="R115" s="33">
        <v>2005</v>
      </c>
      <c r="S115" s="33">
        <v>2006</v>
      </c>
      <c r="T115" s="33">
        <v>2007</v>
      </c>
      <c r="U115" s="33">
        <v>2008</v>
      </c>
      <c r="V115" s="33">
        <v>2009</v>
      </c>
      <c r="W115" s="33">
        <v>2010</v>
      </c>
      <c r="X115" s="33">
        <v>2011</v>
      </c>
      <c r="Y115" s="33">
        <v>2012</v>
      </c>
      <c r="Z115" s="33">
        <v>2013</v>
      </c>
      <c r="AA115" s="33">
        <v>2014</v>
      </c>
      <c r="AB115" s="33">
        <v>2015</v>
      </c>
      <c r="AC115" s="33">
        <v>2016</v>
      </c>
      <c r="AD115" s="33">
        <v>2017</v>
      </c>
      <c r="AE115" s="33">
        <v>2018</v>
      </c>
      <c r="AF115" s="38"/>
    </row>
    <row r="116" spans="1:32">
      <c r="A116" s="95"/>
      <c r="B116" s="95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>
      <c r="A117" s="15"/>
      <c r="B117" s="15" t="s">
        <v>215</v>
      </c>
      <c r="C117" s="15">
        <v>97.6</v>
      </c>
      <c r="D117" s="15">
        <v>96</v>
      </c>
      <c r="E117" s="15">
        <v>104.2</v>
      </c>
      <c r="F117" s="15">
        <v>103.6</v>
      </c>
      <c r="G117" s="15">
        <v>112.8</v>
      </c>
      <c r="H117" s="15">
        <v>118.2</v>
      </c>
      <c r="I117" s="15">
        <v>123.9</v>
      </c>
      <c r="J117" s="15">
        <v>131.80000000000001</v>
      </c>
      <c r="K117" s="15">
        <v>140.69999999999999</v>
      </c>
      <c r="L117" s="15">
        <v>145</v>
      </c>
      <c r="M117" s="15">
        <v>145.80000000000001</v>
      </c>
      <c r="N117" s="15">
        <v>147.69999999999999</v>
      </c>
      <c r="O117" s="15">
        <v>152.9</v>
      </c>
      <c r="P117" s="15">
        <v>155</v>
      </c>
      <c r="Q117" s="15">
        <v>158.4</v>
      </c>
      <c r="R117" s="15">
        <v>161</v>
      </c>
      <c r="S117" s="15">
        <v>160.1</v>
      </c>
      <c r="T117" s="15">
        <v>170.3</v>
      </c>
      <c r="U117" s="15">
        <v>169.8</v>
      </c>
      <c r="V117" s="15">
        <v>172.5</v>
      </c>
      <c r="W117" s="15">
        <v>178.9</v>
      </c>
      <c r="X117" s="15">
        <v>180</v>
      </c>
      <c r="Y117" s="15">
        <v>185.1</v>
      </c>
      <c r="Z117" s="15">
        <v>193.2</v>
      </c>
      <c r="AA117" s="15">
        <v>194.1</v>
      </c>
      <c r="AB117" s="15">
        <v>202.4</v>
      </c>
      <c r="AC117" s="15">
        <v>217.2</v>
      </c>
      <c r="AD117" s="15">
        <v>225</v>
      </c>
      <c r="AE117" s="15">
        <v>238.1</v>
      </c>
      <c r="AF117" s="38"/>
    </row>
    <row r="118" spans="1:32">
      <c r="A118" s="38"/>
      <c r="B118" s="40" t="s">
        <v>191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</row>
    <row r="119" spans="1:32">
      <c r="A119" s="38"/>
      <c r="B119" s="38" t="s">
        <v>42</v>
      </c>
      <c r="C119" s="38">
        <v>0.1</v>
      </c>
      <c r="D119" s="38">
        <v>0.1</v>
      </c>
      <c r="E119" s="38">
        <v>0.1</v>
      </c>
      <c r="F119" s="38">
        <v>0.1</v>
      </c>
      <c r="G119" s="38">
        <v>0.1</v>
      </c>
      <c r="H119" s="38">
        <v>0.1</v>
      </c>
      <c r="I119" s="38">
        <v>0.1</v>
      </c>
      <c r="J119" s="38">
        <v>0.1</v>
      </c>
      <c r="K119" s="38">
        <v>0.1</v>
      </c>
      <c r="L119" s="38">
        <v>0.1</v>
      </c>
      <c r="M119" s="38">
        <v>0.1</v>
      </c>
      <c r="N119" s="38">
        <v>0.1</v>
      </c>
      <c r="O119" s="38">
        <v>0.1</v>
      </c>
      <c r="P119" s="38">
        <v>0.1</v>
      </c>
      <c r="Q119" s="38">
        <v>0.1</v>
      </c>
      <c r="R119" s="38">
        <v>0.1</v>
      </c>
      <c r="S119" s="38">
        <v>0.1</v>
      </c>
      <c r="T119" s="38">
        <v>0.1</v>
      </c>
      <c r="U119" s="38">
        <v>0.1</v>
      </c>
      <c r="V119" s="38">
        <v>0.1</v>
      </c>
      <c r="W119" s="38">
        <v>0.1</v>
      </c>
      <c r="X119" s="38">
        <v>0.2</v>
      </c>
      <c r="Y119" s="38">
        <v>0.1</v>
      </c>
      <c r="Z119" s="38">
        <v>0.1</v>
      </c>
      <c r="AA119" s="38">
        <v>0.2</v>
      </c>
      <c r="AB119" s="38">
        <v>0.1</v>
      </c>
      <c r="AC119" s="38">
        <v>0.1</v>
      </c>
      <c r="AD119" s="38">
        <v>0.1</v>
      </c>
      <c r="AE119" s="38">
        <v>0.1</v>
      </c>
      <c r="AF119" s="38"/>
    </row>
    <row r="120" spans="1:32">
      <c r="A120" s="38"/>
      <c r="B120" s="12" t="s">
        <v>43</v>
      </c>
      <c r="C120" s="38">
        <v>79.400000000000006</v>
      </c>
      <c r="D120" s="38">
        <v>77.099999999999994</v>
      </c>
      <c r="E120" s="38">
        <v>82.8</v>
      </c>
      <c r="F120" s="38">
        <v>87.5</v>
      </c>
      <c r="G120" s="38">
        <v>95.6</v>
      </c>
      <c r="H120" s="38">
        <v>98.8</v>
      </c>
      <c r="I120" s="38">
        <v>105.3</v>
      </c>
      <c r="J120" s="38">
        <v>113.8</v>
      </c>
      <c r="K120" s="38">
        <v>123.4</v>
      </c>
      <c r="L120" s="38">
        <v>130</v>
      </c>
      <c r="M120" s="38">
        <v>134.19999999999999</v>
      </c>
      <c r="N120" s="38">
        <v>135.4</v>
      </c>
      <c r="O120" s="38">
        <v>142.6</v>
      </c>
      <c r="P120" s="38">
        <v>145.4</v>
      </c>
      <c r="Q120" s="38">
        <v>149.4</v>
      </c>
      <c r="R120" s="38">
        <v>152.30000000000001</v>
      </c>
      <c r="S120" s="38">
        <v>151.9</v>
      </c>
      <c r="T120" s="38">
        <v>158.4</v>
      </c>
      <c r="U120" s="38">
        <v>157.30000000000001</v>
      </c>
      <c r="V120" s="38">
        <v>161.19999999999999</v>
      </c>
      <c r="W120" s="38">
        <v>166.2</v>
      </c>
      <c r="X120" s="38">
        <v>164.1</v>
      </c>
      <c r="Y120" s="38">
        <v>168.3</v>
      </c>
      <c r="Z120" s="38">
        <v>177.9</v>
      </c>
      <c r="AA120" s="38">
        <v>178.6</v>
      </c>
      <c r="AB120" s="38">
        <v>195.3</v>
      </c>
      <c r="AC120" s="38">
        <v>209.2</v>
      </c>
      <c r="AD120" s="38">
        <v>216.8</v>
      </c>
      <c r="AE120" s="38">
        <v>229.7</v>
      </c>
      <c r="AF120" s="38"/>
    </row>
    <row r="121" spans="1:32">
      <c r="A121" s="38"/>
      <c r="B121" s="12" t="s">
        <v>44</v>
      </c>
      <c r="C121" s="38">
        <v>2.2000000000000002</v>
      </c>
      <c r="D121" s="38">
        <v>2.4</v>
      </c>
      <c r="E121" s="38">
        <v>2.2000000000000002</v>
      </c>
      <c r="F121" s="38">
        <v>2.4</v>
      </c>
      <c r="G121" s="38">
        <v>2.6</v>
      </c>
      <c r="H121" s="38">
        <v>3.5</v>
      </c>
      <c r="I121" s="38">
        <v>3.6</v>
      </c>
      <c r="J121" s="38">
        <v>4.0999999999999996</v>
      </c>
      <c r="K121" s="38">
        <v>4</v>
      </c>
      <c r="L121" s="38">
        <v>3.9</v>
      </c>
      <c r="M121" s="38">
        <v>3.9</v>
      </c>
      <c r="N121" s="38">
        <v>4.2</v>
      </c>
      <c r="O121" s="38">
        <v>4.5999999999999996</v>
      </c>
      <c r="P121" s="38">
        <v>4.4000000000000004</v>
      </c>
      <c r="Q121" s="38">
        <v>3.9</v>
      </c>
      <c r="R121" s="38">
        <v>4.2</v>
      </c>
      <c r="S121" s="38">
        <v>1.2</v>
      </c>
      <c r="T121" s="38">
        <v>1.2</v>
      </c>
      <c r="U121" s="38">
        <v>1.3</v>
      </c>
      <c r="V121" s="38">
        <v>1.5</v>
      </c>
      <c r="W121" s="38">
        <v>1.5</v>
      </c>
      <c r="X121" s="38">
        <v>1.5</v>
      </c>
      <c r="Y121" s="38">
        <v>1.4</v>
      </c>
      <c r="Z121" s="38">
        <v>1.6</v>
      </c>
      <c r="AA121" s="38">
        <v>1.7</v>
      </c>
      <c r="AB121" s="38">
        <v>2.1</v>
      </c>
      <c r="AC121" s="38">
        <v>2.2999999999999998</v>
      </c>
      <c r="AD121" s="38">
        <v>2.5</v>
      </c>
      <c r="AE121" s="38">
        <v>2.9</v>
      </c>
      <c r="AF121" s="38"/>
    </row>
    <row r="122" spans="1:32">
      <c r="A122" s="38"/>
      <c r="B122" s="12" t="s">
        <v>45</v>
      </c>
      <c r="C122" s="38" t="s">
        <v>46</v>
      </c>
      <c r="D122" s="38" t="s">
        <v>46</v>
      </c>
      <c r="E122" s="38" t="s">
        <v>46</v>
      </c>
      <c r="F122" s="38" t="s">
        <v>46</v>
      </c>
      <c r="G122" s="38" t="s">
        <v>46</v>
      </c>
      <c r="H122" s="38" t="s">
        <v>46</v>
      </c>
      <c r="I122" s="38" t="s">
        <v>46</v>
      </c>
      <c r="J122" s="38" t="s">
        <v>46</v>
      </c>
      <c r="K122" s="38" t="s">
        <v>46</v>
      </c>
      <c r="L122" s="38" t="s">
        <v>46</v>
      </c>
      <c r="M122" s="38" t="s">
        <v>46</v>
      </c>
      <c r="N122" s="38" t="s">
        <v>46</v>
      </c>
      <c r="O122" s="38" t="s">
        <v>46</v>
      </c>
      <c r="P122" s="38" t="s">
        <v>46</v>
      </c>
      <c r="Q122" s="38" t="s">
        <v>46</v>
      </c>
      <c r="R122" s="38">
        <v>0.7</v>
      </c>
      <c r="S122" s="38">
        <v>0.8</v>
      </c>
      <c r="T122" s="38">
        <v>3.5</v>
      </c>
      <c r="U122" s="38">
        <v>3.7</v>
      </c>
      <c r="V122" s="38">
        <v>4.2</v>
      </c>
      <c r="W122" s="38">
        <v>5.3</v>
      </c>
      <c r="X122" s="38">
        <v>8</v>
      </c>
      <c r="Y122" s="38">
        <v>8.6</v>
      </c>
      <c r="Z122" s="38">
        <v>8.1</v>
      </c>
      <c r="AA122" s="38">
        <v>8.8000000000000007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>
      <c r="A123" s="38"/>
      <c r="B123" s="12" t="s">
        <v>47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46</v>
      </c>
      <c r="O123" s="38" t="s">
        <v>46</v>
      </c>
      <c r="P123" s="38" t="s">
        <v>46</v>
      </c>
      <c r="Q123" s="38" t="s">
        <v>46</v>
      </c>
      <c r="R123" s="38" t="s">
        <v>46</v>
      </c>
      <c r="S123" s="38" t="s">
        <v>46</v>
      </c>
      <c r="T123" s="38" t="s">
        <v>46</v>
      </c>
      <c r="U123" s="38" t="s">
        <v>46</v>
      </c>
      <c r="V123" s="38" t="s">
        <v>46</v>
      </c>
      <c r="W123" s="38" t="s">
        <v>46</v>
      </c>
      <c r="X123" s="38" t="s">
        <v>46</v>
      </c>
      <c r="Y123" s="38" t="s">
        <v>46</v>
      </c>
      <c r="Z123" s="38" t="s">
        <v>46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>
      <c r="A124" s="38"/>
      <c r="B124" s="12" t="s">
        <v>50</v>
      </c>
      <c r="C124" s="38">
        <v>15.9</v>
      </c>
      <c r="D124" s="38">
        <v>16.399999999999999</v>
      </c>
      <c r="E124" s="38">
        <v>19</v>
      </c>
      <c r="F124" s="38">
        <v>13.6</v>
      </c>
      <c r="G124" s="38">
        <v>14.5</v>
      </c>
      <c r="H124" s="38">
        <v>15.8</v>
      </c>
      <c r="I124" s="38">
        <v>14.9</v>
      </c>
      <c r="J124" s="38">
        <v>13.8</v>
      </c>
      <c r="K124" s="38">
        <v>13.2</v>
      </c>
      <c r="L124" s="38">
        <v>11</v>
      </c>
      <c r="M124" s="38">
        <v>7.7</v>
      </c>
      <c r="N124" s="38">
        <v>8.1</v>
      </c>
      <c r="O124" s="38">
        <v>5.6</v>
      </c>
      <c r="P124" s="38">
        <v>5.2</v>
      </c>
      <c r="Q124" s="38">
        <v>5.0999999999999996</v>
      </c>
      <c r="R124" s="38">
        <v>3.8</v>
      </c>
      <c r="S124" s="38">
        <v>6.1</v>
      </c>
      <c r="T124" s="38">
        <v>7.2</v>
      </c>
      <c r="U124" s="38">
        <v>7.3</v>
      </c>
      <c r="V124" s="38">
        <v>5.5</v>
      </c>
      <c r="W124" s="38">
        <v>5.7</v>
      </c>
      <c r="X124" s="38">
        <v>6.3</v>
      </c>
      <c r="Y124" s="38">
        <v>6.6</v>
      </c>
      <c r="Z124" s="38">
        <v>5.5</v>
      </c>
      <c r="AA124" s="38">
        <v>4.8</v>
      </c>
      <c r="AB124" s="38">
        <v>5</v>
      </c>
      <c r="AC124" s="38">
        <v>5.6</v>
      </c>
      <c r="AD124" s="38">
        <v>5.5</v>
      </c>
      <c r="AE124" s="38">
        <v>5.4</v>
      </c>
      <c r="AF124" s="38"/>
    </row>
    <row r="125" spans="1:32" ht="14.65" customHeight="1">
      <c r="A125" s="95"/>
      <c r="B125" s="95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>
      <c r="A126" s="38"/>
      <c r="B126" s="40" t="s">
        <v>192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>
      <c r="A127" s="38"/>
      <c r="B127" s="38" t="s">
        <v>42</v>
      </c>
      <c r="C127" s="38">
        <v>0.1</v>
      </c>
      <c r="D127" s="38">
        <v>0.1</v>
      </c>
      <c r="E127" s="38">
        <v>0.1</v>
      </c>
      <c r="F127" s="38">
        <v>0.1</v>
      </c>
      <c r="G127" s="38">
        <v>0.1</v>
      </c>
      <c r="H127" s="38">
        <v>0.1</v>
      </c>
      <c r="I127" s="38">
        <v>0.1</v>
      </c>
      <c r="J127" s="38">
        <v>0.1</v>
      </c>
      <c r="K127" s="38">
        <v>0.1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0.1</v>
      </c>
      <c r="S127" s="38">
        <v>0.1</v>
      </c>
      <c r="T127" s="38">
        <v>0.1</v>
      </c>
      <c r="U127" s="38">
        <v>0.1</v>
      </c>
      <c r="V127" s="38">
        <v>0.1</v>
      </c>
      <c r="W127" s="38">
        <v>0.1</v>
      </c>
      <c r="X127" s="38">
        <v>0.1</v>
      </c>
      <c r="Y127" s="38">
        <v>0.1</v>
      </c>
      <c r="Z127" s="38">
        <v>0.1</v>
      </c>
      <c r="AA127" s="38">
        <v>0.1</v>
      </c>
      <c r="AB127" s="38">
        <v>0.1</v>
      </c>
      <c r="AC127" s="38">
        <v>0</v>
      </c>
      <c r="AD127" s="38">
        <v>0</v>
      </c>
      <c r="AE127" s="38">
        <v>0</v>
      </c>
      <c r="AF127" s="38"/>
    </row>
    <row r="128" spans="1:32">
      <c r="A128" s="38"/>
      <c r="B128" s="12" t="s">
        <v>43</v>
      </c>
      <c r="C128" s="38">
        <v>81.400000000000006</v>
      </c>
      <c r="D128" s="38">
        <v>80.3</v>
      </c>
      <c r="E128" s="38">
        <v>79.5</v>
      </c>
      <c r="F128" s="38">
        <v>84.4</v>
      </c>
      <c r="G128" s="38">
        <v>84.8</v>
      </c>
      <c r="H128" s="38">
        <v>83.6</v>
      </c>
      <c r="I128" s="38">
        <v>85</v>
      </c>
      <c r="J128" s="38">
        <v>86.3</v>
      </c>
      <c r="K128" s="38">
        <v>87.7</v>
      </c>
      <c r="L128" s="38">
        <v>89.6</v>
      </c>
      <c r="M128" s="38">
        <v>92</v>
      </c>
      <c r="N128" s="38">
        <v>91.6</v>
      </c>
      <c r="O128" s="38">
        <v>93.3</v>
      </c>
      <c r="P128" s="38">
        <v>93.8</v>
      </c>
      <c r="Q128" s="38">
        <v>94.3</v>
      </c>
      <c r="R128" s="38">
        <v>94.5</v>
      </c>
      <c r="S128" s="38">
        <v>94.9</v>
      </c>
      <c r="T128" s="38">
        <v>93</v>
      </c>
      <c r="U128" s="38">
        <v>92.6</v>
      </c>
      <c r="V128" s="38">
        <v>93.4</v>
      </c>
      <c r="W128" s="38">
        <v>92.9</v>
      </c>
      <c r="X128" s="38">
        <v>91.2</v>
      </c>
      <c r="Y128" s="38">
        <v>90.9</v>
      </c>
      <c r="Z128" s="38">
        <v>92.1</v>
      </c>
      <c r="AA128" s="38">
        <v>92</v>
      </c>
      <c r="AB128" s="38">
        <v>96.5</v>
      </c>
      <c r="AC128" s="38">
        <v>96.3</v>
      </c>
      <c r="AD128" s="38">
        <v>96.4</v>
      </c>
      <c r="AE128" s="38">
        <v>96.5</v>
      </c>
      <c r="AF128" s="38"/>
    </row>
    <row r="129" spans="1:32">
      <c r="A129" s="38"/>
      <c r="B129" s="12" t="s">
        <v>44</v>
      </c>
      <c r="C129" s="38">
        <v>2.2000000000000002</v>
      </c>
      <c r="D129" s="38">
        <v>2.5</v>
      </c>
      <c r="E129" s="38">
        <v>2.1</v>
      </c>
      <c r="F129" s="38">
        <v>2.2999999999999998</v>
      </c>
      <c r="G129" s="38">
        <v>2.2999999999999998</v>
      </c>
      <c r="H129" s="38">
        <v>3</v>
      </c>
      <c r="I129" s="38">
        <v>2.9</v>
      </c>
      <c r="J129" s="38">
        <v>3.1</v>
      </c>
      <c r="K129" s="38">
        <v>2.9</v>
      </c>
      <c r="L129" s="38">
        <v>2.7</v>
      </c>
      <c r="M129" s="38">
        <v>2.7</v>
      </c>
      <c r="N129" s="38">
        <v>2.9</v>
      </c>
      <c r="O129" s="38">
        <v>3</v>
      </c>
      <c r="P129" s="38">
        <v>2.8</v>
      </c>
      <c r="Q129" s="38">
        <v>2.4</v>
      </c>
      <c r="R129" s="38">
        <v>2.6</v>
      </c>
      <c r="S129" s="38">
        <v>0.7</v>
      </c>
      <c r="T129" s="38">
        <v>0.7</v>
      </c>
      <c r="U129" s="38">
        <v>0.8</v>
      </c>
      <c r="V129" s="38">
        <v>0.8</v>
      </c>
      <c r="W129" s="38">
        <v>0.8</v>
      </c>
      <c r="X129" s="38">
        <v>0.8</v>
      </c>
      <c r="Y129" s="38">
        <v>0.8</v>
      </c>
      <c r="Z129" s="38">
        <v>0.8</v>
      </c>
      <c r="AA129" s="38">
        <v>0.9</v>
      </c>
      <c r="AB129" s="38">
        <v>1</v>
      </c>
      <c r="AC129" s="38">
        <v>1.1000000000000001</v>
      </c>
      <c r="AD129" s="38">
        <v>1.1000000000000001</v>
      </c>
      <c r="AE129" s="38">
        <v>1.2</v>
      </c>
      <c r="AF129" s="38"/>
    </row>
    <row r="130" spans="1:32">
      <c r="A130" s="38"/>
      <c r="B130" s="12" t="s">
        <v>45</v>
      </c>
      <c r="C130" s="38" t="s">
        <v>46</v>
      </c>
      <c r="D130" s="38" t="s">
        <v>46</v>
      </c>
      <c r="E130" s="38" t="s">
        <v>46</v>
      </c>
      <c r="F130" s="38" t="s">
        <v>46</v>
      </c>
      <c r="G130" s="38" t="s">
        <v>46</v>
      </c>
      <c r="H130" s="38" t="s">
        <v>46</v>
      </c>
      <c r="I130" s="38" t="s">
        <v>46</v>
      </c>
      <c r="J130" s="38" t="s">
        <v>46</v>
      </c>
      <c r="K130" s="38" t="s">
        <v>46</v>
      </c>
      <c r="L130" s="38" t="s">
        <v>46</v>
      </c>
      <c r="M130" s="38" t="s">
        <v>46</v>
      </c>
      <c r="N130" s="38" t="s">
        <v>46</v>
      </c>
      <c r="O130" s="38" t="s">
        <v>46</v>
      </c>
      <c r="P130" s="38" t="s">
        <v>46</v>
      </c>
      <c r="Q130" s="38" t="s">
        <v>46</v>
      </c>
      <c r="R130" s="38">
        <v>0.4</v>
      </c>
      <c r="S130" s="38">
        <v>0.5</v>
      </c>
      <c r="T130" s="38">
        <v>2.1</v>
      </c>
      <c r="U130" s="38">
        <v>2.2000000000000002</v>
      </c>
      <c r="V130" s="38">
        <v>2.4</v>
      </c>
      <c r="W130" s="38">
        <v>3</v>
      </c>
      <c r="X130" s="38">
        <v>4.4000000000000004</v>
      </c>
      <c r="Y130" s="38">
        <v>4.7</v>
      </c>
      <c r="Z130" s="38">
        <v>4.2</v>
      </c>
      <c r="AA130" s="38">
        <v>4.5</v>
      </c>
      <c r="AB130" s="38">
        <v>0</v>
      </c>
      <c r="AC130" s="38">
        <v>0</v>
      </c>
      <c r="AD130" s="38">
        <v>0</v>
      </c>
      <c r="AE130" s="38">
        <v>0</v>
      </c>
      <c r="AF130" s="38"/>
    </row>
    <row r="131" spans="1:32">
      <c r="A131" s="38"/>
      <c r="B131" s="12" t="s">
        <v>47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 t="s">
        <v>46</v>
      </c>
      <c r="O131" s="38" t="s">
        <v>46</v>
      </c>
      <c r="P131" s="38" t="s">
        <v>46</v>
      </c>
      <c r="Q131" s="38" t="s">
        <v>46</v>
      </c>
      <c r="R131" s="38" t="s">
        <v>46</v>
      </c>
      <c r="S131" s="38" t="s">
        <v>46</v>
      </c>
      <c r="T131" s="38" t="s">
        <v>46</v>
      </c>
      <c r="U131" s="38" t="s">
        <v>46</v>
      </c>
      <c r="V131" s="38" t="s">
        <v>46</v>
      </c>
      <c r="W131" s="38" t="s">
        <v>46</v>
      </c>
      <c r="X131" s="38" t="s">
        <v>46</v>
      </c>
      <c r="Y131" s="38" t="s">
        <v>46</v>
      </c>
      <c r="Z131" s="38" t="s">
        <v>46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/>
    </row>
    <row r="132" spans="1:32">
      <c r="A132" s="38"/>
      <c r="B132" s="12" t="s">
        <v>50</v>
      </c>
      <c r="C132" s="38">
        <v>16.3</v>
      </c>
      <c r="D132" s="38">
        <v>17.100000000000001</v>
      </c>
      <c r="E132" s="38">
        <v>18.3</v>
      </c>
      <c r="F132" s="38">
        <v>13.2</v>
      </c>
      <c r="G132" s="38">
        <v>12.8</v>
      </c>
      <c r="H132" s="38">
        <v>13.4</v>
      </c>
      <c r="I132" s="38">
        <v>12.1</v>
      </c>
      <c r="J132" s="38">
        <v>10.5</v>
      </c>
      <c r="K132" s="38">
        <v>9.4</v>
      </c>
      <c r="L132" s="38">
        <v>7.6</v>
      </c>
      <c r="M132" s="38">
        <v>5.3</v>
      </c>
      <c r="N132" s="38">
        <v>5.5</v>
      </c>
      <c r="O132" s="38">
        <v>3.7</v>
      </c>
      <c r="P132" s="38">
        <v>3.3</v>
      </c>
      <c r="Q132" s="38">
        <v>3.2</v>
      </c>
      <c r="R132" s="38">
        <v>2.4</v>
      </c>
      <c r="S132" s="38">
        <v>3.8</v>
      </c>
      <c r="T132" s="38">
        <v>4.2</v>
      </c>
      <c r="U132" s="38">
        <v>4.3</v>
      </c>
      <c r="V132" s="38">
        <v>3.2</v>
      </c>
      <c r="W132" s="38">
        <v>3.2</v>
      </c>
      <c r="X132" s="38">
        <v>3.5</v>
      </c>
      <c r="Y132" s="38">
        <v>3.6</v>
      </c>
      <c r="Z132" s="38">
        <v>2.9</v>
      </c>
      <c r="AA132" s="38">
        <v>2.5</v>
      </c>
      <c r="AB132" s="38">
        <v>2.5</v>
      </c>
      <c r="AC132" s="38">
        <v>2.6</v>
      </c>
      <c r="AD132" s="38">
        <v>2.5</v>
      </c>
      <c r="AE132" s="38">
        <v>2.2999999999999998</v>
      </c>
      <c r="AF132" s="38"/>
    </row>
    <row r="133" spans="1:32" ht="14.65" customHeight="1">
      <c r="A133" s="95"/>
      <c r="B133" s="95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>
      <c r="A134" s="38"/>
      <c r="B134" s="43" t="s">
        <v>87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</row>
    <row r="135" spans="1:32">
      <c r="A135" s="38"/>
      <c r="B135" s="44" t="s">
        <v>193</v>
      </c>
      <c r="C135" s="48">
        <v>10508</v>
      </c>
      <c r="D135" s="48">
        <v>10559</v>
      </c>
      <c r="E135" s="48">
        <v>11625</v>
      </c>
      <c r="F135" s="48">
        <v>11817</v>
      </c>
      <c r="G135" s="48">
        <v>12883</v>
      </c>
      <c r="H135" s="48">
        <v>13618</v>
      </c>
      <c r="I135" s="48">
        <v>14408</v>
      </c>
      <c r="J135" s="48">
        <v>15460</v>
      </c>
      <c r="K135" s="48">
        <v>16548</v>
      </c>
      <c r="L135" s="48">
        <v>17214</v>
      </c>
      <c r="M135" s="48">
        <v>17540</v>
      </c>
      <c r="N135" s="48">
        <v>18058</v>
      </c>
      <c r="O135" s="48">
        <v>18923</v>
      </c>
      <c r="P135" s="48">
        <v>19454</v>
      </c>
      <c r="Q135" s="48">
        <v>20125</v>
      </c>
      <c r="R135" s="48">
        <v>20778</v>
      </c>
      <c r="S135" s="48">
        <v>20888</v>
      </c>
      <c r="T135" s="48">
        <v>22510</v>
      </c>
      <c r="U135" s="48">
        <v>22654</v>
      </c>
      <c r="V135" s="48">
        <v>23282</v>
      </c>
      <c r="W135" s="48">
        <v>24399</v>
      </c>
      <c r="X135" s="48">
        <v>24829</v>
      </c>
      <c r="Y135" s="48">
        <v>25647</v>
      </c>
      <c r="Z135" s="48">
        <v>27020</v>
      </c>
      <c r="AA135" s="48">
        <v>27315</v>
      </c>
      <c r="AB135" s="48">
        <v>28785</v>
      </c>
      <c r="AC135" s="48">
        <v>31174</v>
      </c>
      <c r="AD135" s="48">
        <v>32583</v>
      </c>
      <c r="AE135" s="48">
        <v>34865</v>
      </c>
      <c r="AF135" s="38"/>
    </row>
    <row r="136" spans="1:32" ht="14.65" customHeight="1">
      <c r="A136" s="95"/>
      <c r="B136" s="95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</row>
    <row r="137" spans="1:32">
      <c r="A137" s="15"/>
      <c r="B137" s="43" t="s">
        <v>194</v>
      </c>
      <c r="C137" s="15">
        <v>9.2799999999999994</v>
      </c>
      <c r="D137" s="15">
        <v>9.1</v>
      </c>
      <c r="E137" s="15">
        <v>8.9600000000000009</v>
      </c>
      <c r="F137" s="15">
        <v>8.77</v>
      </c>
      <c r="G137" s="15">
        <v>8.75</v>
      </c>
      <c r="H137" s="15">
        <v>8.68</v>
      </c>
      <c r="I137" s="15">
        <v>8.6</v>
      </c>
      <c r="J137" s="15">
        <v>8.52</v>
      </c>
      <c r="K137" s="15">
        <v>8.5</v>
      </c>
      <c r="L137" s="15">
        <v>8.42</v>
      </c>
      <c r="M137" s="15">
        <v>8.31</v>
      </c>
      <c r="N137" s="15">
        <v>8.18</v>
      </c>
      <c r="O137" s="15">
        <v>8.08</v>
      </c>
      <c r="P137" s="15">
        <v>7.97</v>
      </c>
      <c r="Q137" s="15">
        <v>7.87</v>
      </c>
      <c r="R137" s="15">
        <v>7.75</v>
      </c>
      <c r="S137" s="15">
        <v>7.66</v>
      </c>
      <c r="T137" s="15">
        <v>7.57</v>
      </c>
      <c r="U137" s="15">
        <v>7.49</v>
      </c>
      <c r="V137" s="15">
        <v>7.41</v>
      </c>
      <c r="W137" s="15">
        <v>7.33</v>
      </c>
      <c r="X137" s="15">
        <v>7.25</v>
      </c>
      <c r="Y137" s="15">
        <v>7.22</v>
      </c>
      <c r="Z137" s="15">
        <v>7.15</v>
      </c>
      <c r="AA137" s="15">
        <v>7.11</v>
      </c>
      <c r="AB137" s="15">
        <v>7.03</v>
      </c>
      <c r="AC137" s="15">
        <v>6.97</v>
      </c>
      <c r="AD137" s="15">
        <v>6.9</v>
      </c>
      <c r="AE137" s="15">
        <v>6.83</v>
      </c>
      <c r="AF137" s="38"/>
    </row>
    <row r="138" spans="1:32" ht="14.65" customHeight="1">
      <c r="A138" s="95"/>
      <c r="B138" s="95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</row>
    <row r="139" spans="1:32">
      <c r="A139" s="95"/>
      <c r="B139" s="95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 spans="1:32">
      <c r="A140" s="15"/>
      <c r="B140" s="15" t="s">
        <v>216</v>
      </c>
      <c r="C140" s="15">
        <v>6.7</v>
      </c>
      <c r="D140" s="15">
        <v>6.6</v>
      </c>
      <c r="E140" s="15">
        <v>7.1</v>
      </c>
      <c r="F140" s="15">
        <v>7.1</v>
      </c>
      <c r="G140" s="15">
        <v>7.8</v>
      </c>
      <c r="H140" s="15">
        <v>8.1999999999999993</v>
      </c>
      <c r="I140" s="15">
        <v>8.6</v>
      </c>
      <c r="J140" s="15">
        <v>9.1999999999999993</v>
      </c>
      <c r="K140" s="15">
        <v>9.8000000000000007</v>
      </c>
      <c r="L140" s="15">
        <v>10.199999999999999</v>
      </c>
      <c r="M140" s="15">
        <v>10.3</v>
      </c>
      <c r="N140" s="15">
        <v>10.4</v>
      </c>
      <c r="O140" s="15">
        <v>10.8</v>
      </c>
      <c r="P140" s="15">
        <v>11</v>
      </c>
      <c r="Q140" s="15">
        <v>11.1</v>
      </c>
      <c r="R140" s="15">
        <v>11.3</v>
      </c>
      <c r="S140" s="15">
        <v>11.1</v>
      </c>
      <c r="T140" s="15">
        <v>11.8</v>
      </c>
      <c r="U140" s="15">
        <v>11.6</v>
      </c>
      <c r="V140" s="15">
        <v>11.8</v>
      </c>
      <c r="W140" s="15">
        <v>12.2</v>
      </c>
      <c r="X140" s="15">
        <v>12.2</v>
      </c>
      <c r="Y140" s="15">
        <v>12.5</v>
      </c>
      <c r="Z140" s="15">
        <v>13</v>
      </c>
      <c r="AA140" s="15">
        <v>13</v>
      </c>
      <c r="AB140" s="15">
        <v>13.5</v>
      </c>
      <c r="AC140" s="15">
        <v>14.5</v>
      </c>
      <c r="AD140" s="15">
        <v>15.1</v>
      </c>
      <c r="AE140" s="15">
        <v>15.9</v>
      </c>
      <c r="AF140" s="38"/>
    </row>
    <row r="141" spans="1:32">
      <c r="A141" s="38"/>
      <c r="B141" s="40" t="s">
        <v>196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>
      <c r="A142" s="38"/>
      <c r="B142" s="38" t="s">
        <v>42</v>
      </c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/>
    </row>
    <row r="143" spans="1:32">
      <c r="A143" s="38"/>
      <c r="B143" s="12" t="s">
        <v>43</v>
      </c>
      <c r="C143" s="38">
        <v>5.6</v>
      </c>
      <c r="D143" s="38">
        <v>5.4</v>
      </c>
      <c r="E143" s="38">
        <v>5.8</v>
      </c>
      <c r="F143" s="38">
        <v>6.2</v>
      </c>
      <c r="G143" s="38">
        <v>6.7</v>
      </c>
      <c r="H143" s="38">
        <v>7</v>
      </c>
      <c r="I143" s="38">
        <v>7.5</v>
      </c>
      <c r="J143" s="38">
        <v>8.1</v>
      </c>
      <c r="K143" s="38">
        <v>8.6999999999999993</v>
      </c>
      <c r="L143" s="38">
        <v>9.1999999999999993</v>
      </c>
      <c r="M143" s="38">
        <v>9.5</v>
      </c>
      <c r="N143" s="38">
        <v>9.6</v>
      </c>
      <c r="O143" s="38">
        <v>10.1</v>
      </c>
      <c r="P143" s="38">
        <v>10.3</v>
      </c>
      <c r="Q143" s="38">
        <v>10.5</v>
      </c>
      <c r="R143" s="38">
        <v>10.7</v>
      </c>
      <c r="S143" s="38">
        <v>10.6</v>
      </c>
      <c r="T143" s="38">
        <v>11</v>
      </c>
      <c r="U143" s="38">
        <v>10.8</v>
      </c>
      <c r="V143" s="38">
        <v>11.1</v>
      </c>
      <c r="W143" s="38">
        <v>11.4</v>
      </c>
      <c r="X143" s="38">
        <v>11.2</v>
      </c>
      <c r="Y143" s="38">
        <v>11.4</v>
      </c>
      <c r="Z143" s="38">
        <v>12</v>
      </c>
      <c r="AA143" s="38">
        <v>12</v>
      </c>
      <c r="AB143" s="38">
        <v>13.1</v>
      </c>
      <c r="AC143" s="38">
        <v>14</v>
      </c>
      <c r="AD143" s="38">
        <v>14.5</v>
      </c>
      <c r="AE143" s="38">
        <v>15.4</v>
      </c>
      <c r="AF143" s="38"/>
    </row>
    <row r="144" spans="1:32">
      <c r="A144" s="38"/>
      <c r="B144" s="12" t="s">
        <v>44</v>
      </c>
      <c r="C144" s="38">
        <v>0.2</v>
      </c>
      <c r="D144" s="38">
        <v>0.2</v>
      </c>
      <c r="E144" s="38">
        <v>0.2</v>
      </c>
      <c r="F144" s="38">
        <v>0.2</v>
      </c>
      <c r="G144" s="38">
        <v>0.2</v>
      </c>
      <c r="H144" s="38">
        <v>0.3</v>
      </c>
      <c r="I144" s="38">
        <v>0.3</v>
      </c>
      <c r="J144" s="38">
        <v>0.3</v>
      </c>
      <c r="K144" s="38">
        <v>0.3</v>
      </c>
      <c r="L144" s="38">
        <v>0.3</v>
      </c>
      <c r="M144" s="38">
        <v>0.3</v>
      </c>
      <c r="N144" s="38">
        <v>0.3</v>
      </c>
      <c r="O144" s="38">
        <v>0.3</v>
      </c>
      <c r="P144" s="38">
        <v>0.3</v>
      </c>
      <c r="Q144" s="38">
        <v>0.3</v>
      </c>
      <c r="R144" s="38">
        <v>0.3</v>
      </c>
      <c r="S144" s="38">
        <v>0.1</v>
      </c>
      <c r="T144" s="38">
        <v>0.1</v>
      </c>
      <c r="U144" s="38">
        <v>0.1</v>
      </c>
      <c r="V144" s="38">
        <v>0.1</v>
      </c>
      <c r="W144" s="38">
        <v>0.1</v>
      </c>
      <c r="X144" s="38">
        <v>0.1</v>
      </c>
      <c r="Y144" s="38">
        <v>0.1</v>
      </c>
      <c r="Z144" s="38">
        <v>0.1</v>
      </c>
      <c r="AA144" s="38">
        <v>0.1</v>
      </c>
      <c r="AB144" s="38">
        <v>0.1</v>
      </c>
      <c r="AC144" s="38">
        <v>0.2</v>
      </c>
      <c r="AD144" s="38">
        <v>0.2</v>
      </c>
      <c r="AE144" s="38">
        <v>0.2</v>
      </c>
      <c r="AF144" s="38"/>
    </row>
    <row r="145" spans="1:32">
      <c r="A145" s="38"/>
      <c r="B145" s="12" t="s">
        <v>45</v>
      </c>
      <c r="C145" s="38" t="s">
        <v>46</v>
      </c>
      <c r="D145" s="38" t="s">
        <v>46</v>
      </c>
      <c r="E145" s="38" t="s">
        <v>46</v>
      </c>
      <c r="F145" s="38" t="s">
        <v>46</v>
      </c>
      <c r="G145" s="38" t="s">
        <v>46</v>
      </c>
      <c r="H145" s="38" t="s">
        <v>46</v>
      </c>
      <c r="I145" s="38" t="s">
        <v>46</v>
      </c>
      <c r="J145" s="38" t="s">
        <v>46</v>
      </c>
      <c r="K145" s="38" t="s">
        <v>46</v>
      </c>
      <c r="L145" s="38" t="s">
        <v>46</v>
      </c>
      <c r="M145" s="38" t="s">
        <v>46</v>
      </c>
      <c r="N145" s="38" t="s">
        <v>46</v>
      </c>
      <c r="O145" s="38" t="s">
        <v>46</v>
      </c>
      <c r="P145" s="38" t="s">
        <v>46</v>
      </c>
      <c r="Q145" s="38" t="s">
        <v>46</v>
      </c>
      <c r="R145" s="38">
        <v>0</v>
      </c>
      <c r="S145" s="38">
        <v>0.1</v>
      </c>
      <c r="T145" s="38">
        <v>0.2</v>
      </c>
      <c r="U145" s="38">
        <v>0.2</v>
      </c>
      <c r="V145" s="38">
        <v>0.3</v>
      </c>
      <c r="W145" s="38">
        <v>0.4</v>
      </c>
      <c r="X145" s="38">
        <v>0.5</v>
      </c>
      <c r="Y145" s="38">
        <v>0.6</v>
      </c>
      <c r="Z145" s="38">
        <v>0.5</v>
      </c>
      <c r="AA145" s="38">
        <v>0.6</v>
      </c>
      <c r="AB145" s="38">
        <v>0</v>
      </c>
      <c r="AC145" s="38">
        <v>0</v>
      </c>
      <c r="AD145" s="38">
        <v>0</v>
      </c>
      <c r="AE145" s="38">
        <v>0</v>
      </c>
      <c r="AF145" s="38"/>
    </row>
    <row r="146" spans="1:32">
      <c r="A146" s="38"/>
      <c r="B146" s="12" t="s">
        <v>47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>
        <v>0</v>
      </c>
      <c r="I146" s="38">
        <v>0</v>
      </c>
      <c r="J146" s="38">
        <v>0</v>
      </c>
      <c r="K146" s="38">
        <v>0</v>
      </c>
      <c r="L146" s="38">
        <v>0</v>
      </c>
      <c r="M146" s="38">
        <v>0</v>
      </c>
      <c r="N146" s="38" t="s">
        <v>46</v>
      </c>
      <c r="O146" s="38" t="s">
        <v>46</v>
      </c>
      <c r="P146" s="38" t="s">
        <v>46</v>
      </c>
      <c r="Q146" s="38" t="s">
        <v>46</v>
      </c>
      <c r="R146" s="38" t="s">
        <v>46</v>
      </c>
      <c r="S146" s="38" t="s">
        <v>46</v>
      </c>
      <c r="T146" s="38" t="s">
        <v>46</v>
      </c>
      <c r="U146" s="38" t="s">
        <v>46</v>
      </c>
      <c r="V146" s="38" t="s">
        <v>46</v>
      </c>
      <c r="W146" s="38" t="s">
        <v>46</v>
      </c>
      <c r="X146" s="38" t="s">
        <v>46</v>
      </c>
      <c r="Y146" s="38" t="s">
        <v>46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  <c r="AF146" s="38"/>
    </row>
    <row r="147" spans="1:32">
      <c r="A147" s="38"/>
      <c r="B147" s="12" t="s">
        <v>50</v>
      </c>
      <c r="C147" s="38">
        <v>1</v>
      </c>
      <c r="D147" s="38">
        <v>1</v>
      </c>
      <c r="E147" s="38">
        <v>1.1000000000000001</v>
      </c>
      <c r="F147" s="38">
        <v>0.8</v>
      </c>
      <c r="G147" s="38">
        <v>0.9</v>
      </c>
      <c r="H147" s="38">
        <v>1</v>
      </c>
      <c r="I147" s="38">
        <v>0.9</v>
      </c>
      <c r="J147" s="38">
        <v>0.8</v>
      </c>
      <c r="K147" s="38">
        <v>0.8</v>
      </c>
      <c r="L147" s="38">
        <v>0.7</v>
      </c>
      <c r="M147" s="38">
        <v>0.5</v>
      </c>
      <c r="N147" s="38">
        <v>0.5</v>
      </c>
      <c r="O147" s="38">
        <v>0.3</v>
      </c>
      <c r="P147" s="38">
        <v>0.3</v>
      </c>
      <c r="Q147" s="38">
        <v>0.3</v>
      </c>
      <c r="R147" s="38">
        <v>0.2</v>
      </c>
      <c r="S147" s="38">
        <v>0.4</v>
      </c>
      <c r="T147" s="38">
        <v>0.4</v>
      </c>
      <c r="U147" s="38">
        <v>0.4</v>
      </c>
      <c r="V147" s="38">
        <v>0.3</v>
      </c>
      <c r="W147" s="38">
        <v>0.3</v>
      </c>
      <c r="X147" s="38">
        <v>0.4</v>
      </c>
      <c r="Y147" s="38">
        <v>0.4</v>
      </c>
      <c r="Z147" s="38">
        <v>0.3</v>
      </c>
      <c r="AA147" s="38">
        <v>0.3</v>
      </c>
      <c r="AB147" s="38">
        <v>0.3</v>
      </c>
      <c r="AC147" s="38">
        <v>0.3</v>
      </c>
      <c r="AD147" s="38">
        <v>0.3</v>
      </c>
      <c r="AE147" s="38">
        <v>0.3</v>
      </c>
      <c r="AF147" s="38"/>
    </row>
    <row r="148" spans="1:32" ht="14.65" customHeight="1">
      <c r="A148" s="95"/>
      <c r="B148" s="95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</row>
    <row r="149" spans="1:32">
      <c r="A149" s="38"/>
      <c r="B149" s="40" t="s">
        <v>192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 spans="1:32">
      <c r="A150" s="38"/>
      <c r="B150" s="38" t="s">
        <v>42</v>
      </c>
      <c r="C150" s="38">
        <v>0</v>
      </c>
      <c r="D150" s="38">
        <v>0.1</v>
      </c>
      <c r="E150" s="38">
        <v>0.1</v>
      </c>
      <c r="F150" s="38">
        <v>0.1</v>
      </c>
      <c r="G150" s="38">
        <v>0.1</v>
      </c>
      <c r="H150" s="38">
        <v>0</v>
      </c>
      <c r="I150" s="38">
        <v>0</v>
      </c>
      <c r="J150" s="38">
        <v>0.1</v>
      </c>
      <c r="K150" s="38">
        <v>0.1</v>
      </c>
      <c r="L150" s="38">
        <v>0</v>
      </c>
      <c r="M150" s="38">
        <v>0</v>
      </c>
      <c r="N150" s="38">
        <v>0</v>
      </c>
      <c r="O150" s="38">
        <v>0</v>
      </c>
      <c r="P150" s="38">
        <v>0</v>
      </c>
      <c r="Q150" s="38">
        <v>0</v>
      </c>
      <c r="R150" s="38">
        <v>0</v>
      </c>
      <c r="S150" s="38">
        <v>0.1</v>
      </c>
      <c r="T150" s="38">
        <v>0.1</v>
      </c>
      <c r="U150" s="38">
        <v>0.1</v>
      </c>
      <c r="V150" s="38">
        <v>0</v>
      </c>
      <c r="W150" s="38">
        <v>0.1</v>
      </c>
      <c r="X150" s="38">
        <v>0.1</v>
      </c>
      <c r="Y150" s="38">
        <v>0.1</v>
      </c>
      <c r="Z150" s="38">
        <v>0</v>
      </c>
      <c r="AA150" s="38">
        <v>0.1</v>
      </c>
      <c r="AB150" s="38">
        <v>0</v>
      </c>
      <c r="AC150" s="38">
        <v>0</v>
      </c>
      <c r="AD150" s="38">
        <v>0</v>
      </c>
      <c r="AE150" s="38">
        <v>0</v>
      </c>
      <c r="AF150" s="38"/>
    </row>
    <row r="151" spans="1:32">
      <c r="A151" s="38"/>
      <c r="B151" s="12" t="s">
        <v>43</v>
      </c>
      <c r="C151" s="38">
        <v>83.3</v>
      </c>
      <c r="D151" s="38">
        <v>82.3</v>
      </c>
      <c r="E151" s="38">
        <v>81.7</v>
      </c>
      <c r="F151" s="38">
        <v>86</v>
      </c>
      <c r="G151" s="38">
        <v>86.4</v>
      </c>
      <c r="H151" s="38">
        <v>85.3</v>
      </c>
      <c r="I151" s="38">
        <v>86.6</v>
      </c>
      <c r="J151" s="38">
        <v>87.8</v>
      </c>
      <c r="K151" s="38">
        <v>88.8</v>
      </c>
      <c r="L151" s="38">
        <v>90.6</v>
      </c>
      <c r="M151" s="38">
        <v>92.7</v>
      </c>
      <c r="N151" s="38">
        <v>92.4</v>
      </c>
      <c r="O151" s="38">
        <v>93.7</v>
      </c>
      <c r="P151" s="38">
        <v>94.2</v>
      </c>
      <c r="Q151" s="38">
        <v>94.7</v>
      </c>
      <c r="R151" s="38">
        <v>94.8</v>
      </c>
      <c r="S151" s="38">
        <v>95.4</v>
      </c>
      <c r="T151" s="38">
        <v>93.5</v>
      </c>
      <c r="U151" s="38">
        <v>93.2</v>
      </c>
      <c r="V151" s="38">
        <v>93.8</v>
      </c>
      <c r="W151" s="38">
        <v>93.3</v>
      </c>
      <c r="X151" s="38">
        <v>91.7</v>
      </c>
      <c r="Y151" s="38">
        <v>91.4</v>
      </c>
      <c r="Z151" s="38">
        <v>92.4</v>
      </c>
      <c r="AA151" s="38">
        <v>92.2</v>
      </c>
      <c r="AB151" s="38">
        <v>96.6</v>
      </c>
      <c r="AC151" s="38">
        <v>96.5</v>
      </c>
      <c r="AD151" s="38">
        <v>96.5</v>
      </c>
      <c r="AE151" s="38">
        <v>96.6</v>
      </c>
      <c r="AF151" s="38"/>
    </row>
    <row r="152" spans="1:32">
      <c r="A152" s="38"/>
      <c r="B152" s="12" t="s">
        <v>44</v>
      </c>
      <c r="C152" s="38">
        <v>2.2999999999999998</v>
      </c>
      <c r="D152" s="38">
        <v>2.6</v>
      </c>
      <c r="E152" s="38">
        <v>2.2000000000000002</v>
      </c>
      <c r="F152" s="38">
        <v>2.4</v>
      </c>
      <c r="G152" s="38">
        <v>2.4</v>
      </c>
      <c r="H152" s="38">
        <v>3.1</v>
      </c>
      <c r="I152" s="38">
        <v>3</v>
      </c>
      <c r="J152" s="38">
        <v>3.1</v>
      </c>
      <c r="K152" s="38">
        <v>2.9</v>
      </c>
      <c r="L152" s="38">
        <v>2.8</v>
      </c>
      <c r="M152" s="38">
        <v>2.7</v>
      </c>
      <c r="N152" s="38">
        <v>2.9</v>
      </c>
      <c r="O152" s="38">
        <v>3.1</v>
      </c>
      <c r="P152" s="38">
        <v>2.9</v>
      </c>
      <c r="Q152" s="38">
        <v>2.5</v>
      </c>
      <c r="R152" s="38">
        <v>2.7</v>
      </c>
      <c r="S152" s="38">
        <v>0.8</v>
      </c>
      <c r="T152" s="38">
        <v>0.7</v>
      </c>
      <c r="U152" s="38">
        <v>0.8</v>
      </c>
      <c r="V152" s="38">
        <v>0.9</v>
      </c>
      <c r="W152" s="38">
        <v>0.9</v>
      </c>
      <c r="X152" s="38">
        <v>0.9</v>
      </c>
      <c r="Y152" s="38">
        <v>0.8</v>
      </c>
      <c r="Z152" s="38">
        <v>0.8</v>
      </c>
      <c r="AA152" s="38">
        <v>0.9</v>
      </c>
      <c r="AB152" s="38">
        <v>1.1000000000000001</v>
      </c>
      <c r="AC152" s="38">
        <v>1.2</v>
      </c>
      <c r="AD152" s="38">
        <v>1.2</v>
      </c>
      <c r="AE152" s="38">
        <v>1.3</v>
      </c>
      <c r="AF152" s="38"/>
    </row>
    <row r="153" spans="1:32">
      <c r="A153" s="38"/>
      <c r="B153" s="12" t="s">
        <v>45</v>
      </c>
      <c r="C153" s="38" t="s">
        <v>46</v>
      </c>
      <c r="D153" s="38" t="s">
        <v>46</v>
      </c>
      <c r="E153" s="38" t="s">
        <v>46</v>
      </c>
      <c r="F153" s="38" t="s">
        <v>46</v>
      </c>
      <c r="G153" s="38" t="s">
        <v>46</v>
      </c>
      <c r="H153" s="38" t="s">
        <v>46</v>
      </c>
      <c r="I153" s="38" t="s">
        <v>46</v>
      </c>
      <c r="J153" s="38" t="s">
        <v>46</v>
      </c>
      <c r="K153" s="38" t="s">
        <v>46</v>
      </c>
      <c r="L153" s="38" t="s">
        <v>46</v>
      </c>
      <c r="M153" s="38" t="s">
        <v>46</v>
      </c>
      <c r="N153" s="38" t="s">
        <v>46</v>
      </c>
      <c r="O153" s="38" t="s">
        <v>46</v>
      </c>
      <c r="P153" s="38" t="s">
        <v>46</v>
      </c>
      <c r="Q153" s="38" t="s">
        <v>46</v>
      </c>
      <c r="R153" s="38">
        <v>0.4</v>
      </c>
      <c r="S153" s="38">
        <v>0.5</v>
      </c>
      <c r="T153" s="38">
        <v>2</v>
      </c>
      <c r="U153" s="38">
        <v>2.1</v>
      </c>
      <c r="V153" s="38">
        <v>2.4</v>
      </c>
      <c r="W153" s="38">
        <v>2.9</v>
      </c>
      <c r="X153" s="38">
        <v>4.3</v>
      </c>
      <c r="Y153" s="38">
        <v>4.5</v>
      </c>
      <c r="Z153" s="38">
        <v>4.2</v>
      </c>
      <c r="AA153" s="38">
        <v>4.5</v>
      </c>
      <c r="AB153" s="38">
        <v>0</v>
      </c>
      <c r="AC153" s="38">
        <v>0</v>
      </c>
      <c r="AD153" s="38">
        <v>0</v>
      </c>
      <c r="AE153" s="38">
        <v>0</v>
      </c>
      <c r="AF153" s="38"/>
    </row>
    <row r="154" spans="1:32">
      <c r="A154" s="38"/>
      <c r="B154" s="12" t="s">
        <v>47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 t="s">
        <v>46</v>
      </c>
      <c r="O154" s="38" t="s">
        <v>46</v>
      </c>
      <c r="P154" s="38" t="s">
        <v>46</v>
      </c>
      <c r="Q154" s="38" t="s">
        <v>46</v>
      </c>
      <c r="R154" s="38" t="s">
        <v>46</v>
      </c>
      <c r="S154" s="38" t="s">
        <v>46</v>
      </c>
      <c r="T154" s="38" t="s">
        <v>46</v>
      </c>
      <c r="U154" s="38" t="s">
        <v>46</v>
      </c>
      <c r="V154" s="38" t="s">
        <v>46</v>
      </c>
      <c r="W154" s="38" t="s">
        <v>46</v>
      </c>
      <c r="X154" s="38" t="s">
        <v>46</v>
      </c>
      <c r="Y154" s="38" t="s">
        <v>46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8"/>
    </row>
    <row r="155" spans="1:32">
      <c r="A155" s="38"/>
      <c r="B155" s="12" t="s">
        <v>50</v>
      </c>
      <c r="C155" s="38">
        <v>14.3</v>
      </c>
      <c r="D155" s="38">
        <v>15</v>
      </c>
      <c r="E155" s="38">
        <v>16.100000000000001</v>
      </c>
      <c r="F155" s="38">
        <v>11.5</v>
      </c>
      <c r="G155" s="38">
        <v>11.2</v>
      </c>
      <c r="H155" s="38">
        <v>11.6</v>
      </c>
      <c r="I155" s="38">
        <v>10.4</v>
      </c>
      <c r="J155" s="38">
        <v>9</v>
      </c>
      <c r="K155" s="38">
        <v>8.1999999999999993</v>
      </c>
      <c r="L155" s="38">
        <v>6.6</v>
      </c>
      <c r="M155" s="38">
        <v>4.5999999999999996</v>
      </c>
      <c r="N155" s="38">
        <v>4.7</v>
      </c>
      <c r="O155" s="38">
        <v>3.2</v>
      </c>
      <c r="P155" s="38">
        <v>2.9</v>
      </c>
      <c r="Q155" s="38">
        <v>2.8</v>
      </c>
      <c r="R155" s="38">
        <v>2</v>
      </c>
      <c r="S155" s="38">
        <v>3.3</v>
      </c>
      <c r="T155" s="38">
        <v>3.7</v>
      </c>
      <c r="U155" s="38">
        <v>3.8</v>
      </c>
      <c r="V155" s="38">
        <v>2.9</v>
      </c>
      <c r="W155" s="38">
        <v>2.9</v>
      </c>
      <c r="X155" s="38">
        <v>3.1</v>
      </c>
      <c r="Y155" s="38">
        <v>3.2</v>
      </c>
      <c r="Z155" s="38">
        <v>2.6</v>
      </c>
      <c r="AA155" s="38">
        <v>2.2999999999999998</v>
      </c>
      <c r="AB155" s="38">
        <v>2.2000000000000002</v>
      </c>
      <c r="AC155" s="38">
        <v>2.2999999999999998</v>
      </c>
      <c r="AD155" s="38">
        <v>2.2000000000000002</v>
      </c>
      <c r="AE155" s="38">
        <v>2.1</v>
      </c>
      <c r="AF155" s="38"/>
    </row>
    <row r="156" spans="1:32" ht="14.65" customHeight="1">
      <c r="A156" s="95"/>
      <c r="B156" s="95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>
      <c r="A157" s="15"/>
      <c r="B157" s="15" t="s">
        <v>197</v>
      </c>
      <c r="C157" s="15">
        <v>68.7</v>
      </c>
      <c r="D157" s="15">
        <v>68.599999999999994</v>
      </c>
      <c r="E157" s="15">
        <v>68.5</v>
      </c>
      <c r="F157" s="15">
        <v>69</v>
      </c>
      <c r="G157" s="15">
        <v>69.2</v>
      </c>
      <c r="H157" s="15">
        <v>69.400000000000006</v>
      </c>
      <c r="I157" s="15">
        <v>69.8</v>
      </c>
      <c r="J157" s="15">
        <v>70.099999999999994</v>
      </c>
      <c r="K157" s="15">
        <v>69.900000000000006</v>
      </c>
      <c r="L157" s="15">
        <v>70.2</v>
      </c>
      <c r="M157" s="15">
        <v>70.5</v>
      </c>
      <c r="N157" s="15">
        <v>70.5</v>
      </c>
      <c r="O157" s="15">
        <v>70.7</v>
      </c>
      <c r="P157" s="15">
        <v>70.8</v>
      </c>
      <c r="Q157" s="15">
        <v>70.3</v>
      </c>
      <c r="R157" s="15">
        <v>70.099999999999994</v>
      </c>
      <c r="S157" s="15">
        <v>69.400000000000006</v>
      </c>
      <c r="T157" s="15">
        <v>69</v>
      </c>
      <c r="U157" s="15">
        <v>68.599999999999994</v>
      </c>
      <c r="V157" s="15">
        <v>68.400000000000006</v>
      </c>
      <c r="W157" s="15">
        <v>68.099999999999994</v>
      </c>
      <c r="X157" s="15">
        <v>67.7</v>
      </c>
      <c r="Y157" s="15">
        <v>67.400000000000006</v>
      </c>
      <c r="Z157" s="15">
        <v>67.099999999999994</v>
      </c>
      <c r="AA157" s="15">
        <v>66.900000000000006</v>
      </c>
      <c r="AB157" s="15">
        <v>66.900000000000006</v>
      </c>
      <c r="AC157" s="15">
        <v>66.900000000000006</v>
      </c>
      <c r="AD157" s="15">
        <v>66.900000000000006</v>
      </c>
      <c r="AE157" s="15">
        <v>67</v>
      </c>
      <c r="AF157" s="38"/>
    </row>
  </sheetData>
  <mergeCells count="43">
    <mergeCell ref="A30:B30"/>
    <mergeCell ref="A5:B5"/>
    <mergeCell ref="A6:B6"/>
    <mergeCell ref="A7:B7"/>
    <mergeCell ref="A8:B8"/>
    <mergeCell ref="A9:B9"/>
    <mergeCell ref="A10:B10"/>
    <mergeCell ref="A11:B11"/>
    <mergeCell ref="A12:B12"/>
    <mergeCell ref="A19:B19"/>
    <mergeCell ref="A25:B25"/>
    <mergeCell ref="A28:B28"/>
    <mergeCell ref="A79:B79"/>
    <mergeCell ref="A31:B31"/>
    <mergeCell ref="A38:B38"/>
    <mergeCell ref="A44:B44"/>
    <mergeCell ref="A46:B46"/>
    <mergeCell ref="A47:B47"/>
    <mergeCell ref="A48:B48"/>
    <mergeCell ref="A49:B49"/>
    <mergeCell ref="A50:B50"/>
    <mergeCell ref="A51:B51"/>
    <mergeCell ref="A64:B64"/>
    <mergeCell ref="A76:B76"/>
    <mergeCell ref="A116:B116"/>
    <mergeCell ref="A81:B81"/>
    <mergeCell ref="A82:B82"/>
    <mergeCell ref="A95:B95"/>
    <mergeCell ref="A107:B107"/>
    <mergeCell ref="A109:B109"/>
    <mergeCell ref="A110:B110"/>
    <mergeCell ref="A111:B111"/>
    <mergeCell ref="A112:B112"/>
    <mergeCell ref="A113:B113"/>
    <mergeCell ref="A114:B114"/>
    <mergeCell ref="A115:B115"/>
    <mergeCell ref="A156:B156"/>
    <mergeCell ref="A125:B125"/>
    <mergeCell ref="A133:B133"/>
    <mergeCell ref="A136:B136"/>
    <mergeCell ref="A138:B138"/>
    <mergeCell ref="A139:B139"/>
    <mergeCell ref="A148:B14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72"/>
  <sheetViews>
    <sheetView topLeftCell="A7" workbookViewId="0">
      <selection activeCell="A5" sqref="A5:B5"/>
    </sheetView>
  </sheetViews>
  <sheetFormatPr defaultRowHeight="15"/>
  <cols>
    <col min="1" max="1" width="3" style="12" customWidth="1"/>
    <col min="2" max="2" width="45.28515625" style="12" customWidth="1"/>
    <col min="3" max="29" width="9.7109375" style="12" customWidth="1"/>
    <col min="30" max="30" width="12.42578125" customWidth="1"/>
    <col min="257" max="257" width="3" customWidth="1"/>
    <col min="258" max="258" width="45.28515625" customWidth="1"/>
    <col min="259" max="285" width="9.7109375" customWidth="1"/>
    <col min="286" max="286" width="12.42578125" customWidth="1"/>
    <col min="513" max="513" width="3" customWidth="1"/>
    <col min="514" max="514" width="45.28515625" customWidth="1"/>
    <col min="515" max="541" width="9.7109375" customWidth="1"/>
    <col min="542" max="542" width="12.42578125" customWidth="1"/>
    <col min="769" max="769" width="3" customWidth="1"/>
    <col min="770" max="770" width="45.28515625" customWidth="1"/>
    <col min="771" max="797" width="9.7109375" customWidth="1"/>
    <col min="798" max="798" width="12.42578125" customWidth="1"/>
    <col min="1025" max="1025" width="3" customWidth="1"/>
    <col min="1026" max="1026" width="45.28515625" customWidth="1"/>
    <col min="1027" max="1053" width="9.7109375" customWidth="1"/>
    <col min="1054" max="1054" width="12.42578125" customWidth="1"/>
    <col min="1281" max="1281" width="3" customWidth="1"/>
    <col min="1282" max="1282" width="45.28515625" customWidth="1"/>
    <col min="1283" max="1309" width="9.7109375" customWidth="1"/>
    <col min="1310" max="1310" width="12.42578125" customWidth="1"/>
    <col min="1537" max="1537" width="3" customWidth="1"/>
    <col min="1538" max="1538" width="45.28515625" customWidth="1"/>
    <col min="1539" max="1565" width="9.7109375" customWidth="1"/>
    <col min="1566" max="1566" width="12.42578125" customWidth="1"/>
    <col min="1793" max="1793" width="3" customWidth="1"/>
    <col min="1794" max="1794" width="45.28515625" customWidth="1"/>
    <col min="1795" max="1821" width="9.7109375" customWidth="1"/>
    <col min="1822" max="1822" width="12.42578125" customWidth="1"/>
    <col min="2049" max="2049" width="3" customWidth="1"/>
    <col min="2050" max="2050" width="45.28515625" customWidth="1"/>
    <col min="2051" max="2077" width="9.7109375" customWidth="1"/>
    <col min="2078" max="2078" width="12.42578125" customWidth="1"/>
    <col min="2305" max="2305" width="3" customWidth="1"/>
    <col min="2306" max="2306" width="45.28515625" customWidth="1"/>
    <col min="2307" max="2333" width="9.7109375" customWidth="1"/>
    <col min="2334" max="2334" width="12.42578125" customWidth="1"/>
    <col min="2561" max="2561" width="3" customWidth="1"/>
    <col min="2562" max="2562" width="45.28515625" customWidth="1"/>
    <col min="2563" max="2589" width="9.7109375" customWidth="1"/>
    <col min="2590" max="2590" width="12.42578125" customWidth="1"/>
    <col min="2817" max="2817" width="3" customWidth="1"/>
    <col min="2818" max="2818" width="45.28515625" customWidth="1"/>
    <col min="2819" max="2845" width="9.7109375" customWidth="1"/>
    <col min="2846" max="2846" width="12.42578125" customWidth="1"/>
    <col min="3073" max="3073" width="3" customWidth="1"/>
    <col min="3074" max="3074" width="45.28515625" customWidth="1"/>
    <col min="3075" max="3101" width="9.7109375" customWidth="1"/>
    <col min="3102" max="3102" width="12.42578125" customWidth="1"/>
    <col min="3329" max="3329" width="3" customWidth="1"/>
    <col min="3330" max="3330" width="45.28515625" customWidth="1"/>
    <col min="3331" max="3357" width="9.7109375" customWidth="1"/>
    <col min="3358" max="3358" width="12.42578125" customWidth="1"/>
    <col min="3585" max="3585" width="3" customWidth="1"/>
    <col min="3586" max="3586" width="45.28515625" customWidth="1"/>
    <col min="3587" max="3613" width="9.7109375" customWidth="1"/>
    <col min="3614" max="3614" width="12.42578125" customWidth="1"/>
    <col min="3841" max="3841" width="3" customWidth="1"/>
    <col min="3842" max="3842" width="45.28515625" customWidth="1"/>
    <col min="3843" max="3869" width="9.7109375" customWidth="1"/>
    <col min="3870" max="3870" width="12.42578125" customWidth="1"/>
    <col min="4097" max="4097" width="3" customWidth="1"/>
    <col min="4098" max="4098" width="45.28515625" customWidth="1"/>
    <col min="4099" max="4125" width="9.7109375" customWidth="1"/>
    <col min="4126" max="4126" width="12.42578125" customWidth="1"/>
    <col min="4353" max="4353" width="3" customWidth="1"/>
    <col min="4354" max="4354" width="45.28515625" customWidth="1"/>
    <col min="4355" max="4381" width="9.7109375" customWidth="1"/>
    <col min="4382" max="4382" width="12.42578125" customWidth="1"/>
    <col min="4609" max="4609" width="3" customWidth="1"/>
    <col min="4610" max="4610" width="45.28515625" customWidth="1"/>
    <col min="4611" max="4637" width="9.7109375" customWidth="1"/>
    <col min="4638" max="4638" width="12.42578125" customWidth="1"/>
    <col min="4865" max="4865" width="3" customWidth="1"/>
    <col min="4866" max="4866" width="45.28515625" customWidth="1"/>
    <col min="4867" max="4893" width="9.7109375" customWidth="1"/>
    <col min="4894" max="4894" width="12.42578125" customWidth="1"/>
    <col min="5121" max="5121" width="3" customWidth="1"/>
    <col min="5122" max="5122" width="45.28515625" customWidth="1"/>
    <col min="5123" max="5149" width="9.7109375" customWidth="1"/>
    <col min="5150" max="5150" width="12.42578125" customWidth="1"/>
    <col min="5377" max="5377" width="3" customWidth="1"/>
    <col min="5378" max="5378" width="45.28515625" customWidth="1"/>
    <col min="5379" max="5405" width="9.7109375" customWidth="1"/>
    <col min="5406" max="5406" width="12.42578125" customWidth="1"/>
    <col min="5633" max="5633" width="3" customWidth="1"/>
    <col min="5634" max="5634" width="45.28515625" customWidth="1"/>
    <col min="5635" max="5661" width="9.7109375" customWidth="1"/>
    <col min="5662" max="5662" width="12.42578125" customWidth="1"/>
    <col min="5889" max="5889" width="3" customWidth="1"/>
    <col min="5890" max="5890" width="45.28515625" customWidth="1"/>
    <col min="5891" max="5917" width="9.7109375" customWidth="1"/>
    <col min="5918" max="5918" width="12.42578125" customWidth="1"/>
    <col min="6145" max="6145" width="3" customWidth="1"/>
    <col min="6146" max="6146" width="45.28515625" customWidth="1"/>
    <col min="6147" max="6173" width="9.7109375" customWidth="1"/>
    <col min="6174" max="6174" width="12.42578125" customWidth="1"/>
    <col min="6401" max="6401" width="3" customWidth="1"/>
    <col min="6402" max="6402" width="45.28515625" customWidth="1"/>
    <col min="6403" max="6429" width="9.7109375" customWidth="1"/>
    <col min="6430" max="6430" width="12.42578125" customWidth="1"/>
    <col min="6657" max="6657" width="3" customWidth="1"/>
    <col min="6658" max="6658" width="45.28515625" customWidth="1"/>
    <col min="6659" max="6685" width="9.7109375" customWidth="1"/>
    <col min="6686" max="6686" width="12.42578125" customWidth="1"/>
    <col min="6913" max="6913" width="3" customWidth="1"/>
    <col min="6914" max="6914" width="45.28515625" customWidth="1"/>
    <col min="6915" max="6941" width="9.7109375" customWidth="1"/>
    <col min="6942" max="6942" width="12.42578125" customWidth="1"/>
    <col min="7169" max="7169" width="3" customWidth="1"/>
    <col min="7170" max="7170" width="45.28515625" customWidth="1"/>
    <col min="7171" max="7197" width="9.7109375" customWidth="1"/>
    <col min="7198" max="7198" width="12.42578125" customWidth="1"/>
    <col min="7425" max="7425" width="3" customWidth="1"/>
    <col min="7426" max="7426" width="45.28515625" customWidth="1"/>
    <col min="7427" max="7453" width="9.7109375" customWidth="1"/>
    <col min="7454" max="7454" width="12.42578125" customWidth="1"/>
    <col min="7681" max="7681" width="3" customWidth="1"/>
    <col min="7682" max="7682" width="45.28515625" customWidth="1"/>
    <col min="7683" max="7709" width="9.7109375" customWidth="1"/>
    <col min="7710" max="7710" width="12.42578125" customWidth="1"/>
    <col min="7937" max="7937" width="3" customWidth="1"/>
    <col min="7938" max="7938" width="45.28515625" customWidth="1"/>
    <col min="7939" max="7965" width="9.7109375" customWidth="1"/>
    <col min="7966" max="7966" width="12.42578125" customWidth="1"/>
    <col min="8193" max="8193" width="3" customWidth="1"/>
    <col min="8194" max="8194" width="45.28515625" customWidth="1"/>
    <col min="8195" max="8221" width="9.7109375" customWidth="1"/>
    <col min="8222" max="8222" width="12.42578125" customWidth="1"/>
    <col min="8449" max="8449" width="3" customWidth="1"/>
    <col min="8450" max="8450" width="45.28515625" customWidth="1"/>
    <col min="8451" max="8477" width="9.7109375" customWidth="1"/>
    <col min="8478" max="8478" width="12.42578125" customWidth="1"/>
    <col min="8705" max="8705" width="3" customWidth="1"/>
    <col min="8706" max="8706" width="45.28515625" customWidth="1"/>
    <col min="8707" max="8733" width="9.7109375" customWidth="1"/>
    <col min="8734" max="8734" width="12.42578125" customWidth="1"/>
    <col min="8961" max="8961" width="3" customWidth="1"/>
    <col min="8962" max="8962" width="45.28515625" customWidth="1"/>
    <col min="8963" max="8989" width="9.7109375" customWidth="1"/>
    <col min="8990" max="8990" width="12.42578125" customWidth="1"/>
    <col min="9217" max="9217" width="3" customWidth="1"/>
    <col min="9218" max="9218" width="45.28515625" customWidth="1"/>
    <col min="9219" max="9245" width="9.7109375" customWidth="1"/>
    <col min="9246" max="9246" width="12.42578125" customWidth="1"/>
    <col min="9473" max="9473" width="3" customWidth="1"/>
    <col min="9474" max="9474" width="45.28515625" customWidth="1"/>
    <col min="9475" max="9501" width="9.7109375" customWidth="1"/>
    <col min="9502" max="9502" width="12.42578125" customWidth="1"/>
    <col min="9729" max="9729" width="3" customWidth="1"/>
    <col min="9730" max="9730" width="45.28515625" customWidth="1"/>
    <col min="9731" max="9757" width="9.7109375" customWidth="1"/>
    <col min="9758" max="9758" width="12.42578125" customWidth="1"/>
    <col min="9985" max="9985" width="3" customWidth="1"/>
    <col min="9986" max="9986" width="45.28515625" customWidth="1"/>
    <col min="9987" max="10013" width="9.7109375" customWidth="1"/>
    <col min="10014" max="10014" width="12.42578125" customWidth="1"/>
    <col min="10241" max="10241" width="3" customWidth="1"/>
    <col min="10242" max="10242" width="45.28515625" customWidth="1"/>
    <col min="10243" max="10269" width="9.7109375" customWidth="1"/>
    <col min="10270" max="10270" width="12.42578125" customWidth="1"/>
    <col min="10497" max="10497" width="3" customWidth="1"/>
    <col min="10498" max="10498" width="45.28515625" customWidth="1"/>
    <col min="10499" max="10525" width="9.7109375" customWidth="1"/>
    <col min="10526" max="10526" width="12.42578125" customWidth="1"/>
    <col min="10753" max="10753" width="3" customWidth="1"/>
    <col min="10754" max="10754" width="45.28515625" customWidth="1"/>
    <col min="10755" max="10781" width="9.7109375" customWidth="1"/>
    <col min="10782" max="10782" width="12.42578125" customWidth="1"/>
    <col min="11009" max="11009" width="3" customWidth="1"/>
    <col min="11010" max="11010" width="45.28515625" customWidth="1"/>
    <col min="11011" max="11037" width="9.7109375" customWidth="1"/>
    <col min="11038" max="11038" width="12.42578125" customWidth="1"/>
    <col min="11265" max="11265" width="3" customWidth="1"/>
    <col min="11266" max="11266" width="45.28515625" customWidth="1"/>
    <col min="11267" max="11293" width="9.7109375" customWidth="1"/>
    <col min="11294" max="11294" width="12.42578125" customWidth="1"/>
    <col min="11521" max="11521" width="3" customWidth="1"/>
    <col min="11522" max="11522" width="45.28515625" customWidth="1"/>
    <col min="11523" max="11549" width="9.7109375" customWidth="1"/>
    <col min="11550" max="11550" width="12.42578125" customWidth="1"/>
    <col min="11777" max="11777" width="3" customWidth="1"/>
    <col min="11778" max="11778" width="45.28515625" customWidth="1"/>
    <col min="11779" max="11805" width="9.7109375" customWidth="1"/>
    <col min="11806" max="11806" width="12.42578125" customWidth="1"/>
    <col min="12033" max="12033" width="3" customWidth="1"/>
    <col min="12034" max="12034" width="45.28515625" customWidth="1"/>
    <col min="12035" max="12061" width="9.7109375" customWidth="1"/>
    <col min="12062" max="12062" width="12.42578125" customWidth="1"/>
    <col min="12289" max="12289" width="3" customWidth="1"/>
    <col min="12290" max="12290" width="45.28515625" customWidth="1"/>
    <col min="12291" max="12317" width="9.7109375" customWidth="1"/>
    <col min="12318" max="12318" width="12.42578125" customWidth="1"/>
    <col min="12545" max="12545" width="3" customWidth="1"/>
    <col min="12546" max="12546" width="45.28515625" customWidth="1"/>
    <col min="12547" max="12573" width="9.7109375" customWidth="1"/>
    <col min="12574" max="12574" width="12.42578125" customWidth="1"/>
    <col min="12801" max="12801" width="3" customWidth="1"/>
    <col min="12802" max="12802" width="45.28515625" customWidth="1"/>
    <col min="12803" max="12829" width="9.7109375" customWidth="1"/>
    <col min="12830" max="12830" width="12.42578125" customWidth="1"/>
    <col min="13057" max="13057" width="3" customWidth="1"/>
    <col min="13058" max="13058" width="45.28515625" customWidth="1"/>
    <col min="13059" max="13085" width="9.7109375" customWidth="1"/>
    <col min="13086" max="13086" width="12.42578125" customWidth="1"/>
    <col min="13313" max="13313" width="3" customWidth="1"/>
    <col min="13314" max="13314" width="45.28515625" customWidth="1"/>
    <col min="13315" max="13341" width="9.7109375" customWidth="1"/>
    <col min="13342" max="13342" width="12.42578125" customWidth="1"/>
    <col min="13569" max="13569" width="3" customWidth="1"/>
    <col min="13570" max="13570" width="45.28515625" customWidth="1"/>
    <col min="13571" max="13597" width="9.7109375" customWidth="1"/>
    <col min="13598" max="13598" width="12.42578125" customWidth="1"/>
    <col min="13825" max="13825" width="3" customWidth="1"/>
    <col min="13826" max="13826" width="45.28515625" customWidth="1"/>
    <col min="13827" max="13853" width="9.7109375" customWidth="1"/>
    <col min="13854" max="13854" width="12.42578125" customWidth="1"/>
    <col min="14081" max="14081" width="3" customWidth="1"/>
    <col min="14082" max="14082" width="45.28515625" customWidth="1"/>
    <col min="14083" max="14109" width="9.7109375" customWidth="1"/>
    <col min="14110" max="14110" width="12.42578125" customWidth="1"/>
    <col min="14337" max="14337" width="3" customWidth="1"/>
    <col min="14338" max="14338" width="45.28515625" customWidth="1"/>
    <col min="14339" max="14365" width="9.7109375" customWidth="1"/>
    <col min="14366" max="14366" width="12.42578125" customWidth="1"/>
    <col min="14593" max="14593" width="3" customWidth="1"/>
    <col min="14594" max="14594" width="45.28515625" customWidth="1"/>
    <col min="14595" max="14621" width="9.7109375" customWidth="1"/>
    <col min="14622" max="14622" width="12.42578125" customWidth="1"/>
    <col min="14849" max="14849" width="3" customWidth="1"/>
    <col min="14850" max="14850" width="45.28515625" customWidth="1"/>
    <col min="14851" max="14877" width="9.7109375" customWidth="1"/>
    <col min="14878" max="14878" width="12.42578125" customWidth="1"/>
    <col min="15105" max="15105" width="3" customWidth="1"/>
    <col min="15106" max="15106" width="45.28515625" customWidth="1"/>
    <col min="15107" max="15133" width="9.7109375" customWidth="1"/>
    <col min="15134" max="15134" width="12.42578125" customWidth="1"/>
    <col min="15361" max="15361" width="3" customWidth="1"/>
    <col min="15362" max="15362" width="45.28515625" customWidth="1"/>
    <col min="15363" max="15389" width="9.7109375" customWidth="1"/>
    <col min="15390" max="15390" width="12.42578125" customWidth="1"/>
    <col min="15617" max="15617" width="3" customWidth="1"/>
    <col min="15618" max="15618" width="45.28515625" customWidth="1"/>
    <col min="15619" max="15645" width="9.7109375" customWidth="1"/>
    <col min="15646" max="15646" width="12.42578125" customWidth="1"/>
    <col min="15873" max="15873" width="3" customWidth="1"/>
    <col min="15874" max="15874" width="45.28515625" customWidth="1"/>
    <col min="15875" max="15901" width="9.7109375" customWidth="1"/>
    <col min="15902" max="15902" width="12.42578125" customWidth="1"/>
    <col min="16129" max="16129" width="3" customWidth="1"/>
    <col min="16130" max="16130" width="45.28515625" customWidth="1"/>
    <col min="16131" max="16157" width="9.7109375" customWidth="1"/>
    <col min="16158" max="16158" width="12.42578125" customWidth="1"/>
  </cols>
  <sheetData>
    <row r="1" spans="1:33" ht="52.35" customHeight="1"/>
    <row r="2" spans="1:33" ht="18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75">
      <c r="A5" s="97" t="s">
        <v>217</v>
      </c>
      <c r="B5" s="97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38"/>
      <c r="AE5" s="38"/>
      <c r="AF5" s="38"/>
      <c r="AG5" s="38"/>
    </row>
    <row r="6" spans="1:33">
      <c r="A6" s="93"/>
      <c r="B6" s="93"/>
      <c r="AD6" s="38"/>
      <c r="AE6" s="38"/>
      <c r="AF6" s="38"/>
      <c r="AG6" s="38"/>
    </row>
    <row r="7" spans="1:33" ht="15.75">
      <c r="A7" s="93"/>
      <c r="B7" s="93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38"/>
      <c r="AE7" s="38"/>
      <c r="AF7" s="38"/>
      <c r="AG7" s="38"/>
    </row>
    <row r="8" spans="1:33" ht="45.75" customHeight="1">
      <c r="A8" s="93"/>
      <c r="B8" s="93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  <c r="AG8" s="38"/>
    </row>
    <row r="9" spans="1:33">
      <c r="A9" s="93"/>
      <c r="B9" s="9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38"/>
      <c r="AE9" s="38"/>
      <c r="AF9" s="38"/>
      <c r="AG9" s="38"/>
    </row>
    <row r="10" spans="1:33">
      <c r="B10" s="14" t="s">
        <v>218</v>
      </c>
      <c r="AD10" s="38"/>
      <c r="AE10" s="38"/>
      <c r="AF10" s="38"/>
      <c r="AG10" s="38"/>
    </row>
    <row r="11" spans="1:33">
      <c r="B11" s="40" t="s">
        <v>134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38"/>
      <c r="AE11" s="38"/>
      <c r="AF11" s="38"/>
      <c r="AG11" s="38"/>
    </row>
    <row r="12" spans="1:33">
      <c r="B12" s="12" t="s">
        <v>219</v>
      </c>
      <c r="C12" s="12">
        <v>872</v>
      </c>
      <c r="D12" s="12">
        <v>860</v>
      </c>
      <c r="E12" s="12">
        <v>786</v>
      </c>
      <c r="F12" s="12">
        <v>731</v>
      </c>
      <c r="G12" s="12">
        <v>730</v>
      </c>
      <c r="H12" s="12">
        <v>641</v>
      </c>
      <c r="I12" s="12">
        <v>654</v>
      </c>
      <c r="J12" s="12">
        <v>724</v>
      </c>
      <c r="K12" s="12">
        <v>740</v>
      </c>
      <c r="L12" s="12">
        <v>789</v>
      </c>
      <c r="M12" s="12">
        <v>848</v>
      </c>
      <c r="N12" s="12">
        <v>865</v>
      </c>
      <c r="O12" s="12">
        <v>919</v>
      </c>
      <c r="P12" s="12">
        <v>866</v>
      </c>
      <c r="Q12" s="12">
        <v>826</v>
      </c>
      <c r="R12" s="12">
        <v>846</v>
      </c>
      <c r="S12" s="12">
        <v>866</v>
      </c>
      <c r="T12" s="12">
        <v>881</v>
      </c>
      <c r="U12" s="12">
        <v>914</v>
      </c>
      <c r="V12" s="12">
        <v>760</v>
      </c>
      <c r="W12" s="12">
        <v>704</v>
      </c>
      <c r="X12" s="12">
        <v>699</v>
      </c>
      <c r="Y12" s="12">
        <v>748</v>
      </c>
      <c r="Z12" s="12">
        <v>765</v>
      </c>
      <c r="AA12" s="12">
        <v>757</v>
      </c>
      <c r="AB12" s="12">
        <v>721</v>
      </c>
      <c r="AC12" s="12">
        <v>659</v>
      </c>
      <c r="AD12" s="38">
        <v>664</v>
      </c>
      <c r="AE12" s="38">
        <v>622</v>
      </c>
      <c r="AF12" s="38"/>
      <c r="AG12" s="38"/>
    </row>
    <row r="13" spans="1:33">
      <c r="B13" s="12" t="s">
        <v>220</v>
      </c>
      <c r="C13" s="12">
        <v>282</v>
      </c>
      <c r="D13" s="12">
        <v>270</v>
      </c>
      <c r="E13" s="12">
        <v>280</v>
      </c>
      <c r="F13" s="12">
        <v>304</v>
      </c>
      <c r="G13" s="12">
        <v>342</v>
      </c>
      <c r="H13" s="12">
        <v>331</v>
      </c>
      <c r="I13" s="12">
        <v>370</v>
      </c>
      <c r="J13" s="12">
        <v>466</v>
      </c>
      <c r="K13" s="12">
        <v>488</v>
      </c>
      <c r="L13" s="12">
        <v>481</v>
      </c>
      <c r="M13" s="12">
        <v>473</v>
      </c>
      <c r="N13" s="12">
        <v>473</v>
      </c>
      <c r="O13" s="12">
        <v>516</v>
      </c>
      <c r="P13" s="12">
        <v>497</v>
      </c>
      <c r="Q13" s="12">
        <v>483</v>
      </c>
      <c r="R13" s="12">
        <v>493</v>
      </c>
      <c r="S13" s="12">
        <v>499</v>
      </c>
      <c r="T13" s="12">
        <v>542</v>
      </c>
      <c r="U13" s="12">
        <v>524</v>
      </c>
      <c r="V13" s="12">
        <v>484</v>
      </c>
      <c r="W13" s="12">
        <v>587</v>
      </c>
      <c r="X13" s="12">
        <v>602</v>
      </c>
      <c r="Y13" s="12">
        <v>608</v>
      </c>
      <c r="Z13" s="12">
        <v>653</v>
      </c>
      <c r="AA13" s="12">
        <v>722</v>
      </c>
      <c r="AB13" s="12">
        <v>794</v>
      </c>
      <c r="AC13" s="12">
        <v>859</v>
      </c>
      <c r="AD13" s="12">
        <v>927</v>
      </c>
      <c r="AE13" s="12">
        <v>925</v>
      </c>
      <c r="AF13" s="38"/>
      <c r="AG13" s="38"/>
    </row>
    <row r="14" spans="1:33">
      <c r="B14" s="12" t="s">
        <v>221</v>
      </c>
      <c r="C14" s="12" t="s">
        <v>46</v>
      </c>
      <c r="D14" s="12" t="s">
        <v>46</v>
      </c>
      <c r="E14" s="12" t="s">
        <v>46</v>
      </c>
      <c r="F14" s="12" t="s">
        <v>46</v>
      </c>
      <c r="G14" s="12" t="s">
        <v>46</v>
      </c>
      <c r="H14" s="12" t="s">
        <v>46</v>
      </c>
      <c r="I14" s="12" t="s">
        <v>46</v>
      </c>
      <c r="J14" s="12" t="s">
        <v>46</v>
      </c>
      <c r="K14" s="12" t="s">
        <v>46</v>
      </c>
      <c r="L14" s="12" t="s">
        <v>46</v>
      </c>
      <c r="M14" s="12" t="s">
        <v>46</v>
      </c>
      <c r="N14" s="12" t="s">
        <v>46</v>
      </c>
      <c r="O14" s="12" t="s">
        <v>46</v>
      </c>
      <c r="P14" s="12" t="s">
        <v>46</v>
      </c>
      <c r="Q14" s="12" t="s">
        <v>46</v>
      </c>
      <c r="R14" s="12" t="s">
        <v>46</v>
      </c>
      <c r="S14" s="12" t="s">
        <v>46</v>
      </c>
      <c r="T14" s="12" t="s">
        <v>46</v>
      </c>
      <c r="U14" s="12" t="s">
        <v>46</v>
      </c>
      <c r="V14" s="12" t="s">
        <v>46</v>
      </c>
      <c r="W14" s="12" t="s">
        <v>46</v>
      </c>
      <c r="X14" s="12" t="s">
        <v>46</v>
      </c>
      <c r="Y14" s="12" t="s">
        <v>46</v>
      </c>
      <c r="Z14" s="12" t="s">
        <v>46</v>
      </c>
      <c r="AA14" s="12" t="s">
        <v>46</v>
      </c>
      <c r="AB14" s="12" t="s">
        <v>46</v>
      </c>
      <c r="AC14" s="12" t="s">
        <v>46</v>
      </c>
      <c r="AD14" s="38" t="s">
        <v>222</v>
      </c>
      <c r="AE14" s="38" t="s">
        <v>222</v>
      </c>
      <c r="AF14" s="38"/>
      <c r="AG14" s="38"/>
    </row>
    <row r="15" spans="1:33">
      <c r="B15" s="40" t="s">
        <v>223</v>
      </c>
      <c r="AD15" s="38"/>
      <c r="AE15" s="38"/>
      <c r="AF15" s="38"/>
      <c r="AG15" s="38"/>
    </row>
    <row r="16" spans="1:33">
      <c r="B16" s="12" t="s">
        <v>224</v>
      </c>
      <c r="C16" s="16">
        <v>11100</v>
      </c>
      <c r="D16" s="16">
        <v>11222</v>
      </c>
      <c r="E16" s="16">
        <v>11099</v>
      </c>
      <c r="F16" s="16">
        <v>11126</v>
      </c>
      <c r="G16" s="16">
        <v>11029</v>
      </c>
      <c r="H16" s="16">
        <v>10936</v>
      </c>
      <c r="I16" s="16">
        <v>10752</v>
      </c>
      <c r="J16" s="16">
        <v>10740</v>
      </c>
      <c r="K16" s="16">
        <v>10758</v>
      </c>
      <c r="L16" s="16">
        <v>10818</v>
      </c>
      <c r="M16" s="16">
        <v>10684</v>
      </c>
      <c r="N16" s="16">
        <v>10966</v>
      </c>
      <c r="O16" s="16">
        <v>11010</v>
      </c>
      <c r="P16" s="16">
        <v>11046</v>
      </c>
      <c r="Q16" s="16">
        <v>11190</v>
      </c>
      <c r="R16" s="16">
        <v>11125</v>
      </c>
      <c r="S16" s="16">
        <v>11263</v>
      </c>
      <c r="T16" s="16">
        <v>11607</v>
      </c>
      <c r="U16" s="16">
        <v>12000</v>
      </c>
      <c r="V16" s="16">
        <v>12098</v>
      </c>
      <c r="W16" s="16">
        <v>12061</v>
      </c>
      <c r="X16" s="16">
        <v>11914</v>
      </c>
      <c r="Y16" s="16">
        <v>11921</v>
      </c>
      <c r="Z16" s="16">
        <v>12081</v>
      </c>
      <c r="AA16" s="16">
        <v>12239</v>
      </c>
      <c r="AB16" s="16">
        <v>12464</v>
      </c>
      <c r="AC16" s="16">
        <v>12524</v>
      </c>
      <c r="AD16" s="16">
        <v>12526</v>
      </c>
      <c r="AE16" s="16">
        <v>12499</v>
      </c>
      <c r="AF16" s="38"/>
      <c r="AG16" s="38"/>
    </row>
    <row r="17" spans="1:33">
      <c r="B17" s="12" t="s">
        <v>146</v>
      </c>
      <c r="C17" s="16">
        <v>2761</v>
      </c>
      <c r="D17" s="16">
        <v>2801</v>
      </c>
      <c r="E17" s="16">
        <v>2909</v>
      </c>
      <c r="F17" s="16">
        <v>3027</v>
      </c>
      <c r="G17" s="16">
        <v>3260</v>
      </c>
      <c r="H17" s="16">
        <v>3372</v>
      </c>
      <c r="I17" s="16">
        <v>3550</v>
      </c>
      <c r="J17" s="16">
        <v>3823</v>
      </c>
      <c r="K17" s="16">
        <v>4129</v>
      </c>
      <c r="L17" s="16">
        <v>4352</v>
      </c>
      <c r="M17" s="16">
        <v>4514</v>
      </c>
      <c r="N17" s="16">
        <v>4733</v>
      </c>
      <c r="O17" s="16">
        <v>4872</v>
      </c>
      <c r="P17" s="16">
        <v>5053</v>
      </c>
      <c r="Q17" s="16">
        <v>5291</v>
      </c>
      <c r="R17" s="16">
        <v>5458</v>
      </c>
      <c r="S17" s="16">
        <v>5525</v>
      </c>
      <c r="T17" s="16">
        <v>5872</v>
      </c>
      <c r="U17" s="16">
        <v>6243</v>
      </c>
      <c r="V17" s="16">
        <v>6501</v>
      </c>
      <c r="W17" s="16">
        <v>6758</v>
      </c>
      <c r="X17" s="16">
        <v>7003</v>
      </c>
      <c r="Y17" s="16">
        <v>7168</v>
      </c>
      <c r="Z17" s="16">
        <v>7571</v>
      </c>
      <c r="AA17" s="16">
        <v>8034</v>
      </c>
      <c r="AB17" s="16">
        <v>8554</v>
      </c>
      <c r="AC17" s="16">
        <v>9167</v>
      </c>
      <c r="AD17" s="16">
        <v>9715</v>
      </c>
      <c r="AE17" s="16">
        <v>10286</v>
      </c>
      <c r="AF17" s="38"/>
      <c r="AG17" s="38"/>
    </row>
    <row r="18" spans="1:33">
      <c r="B18" s="12" t="s">
        <v>225</v>
      </c>
      <c r="C18" s="12">
        <v>306</v>
      </c>
      <c r="D18" s="12">
        <v>298</v>
      </c>
      <c r="E18" s="12">
        <v>289</v>
      </c>
      <c r="F18" s="12">
        <v>287</v>
      </c>
      <c r="G18" s="12">
        <v>282</v>
      </c>
      <c r="H18" s="12">
        <v>275</v>
      </c>
      <c r="I18" s="12">
        <v>268</v>
      </c>
      <c r="J18" s="12">
        <v>275</v>
      </c>
      <c r="K18" s="12">
        <v>289</v>
      </c>
      <c r="L18" s="12">
        <v>298</v>
      </c>
      <c r="M18" s="12">
        <v>311</v>
      </c>
      <c r="N18" s="12">
        <v>318</v>
      </c>
      <c r="O18" s="12">
        <v>350</v>
      </c>
      <c r="P18" s="12">
        <v>373</v>
      </c>
      <c r="Q18" s="12">
        <v>409</v>
      </c>
      <c r="R18" s="12">
        <v>444</v>
      </c>
      <c r="S18" s="12">
        <v>485</v>
      </c>
      <c r="T18" s="12">
        <v>522</v>
      </c>
      <c r="U18" s="12">
        <v>567</v>
      </c>
      <c r="V18" s="12">
        <v>595</v>
      </c>
      <c r="W18" s="12">
        <v>616</v>
      </c>
      <c r="X18" s="12">
        <v>631</v>
      </c>
      <c r="Y18" s="12">
        <v>661</v>
      </c>
      <c r="Z18" s="12">
        <v>672</v>
      </c>
      <c r="AA18" s="12">
        <v>688</v>
      </c>
      <c r="AB18" s="12">
        <v>709</v>
      </c>
      <c r="AC18" s="12">
        <v>716</v>
      </c>
      <c r="AD18" s="38">
        <v>721</v>
      </c>
      <c r="AE18" s="38">
        <v>730</v>
      </c>
      <c r="AF18" s="38"/>
      <c r="AG18" s="38"/>
    </row>
    <row r="19" spans="1:33">
      <c r="B19" s="40" t="s">
        <v>226</v>
      </c>
      <c r="AD19" s="38"/>
      <c r="AE19" s="38"/>
      <c r="AF19" s="38"/>
      <c r="AG19" s="38"/>
    </row>
    <row r="20" spans="1:33">
      <c r="B20" s="12" t="s">
        <v>63</v>
      </c>
      <c r="C20" s="16">
        <v>18071</v>
      </c>
      <c r="D20" s="16">
        <v>17592</v>
      </c>
      <c r="E20" s="16">
        <v>18089</v>
      </c>
      <c r="F20" s="16">
        <v>18291</v>
      </c>
      <c r="G20" s="16">
        <v>18535</v>
      </c>
      <c r="H20" s="16">
        <v>18602</v>
      </c>
      <c r="I20" s="16">
        <v>18534</v>
      </c>
      <c r="J20" s="16">
        <v>18632</v>
      </c>
      <c r="K20" s="16">
        <v>18395</v>
      </c>
      <c r="L20" s="16">
        <v>18372</v>
      </c>
      <c r="M20" s="16">
        <v>18425</v>
      </c>
      <c r="N20" s="16">
        <v>17941</v>
      </c>
      <c r="O20" s="16">
        <v>18469</v>
      </c>
      <c r="P20" s="16">
        <v>18433</v>
      </c>
      <c r="Q20" s="16">
        <v>18204</v>
      </c>
      <c r="R20" s="16">
        <v>18228</v>
      </c>
      <c r="S20" s="16">
        <v>17772</v>
      </c>
      <c r="T20" s="16">
        <v>17836</v>
      </c>
      <c r="U20" s="16">
        <v>16902</v>
      </c>
      <c r="V20" s="16">
        <v>16845</v>
      </c>
      <c r="W20" s="16">
        <v>16855</v>
      </c>
      <c r="X20" s="16">
        <v>16669</v>
      </c>
      <c r="Y20" s="16">
        <v>16447</v>
      </c>
      <c r="Z20" s="16">
        <v>16267</v>
      </c>
      <c r="AA20" s="16">
        <v>15334</v>
      </c>
      <c r="AB20" s="16">
        <v>15205</v>
      </c>
      <c r="AC20" s="16">
        <v>15102</v>
      </c>
      <c r="AD20" s="16">
        <v>14741</v>
      </c>
      <c r="AE20" s="16">
        <v>14859</v>
      </c>
      <c r="AF20" s="38"/>
      <c r="AG20" s="38"/>
    </row>
    <row r="21" spans="1:33">
      <c r="B21" s="12" t="s">
        <v>64</v>
      </c>
      <c r="C21" s="16">
        <v>17538</v>
      </c>
      <c r="D21" s="16">
        <v>17203</v>
      </c>
      <c r="E21" s="16">
        <v>17860</v>
      </c>
      <c r="F21" s="16">
        <v>18228</v>
      </c>
      <c r="G21" s="16">
        <v>18421</v>
      </c>
      <c r="H21" s="16">
        <v>18650</v>
      </c>
      <c r="I21" s="16">
        <v>18835</v>
      </c>
      <c r="J21" s="16">
        <v>18877</v>
      </c>
      <c r="K21" s="16">
        <v>18777</v>
      </c>
      <c r="L21" s="16">
        <v>18729</v>
      </c>
      <c r="M21" s="16">
        <v>18632</v>
      </c>
      <c r="N21" s="16">
        <v>18060</v>
      </c>
      <c r="O21" s="16">
        <v>18551</v>
      </c>
      <c r="P21" s="16">
        <v>18414</v>
      </c>
      <c r="Q21" s="16">
        <v>18177</v>
      </c>
      <c r="R21" s="16">
        <v>18217</v>
      </c>
      <c r="S21" s="16">
        <v>17777</v>
      </c>
      <c r="T21" s="16">
        <v>17757</v>
      </c>
      <c r="U21" s="16">
        <v>16792</v>
      </c>
      <c r="V21" s="16">
        <v>16726</v>
      </c>
      <c r="W21" s="16">
        <v>16906</v>
      </c>
      <c r="X21" s="16">
        <v>16744</v>
      </c>
      <c r="Y21" s="16">
        <v>16704</v>
      </c>
      <c r="Z21" s="16">
        <v>16693</v>
      </c>
      <c r="AA21" s="16">
        <v>15894</v>
      </c>
      <c r="AB21" s="16">
        <v>15822</v>
      </c>
      <c r="AC21" s="16">
        <v>15987</v>
      </c>
      <c r="AD21" s="16">
        <v>15761</v>
      </c>
      <c r="AE21" s="16">
        <v>16004</v>
      </c>
      <c r="AF21" s="38"/>
      <c r="AG21" s="38"/>
    </row>
    <row r="22" spans="1:33">
      <c r="B22" s="12" t="s">
        <v>65</v>
      </c>
      <c r="C22" s="16">
        <v>4770</v>
      </c>
      <c r="D22" s="16">
        <v>4526</v>
      </c>
      <c r="E22" s="16">
        <v>4544</v>
      </c>
      <c r="F22" s="16">
        <v>4563</v>
      </c>
      <c r="G22" s="16">
        <v>4627</v>
      </c>
      <c r="H22" s="16">
        <v>4628</v>
      </c>
      <c r="I22" s="16">
        <v>4695</v>
      </c>
      <c r="J22" s="16">
        <v>4742</v>
      </c>
      <c r="K22" s="16">
        <v>4736</v>
      </c>
      <c r="L22" s="16">
        <v>4751</v>
      </c>
      <c r="M22" s="16">
        <v>4815</v>
      </c>
      <c r="N22" s="16">
        <v>4773</v>
      </c>
      <c r="O22" s="16">
        <v>4953</v>
      </c>
      <c r="P22" s="16">
        <v>4964</v>
      </c>
      <c r="Q22" s="16">
        <v>4924</v>
      </c>
      <c r="R22" s="16">
        <v>4924</v>
      </c>
      <c r="S22" s="16">
        <v>4780</v>
      </c>
      <c r="T22" s="16">
        <v>4820</v>
      </c>
      <c r="U22" s="16">
        <v>4545</v>
      </c>
      <c r="V22" s="16">
        <v>4547</v>
      </c>
      <c r="W22" s="16">
        <v>4575</v>
      </c>
      <c r="X22" s="16">
        <v>4548</v>
      </c>
      <c r="Y22" s="16">
        <v>4504</v>
      </c>
      <c r="Z22" s="16">
        <v>4424</v>
      </c>
      <c r="AA22" s="16">
        <v>4168</v>
      </c>
      <c r="AB22" s="16">
        <v>4129</v>
      </c>
      <c r="AC22" s="16">
        <v>4161</v>
      </c>
      <c r="AD22" s="38">
        <v>4226</v>
      </c>
      <c r="AE22" s="38">
        <v>4315</v>
      </c>
      <c r="AF22" s="38"/>
      <c r="AG22" s="38"/>
    </row>
    <row r="23" spans="1:33">
      <c r="B23" s="40" t="s">
        <v>145</v>
      </c>
      <c r="AD23" s="38"/>
      <c r="AE23" s="38"/>
      <c r="AF23" s="38"/>
      <c r="AG23" s="38"/>
    </row>
    <row r="24" spans="1:33">
      <c r="B24" s="12" t="s">
        <v>227</v>
      </c>
      <c r="Z24" s="31"/>
      <c r="AA24" s="31"/>
      <c r="AB24" s="31"/>
      <c r="AC24" s="31"/>
      <c r="AD24" s="31"/>
      <c r="AE24" s="31"/>
      <c r="AF24" s="38"/>
      <c r="AG24" s="38"/>
    </row>
    <row r="25" spans="1:33">
      <c r="A25" s="31"/>
      <c r="B25" s="31" t="s">
        <v>228</v>
      </c>
      <c r="C25" s="31">
        <v>10.1</v>
      </c>
      <c r="D25" s="31">
        <v>10</v>
      </c>
      <c r="E25" s="31">
        <v>9.8000000000000007</v>
      </c>
      <c r="F25" s="31">
        <v>9.6999999999999993</v>
      </c>
      <c r="G25" s="31">
        <v>9.6</v>
      </c>
      <c r="H25" s="31">
        <v>9.5</v>
      </c>
      <c r="I25" s="31">
        <v>9.4</v>
      </c>
      <c r="J25" s="31">
        <v>9.3000000000000007</v>
      </c>
      <c r="K25" s="31">
        <v>9.1999999999999993</v>
      </c>
      <c r="L25" s="31">
        <v>9.1999999999999993</v>
      </c>
      <c r="M25" s="31">
        <v>9.1</v>
      </c>
      <c r="N25" s="31">
        <v>9</v>
      </c>
      <c r="O25" s="31">
        <v>8.9</v>
      </c>
      <c r="P25" s="31">
        <v>8.8000000000000007</v>
      </c>
      <c r="Q25" s="31">
        <v>8.8000000000000007</v>
      </c>
      <c r="R25" s="31">
        <v>8.8000000000000007</v>
      </c>
      <c r="S25" s="31">
        <v>8.6999999999999993</v>
      </c>
      <c r="T25" s="31">
        <v>8.6999999999999993</v>
      </c>
      <c r="U25" s="31">
        <v>8.6</v>
      </c>
      <c r="V25" s="31">
        <v>8.6</v>
      </c>
      <c r="W25" s="31">
        <v>8.5</v>
      </c>
      <c r="X25" s="31">
        <v>8.5</v>
      </c>
      <c r="Y25" s="31">
        <v>8.4</v>
      </c>
      <c r="Z25" s="31">
        <v>8.4</v>
      </c>
      <c r="AA25" s="31">
        <v>8.3000000000000007</v>
      </c>
      <c r="AB25" s="31">
        <v>8.1</v>
      </c>
      <c r="AC25" s="31">
        <v>8</v>
      </c>
      <c r="AD25" s="31">
        <v>8</v>
      </c>
      <c r="AE25" s="31">
        <v>7.9</v>
      </c>
      <c r="AF25" s="38"/>
      <c r="AG25" s="38"/>
    </row>
    <row r="26" spans="1:33">
      <c r="A26" s="31"/>
      <c r="B26" s="31" t="s">
        <v>148</v>
      </c>
      <c r="C26" s="31">
        <v>7.8</v>
      </c>
      <c r="D26" s="31">
        <v>7.7</v>
      </c>
      <c r="E26" s="31">
        <v>7.6</v>
      </c>
      <c r="F26" s="31">
        <v>7.5</v>
      </c>
      <c r="G26" s="31">
        <v>7.4</v>
      </c>
      <c r="H26" s="31">
        <v>7.3</v>
      </c>
      <c r="I26" s="31">
        <v>7.3</v>
      </c>
      <c r="J26" s="31">
        <v>7.1</v>
      </c>
      <c r="K26" s="31">
        <v>7</v>
      </c>
      <c r="L26" s="31">
        <v>6.8</v>
      </c>
      <c r="M26" s="31">
        <v>6.7</v>
      </c>
      <c r="N26" s="31">
        <v>6.6</v>
      </c>
      <c r="O26" s="31">
        <v>6.5</v>
      </c>
      <c r="P26" s="31">
        <v>6.4</v>
      </c>
      <c r="Q26" s="31">
        <v>6.4</v>
      </c>
      <c r="R26" s="31">
        <v>6.4</v>
      </c>
      <c r="S26" s="31">
        <v>6.4</v>
      </c>
      <c r="T26" s="31">
        <v>6.4</v>
      </c>
      <c r="U26" s="31">
        <v>6.4</v>
      </c>
      <c r="V26" s="31">
        <v>6.5</v>
      </c>
      <c r="W26" s="31">
        <v>6.6</v>
      </c>
      <c r="X26" s="31">
        <v>6.6</v>
      </c>
      <c r="Y26" s="31">
        <v>6.7</v>
      </c>
      <c r="Z26" s="31">
        <v>6.8</v>
      </c>
      <c r="AA26" s="31">
        <v>6.8</v>
      </c>
      <c r="AB26" s="31">
        <v>6.8</v>
      </c>
      <c r="AC26" s="31">
        <v>6.9</v>
      </c>
      <c r="AD26" s="31">
        <v>6.9</v>
      </c>
      <c r="AE26" s="31">
        <v>6.9</v>
      </c>
      <c r="AF26" s="38"/>
      <c r="AG26" s="38"/>
    </row>
    <row r="27" spans="1:33">
      <c r="B27" s="12" t="s">
        <v>229</v>
      </c>
      <c r="AD27" s="38"/>
      <c r="AE27" s="38"/>
      <c r="AF27" s="38"/>
      <c r="AG27" s="38"/>
    </row>
    <row r="28" spans="1:33">
      <c r="A28" s="31"/>
      <c r="B28" s="31" t="s">
        <v>147</v>
      </c>
      <c r="C28" s="31">
        <v>12.9</v>
      </c>
      <c r="D28" s="31">
        <v>12.7</v>
      </c>
      <c r="E28" s="31">
        <v>12.6</v>
      </c>
      <c r="F28" s="31">
        <v>12.5</v>
      </c>
      <c r="G28" s="31">
        <v>12.5</v>
      </c>
      <c r="H28" s="31">
        <v>12.4</v>
      </c>
      <c r="I28" s="31">
        <v>12.4</v>
      </c>
      <c r="J28" s="31">
        <v>12.4</v>
      </c>
      <c r="K28" s="31">
        <v>12.4</v>
      </c>
      <c r="L28" s="31">
        <v>12.3</v>
      </c>
      <c r="M28" s="31">
        <v>12.3</v>
      </c>
      <c r="N28" s="31">
        <v>12.1</v>
      </c>
      <c r="O28" s="31">
        <v>12.1</v>
      </c>
      <c r="P28" s="31">
        <v>12</v>
      </c>
      <c r="Q28" s="31">
        <v>11.9</v>
      </c>
      <c r="R28" s="31">
        <v>11.8</v>
      </c>
      <c r="S28" s="31">
        <v>11.8</v>
      </c>
      <c r="T28" s="31">
        <v>11.8</v>
      </c>
      <c r="U28" s="31">
        <v>11.7</v>
      </c>
      <c r="V28" s="31">
        <v>11.6</v>
      </c>
      <c r="W28" s="31">
        <v>11.5</v>
      </c>
      <c r="X28" s="31">
        <v>11.5</v>
      </c>
      <c r="Y28" s="31">
        <v>11.4</v>
      </c>
      <c r="Z28" s="31">
        <v>11.3</v>
      </c>
      <c r="AA28" s="31">
        <v>11.3</v>
      </c>
      <c r="AB28" s="31">
        <v>10.9</v>
      </c>
      <c r="AC28" s="31">
        <v>10.8</v>
      </c>
      <c r="AD28" s="31">
        <v>10.7</v>
      </c>
      <c r="AE28" s="31">
        <v>10.6</v>
      </c>
      <c r="AF28" s="38"/>
      <c r="AG28" s="38"/>
    </row>
    <row r="29" spans="1:33">
      <c r="A29" s="31"/>
      <c r="B29" s="31" t="s">
        <v>148</v>
      </c>
      <c r="C29" s="31">
        <v>10</v>
      </c>
      <c r="D29" s="31">
        <v>10.199999999999999</v>
      </c>
      <c r="E29" s="31">
        <v>10.199999999999999</v>
      </c>
      <c r="F29" s="31">
        <v>10.6</v>
      </c>
      <c r="G29" s="31">
        <v>11</v>
      </c>
      <c r="H29" s="31">
        <v>11.3</v>
      </c>
      <c r="I29" s="31">
        <v>11.6</v>
      </c>
      <c r="J29" s="31">
        <v>11.7</v>
      </c>
      <c r="K29" s="31">
        <v>11.9</v>
      </c>
      <c r="L29" s="31">
        <v>12</v>
      </c>
      <c r="M29" s="31">
        <v>12.1</v>
      </c>
      <c r="N29" s="31">
        <v>12.2</v>
      </c>
      <c r="O29" s="31">
        <v>12.4</v>
      </c>
      <c r="P29" s="31">
        <v>12.3</v>
      </c>
      <c r="Q29" s="31">
        <v>12.2</v>
      </c>
      <c r="R29" s="31">
        <v>12.1</v>
      </c>
      <c r="S29" s="31">
        <v>12.2</v>
      </c>
      <c r="T29" s="31">
        <v>12.1</v>
      </c>
      <c r="U29" s="31">
        <v>11.5</v>
      </c>
      <c r="V29" s="31">
        <v>10.9</v>
      </c>
      <c r="W29" s="31">
        <v>10.4</v>
      </c>
      <c r="X29" s="31">
        <v>9.9</v>
      </c>
      <c r="Y29" s="31">
        <v>9.4</v>
      </c>
      <c r="Z29" s="31">
        <v>9.1</v>
      </c>
      <c r="AA29" s="31">
        <v>8.9</v>
      </c>
      <c r="AB29" s="31">
        <v>8.8000000000000007</v>
      </c>
      <c r="AC29" s="31">
        <v>8.8000000000000007</v>
      </c>
      <c r="AD29" s="31">
        <v>8.8000000000000007</v>
      </c>
      <c r="AE29" s="31">
        <v>8.8000000000000007</v>
      </c>
      <c r="AF29" s="38"/>
      <c r="AG29" s="38"/>
    </row>
    <row r="30" spans="1:33">
      <c r="B30" s="12" t="s">
        <v>230</v>
      </c>
      <c r="AD30" s="38"/>
      <c r="AE30" s="38"/>
      <c r="AF30" s="38"/>
      <c r="AG30" s="38"/>
    </row>
    <row r="31" spans="1:33">
      <c r="A31" s="31"/>
      <c r="B31" s="31" t="s">
        <v>228</v>
      </c>
      <c r="C31" s="31">
        <v>4.7</v>
      </c>
      <c r="D31" s="31">
        <v>4.7</v>
      </c>
      <c r="E31" s="31">
        <v>4.7</v>
      </c>
      <c r="F31" s="31">
        <v>4.7</v>
      </c>
      <c r="G31" s="31">
        <v>4.7</v>
      </c>
      <c r="H31" s="31">
        <v>4.7</v>
      </c>
      <c r="I31" s="31">
        <v>4.7</v>
      </c>
      <c r="J31" s="31">
        <v>4.7</v>
      </c>
      <c r="K31" s="31">
        <v>4.7</v>
      </c>
      <c r="L31" s="31">
        <v>4.7</v>
      </c>
      <c r="M31" s="31">
        <v>4.7</v>
      </c>
      <c r="N31" s="31">
        <v>4.7</v>
      </c>
      <c r="O31" s="31">
        <v>4.7</v>
      </c>
      <c r="P31" s="31">
        <v>4.7</v>
      </c>
      <c r="Q31" s="31">
        <v>4.7</v>
      </c>
      <c r="R31" s="31">
        <v>4.3</v>
      </c>
      <c r="S31" s="31">
        <v>4.3</v>
      </c>
      <c r="T31" s="31">
        <v>4.2</v>
      </c>
      <c r="U31" s="31">
        <v>4.2</v>
      </c>
      <c r="V31" s="31">
        <v>5.4</v>
      </c>
      <c r="W31" s="31">
        <v>5.4</v>
      </c>
      <c r="X31" s="31">
        <v>5.4</v>
      </c>
      <c r="Y31" s="31">
        <v>5.4</v>
      </c>
      <c r="Z31" s="31">
        <v>5.4</v>
      </c>
      <c r="AA31" s="31">
        <v>5.4</v>
      </c>
      <c r="AB31" s="31">
        <v>5.4</v>
      </c>
      <c r="AC31" s="31">
        <v>5.4</v>
      </c>
      <c r="AD31" s="38">
        <v>5.3</v>
      </c>
      <c r="AE31" s="38">
        <v>5.3</v>
      </c>
      <c r="AF31" s="38"/>
      <c r="AG31" s="38"/>
    </row>
    <row r="32" spans="1:33">
      <c r="B32" s="40" t="s">
        <v>231</v>
      </c>
      <c r="AD32" s="38"/>
      <c r="AE32" s="38"/>
      <c r="AF32" s="38"/>
      <c r="AG32" s="38"/>
    </row>
    <row r="33" spans="1:33">
      <c r="B33" s="12" t="s">
        <v>232</v>
      </c>
      <c r="C33" s="12">
        <v>8.6</v>
      </c>
      <c r="D33" s="12">
        <v>8.6</v>
      </c>
      <c r="E33" s="12">
        <v>8.6</v>
      </c>
      <c r="F33" s="12">
        <v>8.6</v>
      </c>
      <c r="G33" s="12">
        <v>8.6</v>
      </c>
      <c r="H33" s="12">
        <v>8.6</v>
      </c>
      <c r="I33" s="12">
        <v>8.6</v>
      </c>
      <c r="J33" s="12">
        <v>8.6</v>
      </c>
      <c r="K33" s="12">
        <v>8.6</v>
      </c>
      <c r="L33" s="12">
        <v>8.6</v>
      </c>
      <c r="M33" s="12">
        <v>8.6</v>
      </c>
      <c r="N33" s="12">
        <v>8.6</v>
      </c>
      <c r="O33" s="12">
        <v>8.6</v>
      </c>
      <c r="P33" s="12">
        <v>8.6</v>
      </c>
      <c r="Q33" s="12">
        <v>8.6</v>
      </c>
      <c r="R33" s="12">
        <v>8.6</v>
      </c>
      <c r="S33" s="12">
        <v>8.6</v>
      </c>
      <c r="T33" s="12">
        <v>8.6</v>
      </c>
      <c r="U33" s="12">
        <v>8.6</v>
      </c>
      <c r="V33" s="12">
        <v>8.6</v>
      </c>
      <c r="W33" s="12">
        <v>8.6</v>
      </c>
      <c r="X33" s="12" t="s">
        <v>46</v>
      </c>
      <c r="Y33" s="12" t="s">
        <v>46</v>
      </c>
      <c r="Z33" s="12" t="s">
        <v>46</v>
      </c>
      <c r="AA33" s="12" t="s">
        <v>46</v>
      </c>
      <c r="AB33" s="12" t="s">
        <v>46</v>
      </c>
      <c r="AC33" s="12" t="s">
        <v>46</v>
      </c>
      <c r="AD33" s="12" t="s">
        <v>46</v>
      </c>
      <c r="AE33" s="12" t="s">
        <v>46</v>
      </c>
      <c r="AF33" s="12"/>
      <c r="AG33" s="38"/>
    </row>
    <row r="34" spans="1:33">
      <c r="B34" s="12" t="s">
        <v>233</v>
      </c>
      <c r="C34" s="12">
        <v>8.1999999999999993</v>
      </c>
      <c r="D34" s="12">
        <v>8</v>
      </c>
      <c r="E34" s="12">
        <v>8.1</v>
      </c>
      <c r="F34" s="12">
        <v>8.1</v>
      </c>
      <c r="G34" s="12">
        <v>8.1999999999999993</v>
      </c>
      <c r="H34" s="12">
        <v>7.9</v>
      </c>
      <c r="I34" s="12">
        <v>7.9</v>
      </c>
      <c r="J34" s="12">
        <v>8</v>
      </c>
      <c r="K34" s="12">
        <v>7.9</v>
      </c>
      <c r="L34" s="12">
        <v>7.9</v>
      </c>
      <c r="M34" s="12">
        <v>7.8</v>
      </c>
      <c r="N34" s="12">
        <v>7.8</v>
      </c>
      <c r="O34" s="12">
        <v>7.7</v>
      </c>
      <c r="P34" s="12">
        <v>7.6</v>
      </c>
      <c r="Q34" s="12">
        <v>7.5</v>
      </c>
      <c r="R34" s="12">
        <v>7.4</v>
      </c>
      <c r="S34" s="12">
        <v>7.5</v>
      </c>
      <c r="T34" s="12">
        <v>7.2</v>
      </c>
      <c r="U34" s="12">
        <v>7.1</v>
      </c>
      <c r="V34" s="12">
        <v>6.8</v>
      </c>
      <c r="W34" s="12">
        <v>6.8</v>
      </c>
      <c r="X34" s="12" t="s">
        <v>46</v>
      </c>
      <c r="Y34" s="12" t="s">
        <v>46</v>
      </c>
      <c r="Z34" s="12" t="s">
        <v>46</v>
      </c>
      <c r="AA34" s="12" t="s">
        <v>46</v>
      </c>
      <c r="AB34" s="12" t="s">
        <v>46</v>
      </c>
      <c r="AC34" s="12" t="s">
        <v>46</v>
      </c>
      <c r="AD34" s="12" t="s">
        <v>46</v>
      </c>
      <c r="AE34" s="12" t="s">
        <v>46</v>
      </c>
      <c r="AF34" s="38"/>
      <c r="AG34" s="38"/>
    </row>
    <row r="35" spans="1:33">
      <c r="B35" s="12" t="s">
        <v>151</v>
      </c>
      <c r="C35" s="12">
        <v>11.8</v>
      </c>
      <c r="D35" s="12">
        <v>11.6</v>
      </c>
      <c r="E35" s="12">
        <v>11.6</v>
      </c>
      <c r="F35" s="12">
        <v>11.5</v>
      </c>
      <c r="G35" s="12">
        <v>11.5</v>
      </c>
      <c r="H35" s="12">
        <v>11.4</v>
      </c>
      <c r="I35" s="12">
        <v>11.4</v>
      </c>
      <c r="J35" s="12">
        <v>11.4</v>
      </c>
      <c r="K35" s="12">
        <v>11.4</v>
      </c>
      <c r="L35" s="12">
        <v>11.4</v>
      </c>
      <c r="M35" s="12">
        <v>11.4</v>
      </c>
      <c r="N35" s="12">
        <v>11.4</v>
      </c>
      <c r="O35" s="12">
        <v>11.4</v>
      </c>
      <c r="P35" s="12">
        <v>11.4</v>
      </c>
      <c r="Q35" s="12">
        <v>11.4</v>
      </c>
      <c r="R35" s="12">
        <v>11.2</v>
      </c>
      <c r="S35" s="12">
        <v>10.9</v>
      </c>
      <c r="T35" s="12">
        <v>10.6</v>
      </c>
      <c r="U35" s="12">
        <v>10.5</v>
      </c>
      <c r="V35" s="12">
        <v>10.199999999999999</v>
      </c>
      <c r="W35" s="12">
        <v>10</v>
      </c>
      <c r="X35" s="12" t="s">
        <v>46</v>
      </c>
      <c r="Y35" s="12" t="s">
        <v>46</v>
      </c>
      <c r="Z35" s="12" t="s">
        <v>46</v>
      </c>
      <c r="AA35" s="12" t="s">
        <v>46</v>
      </c>
      <c r="AB35" s="12" t="s">
        <v>46</v>
      </c>
      <c r="AC35" s="12" t="s">
        <v>46</v>
      </c>
      <c r="AD35" s="12" t="s">
        <v>46</v>
      </c>
      <c r="AE35" s="12" t="s">
        <v>46</v>
      </c>
      <c r="AF35" s="38"/>
      <c r="AG35" s="38"/>
    </row>
    <row r="36" spans="1:33">
      <c r="B36" s="12" t="s">
        <v>152</v>
      </c>
      <c r="C36" s="12">
        <v>11.4</v>
      </c>
      <c r="D36" s="12">
        <v>11.1</v>
      </c>
      <c r="E36" s="12">
        <v>11.3</v>
      </c>
      <c r="F36" s="12">
        <v>11.1</v>
      </c>
      <c r="G36" s="12">
        <v>11.5</v>
      </c>
      <c r="H36" s="12">
        <v>11.5</v>
      </c>
      <c r="I36" s="12">
        <v>11.3</v>
      </c>
      <c r="J36" s="12">
        <v>11.3</v>
      </c>
      <c r="K36" s="12">
        <v>11.4</v>
      </c>
      <c r="L36" s="12">
        <v>11.3</v>
      </c>
      <c r="M36" s="12">
        <v>11.1</v>
      </c>
      <c r="N36" s="12">
        <v>11</v>
      </c>
      <c r="O36" s="12">
        <v>11</v>
      </c>
      <c r="P36" s="12">
        <v>10.8</v>
      </c>
      <c r="Q36" s="12">
        <v>10.9</v>
      </c>
      <c r="R36" s="12">
        <v>10.6</v>
      </c>
      <c r="S36" s="12">
        <v>10.4</v>
      </c>
      <c r="T36" s="12">
        <v>10.1</v>
      </c>
      <c r="U36" s="12">
        <v>9.5</v>
      </c>
      <c r="V36" s="12">
        <v>9.1</v>
      </c>
      <c r="W36" s="12">
        <v>8.5</v>
      </c>
      <c r="X36" s="12" t="s">
        <v>46</v>
      </c>
      <c r="Y36" s="12" t="s">
        <v>46</v>
      </c>
      <c r="Z36" s="12" t="s">
        <v>46</v>
      </c>
      <c r="AA36" s="12" t="s">
        <v>46</v>
      </c>
      <c r="AB36" s="12" t="s">
        <v>46</v>
      </c>
      <c r="AC36" s="12" t="s">
        <v>46</v>
      </c>
      <c r="AD36" s="12" t="s">
        <v>46</v>
      </c>
      <c r="AE36" s="12" t="s">
        <v>46</v>
      </c>
      <c r="AF36" s="38"/>
      <c r="AG36" s="38"/>
    </row>
    <row r="37" spans="1:33">
      <c r="A37" s="93"/>
      <c r="B37" s="93"/>
      <c r="AD37" s="38"/>
      <c r="AE37" s="38"/>
      <c r="AF37" s="38"/>
      <c r="AG37" s="38"/>
    </row>
    <row r="38" spans="1:33">
      <c r="B38" s="14" t="s">
        <v>234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38"/>
      <c r="AE38" s="38"/>
      <c r="AF38" s="38"/>
      <c r="AG38" s="38"/>
    </row>
    <row r="39" spans="1:33">
      <c r="B39" s="40" t="s">
        <v>235</v>
      </c>
      <c r="AD39" s="38"/>
      <c r="AE39" s="38"/>
      <c r="AF39" s="38"/>
      <c r="AG39" s="38"/>
    </row>
    <row r="40" spans="1:33">
      <c r="B40" s="12" t="s">
        <v>55</v>
      </c>
      <c r="C40" s="12">
        <v>44.7</v>
      </c>
      <c r="D40" s="12">
        <v>44.2</v>
      </c>
      <c r="E40" s="12">
        <v>47.9</v>
      </c>
      <c r="F40" s="12">
        <v>46.6</v>
      </c>
      <c r="G40" s="12">
        <v>47.3</v>
      </c>
      <c r="H40" s="12">
        <v>48.8</v>
      </c>
      <c r="I40" s="12">
        <v>49.3</v>
      </c>
      <c r="J40" s="12">
        <v>47</v>
      </c>
      <c r="K40" s="12">
        <v>46.4</v>
      </c>
      <c r="L40" s="12">
        <v>44.7</v>
      </c>
      <c r="M40" s="38">
        <v>47</v>
      </c>
      <c r="N40" s="38">
        <v>43</v>
      </c>
      <c r="O40" s="38">
        <v>46</v>
      </c>
      <c r="P40" s="38">
        <v>48</v>
      </c>
      <c r="Q40" s="38">
        <v>47</v>
      </c>
      <c r="R40" s="38">
        <v>47</v>
      </c>
      <c r="S40" s="38">
        <v>49</v>
      </c>
      <c r="T40" s="38">
        <v>48</v>
      </c>
      <c r="U40" s="38">
        <v>48</v>
      </c>
      <c r="V40" s="38">
        <v>49</v>
      </c>
      <c r="W40" s="38">
        <v>50</v>
      </c>
      <c r="X40" s="38">
        <v>50</v>
      </c>
      <c r="Y40" s="38">
        <v>50</v>
      </c>
      <c r="Z40" s="38">
        <v>50</v>
      </c>
      <c r="AA40" s="38">
        <v>53</v>
      </c>
      <c r="AB40" s="38">
        <v>50</v>
      </c>
      <c r="AC40" s="38">
        <v>51</v>
      </c>
      <c r="AD40" s="38">
        <v>50</v>
      </c>
      <c r="AE40" s="38">
        <v>51</v>
      </c>
      <c r="AF40" s="38"/>
      <c r="AG40" s="38"/>
    </row>
    <row r="41" spans="1:33">
      <c r="B41" s="12" t="s">
        <v>56</v>
      </c>
      <c r="C41" s="12">
        <v>25.7</v>
      </c>
      <c r="D41" s="12">
        <v>25.7</v>
      </c>
      <c r="E41" s="12">
        <v>22.2</v>
      </c>
      <c r="F41" s="12">
        <v>23.1</v>
      </c>
      <c r="G41" s="12">
        <v>23.5</v>
      </c>
      <c r="H41" s="12">
        <v>21.7</v>
      </c>
      <c r="I41" s="12">
        <v>20.5</v>
      </c>
      <c r="J41" s="12">
        <v>22.2</v>
      </c>
      <c r="K41" s="12">
        <v>21.4</v>
      </c>
      <c r="L41" s="12">
        <v>21.9</v>
      </c>
      <c r="M41" s="38">
        <v>23</v>
      </c>
      <c r="N41" s="38">
        <v>23</v>
      </c>
      <c r="O41" s="38">
        <v>25</v>
      </c>
      <c r="P41" s="38">
        <v>24</v>
      </c>
      <c r="Q41" s="38">
        <v>24</v>
      </c>
      <c r="R41" s="38">
        <v>24</v>
      </c>
      <c r="S41" s="38">
        <v>23</v>
      </c>
      <c r="T41" s="38">
        <v>26</v>
      </c>
      <c r="U41" s="38">
        <v>27</v>
      </c>
      <c r="V41" s="38">
        <v>28</v>
      </c>
      <c r="W41" s="38">
        <v>28</v>
      </c>
      <c r="X41" s="38">
        <v>29</v>
      </c>
      <c r="Y41" s="38">
        <v>29</v>
      </c>
      <c r="Z41" s="38">
        <v>29</v>
      </c>
      <c r="AA41" s="38">
        <v>28</v>
      </c>
      <c r="AB41" s="38">
        <v>31</v>
      </c>
      <c r="AC41" s="38">
        <v>29</v>
      </c>
      <c r="AD41" s="38">
        <v>29</v>
      </c>
      <c r="AE41" s="38">
        <v>30</v>
      </c>
      <c r="AF41" s="38"/>
      <c r="AG41" s="38"/>
    </row>
    <row r="42" spans="1:33">
      <c r="B42" s="12" t="s">
        <v>57</v>
      </c>
      <c r="C42" s="12">
        <v>6.6</v>
      </c>
      <c r="D42" s="12">
        <v>7.3</v>
      </c>
      <c r="E42" s="12">
        <v>7.4</v>
      </c>
      <c r="F42" s="12">
        <v>7.8</v>
      </c>
      <c r="G42" s="12">
        <v>7.3</v>
      </c>
      <c r="H42" s="12">
        <v>6.8</v>
      </c>
      <c r="I42" s="12">
        <v>7.4</v>
      </c>
      <c r="J42" s="12">
        <v>8</v>
      </c>
      <c r="K42" s="12">
        <v>7.5</v>
      </c>
      <c r="L42" s="12">
        <v>6.6</v>
      </c>
      <c r="M42" s="38">
        <v>7</v>
      </c>
      <c r="N42" s="38">
        <v>8</v>
      </c>
      <c r="O42" s="38">
        <v>8</v>
      </c>
      <c r="P42" s="38">
        <v>8</v>
      </c>
      <c r="Q42" s="38">
        <v>7</v>
      </c>
      <c r="R42" s="38">
        <v>8</v>
      </c>
      <c r="S42" s="38">
        <v>8</v>
      </c>
      <c r="T42" s="38">
        <v>9</v>
      </c>
      <c r="U42" s="38">
        <v>9</v>
      </c>
      <c r="V42" s="38">
        <v>8</v>
      </c>
      <c r="W42" s="38">
        <v>8</v>
      </c>
      <c r="X42" s="38">
        <v>8</v>
      </c>
      <c r="Y42" s="38">
        <v>8</v>
      </c>
      <c r="Z42" s="38">
        <v>10</v>
      </c>
      <c r="AA42" s="38">
        <v>9</v>
      </c>
      <c r="AB42" s="38">
        <v>9</v>
      </c>
      <c r="AC42" s="38">
        <v>11</v>
      </c>
      <c r="AD42" s="38">
        <v>11</v>
      </c>
      <c r="AE42" s="38">
        <v>11</v>
      </c>
      <c r="AF42" s="38"/>
      <c r="AG42" s="38"/>
    </row>
    <row r="43" spans="1:33">
      <c r="B43" s="40" t="s">
        <v>236</v>
      </c>
      <c r="AD43" s="38"/>
      <c r="AE43" s="38"/>
      <c r="AF43" s="38"/>
      <c r="AG43" s="38"/>
    </row>
    <row r="44" spans="1:33">
      <c r="B44" s="12" t="s">
        <v>55</v>
      </c>
      <c r="C44" s="16">
        <v>19523</v>
      </c>
      <c r="D44" s="16">
        <v>19209</v>
      </c>
      <c r="E44" s="16">
        <v>20094</v>
      </c>
      <c r="F44" s="16">
        <v>18910</v>
      </c>
      <c r="G44" s="16">
        <v>17473</v>
      </c>
      <c r="H44" s="16">
        <v>24264</v>
      </c>
      <c r="I44" s="16">
        <v>20461</v>
      </c>
      <c r="J44" s="16">
        <v>21798</v>
      </c>
      <c r="K44" s="16">
        <v>23405</v>
      </c>
      <c r="L44" s="16">
        <v>24566</v>
      </c>
      <c r="M44" s="48">
        <v>26058</v>
      </c>
      <c r="N44" s="48">
        <v>25201</v>
      </c>
      <c r="O44" s="48">
        <v>26457</v>
      </c>
      <c r="P44" s="48">
        <v>29611</v>
      </c>
      <c r="Q44" s="48">
        <v>25023</v>
      </c>
      <c r="R44" s="48">
        <v>27523</v>
      </c>
      <c r="S44" s="48">
        <v>30918</v>
      </c>
      <c r="T44" s="48">
        <v>26028</v>
      </c>
      <c r="U44" s="48">
        <v>27018</v>
      </c>
      <c r="V44" s="48">
        <v>30787</v>
      </c>
      <c r="W44" s="48">
        <v>33241</v>
      </c>
      <c r="X44" s="48">
        <v>33347</v>
      </c>
      <c r="Y44" s="48">
        <v>31365</v>
      </c>
      <c r="Z44" s="48">
        <v>29065</v>
      </c>
      <c r="AA44" s="48">
        <v>25036</v>
      </c>
      <c r="AB44" s="48">
        <v>25442</v>
      </c>
      <c r="AC44" s="48">
        <v>26775</v>
      </c>
      <c r="AD44" s="48">
        <v>29271</v>
      </c>
      <c r="AE44" s="48">
        <v>28817</v>
      </c>
      <c r="AF44" s="38"/>
      <c r="AG44" s="38"/>
    </row>
    <row r="45" spans="1:33">
      <c r="B45" s="12" t="s">
        <v>56</v>
      </c>
      <c r="C45" s="16">
        <v>47513</v>
      </c>
      <c r="D45" s="16">
        <v>48357</v>
      </c>
      <c r="E45" s="16">
        <v>50298</v>
      </c>
      <c r="F45" s="16">
        <v>48581</v>
      </c>
      <c r="G45" s="16">
        <v>46745</v>
      </c>
      <c r="H45" s="16">
        <v>55445</v>
      </c>
      <c r="I45" s="16">
        <v>52783</v>
      </c>
      <c r="J45" s="16">
        <v>58186</v>
      </c>
      <c r="K45" s="16">
        <v>54531</v>
      </c>
      <c r="L45" s="16">
        <v>56416</v>
      </c>
      <c r="M45" s="48">
        <v>55666</v>
      </c>
      <c r="N45" s="48">
        <v>60724</v>
      </c>
      <c r="O45" s="48">
        <v>65998</v>
      </c>
      <c r="P45" s="48">
        <v>69625</v>
      </c>
      <c r="Q45" s="48">
        <v>69470</v>
      </c>
      <c r="R45" s="48">
        <v>73704</v>
      </c>
      <c r="S45" s="48">
        <v>77728</v>
      </c>
      <c r="T45" s="48">
        <v>60285</v>
      </c>
      <c r="U45" s="48">
        <v>61083</v>
      </c>
      <c r="V45" s="48">
        <v>63423</v>
      </c>
      <c r="W45" s="48">
        <v>68438</v>
      </c>
      <c r="X45" s="48">
        <v>75220</v>
      </c>
      <c r="Y45" s="48">
        <v>69004</v>
      </c>
      <c r="Z45" s="48">
        <v>69515</v>
      </c>
      <c r="AA45" s="48">
        <v>68467</v>
      </c>
      <c r="AB45" s="48">
        <v>62971</v>
      </c>
      <c r="AC45" s="48">
        <v>53884</v>
      </c>
      <c r="AD45" s="48">
        <v>61924</v>
      </c>
      <c r="AE45" s="48">
        <v>62627</v>
      </c>
      <c r="AF45" s="38"/>
      <c r="AG45" s="38"/>
    </row>
    <row r="46" spans="1:33">
      <c r="B46" s="12" t="s">
        <v>57</v>
      </c>
      <c r="C46" s="16">
        <v>70531</v>
      </c>
      <c r="D46" s="16">
        <v>61815</v>
      </c>
      <c r="E46" s="16">
        <v>58979</v>
      </c>
      <c r="F46" s="16">
        <v>53491</v>
      </c>
      <c r="G46" s="16">
        <v>58534</v>
      </c>
      <c r="H46" s="16">
        <v>80881</v>
      </c>
      <c r="I46" s="16">
        <v>63223</v>
      </c>
      <c r="J46" s="16">
        <v>76368</v>
      </c>
      <c r="K46" s="16">
        <v>73392</v>
      </c>
      <c r="L46" s="16">
        <v>76575</v>
      </c>
      <c r="M46" s="48">
        <v>76564</v>
      </c>
      <c r="N46" s="48">
        <v>66474</v>
      </c>
      <c r="O46" s="48">
        <v>76330</v>
      </c>
      <c r="P46" s="48">
        <v>70616</v>
      </c>
      <c r="Q46" s="48">
        <v>67179</v>
      </c>
      <c r="R46" s="48">
        <v>70195</v>
      </c>
      <c r="S46" s="48">
        <v>55560</v>
      </c>
      <c r="T46" s="48">
        <v>61812</v>
      </c>
      <c r="U46" s="48">
        <v>59131</v>
      </c>
      <c r="V46" s="48">
        <v>57189</v>
      </c>
      <c r="W46" s="48">
        <v>52627</v>
      </c>
      <c r="X46" s="48">
        <v>57047</v>
      </c>
      <c r="Y46" s="48">
        <v>48114</v>
      </c>
      <c r="Z46" s="48">
        <v>49489</v>
      </c>
      <c r="AA46" s="48">
        <v>43423</v>
      </c>
      <c r="AB46" s="48">
        <v>41358</v>
      </c>
      <c r="AC46" s="48">
        <v>32276</v>
      </c>
      <c r="AD46" s="48">
        <v>34979</v>
      </c>
      <c r="AE46" s="48">
        <v>37282</v>
      </c>
      <c r="AF46" s="38"/>
      <c r="AG46" s="38"/>
    </row>
    <row r="47" spans="1:33">
      <c r="A47" s="93"/>
      <c r="B47" s="93"/>
      <c r="AD47" s="38"/>
      <c r="AE47" s="38"/>
      <c r="AF47" s="38"/>
      <c r="AG47" s="38"/>
    </row>
    <row r="48" spans="1:33">
      <c r="A48" s="93" t="s">
        <v>153</v>
      </c>
      <c r="B48" s="93"/>
      <c r="AD48" s="38"/>
      <c r="AE48" s="38"/>
      <c r="AF48" s="38"/>
      <c r="AG48" s="38"/>
    </row>
    <row r="49" spans="1:33">
      <c r="A49" s="93" t="s">
        <v>237</v>
      </c>
      <c r="B49" s="93"/>
      <c r="AD49" s="38"/>
      <c r="AE49" s="38"/>
      <c r="AF49" s="38"/>
      <c r="AG49" s="38"/>
    </row>
    <row r="50" spans="1:33">
      <c r="A50" s="93" t="s">
        <v>238</v>
      </c>
      <c r="B50" s="93"/>
      <c r="AD50" s="38"/>
      <c r="AE50" s="38"/>
      <c r="AF50" s="38"/>
      <c r="AG50" s="38"/>
    </row>
    <row r="51" spans="1:33">
      <c r="A51" s="93" t="s">
        <v>239</v>
      </c>
      <c r="B51" s="93"/>
      <c r="AD51" s="38"/>
      <c r="AE51" s="38"/>
      <c r="AF51" s="38"/>
      <c r="AG51" s="38"/>
    </row>
    <row r="52" spans="1:33">
      <c r="A52" s="93"/>
      <c r="B52" s="93"/>
      <c r="AD52" s="38"/>
      <c r="AE52" s="38"/>
      <c r="AF52" s="38"/>
      <c r="AG52" s="38"/>
    </row>
    <row r="53" spans="1:33">
      <c r="A53" s="94" t="s">
        <v>73</v>
      </c>
      <c r="B53" s="94"/>
      <c r="AD53" s="38"/>
      <c r="AE53" s="38"/>
      <c r="AF53" s="38"/>
      <c r="AG53" s="38"/>
    </row>
    <row r="54" spans="1:33">
      <c r="A54" s="93" t="s">
        <v>157</v>
      </c>
      <c r="B54" s="93"/>
      <c r="AD54" s="38"/>
      <c r="AE54" s="38"/>
      <c r="AF54" s="38"/>
      <c r="AG54" s="38"/>
    </row>
    <row r="55" spans="1:33">
      <c r="A55" s="93" t="s">
        <v>240</v>
      </c>
      <c r="B55" s="93"/>
      <c r="AD55" s="38"/>
      <c r="AE55" s="38"/>
      <c r="AF55" s="38"/>
      <c r="AG55" s="38"/>
    </row>
    <row r="56" spans="1:33">
      <c r="A56" s="93" t="s">
        <v>241</v>
      </c>
      <c r="B56" s="93"/>
      <c r="AD56" s="38"/>
      <c r="AE56" s="38"/>
      <c r="AF56" s="38"/>
      <c r="AG56" s="38"/>
    </row>
    <row r="57" spans="1:33">
      <c r="A57" s="93" t="s">
        <v>242</v>
      </c>
      <c r="B57" s="93"/>
      <c r="AD57" s="38"/>
      <c r="AE57" s="38"/>
      <c r="AF57" s="38"/>
      <c r="AG57" s="38"/>
    </row>
    <row r="58" spans="1:33">
      <c r="A58" s="93" t="s">
        <v>243</v>
      </c>
      <c r="B58" s="93"/>
      <c r="AD58" s="38"/>
      <c r="AE58" s="38"/>
      <c r="AF58" s="38"/>
      <c r="AG58" s="38"/>
    </row>
    <row r="59" spans="1:33">
      <c r="A59" s="93" t="s">
        <v>244</v>
      </c>
      <c r="B59" s="93"/>
      <c r="AD59" s="38"/>
      <c r="AE59" s="38"/>
      <c r="AF59" s="38"/>
      <c r="AG59" s="38"/>
    </row>
    <row r="60" spans="1:33">
      <c r="A60" s="93" t="s">
        <v>245</v>
      </c>
      <c r="B60" s="93"/>
      <c r="AD60" s="38"/>
      <c r="AE60" s="38"/>
      <c r="AF60" s="38"/>
      <c r="AG60" s="38"/>
    </row>
    <row r="61" spans="1:33">
      <c r="A61" s="93" t="s">
        <v>246</v>
      </c>
      <c r="B61" s="93"/>
      <c r="AD61" s="38"/>
      <c r="AE61" s="38"/>
      <c r="AF61" s="38"/>
      <c r="AG61" s="38"/>
    </row>
    <row r="62" spans="1:33">
      <c r="A62" s="93" t="s">
        <v>247</v>
      </c>
      <c r="B62" s="93"/>
      <c r="AD62" s="38"/>
      <c r="AE62" s="38"/>
      <c r="AF62" s="38"/>
      <c r="AG62" s="38"/>
    </row>
    <row r="63" spans="1:33">
      <c r="A63" s="93" t="s">
        <v>248</v>
      </c>
      <c r="B63" s="93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</row>
    <row r="67" spans="1:1">
      <c r="A67" s="13"/>
    </row>
    <row r="70" spans="1:1">
      <c r="A70" s="13"/>
    </row>
    <row r="71" spans="1:1">
      <c r="A71" s="13"/>
    </row>
    <row r="72" spans="1:1">
      <c r="A72" s="13"/>
    </row>
  </sheetData>
  <mergeCells count="23">
    <mergeCell ref="A59:B59"/>
    <mergeCell ref="A60:B60"/>
    <mergeCell ref="A61:B61"/>
    <mergeCell ref="A62:B62"/>
    <mergeCell ref="A63:B6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37:B37"/>
    <mergeCell ref="A5:B5"/>
    <mergeCell ref="A6:B6"/>
    <mergeCell ref="A7:B7"/>
    <mergeCell ref="A8:B8"/>
    <mergeCell ref="A9:B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9D73F77-AB54-4E48-8354-CA6FB71EB2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3FA65A-7C2E-45F9-A631-C955509FE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B40CC4-551F-4602-B09A-217576ED5767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About</vt:lpstr>
      <vt:lpstr>EUDH T4</vt:lpstr>
      <vt:lpstr>EUDH T8</vt:lpstr>
      <vt:lpstr>Offroad Calcs</vt:lpstr>
      <vt:lpstr>Fuel Efficiency Adjustments</vt:lpstr>
      <vt:lpstr>Freight Fleet Data</vt:lpstr>
      <vt:lpstr>Calibration Adjustments</vt:lpstr>
      <vt:lpstr>Freight Energy Data</vt:lpstr>
      <vt:lpstr>Passenger Fleet Data</vt:lpstr>
      <vt:lpstr>Passenger Energy Data</vt:lpstr>
      <vt:lpstr>Onroad Calcs</vt:lpstr>
      <vt:lpstr>Marine Energy Consumption</vt:lpstr>
      <vt:lpstr>marine calcs</vt:lpstr>
      <vt:lpstr>SYFAFE-psgr</vt:lpstr>
      <vt:lpstr>SYFAFE-frgt</vt:lpstr>
      <vt:lpstr>btu_per_pj</vt:lpstr>
      <vt:lpstr>elec_reduction_HDVs</vt:lpstr>
      <vt:lpstr>elec_reduction_LDVs</vt:lpstr>
      <vt:lpstr>elec_share</vt:lpstr>
      <vt:lpstr>km_per_mile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2017-06-26T22:04:22Z</dcterms:created>
  <dcterms:modified xsi:type="dcterms:W3CDTF">2022-12-03T00:02:41Z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