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ccs/BFoCPAbS/"/>
    </mc:Choice>
  </mc:AlternateContent>
  <xr:revisionPtr revIDLastSave="14" documentId="8_{2B72B7C8-7576-4766-AEF5-2A25B1F21C06}" xr6:coauthVersionLast="47" xr6:coauthVersionMax="47" xr10:uidLastSave="{9A4B2477-69E0-4BB5-AEED-23DAEF5F84EE}"/>
  <bookViews>
    <workbookView xWindow="-23148" yWindow="-108" windowWidth="23256" windowHeight="12456" firstSheet="1" activeTab="2" xr2:uid="{00000000-000D-0000-FFFF-FFFF00000000}"/>
  </bookViews>
  <sheets>
    <sheet name="About" sheetId="1" r:id="rId1"/>
    <sheet name="Global CCS Database" sheetId="13" r:id="rId2"/>
    <sheet name="BAU Calculations" sheetId="14" r:id="rId3"/>
    <sheet name="Operational Capacity" sheetId="19" r:id="rId4"/>
    <sheet name="Capacity Factor Data" sheetId="20" r:id="rId5"/>
    <sheet name="Rhodium" sheetId="17" r:id="rId6"/>
    <sheet name="Boundry Dam 3" sheetId="21" r:id="rId7"/>
    <sheet name=" Table A10-2" sheetId="27" r:id="rId8"/>
    <sheet name="2020-Table A10-3" sheetId="26" r:id="rId9"/>
    <sheet name="2019-Table A10-3" sheetId="25" r:id="rId10"/>
    <sheet name="2030 Sector Emissions" sheetId="28" r:id="rId11"/>
    <sheet name="CEO2021" sheetId="29" r:id="rId12"/>
    <sheet name="CCS database" sheetId="24" r:id="rId13"/>
    <sheet name="BAU" sheetId="22" r:id="rId14"/>
    <sheet name="BFoCPAbS-electricity" sheetId="15" r:id="rId15"/>
    <sheet name="BFoCPAbS-industry-energyEmis" sheetId="16" r:id="rId16"/>
    <sheet name="BFoCPAbS-industry-processEmis" sheetId="18" r:id="rId17"/>
  </sheets>
  <definedNames>
    <definedName name="_1990" localSheetId="7">#REF!</definedName>
    <definedName name="_1990" localSheetId="8">#REF!</definedName>
    <definedName name="_1990">#REF!</definedName>
    <definedName name="_1991" localSheetId="7">#REF!</definedName>
    <definedName name="_1991" localSheetId="8">#REF!</definedName>
    <definedName name="_1991">#REF!</definedName>
    <definedName name="_1992" localSheetId="7">#REF!</definedName>
    <definedName name="_1992" localSheetId="8">#REF!</definedName>
    <definedName name="_1992">#REF!</definedName>
    <definedName name="_1993" localSheetId="7">#REF!</definedName>
    <definedName name="_1993" localSheetId="8">#REF!</definedName>
    <definedName name="_1993">#REF!</definedName>
    <definedName name="_1994" localSheetId="7">#REF!</definedName>
    <definedName name="_1994" localSheetId="8">#REF!</definedName>
    <definedName name="_1994">#REF!</definedName>
    <definedName name="_1995" localSheetId="7">#REF!</definedName>
    <definedName name="_1995" localSheetId="8">#REF!</definedName>
    <definedName name="_1995">#REF!</definedName>
    <definedName name="_1996" localSheetId="7">#REF!</definedName>
    <definedName name="_1996" localSheetId="8">#REF!</definedName>
    <definedName name="_1996">#REF!</definedName>
    <definedName name="_1997" localSheetId="7">#REF!</definedName>
    <definedName name="_1997" localSheetId="8">#REF!</definedName>
    <definedName name="_1997">#REF!</definedName>
    <definedName name="_1998" localSheetId="7">#REF!</definedName>
    <definedName name="_1998" localSheetId="8">#REF!</definedName>
    <definedName name="_1998">#REF!</definedName>
    <definedName name="_1999" localSheetId="7">#REF!</definedName>
    <definedName name="_1999" localSheetId="8">#REF!</definedName>
    <definedName name="_1999">#REF!</definedName>
    <definedName name="_2000" localSheetId="7">#REF!</definedName>
    <definedName name="_2000" localSheetId="8">#REF!</definedName>
    <definedName name="_2000">#REF!</definedName>
    <definedName name="_2001" localSheetId="7">#REF!</definedName>
    <definedName name="_2001" localSheetId="8">#REF!</definedName>
    <definedName name="_2001">#REF!</definedName>
    <definedName name="_2002" localSheetId="7">#REF!</definedName>
    <definedName name="_2002" localSheetId="8">#REF!</definedName>
    <definedName name="_2002">#REF!</definedName>
    <definedName name="_2003" localSheetId="7">#REF!</definedName>
    <definedName name="_2003" localSheetId="8">#REF!</definedName>
    <definedName name="_2003">#REF!</definedName>
    <definedName name="_2004" localSheetId="7">#REF!</definedName>
    <definedName name="_2004" localSheetId="8">#REF!</definedName>
    <definedName name="_2004">#REF!</definedName>
    <definedName name="_2005" localSheetId="7">#REF!</definedName>
    <definedName name="_2005" localSheetId="8">#REF!</definedName>
    <definedName name="_2005">#REF!</definedName>
    <definedName name="_2006" localSheetId="7">#REF!</definedName>
    <definedName name="_2006" localSheetId="8">#REF!</definedName>
    <definedName name="_2006">#REF!</definedName>
    <definedName name="_2007" localSheetId="7">#REF!</definedName>
    <definedName name="_2007" localSheetId="8">#REF!</definedName>
    <definedName name="_2007">#REF!</definedName>
    <definedName name="_2008" localSheetId="7">#REF!</definedName>
    <definedName name="_2008" localSheetId="8">#REF!</definedName>
    <definedName name="_2008">#REF!</definedName>
    <definedName name="_2009" localSheetId="7">#REF!</definedName>
    <definedName name="_2009" localSheetId="8">#REF!</definedName>
    <definedName name="_2009">#REF!</definedName>
    <definedName name="_2010" localSheetId="7">#REF!</definedName>
    <definedName name="_2010" localSheetId="8">#REF!</definedName>
    <definedName name="_2010">#REF!</definedName>
    <definedName name="_2011" localSheetId="7">#REF!</definedName>
    <definedName name="_2011" localSheetId="8">#REF!</definedName>
    <definedName name="_2011">#REF!</definedName>
    <definedName name="_2012" localSheetId="7">#REF!</definedName>
    <definedName name="_2012" localSheetId="8">#REF!</definedName>
    <definedName name="_2012">#REF!</definedName>
    <definedName name="_2013" localSheetId="7">#REF!</definedName>
    <definedName name="_2013" localSheetId="8">#REF!</definedName>
    <definedName name="_2013">#REF!</definedName>
    <definedName name="_2014" localSheetId="7">#REF!</definedName>
    <definedName name="_2014" localSheetId="8">#REF!</definedName>
    <definedName name="_2014">#REF!</definedName>
    <definedName name="_2015" localSheetId="7">#REF!</definedName>
    <definedName name="_2015" localSheetId="8">#REF!</definedName>
    <definedName name="_2015">#REF!</definedName>
    <definedName name="_2016" localSheetId="7">#REF!</definedName>
    <definedName name="_2016" localSheetId="8">#REF!</definedName>
    <definedName name="_2016">#REF!</definedName>
    <definedName name="_2017" localSheetId="7">#REF!</definedName>
    <definedName name="_2017" localSheetId="8">#REF!</definedName>
    <definedName name="_2017">#REF!</definedName>
    <definedName name="_2018" localSheetId="7">#REF!</definedName>
    <definedName name="_2018" localSheetId="8">#REF!</definedName>
    <definedName name="_2018">#REF!</definedName>
    <definedName name="_2019" localSheetId="7">#REF!</definedName>
    <definedName name="_2019" localSheetId="8">#REF!</definedName>
    <definedName name="_2019">#REF!</definedName>
    <definedName name="_2020" localSheetId="7">#REF!</definedName>
    <definedName name="_2020">#REF!</definedName>
    <definedName name="_xlnm._FilterDatabase" localSheetId="1" hidden="1">'Global CCS Database'!$A$3:$E$71</definedName>
    <definedName name="Summary" localSheetId="7">#REF!</definedName>
    <definedName name="Summary" localSheetId="8">#REF!</definedName>
    <definedName name="Summary">#REF!</definedName>
  </definedNames>
  <calcPr calcId="191029" iterate="1" iterateCount="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B10" i="18"/>
  <c r="B11" i="18"/>
  <c r="B12" i="18"/>
  <c r="B13" i="18"/>
  <c r="B14" i="18"/>
  <c r="B15" i="18"/>
  <c r="B16" i="18"/>
  <c r="B17" i="18"/>
  <c r="B18" i="18"/>
  <c r="B19" i="18"/>
  <c r="B20" i="18"/>
  <c r="B21" i="18"/>
  <c r="B22" i="18"/>
  <c r="B23" i="18"/>
  <c r="B24" i="18"/>
  <c r="B25" i="18"/>
  <c r="B26" i="18"/>
  <c r="B2" i="18"/>
  <c r="B3" i="18"/>
  <c r="B4" i="18"/>
  <c r="B5" i="18"/>
  <c r="B6" i="18"/>
  <c r="B7" i="18"/>
  <c r="B8" i="18"/>
  <c r="B9" i="18"/>
  <c r="C2" i="15" l="1"/>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B3" i="15"/>
  <c r="B2" i="15"/>
  <c r="L23"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G23" i="22"/>
  <c r="H23" i="22"/>
  <c r="I23" i="22"/>
  <c r="J23" i="22"/>
  <c r="K23" i="22"/>
  <c r="M23" i="22"/>
  <c r="N23" i="22"/>
  <c r="O23" i="22"/>
  <c r="P23" i="22"/>
  <c r="Q23" i="22"/>
  <c r="R23" i="22"/>
  <c r="S23" i="22"/>
  <c r="T23" i="22"/>
  <c r="U23" i="22"/>
  <c r="V23" i="22"/>
  <c r="W23" i="22"/>
  <c r="X23" i="22"/>
  <c r="Y23" i="22"/>
  <c r="Z23" i="22"/>
  <c r="AA23" i="22"/>
  <c r="AB23" i="22"/>
  <c r="AC23" i="22"/>
  <c r="AD23" i="22"/>
  <c r="AE23" i="22"/>
  <c r="AF23" i="22"/>
  <c r="AG23" i="22"/>
  <c r="AH23" i="22"/>
  <c r="AI23" i="22"/>
  <c r="F23" i="22"/>
  <c r="F22" i="22"/>
  <c r="D22" i="22"/>
  <c r="E22" i="22"/>
  <c r="D23" i="22"/>
  <c r="E23" i="22"/>
  <c r="C23" i="22"/>
  <c r="C22" i="22"/>
  <c r="D18" i="22"/>
  <c r="E18" i="22"/>
  <c r="C18" i="22"/>
  <c r="H15" i="22"/>
  <c r="G15" i="22"/>
  <c r="F15" i="22" l="1"/>
  <c r="D15" i="22"/>
  <c r="E15" i="22"/>
  <c r="C15" i="22"/>
  <c r="B23" i="22"/>
  <c r="B22" i="22"/>
  <c r="G18" i="22" l="1" a="1"/>
  <c r="G18" i="22" s="1"/>
  <c r="N18" i="22" a="1"/>
  <c r="N18" i="22" s="1"/>
  <c r="T18" i="22" a="1"/>
  <c r="T18" i="22" s="1"/>
  <c r="AH18" i="22" a="1"/>
  <c r="AH18" i="22" s="1"/>
  <c r="X18" i="22" a="1"/>
  <c r="X18" i="22" s="1"/>
  <c r="Z18" i="22" a="1"/>
  <c r="Z18" i="22" s="1"/>
  <c r="U18" i="22" a="1"/>
  <c r="U18" i="22" s="1"/>
  <c r="AA18" i="22" a="1"/>
  <c r="AA18" i="22" s="1"/>
  <c r="AI18" i="22" a="1"/>
  <c r="AI18" i="22" s="1"/>
  <c r="F18" i="22" a="1"/>
  <c r="F18" i="22" s="1"/>
  <c r="Q18" i="22" a="1"/>
  <c r="Q18" i="22" s="1"/>
  <c r="AD18" i="22" a="1"/>
  <c r="AD18" i="22" s="1"/>
  <c r="R18" i="22" a="1"/>
  <c r="R18" i="22" s="1"/>
  <c r="M18" i="22" a="1"/>
  <c r="M18" i="22" s="1"/>
  <c r="H18" i="22" a="1"/>
  <c r="H18" i="22" s="1"/>
  <c r="O18" i="22" a="1"/>
  <c r="O18" i="22" s="1"/>
  <c r="V18" i="22" a="1"/>
  <c r="V18" i="22" s="1"/>
  <c r="AB18" i="22" a="1"/>
  <c r="AB18" i="22" s="1"/>
  <c r="J18" i="22" a="1"/>
  <c r="J18" i="22" s="1"/>
  <c r="K18" i="22" a="1"/>
  <c r="K18" i="22" s="1"/>
  <c r="AE18" i="22" a="1"/>
  <c r="AE18" i="22" s="1"/>
  <c r="AG18" i="22" a="1"/>
  <c r="AG18" i="22" s="1"/>
  <c r="I18" i="22" a="1"/>
  <c r="I18" i="22" s="1"/>
  <c r="P18" i="22" a="1"/>
  <c r="P18" i="22" s="1"/>
  <c r="AC18" i="22" a="1"/>
  <c r="AC18" i="22" s="1"/>
  <c r="W18" i="22" a="1"/>
  <c r="W18" i="22" s="1"/>
  <c r="AF18" i="22" a="1"/>
  <c r="AF18" i="22" s="1"/>
  <c r="L18" i="22" a="1"/>
  <c r="L18" i="22" s="1"/>
  <c r="Y18" i="22" a="1"/>
  <c r="Y18" i="22" s="1"/>
  <c r="S18" i="22" a="1"/>
  <c r="S18" i="22" s="1"/>
  <c r="H10" i="22"/>
  <c r="I10" i="22" s="1"/>
  <c r="J10" i="22"/>
  <c r="K10" i="22" s="1"/>
  <c r="L10" i="22"/>
  <c r="M10" i="22" s="1"/>
  <c r="N10" i="22"/>
  <c r="O10" i="22" s="1"/>
  <c r="P10" i="22" s="1"/>
  <c r="Q10" i="22" s="1"/>
  <c r="R10" i="22" s="1"/>
  <c r="S10" i="22" s="1"/>
  <c r="T10" i="22" s="1"/>
  <c r="U10" i="22" s="1"/>
  <c r="V10" i="22" s="1"/>
  <c r="W10" i="22" s="1"/>
  <c r="X10" i="22" s="1"/>
  <c r="Y10" i="22" s="1"/>
  <c r="Z10" i="22" s="1"/>
  <c r="AA10" i="22" s="1"/>
  <c r="AB10" i="22" s="1"/>
  <c r="AC10" i="22" s="1"/>
  <c r="AD10" i="22" s="1"/>
  <c r="AE10" i="22" s="1"/>
  <c r="AF10" i="22" s="1"/>
  <c r="AG10" i="22" s="1"/>
  <c r="AH10" i="22" s="1"/>
  <c r="AI10" i="22" s="1"/>
  <c r="F10" i="22"/>
  <c r="G10" i="22" s="1"/>
  <c r="F8" i="22"/>
  <c r="G8" i="22" s="1"/>
  <c r="H8" i="22" s="1"/>
  <c r="I8" i="22" s="1"/>
  <c r="J8" i="22" s="1"/>
  <c r="K8" i="22" s="1"/>
  <c r="L8" i="22" s="1"/>
  <c r="M8" i="22" s="1"/>
  <c r="N8" i="22" s="1"/>
  <c r="O8" i="22" s="1"/>
  <c r="P8" i="22" s="1"/>
  <c r="Q8" i="22" s="1"/>
  <c r="R8" i="22" s="1"/>
  <c r="S8" i="22" s="1"/>
  <c r="T8" i="22" s="1"/>
  <c r="U8" i="22" s="1"/>
  <c r="V8" i="22" s="1"/>
  <c r="W8" i="22" s="1"/>
  <c r="X8" i="22" s="1"/>
  <c r="Y8" i="22" s="1"/>
  <c r="Z8" i="22" s="1"/>
  <c r="AA8" i="22" s="1"/>
  <c r="AB8" i="22" s="1"/>
  <c r="AC8" i="22" s="1"/>
  <c r="AD8" i="22" s="1"/>
  <c r="AE8" i="22" s="1"/>
  <c r="AF8" i="22" s="1"/>
  <c r="AG8" i="22" s="1"/>
  <c r="AH8" i="22" s="1"/>
  <c r="AI8" i="22" s="1"/>
  <c r="B3" i="14"/>
  <c r="E9" i="22"/>
  <c r="D9" i="22"/>
  <c r="C9" i="22"/>
  <c r="K5" i="22"/>
  <c r="L5" i="22" s="1"/>
  <c r="M5" i="22" s="1"/>
  <c r="N5" i="22" s="1"/>
  <c r="O5" i="22" s="1"/>
  <c r="P5" i="22" s="1"/>
  <c r="Q5" i="22" s="1"/>
  <c r="R5" i="22" s="1"/>
  <c r="S5" i="22" s="1"/>
  <c r="T5" i="22" s="1"/>
  <c r="U5" i="22" s="1"/>
  <c r="V5" i="22" s="1"/>
  <c r="W5" i="22" s="1"/>
  <c r="X5" i="22" s="1"/>
  <c r="Y5" i="22" s="1"/>
  <c r="Z5" i="22" s="1"/>
  <c r="AA5" i="22" s="1"/>
  <c r="AB5" i="22" s="1"/>
  <c r="AC5" i="22" s="1"/>
  <c r="AD5" i="22" s="1"/>
  <c r="AE5" i="22" s="1"/>
  <c r="AF5" i="22" s="1"/>
  <c r="AG5" i="22" s="1"/>
  <c r="AH5" i="22" s="1"/>
  <c r="AI5" i="22" s="1"/>
  <c r="D4" i="22"/>
  <c r="E4" i="22"/>
  <c r="C4" i="22"/>
  <c r="I9" i="22" l="1"/>
  <c r="F4" i="22"/>
  <c r="G4" i="22" s="1"/>
  <c r="H4" i="22" s="1"/>
  <c r="I4" i="22" s="1"/>
  <c r="J4" i="22" s="1"/>
  <c r="K4" i="22" s="1"/>
  <c r="L4" i="22" s="1"/>
  <c r="M4" i="22" s="1"/>
  <c r="N4" i="22" s="1"/>
  <c r="O4" i="22" s="1"/>
  <c r="P4" i="22" s="1"/>
  <c r="Q4" i="22" s="1"/>
  <c r="R4" i="22" s="1"/>
  <c r="S4" i="22" s="1"/>
  <c r="T4" i="22" s="1"/>
  <c r="U4" i="22" s="1"/>
  <c r="V4" i="22" s="1"/>
  <c r="W4" i="22" s="1"/>
  <c r="X4" i="22" s="1"/>
  <c r="Y4" i="22" s="1"/>
  <c r="Z4" i="22" s="1"/>
  <c r="AA4" i="22" s="1"/>
  <c r="AB4" i="22" s="1"/>
  <c r="AC4" i="22" s="1"/>
  <c r="AD4" i="22" s="1"/>
  <c r="AE4" i="22" s="1"/>
  <c r="AF4" i="22" s="1"/>
  <c r="AG4" i="22" s="1"/>
  <c r="AH4" i="22" s="1"/>
  <c r="AI4" i="22" s="1"/>
  <c r="AF9" i="22"/>
  <c r="X9" i="22"/>
  <c r="P9" i="22"/>
  <c r="H9" i="22"/>
  <c r="AE9" i="22"/>
  <c r="AD9" i="22"/>
  <c r="V9" i="22"/>
  <c r="N9" i="22"/>
  <c r="W9" i="22"/>
  <c r="AC9" i="22"/>
  <c r="U9" i="22"/>
  <c r="M9" i="22"/>
  <c r="O9" i="22"/>
  <c r="F9" i="22"/>
  <c r="AB9" i="22"/>
  <c r="T9" i="22"/>
  <c r="L9" i="22"/>
  <c r="G9" i="22"/>
  <c r="AI9" i="22"/>
  <c r="AA9" i="22"/>
  <c r="S9" i="22"/>
  <c r="K9" i="22"/>
  <c r="AH9" i="22"/>
  <c r="Z9" i="22"/>
  <c r="R9" i="22"/>
  <c r="J9" i="22"/>
  <c r="AG9" i="22"/>
  <c r="Y9" i="22"/>
  <c r="Q9" i="22"/>
  <c r="A31" i="20"/>
  <c r="C36" i="20"/>
  <c r="A45" i="20"/>
  <c r="Q42" i="21" l="1"/>
  <c r="Q52" i="21" s="1"/>
  <c r="P42" i="21"/>
  <c r="P52" i="21" s="1"/>
  <c r="O42" i="21"/>
  <c r="O52" i="21" s="1"/>
  <c r="N42" i="21"/>
  <c r="N52" i="21" s="1"/>
  <c r="M42" i="21"/>
  <c r="M52" i="21" s="1"/>
  <c r="L42" i="21"/>
  <c r="L52" i="21" s="1"/>
  <c r="K42" i="21"/>
  <c r="K52" i="21" s="1"/>
  <c r="J42" i="21"/>
  <c r="J52" i="21" s="1"/>
  <c r="I42" i="21"/>
  <c r="I52" i="21" s="1"/>
  <c r="H42" i="21"/>
  <c r="H52" i="21" s="1"/>
  <c r="G42" i="21"/>
  <c r="G52" i="21" s="1"/>
  <c r="F42" i="21"/>
  <c r="F52" i="21" s="1"/>
  <c r="E42" i="21"/>
  <c r="E52" i="21" s="1"/>
  <c r="D42" i="21"/>
  <c r="D52" i="21" s="1"/>
  <c r="C42" i="21"/>
  <c r="C52" i="21" s="1"/>
  <c r="B42" i="21"/>
  <c r="B52" i="21" s="1"/>
  <c r="Q30" i="21"/>
  <c r="P30" i="21"/>
  <c r="O30" i="21"/>
  <c r="N30" i="21"/>
  <c r="M30" i="21"/>
  <c r="L30" i="21"/>
  <c r="K30" i="21"/>
  <c r="J30" i="21"/>
  <c r="A42" i="20" l="1"/>
  <c r="F2" i="18"/>
  <c r="B40" i="19"/>
  <c r="B35" i="17"/>
  <c r="B36" i="17"/>
  <c r="E2" i="18"/>
  <c r="G2" i="18"/>
  <c r="H2" i="18"/>
  <c r="I2" i="18"/>
  <c r="K2" i="18"/>
  <c r="L2" i="18"/>
  <c r="M2" i="18"/>
  <c r="N2" i="18"/>
  <c r="O2" i="18"/>
  <c r="P2" i="18"/>
  <c r="Q2" i="18"/>
  <c r="R2" i="18"/>
  <c r="S2" i="18"/>
  <c r="T2" i="18"/>
  <c r="U2" i="18"/>
  <c r="V2" i="18"/>
  <c r="W2" i="18"/>
  <c r="X2" i="18"/>
  <c r="Y2" i="18"/>
  <c r="Z2" i="18"/>
  <c r="AA2" i="18"/>
  <c r="AB2" i="18"/>
  <c r="AC2" i="18"/>
  <c r="AD2" i="18"/>
  <c r="AE2" i="18"/>
  <c r="AF2" i="18"/>
  <c r="AG2" i="18"/>
  <c r="AH2"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D3" i="18"/>
  <c r="D4" i="18"/>
  <c r="D5" i="18"/>
  <c r="D6" i="18"/>
  <c r="D7" i="18"/>
  <c r="D8" i="18"/>
  <c r="D9" i="18"/>
  <c r="D12" i="18"/>
  <c r="D13" i="18"/>
  <c r="D15" i="18"/>
  <c r="D16" i="18"/>
  <c r="D17" i="18"/>
  <c r="D18" i="18"/>
  <c r="D19" i="18"/>
  <c r="D20" i="18"/>
  <c r="D21" i="18"/>
  <c r="D22" i="18"/>
  <c r="D23" i="18"/>
  <c r="D25" i="18"/>
  <c r="D26" i="18"/>
  <c r="D2" i="18"/>
  <c r="B11" i="20"/>
  <c r="B35" i="20" s="1"/>
  <c r="B12" i="20"/>
  <c r="B13" i="20"/>
  <c r="D35" i="20" s="1"/>
  <c r="B14" i="20"/>
  <c r="B15" i="20"/>
  <c r="B16" i="20"/>
  <c r="E35" i="20"/>
  <c r="F35" i="20"/>
  <c r="B35" i="19"/>
  <c r="B36" i="19"/>
  <c r="B41" i="19"/>
  <c r="B42" i="19"/>
  <c r="B43" i="19"/>
  <c r="B44" i="19"/>
  <c r="B45" i="19"/>
  <c r="B46" i="19"/>
  <c r="C46" i="19" s="1"/>
  <c r="B47" i="19"/>
  <c r="B48" i="19"/>
  <c r="J2" i="18" l="1"/>
  <c r="C41" i="19"/>
  <c r="C45" i="19"/>
  <c r="C42" i="19"/>
  <c r="C48" i="19"/>
  <c r="C43" i="19"/>
  <c r="C37" i="20"/>
  <c r="H37" i="20" s="1"/>
  <c r="C44" i="19"/>
  <c r="H35" i="20"/>
  <c r="C40" i="19"/>
  <c r="C47" i="19"/>
  <c r="A48" i="20" l="1"/>
  <c r="G36" i="20" s="1"/>
  <c r="H36" i="20" s="1"/>
  <c r="D2" i="13" l="1"/>
  <c r="C37" i="14"/>
  <c r="C36" i="14"/>
  <c r="C35" i="14"/>
  <c r="C34" i="14"/>
  <c r="C5" i="14" l="1"/>
  <c r="D5" i="14"/>
  <c r="E5" i="14"/>
  <c r="F5" i="14"/>
  <c r="G5" i="14"/>
  <c r="H5" i="14"/>
  <c r="B5" i="14"/>
  <c r="C5" i="13"/>
  <c r="C6" i="13"/>
  <c r="C7" i="13"/>
  <c r="C3" i="14" s="1"/>
  <c r="C8" i="13"/>
  <c r="C9" i="13"/>
  <c r="C10" i="13"/>
  <c r="C11" i="13"/>
  <c r="C12" i="13"/>
  <c r="C13" i="13"/>
  <c r="C14" i="13"/>
  <c r="C15" i="13"/>
  <c r="C16" i="13"/>
  <c r="C17" i="13"/>
  <c r="K3" i="14" s="1"/>
  <c r="B34" i="14" s="1"/>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I5" i="14" s="1"/>
  <c r="C4" i="13"/>
  <c r="J3" i="14" l="1"/>
  <c r="I3" i="14"/>
  <c r="C4" i="14"/>
  <c r="H3" i="14"/>
  <c r="G3" i="14"/>
  <c r="H40" i="14" s="1"/>
  <c r="F112" i="14" s="1"/>
  <c r="H10" i="18" s="1"/>
  <c r="F3" i="14"/>
  <c r="E3" i="14"/>
  <c r="F4" i="14"/>
  <c r="D3" i="14"/>
  <c r="B40" i="14" s="1"/>
  <c r="H6" i="14"/>
  <c r="C2" i="13"/>
  <c r="J4" i="14"/>
  <c r="B4" i="14"/>
  <c r="H4" i="14"/>
  <c r="O40" i="14"/>
  <c r="M112" i="14" s="1"/>
  <c r="O10" i="18" s="1"/>
  <c r="K40" i="14"/>
  <c r="I112" i="14" s="1"/>
  <c r="K10" i="18" s="1"/>
  <c r="P40" i="14"/>
  <c r="N112" i="14" s="1"/>
  <c r="P10" i="18" s="1"/>
  <c r="Q40" i="14"/>
  <c r="O112" i="14" s="1"/>
  <c r="Q10" i="18" s="1"/>
  <c r="R40" i="14"/>
  <c r="S40" i="14"/>
  <c r="L40" i="14"/>
  <c r="J112" i="14" s="1"/>
  <c r="L10" i="18" s="1"/>
  <c r="N40" i="14"/>
  <c r="L112" i="14" s="1"/>
  <c r="N10" i="18" s="1"/>
  <c r="M40" i="14"/>
  <c r="K112" i="14" s="1"/>
  <c r="M10" i="18" s="1"/>
  <c r="I6" i="14"/>
  <c r="D4" i="14"/>
  <c r="B6" i="14"/>
  <c r="J6" i="14"/>
  <c r="K4" i="14"/>
  <c r="E4" i="14"/>
  <c r="C6" i="14"/>
  <c r="K6" i="14"/>
  <c r="B37" i="14" s="1"/>
  <c r="D6" i="14"/>
  <c r="G4" i="14"/>
  <c r="E6" i="14"/>
  <c r="K5" i="14"/>
  <c r="J5" i="14"/>
  <c r="D42" i="14" s="1"/>
  <c r="B114" i="14" s="1"/>
  <c r="D14" i="18" s="1"/>
  <c r="F6" i="14"/>
  <c r="I4" i="14"/>
  <c r="G6" i="14"/>
  <c r="P112" i="14"/>
  <c r="R10" i="18" s="1"/>
  <c r="G40" i="14"/>
  <c r="E112" i="14" s="1"/>
  <c r="G10" i="18" s="1"/>
  <c r="Q112" i="14"/>
  <c r="S10" i="18" s="1"/>
  <c r="D40" i="14" l="1"/>
  <c r="B112" i="14" s="1"/>
  <c r="D10" i="18" s="1"/>
  <c r="C40" i="14"/>
  <c r="J40" i="14"/>
  <c r="H112" i="14" s="1"/>
  <c r="J10" i="18" s="1"/>
  <c r="E40" i="14"/>
  <c r="C112" i="14" s="1"/>
  <c r="E10" i="18" s="1"/>
  <c r="F40" i="14"/>
  <c r="D112" i="14" s="1"/>
  <c r="F10" i="18" s="1"/>
  <c r="I40" i="14"/>
  <c r="G112" i="14" s="1"/>
  <c r="I10" i="18" s="1"/>
  <c r="C41" i="14"/>
  <c r="B35" i="14"/>
  <c r="B36" i="14"/>
  <c r="K43" i="14"/>
  <c r="I115" i="14" s="1"/>
  <c r="K24" i="18" s="1"/>
  <c r="S43" i="14"/>
  <c r="Q115" i="14" s="1"/>
  <c r="S24" i="18" s="1"/>
  <c r="L43" i="14"/>
  <c r="J115" i="14" s="1"/>
  <c r="L24" i="18" s="1"/>
  <c r="M43" i="14"/>
  <c r="K115" i="14" s="1"/>
  <c r="M24" i="18" s="1"/>
  <c r="N43" i="14"/>
  <c r="L115" i="14" s="1"/>
  <c r="N24" i="18" s="1"/>
  <c r="O43" i="14"/>
  <c r="M115" i="14" s="1"/>
  <c r="O24" i="18" s="1"/>
  <c r="P43" i="14"/>
  <c r="N115" i="14" s="1"/>
  <c r="P24" i="18" s="1"/>
  <c r="Q43" i="14"/>
  <c r="O115" i="14" s="1"/>
  <c r="Q24" i="18" s="1"/>
  <c r="R43" i="14"/>
  <c r="P115" i="14" s="1"/>
  <c r="R24" i="18" s="1"/>
  <c r="B42" i="14"/>
  <c r="E42" i="14"/>
  <c r="C114" i="14" s="1"/>
  <c r="E14" i="18" s="1"/>
  <c r="J42" i="14"/>
  <c r="H114" i="14" s="1"/>
  <c r="J14" i="18" s="1"/>
  <c r="G42" i="14"/>
  <c r="E114" i="14" s="1"/>
  <c r="G14" i="18" s="1"/>
  <c r="B43" i="14"/>
  <c r="G41" i="14"/>
  <c r="E113" i="14" s="1"/>
  <c r="G11" i="18" s="1"/>
  <c r="C42" i="14"/>
  <c r="F42" i="14"/>
  <c r="D114" i="14" s="1"/>
  <c r="F14" i="18" s="1"/>
  <c r="I42" i="14"/>
  <c r="G114" i="14" s="1"/>
  <c r="I14" i="18" s="1"/>
  <c r="B41" i="14"/>
  <c r="E43" i="14"/>
  <c r="C115" i="14" s="1"/>
  <c r="E24" i="18" s="1"/>
  <c r="E41" i="14"/>
  <c r="C113" i="14" s="1"/>
  <c r="E11" i="18" s="1"/>
  <c r="F41" i="14"/>
  <c r="D113" i="14" s="1"/>
  <c r="F11" i="18" s="1"/>
  <c r="F43" i="14"/>
  <c r="D115" i="14" s="1"/>
  <c r="F24" i="18" s="1"/>
  <c r="I43" i="14"/>
  <c r="G115" i="14" s="1"/>
  <c r="I24" i="18" s="1"/>
  <c r="J41" i="14"/>
  <c r="H113" i="14" s="1"/>
  <c r="J11" i="18" s="1"/>
  <c r="C43" i="14"/>
  <c r="H41" i="14"/>
  <c r="F113" i="14" s="1"/>
  <c r="H11" i="18" s="1"/>
  <c r="I41" i="14"/>
  <c r="G113" i="14" s="1"/>
  <c r="I11" i="18" s="1"/>
  <c r="H43" i="14"/>
  <c r="F115" i="14" s="1"/>
  <c r="H24" i="18" s="1"/>
  <c r="G43" i="14"/>
  <c r="E115" i="14" s="1"/>
  <c r="G24" i="18" s="1"/>
  <c r="D43" i="14"/>
  <c r="B115" i="14" s="1"/>
  <c r="D24" i="18" s="1"/>
  <c r="J43" i="14"/>
  <c r="H115" i="14" s="1"/>
  <c r="J24" i="18" s="1"/>
  <c r="H42" i="14"/>
  <c r="F114" i="14" s="1"/>
  <c r="H14" i="18" s="1"/>
  <c r="D41" i="14"/>
  <c r="B113" i="14" s="1"/>
  <c r="D11" i="18" s="1"/>
  <c r="T40" i="14"/>
  <c r="R112" i="14" s="1"/>
  <c r="T10" i="18" s="1"/>
  <c r="L42" i="14" l="1"/>
  <c r="J114" i="14" s="1"/>
  <c r="L14" i="18" s="1"/>
  <c r="M42" i="14"/>
  <c r="K114" i="14" s="1"/>
  <c r="M14" i="18" s="1"/>
  <c r="K42" i="14"/>
  <c r="I114" i="14" s="1"/>
  <c r="K14" i="18" s="1"/>
  <c r="N42" i="14"/>
  <c r="L114" i="14" s="1"/>
  <c r="N14" i="18" s="1"/>
  <c r="O42" i="14"/>
  <c r="M114" i="14" s="1"/>
  <c r="O14" i="18" s="1"/>
  <c r="P42" i="14"/>
  <c r="N114" i="14" s="1"/>
  <c r="P14" i="18" s="1"/>
  <c r="Q42" i="14"/>
  <c r="O114" i="14" s="1"/>
  <c r="Q14" i="18" s="1"/>
  <c r="R42" i="14"/>
  <c r="P114" i="14" s="1"/>
  <c r="R14" i="18" s="1"/>
  <c r="S42" i="14"/>
  <c r="P41" i="14"/>
  <c r="N113" i="14" s="1"/>
  <c r="P11" i="18" s="1"/>
  <c r="N41" i="14"/>
  <c r="L113" i="14" s="1"/>
  <c r="N11" i="18" s="1"/>
  <c r="S41" i="14"/>
  <c r="T41" i="14" s="1"/>
  <c r="R113" i="14" s="1"/>
  <c r="T11" i="18" s="1"/>
  <c r="O41" i="14"/>
  <c r="M113" i="14" s="1"/>
  <c r="O11" i="18" s="1"/>
  <c r="K41" i="14"/>
  <c r="I113" i="14" s="1"/>
  <c r="K11" i="18" s="1"/>
  <c r="M41" i="14"/>
  <c r="K113" i="14" s="1"/>
  <c r="M11" i="18" s="1"/>
  <c r="L41" i="14"/>
  <c r="J113" i="14" s="1"/>
  <c r="L11" i="18" s="1"/>
  <c r="R41" i="14"/>
  <c r="P113" i="14" s="1"/>
  <c r="R11" i="18" s="1"/>
  <c r="Q41" i="14"/>
  <c r="O113" i="14" s="1"/>
  <c r="Q11" i="18" s="1"/>
  <c r="T43" i="14"/>
  <c r="R115" i="14" s="1"/>
  <c r="T24" i="18" s="1"/>
  <c r="U40" i="14"/>
  <c r="S112" i="14" s="1"/>
  <c r="U10" i="18" s="1"/>
  <c r="Q113" i="14" l="1"/>
  <c r="S11" i="18" s="1"/>
  <c r="U41" i="14"/>
  <c r="S113" i="14" s="1"/>
  <c r="U11" i="18" s="1"/>
  <c r="T42" i="14"/>
  <c r="Q114" i="14"/>
  <c r="S14" i="18" s="1"/>
  <c r="U43" i="14"/>
  <c r="S115" i="14" s="1"/>
  <c r="U24" i="18" s="1"/>
  <c r="V40" i="14"/>
  <c r="T112" i="14" s="1"/>
  <c r="V10" i="18" s="1"/>
  <c r="V41" i="14" l="1"/>
  <c r="T113" i="14" s="1"/>
  <c r="V11" i="18" s="1"/>
  <c r="R114" i="14"/>
  <c r="T14" i="18" s="1"/>
  <c r="U42" i="14"/>
  <c r="V43" i="14"/>
  <c r="T115" i="14" s="1"/>
  <c r="V24" i="18" s="1"/>
  <c r="W40" i="14"/>
  <c r="U112" i="14" s="1"/>
  <c r="W10" i="18" s="1"/>
  <c r="W41" i="14" l="1"/>
  <c r="U113" i="14" s="1"/>
  <c r="W11" i="18" s="1"/>
  <c r="S114" i="14"/>
  <c r="U14" i="18" s="1"/>
  <c r="V42" i="14"/>
  <c r="W43" i="14"/>
  <c r="U115" i="14" s="1"/>
  <c r="W24" i="18" s="1"/>
  <c r="X40" i="14"/>
  <c r="V112" i="14" s="1"/>
  <c r="X10" i="18" s="1"/>
  <c r="X41" i="14" l="1"/>
  <c r="V113" i="14" s="1"/>
  <c r="X11" i="18" s="1"/>
  <c r="T114" i="14"/>
  <c r="V14" i="18" s="1"/>
  <c r="W42" i="14"/>
  <c r="X43" i="14"/>
  <c r="V115" i="14" s="1"/>
  <c r="X24" i="18" s="1"/>
  <c r="Y40" i="14"/>
  <c r="W112" i="14" s="1"/>
  <c r="Y10" i="18" s="1"/>
  <c r="Y41" i="14" l="1"/>
  <c r="W113" i="14" s="1"/>
  <c r="Y11" i="18" s="1"/>
  <c r="U114" i="14"/>
  <c r="W14" i="18" s="1"/>
  <c r="X42" i="14"/>
  <c r="Y43" i="14"/>
  <c r="W115" i="14" s="1"/>
  <c r="Y24" i="18" s="1"/>
  <c r="Z40" i="14"/>
  <c r="X112" i="14" s="1"/>
  <c r="Z10" i="18" s="1"/>
  <c r="Z41" i="14" l="1"/>
  <c r="X113" i="14" s="1"/>
  <c r="Z11" i="18" s="1"/>
  <c r="V114" i="14"/>
  <c r="X14" i="18" s="1"/>
  <c r="Y42" i="14"/>
  <c r="Z43" i="14"/>
  <c r="X115" i="14" s="1"/>
  <c r="Z24" i="18" s="1"/>
  <c r="AA40" i="14"/>
  <c r="Y112" i="14" s="1"/>
  <c r="AA10" i="18" s="1"/>
  <c r="AA41" i="14" l="1"/>
  <c r="Y113" i="14" s="1"/>
  <c r="AA11" i="18" s="1"/>
  <c r="W114" i="14"/>
  <c r="Y14" i="18" s="1"/>
  <c r="Z42" i="14"/>
  <c r="AA43" i="14"/>
  <c r="Y115" i="14" s="1"/>
  <c r="AA24" i="18" s="1"/>
  <c r="AB40" i="14"/>
  <c r="Z112" i="14" s="1"/>
  <c r="AB10" i="18" s="1"/>
  <c r="AB41" i="14"/>
  <c r="Z113" i="14" s="1"/>
  <c r="AB11" i="18" s="1"/>
  <c r="X114" i="14" l="1"/>
  <c r="Z14" i="18" s="1"/>
  <c r="AA42" i="14"/>
  <c r="AB43" i="14"/>
  <c r="Z115" i="14" s="1"/>
  <c r="AB24" i="18" s="1"/>
  <c r="AC40" i="14"/>
  <c r="AA112" i="14" s="1"/>
  <c r="AC10" i="18" s="1"/>
  <c r="AC41" i="14"/>
  <c r="AA113" i="14" s="1"/>
  <c r="AC11" i="18" s="1"/>
  <c r="AC43" i="14" l="1"/>
  <c r="AA115" i="14" s="1"/>
  <c r="AC24" i="18" s="1"/>
  <c r="Y114" i="14"/>
  <c r="AA14" i="18" s="1"/>
  <c r="AB42" i="14"/>
  <c r="AD40" i="14"/>
  <c r="AB112" i="14" s="1"/>
  <c r="AD10" i="18" s="1"/>
  <c r="AD43" i="14"/>
  <c r="AB115" i="14" s="1"/>
  <c r="AD24" i="18" s="1"/>
  <c r="AD41" i="14"/>
  <c r="AB113" i="14" s="1"/>
  <c r="AD11" i="18" s="1"/>
  <c r="Z114" i="14" l="1"/>
  <c r="AB14" i="18" s="1"/>
  <c r="AC42" i="14"/>
  <c r="AE40" i="14"/>
  <c r="AC112" i="14" s="1"/>
  <c r="AE10" i="18" s="1"/>
  <c r="AE41" i="14"/>
  <c r="AC113" i="14" s="1"/>
  <c r="AE11" i="18" s="1"/>
  <c r="AE43" i="14"/>
  <c r="AC115" i="14" s="1"/>
  <c r="AE24" i="18" s="1"/>
  <c r="AA114" i="14" l="1"/>
  <c r="AC14" i="18" s="1"/>
  <c r="AD42" i="14"/>
  <c r="AF40" i="14"/>
  <c r="AD112" i="14" s="1"/>
  <c r="AF10" i="18" s="1"/>
  <c r="AF43" i="14"/>
  <c r="AD115" i="14" s="1"/>
  <c r="AF24" i="18" s="1"/>
  <c r="AF41" i="14"/>
  <c r="AD113" i="14" s="1"/>
  <c r="AF11" i="18" s="1"/>
  <c r="AB114" i="14" l="1"/>
  <c r="AD14" i="18" s="1"/>
  <c r="AE42" i="14"/>
  <c r="AG40" i="14"/>
  <c r="AE112" i="14" s="1"/>
  <c r="AG10" i="18" s="1"/>
  <c r="AG41" i="14"/>
  <c r="AE113" i="14" s="1"/>
  <c r="AG11" i="18" s="1"/>
  <c r="AG43" i="14"/>
  <c r="AE115" i="14" s="1"/>
  <c r="AG24" i="18" s="1"/>
  <c r="AC114" i="14" l="1"/>
  <c r="AE14" i="18" s="1"/>
  <c r="AF42" i="14"/>
  <c r="AH40" i="14"/>
  <c r="AF112" i="14" s="1"/>
  <c r="AH10" i="18" s="1"/>
  <c r="AH43" i="14"/>
  <c r="AF115" i="14" s="1"/>
  <c r="AH24" i="18" s="1"/>
  <c r="AH41" i="14"/>
  <c r="AF113" i="14" s="1"/>
  <c r="AH11" i="18" s="1"/>
  <c r="AD114" i="14" l="1"/>
  <c r="AF14" i="18" s="1"/>
  <c r="AG42" i="14"/>
  <c r="AE114" i="14" l="1"/>
  <c r="AG14" i="18" s="1"/>
  <c r="AH42" i="14"/>
  <c r="AF114" i="14" s="1"/>
  <c r="AH14"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<sst xmlns="http://schemas.openxmlformats.org/spreadsheetml/2006/main" count="971" uniqueCount="461">
  <si>
    <t>Notes</t>
  </si>
  <si>
    <t>BFoCPAbS BAU Fraction of CCS Potential Achieved by Sector</t>
  </si>
  <si>
    <t>This variable specifies the share of the CCS potential specified in ccs/CCP that is achieved in the BAU case in each year.</t>
  </si>
  <si>
    <t>Start Year</t>
  </si>
  <si>
    <t>CCS Capacity by Year (tons CO2)</t>
  </si>
  <si>
    <t>CO2 Capture Percentage by Year</t>
  </si>
  <si>
    <t>We don't want to model these values exactly, as the timeline for each future project is uncertain.  We just want to get</t>
  </si>
  <si>
    <t>a general idea of the rate of increase.  Therefore, we will use a trendline extending across the whole period, which will</t>
  </si>
  <si>
    <t>Industry Sector</t>
  </si>
  <si>
    <t>Unit: dimensionless (fraction of potential achieved)</t>
  </si>
  <si>
    <t>hard coal</t>
  </si>
  <si>
    <t>natural gas nonpeaker</t>
  </si>
  <si>
    <t>biomass</t>
  </si>
  <si>
    <t>petroleum</t>
  </si>
  <si>
    <t>natural gas peaker</t>
  </si>
  <si>
    <t>lignite</t>
  </si>
  <si>
    <t>crude oil</t>
  </si>
  <si>
    <t>heavy or residual fuel oil</t>
  </si>
  <si>
    <t>municipal solid waste</t>
  </si>
  <si>
    <t>nuclear (NOT USED)</t>
  </si>
  <si>
    <t>hydro (NOT USED)</t>
  </si>
  <si>
    <t>onshore wind (NOT USED)</t>
  </si>
  <si>
    <t>solar PV (NOT USED)</t>
  </si>
  <si>
    <t>solar thermal (NOT USED)</t>
  </si>
  <si>
    <t>geothermal (NOT USED)</t>
  </si>
  <si>
    <t>offshore wind (NOT USED)</t>
  </si>
  <si>
    <t>EPS Industry Category or Plant Type</t>
  </si>
  <si>
    <t>EPS-US 3.1.1 BAU Model Run Results (grams CO2)</t>
  </si>
  <si>
    <t>Global CCS Institute</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</si>
  <si>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</si>
  <si>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</si>
  <si>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</si>
  <si>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</si>
  <si>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</si>
  <si>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</si>
  <si>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</si>
  <si>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</si>
  <si>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</si>
  <si>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</si>
  <si>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</si>
  <si>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</si>
  <si>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</si>
  <si>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</si>
  <si>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</si>
  <si>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</si>
  <si>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</si>
  <si>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</si>
  <si>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</si>
  <si>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</si>
  <si>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</si>
  <si>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</si>
  <si>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</si>
  <si>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</si>
  <si>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</si>
  <si>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Electricity</t>
  </si>
  <si>
    <t>The database only includes projects coming online through 2027.  We will assume that the overall increase in capacity</t>
  </si>
  <si>
    <t>after 2027 follows a linear trend based on the 2018-2027 period.</t>
  </si>
  <si>
    <t>For the period of 2027-2035, we use a linear trend based on growth forecasted by Rhodium.</t>
  </si>
  <si>
    <t>provide a smooth increase in potential and avoid discontinuities in output graphs.</t>
  </si>
  <si>
    <t>Afte 2035, we hold CCS constant (based both on the uncertainty of projecting growth past</t>
  </si>
  <si>
    <t>this point and the fact that 45Q tax credits will expire).</t>
  </si>
  <si>
    <t>Time (Time)</t>
  </si>
  <si>
    <t>Process Emissions before CCS[refined petroleum and coke 19,CO2] : MostRecentRun</t>
  </si>
  <si>
    <t>Process Emissions before CCS[chemicals 20,CO2] : MostRecentRun</t>
  </si>
  <si>
    <t>Process Emissions before CCS[energy pipelines and gas processing 352T353,CO2] : MostRecentRun</t>
  </si>
  <si>
    <t>For the U.S., we use the Global CCS Institute list of projects and Rhodium to calculate percentages for industry. For electricity,</t>
  </si>
  <si>
    <t>we use values of 0, as we view planned coal and gas projects uncertain due to costs.</t>
  </si>
  <si>
    <t>Data in columns A:E is compiled using the CCS Institute Table 5 (pictured starting in column G). Only projects based in the United States are listed here.</t>
  </si>
  <si>
    <t>The potentials below use the "Without AJP" values from Figure 3 above and are presented as MMT of capture capacity.</t>
  </si>
  <si>
    <t>Average Capture Capacity (million tons of CO2 abatement per year)</t>
  </si>
  <si>
    <t>Maximum Capture Capacity (million tons of CO2 abatement per year)</t>
  </si>
  <si>
    <t>Minimum Capture Capacity (million tons of CO2 abatement per year)</t>
  </si>
  <si>
    <t>Sources:</t>
  </si>
  <si>
    <t>Process Emissions before CCS[cement and other nonmetallic minerals 239,CO2] : MostRecentRun</t>
  </si>
  <si>
    <t>Industrial Sector Energy Related Emissions before CCS[electricity if,refined petroleum and coke 19,CO2] : MostRecentRun</t>
  </si>
  <si>
    <t>Industrial Sector Energy Related Emissions before CCS[electricity if,chemicals 20,CO2] : MostRecentRun</t>
  </si>
  <si>
    <t>Industrial Sector Energy Related Emissions before CCS[electricity if,cement and other nonmetallic minerals 239,CO2] : MostRecentRun</t>
  </si>
  <si>
    <t>Industrial Sector Energy Related Emissions before CCS[electricity if,energy pipelines and gas processing 352T353,CO2] : MostRecentRun</t>
  </si>
  <si>
    <t>Industrial Sector Energy Related Emissions before CCS[hard coal if,refined petroleum and coke 19,CO2] : MostRecentRun</t>
  </si>
  <si>
    <t>Industrial Sector Energy Related Emissions before CCS[hard coal if,chemicals 20,CO2] : MostRecentRun</t>
  </si>
  <si>
    <t>Industrial Sector Energy Related Emissions before CCS[hard coal if,cement and other nonmetallic minerals 239,CO2] : MostRecentRun</t>
  </si>
  <si>
    <t>Industrial Sector Energy Related Emissions before CCS[hard coal if,energy pipelines and gas processing 352T353,CO2] : MostRecentRun</t>
  </si>
  <si>
    <t>Industrial Sector Energy Related Emissions before CCS[natural gas if,refined petroleum and coke 19,CO2] : MostRecentRun</t>
  </si>
  <si>
    <t>Industrial Sector Energy Related Emissions before CCS[natural gas if,chemicals 20,CO2] : MostRecentRun</t>
  </si>
  <si>
    <t>Industrial Sector Energy Related Emissions before CCS[natural gas if,cement and other nonmetallic minerals 239,CO2] : MostRecentRun</t>
  </si>
  <si>
    <t>Industrial Sector Energy Related Emissions before CCS[natural gas if,energy pipelines and gas processing 352T353,CO2] : MostRecentRun</t>
  </si>
  <si>
    <t>Industrial Sector Energy Related Emissions before CCS[biomass if,refined petroleum and coke 19,CO2] : MostRecentRun</t>
  </si>
  <si>
    <t>Industrial Sector Energy Related Emissions before CCS[biomass if,chemicals 20,CO2] : MostRecentRun</t>
  </si>
  <si>
    <t>Industrial Sector Energy Related Emissions before CCS[biomass if,cement and other nonmetallic minerals 239,CO2] : MostRecentRun</t>
  </si>
  <si>
    <t>Industrial Sector Energy Related Emissions before CCS[biomass if,energy pipelines and gas processing 352T353,CO2] : MostRecentRun</t>
  </si>
  <si>
    <t>Industrial Sector Energy Related Emissions before CCS[petroleum diesel if,refined petroleum and coke 19,CO2] : MostRecentRun</t>
  </si>
  <si>
    <t>Industrial Sector Energy Related Emissions before CCS[petroleum diesel if,chemicals 20,CO2] : MostRecentRun</t>
  </si>
  <si>
    <t>Industrial Sector Energy Related Emissions before CCS[petroleum diesel if,cement and other nonmetallic minerals 239,CO2] : MostRecentRun</t>
  </si>
  <si>
    <t>Industrial Sector Energy Related Emissions before CCS[petroleum diesel if,energy pipelines and gas processing 352T353,CO2] : MostRecentRun</t>
  </si>
  <si>
    <t>Industrial Sector Energy Related Emissions before CCS[heat if,refined petroleum and coke 19,CO2] : MostRecentRun</t>
  </si>
  <si>
    <t>Industrial Sector Energy Related Emissions before CCS[heat if,chemicals 20,CO2] : MostRecentRun</t>
  </si>
  <si>
    <t>Industrial Sector Energy Related Emissions before CCS[heat if,cement and other nonmetallic minerals 239,CO2] : MostRecentRun</t>
  </si>
  <si>
    <t>Industrial Sector Energy Related Emissions before CCS[heat if,energy pipelines and gas processing 352T353,CO2] : MostRecentRun</t>
  </si>
  <si>
    <t>Industrial Sector Energy Related Emissions before CCS[crude oil if,refined petroleum and coke 19,CO2] : MostRecentRun</t>
  </si>
  <si>
    <t>Industrial Sector Energy Related Emissions before CCS[crude oil if,chemicals 20,CO2] : MostRecentRun</t>
  </si>
  <si>
    <t>Industrial Sector Energy Related Emissions before CCS[crude oil if,cement and other nonmetallic minerals 239,CO2] : MostRecentRun</t>
  </si>
  <si>
    <t>Industrial Sector Energy Related Emissions before CCS[crude oil if,energy pipelines and gas processing 352T353,CO2] : MostRecentRun</t>
  </si>
  <si>
    <t>Industrial Sector Energy Related Emissions before CCS[heavy or residual fuel oil if,refined petroleum and coke 19,CO2] : MostRecentRun</t>
  </si>
  <si>
    <t>Industrial Sector Energy Related Emissions before CCS[heavy or residual fuel oil if,chemicals 20,CO2] : MostRecentRun</t>
  </si>
  <si>
    <t>Industrial Sector Energy Related Emissions before CCS[heavy or residual fuel oil if,cement and other nonmetallic minerals 239,CO2] : MostRecentRun</t>
  </si>
  <si>
    <t>Industrial Sector Energy Related Emissions before CCS[heavy or residual fuel oil if,energy pipelines and gas processing 352T353,CO2] : MostRecentRun</t>
  </si>
  <si>
    <t>Industrial Sector Energy Related Emissions before CCS[LPG propane or butane if,refined petroleum and coke 19,CO2] : MostRecentRun</t>
  </si>
  <si>
    <t>Industrial Sector Energy Related Emissions before CCS[LPG propane or butane if,chemicals 20,CO2] : MostRecentRun</t>
  </si>
  <si>
    <t>Industrial Sector Energy Related Emissions before CCS[LPG propane or butane if,cement and other nonmetallic minerals 239,CO2] : MostRecentRun</t>
  </si>
  <si>
    <t>Industrial Sector Energy Related Emissions before CCS[LPG propane or butane if,energy pipelines and gas processing 352T353,CO2] : MostRecentRun</t>
  </si>
  <si>
    <t>Industrial Sector Energy Related Emissions before CCS[hydrogen if,refined petroleum and coke 19,CO2] : MostRecentRun</t>
  </si>
  <si>
    <t>Industrial Sector Energy Related Emissions before CCS[hydrogen if,chemicals 20,CO2] : MostRecentRun</t>
  </si>
  <si>
    <t>Industrial Sector Energy Related Emissions before CCS[hydrogen if,cement and other nonmetallic minerals 239,CO2] : MostRecentRun</t>
  </si>
  <si>
    <t>Industrial Sector Energy Related Emissions before CCS[hydrogen if,energy pipelines and gas processing 352T353,CO2] : MostRecentRun</t>
  </si>
  <si>
    <t>=</t>
  </si>
  <si>
    <t>Current and Planned CCS Capacity</t>
  </si>
  <si>
    <t>2020 CO2 Use and Fraction of Use by User</t>
  </si>
  <si>
    <t>IEA</t>
  </si>
  <si>
    <t>Putting CO2 to Use: Creating Value from Emissions</t>
  </si>
  <si>
    <t>https://iea.blob.core.windows.net/assets/50652405-26db-4c41-82dc-c23657893059/Putting_CO2_to_Use.pdf</t>
  </si>
  <si>
    <t>Page 21</t>
  </si>
  <si>
    <t>2020 CCS Capacity for EOR and for Dedicated Storage</t>
  </si>
  <si>
    <t>Global Status of CCS 2020</t>
  </si>
  <si>
    <t>https://www.globalccsinstitute.com/wp-content/uploads/2020/12/Global-Status-of-CCS-Report-2020_FINAL_December11.pdf</t>
  </si>
  <si>
    <t>Appendix 6.1</t>
  </si>
  <si>
    <t>EOR CO2 Share from Underground Deposits</t>
  </si>
  <si>
    <t>CCUS in Clean Energy Transitions</t>
  </si>
  <si>
    <t>https://www.iea.org/reports/ccus-in-clean-energy-transitions</t>
  </si>
  <si>
    <t>Page 25</t>
  </si>
  <si>
    <t>Same data also available (with more description) from:</t>
  </si>
  <si>
    <t>World Energy Outlook 2018</t>
  </si>
  <si>
    <t>https://www.iea.org/weo2018/</t>
  </si>
  <si>
    <t>Page 502</t>
  </si>
  <si>
    <t xml:space="preserve">In order to report the amount of CO2 captured, we also calculate an average capacity factor for CCS plants and apply this value to the </t>
  </si>
  <si>
    <t>calculated CCS capture capacity.</t>
  </si>
  <si>
    <t>Power generation from coal</t>
  </si>
  <si>
    <t>Unspecified chemicals production</t>
  </si>
  <si>
    <t>Ethanol production</t>
  </si>
  <si>
    <t>Iron and steel production</t>
  </si>
  <si>
    <t>Oil refining</t>
  </si>
  <si>
    <t>Hydrogen production</t>
  </si>
  <si>
    <t>Synthetic natural gas</t>
  </si>
  <si>
    <t>Fertilizer production</t>
  </si>
  <si>
    <t>Natural gas processing</t>
  </si>
  <si>
    <t>Sources</t>
  </si>
  <si>
    <t>Dedicated geological storage Cap (excl. suspended)</t>
  </si>
  <si>
    <t>EOR Cap (excl. suspended)</t>
  </si>
  <si>
    <t>Totals</t>
  </si>
  <si>
    <t>https://www.fluor.com/projects/engineering-fabrication-construction-nwr-sturgeon-refinery</t>
  </si>
  <si>
    <t>physical absorption (Fluor)</t>
  </si>
  <si>
    <t>EOR</t>
  </si>
  <si>
    <t>Canada</t>
  </si>
  <si>
    <t>Operational</t>
  </si>
  <si>
    <t>Alberta Carbon Trunk Line with NW Redwater</t>
  </si>
  <si>
    <t>Alberta Carbon Trunk Line with Nutrien CO2 Stream</t>
  </si>
  <si>
    <t>chemical absorption (amines), assumed</t>
  </si>
  <si>
    <t>Dedicated geological storage</t>
  </si>
  <si>
    <t>Qatar</t>
  </si>
  <si>
    <t>Australia</t>
  </si>
  <si>
    <t>Gorgon</t>
  </si>
  <si>
    <t>China</t>
  </si>
  <si>
    <t>CNPC</t>
  </si>
  <si>
    <t>US</t>
  </si>
  <si>
    <t>Illinois</t>
  </si>
  <si>
    <t>Power generation</t>
  </si>
  <si>
    <t>Suspended</t>
  </si>
  <si>
    <t>Petra Nova</t>
  </si>
  <si>
    <t>https://www.cslforum.org/cslf/sites/default/files/documents/AbuDhabi2017/AbuDhabi17-TW-Sakaria-Session2.pdf</t>
  </si>
  <si>
    <t>chemical absorption (amines)</t>
  </si>
  <si>
    <t>UAE</t>
  </si>
  <si>
    <t>Abu Dhabi CCS</t>
  </si>
  <si>
    <t>Chemical production</t>
  </si>
  <si>
    <t>Karamay Dunhua</t>
  </si>
  <si>
    <t>https://www.fluor.com/projects/shell-quest-carbon-capture-epc</t>
  </si>
  <si>
    <t>Hydrogen production and oil sands upgrading</t>
  </si>
  <si>
    <t>Quest</t>
  </si>
  <si>
    <t>Saudi Arabia</t>
  </si>
  <si>
    <t>Uthmaniyah</t>
  </si>
  <si>
    <t>Boundary Dam</t>
  </si>
  <si>
    <t>https://ieaghg.org/publications/technical-reports/reports-list/9-technical-reports/956-2018-05-the-ccs-project-at-air-products-port-arthur-hydrogen-production-facility</t>
  </si>
  <si>
    <t>vacuum-swing adsorption</t>
  </si>
  <si>
    <t>Air Products</t>
  </si>
  <si>
    <t>https://archive.epa.gov/epa/sites/production/files/2015-11/documents/tsd-cps-literature-survey-carbon-capture-technology.pdf</t>
  </si>
  <si>
    <t>physical absorption (Selexol)</t>
  </si>
  <si>
    <t>Coffeyville</t>
  </si>
  <si>
    <t>Lost Cabin</t>
  </si>
  <si>
    <t>https://iea.blob.core.windows.net/assets/181b48b4-323f-454d-96fb-0bb1889d96a9/CCUS_in_clean_energy_transitions.pdf</t>
  </si>
  <si>
    <t>membrane separation</t>
  </si>
  <si>
    <t>Brazil</t>
  </si>
  <si>
    <t>Petrobras Santos Basin</t>
  </si>
  <si>
    <t>PCS Nitrogen</t>
  </si>
  <si>
    <t>Bonanza BioEnergy</t>
  </si>
  <si>
    <t>Various websites state this project is for EOR.  They don't mention dedicated dedicated geological storage.  Therefore, we assume this project is all for EOR.</t>
  </si>
  <si>
    <t>Both EOR and dedicated geological storage</t>
  </si>
  <si>
    <t>Century Plant</t>
  </si>
  <si>
    <t>Arkalon</t>
  </si>
  <si>
    <t>Norway</t>
  </si>
  <si>
    <t>Snohvit</t>
  </si>
  <si>
    <t>Sinopec</t>
  </si>
  <si>
    <t>Core Energy</t>
  </si>
  <si>
    <t>https://netl.doe.gov/research/Coal/energy-systems/gasification/gasifipedia/weyburn</t>
  </si>
  <si>
    <t>physical absorption (Rectisol)</t>
  </si>
  <si>
    <t>Great Plains Synfuels</t>
  </si>
  <si>
    <t>Sleipner</t>
  </si>
  <si>
    <t>Schute Creek</t>
  </si>
  <si>
    <t>Enid</t>
  </si>
  <si>
    <t>Terrell</t>
  </si>
  <si>
    <t>Capture Type Reference URL</t>
  </si>
  <si>
    <t>Capture Type</t>
  </si>
  <si>
    <t>Storage Type</t>
  </si>
  <si>
    <t>Capacity</t>
  </si>
  <si>
    <t>Industry</t>
  </si>
  <si>
    <t>Country</t>
  </si>
  <si>
    <t>Status</t>
  </si>
  <si>
    <t>Facility Title</t>
  </si>
  <si>
    <t>6.1 Commercial Facilities in Operation</t>
  </si>
  <si>
    <t>We apply the percentage above to estimate the fraction of capacity from CCS institute for dedicated geological storage that is actually being used.</t>
  </si>
  <si>
    <t>Estimated fraction of capacity (from CCS institute) actually being used</t>
  </si>
  <si>
    <t>EOR Capacity from CCS Institute</t>
  </si>
  <si>
    <t>Underground Deposits</t>
  </si>
  <si>
    <t>Carbon Capture</t>
  </si>
  <si>
    <t>Chemicals and Refining</t>
  </si>
  <si>
    <t>Total</t>
  </si>
  <si>
    <t>geological storage</t>
  </si>
  <si>
    <t>other uses</t>
  </si>
  <si>
    <t>metal fabrication</t>
  </si>
  <si>
    <t>food and beverage</t>
  </si>
  <si>
    <t>urea for fertilizers</t>
  </si>
  <si>
    <t>CO2 Sources vs. Uses in 2020 (MMT CO2)</t>
  </si>
  <si>
    <t>MMT (in 2020)</t>
  </si>
  <si>
    <t>We choose to use the following estimate calculated using the same source and methodology as we used for other end uses:</t>
  </si>
  <si>
    <t>MMT (in 2019)</t>
  </si>
  <si>
    <t>From IEA CCUS in Clean Energy Transitions report (p. 38)</t>
  </si>
  <si>
    <t>MMT (in 2018)</t>
  </si>
  <si>
    <t>From IEA World Energy Outlook 2018 (p. 502)</t>
  </si>
  <si>
    <t>Different sources give different values:</t>
  </si>
  <si>
    <t>Total CO2 Used for EOR</t>
  </si>
  <si>
    <t>The rest is from CCS.  None is from chemicals or refining plants (see WEO 2018 description).</t>
  </si>
  <si>
    <t>A more thorough description is found in IEA World Energy Outlook 2018 (p. 502)</t>
  </si>
  <si>
    <t>From IEA CCUS in Clean Energy Transitions report (p. 25)</t>
  </si>
  <si>
    <t>other (medical, cooling (dry ice), fire suppression, in greenhouses to stimulate plant growth)</t>
  </si>
  <si>
    <t>metal fabrication (welding, in particular)</t>
  </si>
  <si>
    <t>food</t>
  </si>
  <si>
    <t>beverages</t>
  </si>
  <si>
    <t>enhanced oil recovery</t>
  </si>
  <si>
    <t>Use</t>
  </si>
  <si>
    <t>Rescaled to 100%</t>
  </si>
  <si>
    <t>Raw</t>
  </si>
  <si>
    <t>From IEA Putting CO2 to Use report (p. 21)</t>
  </si>
  <si>
    <t>Percentage Breakdown by Use (2015)</t>
  </si>
  <si>
    <t>estimated by IEA</t>
  </si>
  <si>
    <t>Total Commercial CO2 Demand</t>
  </si>
  <si>
    <t>Saskpower Generation and Emissions (Reference Data from Sask Power)</t>
  </si>
  <si>
    <t>Generation (GWh) Gross</t>
  </si>
  <si>
    <t>Facility</t>
  </si>
  <si>
    <t>Boundary Dam 1</t>
  </si>
  <si>
    <t>Retired</t>
  </si>
  <si>
    <t>Boundary Dam 2</t>
  </si>
  <si>
    <t>Boundary Dam 3</t>
  </si>
  <si>
    <t>Boundary Dam 4</t>
  </si>
  <si>
    <t>Boundary Dam 5</t>
  </si>
  <si>
    <t>Boundary Dam 6</t>
  </si>
  <si>
    <t>Poplar River 1</t>
  </si>
  <si>
    <t>Poplar River 2</t>
  </si>
  <si>
    <t>Shand 1</t>
  </si>
  <si>
    <t>Boundary Dam 3 Net</t>
  </si>
  <si>
    <t>Generation (GWh) net</t>
  </si>
  <si>
    <t>GHG Emission (Mt CO2e)</t>
  </si>
  <si>
    <t>Boundary Dam 3 - no CSS</t>
  </si>
  <si>
    <t>BD3 CO2 Capture</t>
  </si>
  <si>
    <t>Total with BD2 adjustment</t>
  </si>
  <si>
    <t>CO2 Capture  (Mt CO2e)</t>
  </si>
  <si>
    <t>https://www.pembina.org/pub/coal-clean</t>
  </si>
  <si>
    <t>The Pembina Institute</t>
  </si>
  <si>
    <t xml:space="preserve">From Coal to Clean: Canada’s progress toward phasing out coal power - Emissions Model </t>
  </si>
  <si>
    <t xml:space="preserve">Boundary Dam CO2 Capture data </t>
  </si>
  <si>
    <t>https://co2re.co/FacilityData</t>
  </si>
  <si>
    <t>Facility Name</t>
  </si>
  <si>
    <t>Facility Category</t>
  </si>
  <si>
    <t>Facility Status</t>
  </si>
  <si>
    <t>Facility Industry</t>
  </si>
  <si>
    <t>Facility Short Description</t>
  </si>
  <si>
    <t>Annual Emissions MT CO2e/Year</t>
  </si>
  <si>
    <t xml:space="preserve">EPS Category </t>
  </si>
  <si>
    <t>Alberta Carbon Trunk Line (ACTL) with North West Redwater Partnership's Sturgeon Refinery CO2 Stream</t>
  </si>
  <si>
    <t>Commercial CCS Facility</t>
  </si>
  <si>
    <t>Oil Refining</t>
  </si>
  <si>
    <t>The Alberta Carbon Trunk Line (ACTL) transports CO2 from a number of sources in Alberta’s Industrial Heartland, near Redwater, to declining oil fields in Central Alberta for the purpose of enhanced oil recovery. The initial sources of CO2 for the ACTL includes the new build North West Redwater NWR Partnerships Sturgeon Refinery, which include a new CO2 compression and cooling facility owned by Wolf Midstream and able to capture 1.3-1.6 Mtpa CO2 for transport via ACTL. The ACTL commenced full operation in June 2020.</t>
  </si>
  <si>
    <t>Polaris CCS Project</t>
  </si>
  <si>
    <t>Early Development</t>
  </si>
  <si>
    <t>Middle 2020s</t>
  </si>
  <si>
    <t>Hydrogen Production</t>
  </si>
  <si>
    <t>Shell is developing the Polaris CCS project capturing CO2 from its Scotford Complex near Edmonton, Canada. The initial phase of the Polaris CCS project would capture and store approximately 750,000 tonnes per annum CO2. The captured CO2 would be transported via pipeline to storage wells located near Josephburg, Alberta, the same formation used to store CO2 from the Quest CCS facility.</t>
  </si>
  <si>
    <t>Caroline Carbon Capture Power Complex</t>
  </si>
  <si>
    <t>Power Generation</t>
  </si>
  <si>
    <t>Pieridae Energy aims to develop the Caroline Carbon Capture Power Complex with carbon capture and sequestration in Alberta, Canada. The complex will have the ability to sequester up to three million tonnes of CO2 annually into one of the Caroline Facility’s depleted gas reservoirs.</t>
  </si>
  <si>
    <t>Quest, located in Alberta, Canada, retrofitted CO2 capture facilities to three steam methane reformers SMRs at the existing Scotford Upgrader. Launched in November 2015, Quest has the capacity to capture approximately 1 Mtpa of CO2. The captured CO2 is transported via pipeline to the storage site for dedicated geological storage. In April 2021, Quest announced it had captured and stored over six million tonnes of CO2.</t>
  </si>
  <si>
    <t>Boundary Dam 3 Carbon Capture and Storage Facility</t>
  </si>
  <si>
    <t>Unit 3 at the Boundary Dam (BD3) coal-fired power station in Saskatchewan, Canada, completed a refurbishment program in October 2014 that included retrofitting CO2 capture facilities with a capture capacity of approximately 1 Mtpa of CO2. The majority of the captured CO2 is transported via pipeline and used for enhanced oil recovery at the Weyburn Oil Unit, also in Saskatchewan. A portion of the captured CO2 is transported via pipeline to the nearby Aquistore Project for dedicated geological storage.</t>
  </si>
  <si>
    <t>Nauticol Energy Blue Methanol</t>
  </si>
  <si>
    <t>Late 2020s</t>
  </si>
  <si>
    <t>Methanol Production</t>
  </si>
  <si>
    <t>Nauticol Energy and Enhance Energy have been jointly working on the development of a CO2 capture and sequestration project, capturing up to one million tonnes of CO2 per annum from Nauticol's proposed Blue Methanol facility near Grande Prairie, Alberta, Canada.</t>
  </si>
  <si>
    <t>Alberta Carbon Trunk Line (ACTL) with Nutrien CO2 Stream</t>
  </si>
  <si>
    <t>Fertiliser Production</t>
  </si>
  <si>
    <t>The Alberta Carbon Trunk Line (ACTL) transports CO2 from multiple sources in Alberta’s Industrial Heartland, near Redwater, to declining oil fields in Central Alberta. CO2 is currently transported for the purpose of enhanced oil recovery, though the location and specification of the system provide opportunity for additional uses, such as sequestration. The initial sources of CO2 for the ACTL include the existing Nutrien fertiliser facility which has a CO2 compression and dehydration facility constructed by Wolf Midstream and able to capture 0.3Mtpa CO2 for transport via ACTL. The ACTL started full operation in June 2020.</t>
  </si>
  <si>
    <t>CCS Facilities Database</t>
  </si>
  <si>
    <t>Table A10-3: Relationship between Canada's Economic Sectors and IPCC Sectors, 2019</t>
  </si>
  <si>
    <t>Economic Category Total</t>
  </si>
  <si>
    <r>
      <t>National Inventory Category</t>
    </r>
    <r>
      <rPr>
        <b/>
        <vertAlign val="superscript"/>
        <sz val="11"/>
        <rFont val="Calibri"/>
        <family val="2"/>
        <scheme val="minor"/>
      </rPr>
      <t>a</t>
    </r>
  </si>
  <si>
    <t>Energy</t>
  </si>
  <si>
    <t>Industrial Processes and Product Use</t>
  </si>
  <si>
    <t>Agriculture</t>
  </si>
  <si>
    <t>Waste</t>
  </si>
  <si>
    <r>
      <t>CO</t>
    </r>
    <r>
      <rPr>
        <b/>
        <vertAlign val="subscript"/>
        <sz val="11"/>
        <rFont val="Calibri"/>
        <family val="2"/>
        <scheme val="minor"/>
      </rPr>
      <t>2</t>
    </r>
    <r>
      <rPr>
        <b/>
        <sz val="11"/>
        <rFont val="Calibri"/>
        <family val="2"/>
        <scheme val="minor"/>
      </rPr>
      <t xml:space="preserve"> Captured</t>
    </r>
    <r>
      <rPr>
        <b/>
        <vertAlign val="superscript"/>
        <sz val="14"/>
        <rFont val="Calibri"/>
        <family val="2"/>
        <scheme val="minor"/>
      </rPr>
      <t>j</t>
    </r>
  </si>
  <si>
    <r>
      <t>LULUCF</t>
    </r>
    <r>
      <rPr>
        <b/>
        <vertAlign val="superscript"/>
        <sz val="11"/>
        <rFont val="Calibri"/>
        <family val="2"/>
        <scheme val="minor"/>
      </rPr>
      <t>b</t>
    </r>
  </si>
  <si>
    <t>Energy: Fuel Combustion</t>
  </si>
  <si>
    <t>Energy: Fugitive</t>
  </si>
  <si>
    <r>
      <t>Mineral Products</t>
    </r>
    <r>
      <rPr>
        <b/>
        <vertAlign val="superscript"/>
        <sz val="11"/>
        <rFont val="Calibri"/>
        <family val="2"/>
        <scheme val="minor"/>
      </rPr>
      <t>d</t>
    </r>
  </si>
  <si>
    <r>
      <t>Chemical Industry</t>
    </r>
    <r>
      <rPr>
        <b/>
        <vertAlign val="superscript"/>
        <sz val="11"/>
        <rFont val="Calibri"/>
        <family val="2"/>
        <scheme val="minor"/>
      </rPr>
      <t>e</t>
    </r>
  </si>
  <si>
    <r>
      <t>Metal Production</t>
    </r>
    <r>
      <rPr>
        <b/>
        <vertAlign val="superscript"/>
        <sz val="11"/>
        <rFont val="Calibri"/>
        <family val="2"/>
        <scheme val="minor"/>
      </rPr>
      <t>f</t>
    </r>
  </si>
  <si>
    <r>
      <t>Consumption of Halocarbons, SF</t>
    </r>
    <r>
      <rPr>
        <b/>
        <vertAlign val="subscript"/>
        <sz val="11"/>
        <rFont val="Calibri"/>
        <family val="2"/>
        <scheme val="minor"/>
      </rPr>
      <t xml:space="preserve">6 </t>
    </r>
    <r>
      <rPr>
        <b/>
        <sz val="11"/>
        <rFont val="Calibri"/>
        <family val="2"/>
        <scheme val="minor"/>
      </rPr>
      <t>and NF</t>
    </r>
    <r>
      <rPr>
        <b/>
        <vertAlign val="subscript"/>
        <sz val="11"/>
        <rFont val="Calibri"/>
        <family val="2"/>
        <scheme val="minor"/>
      </rPr>
      <t>3</t>
    </r>
  </si>
  <si>
    <t>Non-Energy Products from Fuels and Solvent Use</t>
  </si>
  <si>
    <t>Other Product Manufacture and Use</t>
  </si>
  <si>
    <t>Manure Management</t>
  </si>
  <si>
    <t>Enteric Fermentation</t>
  </si>
  <si>
    <t>Agriculture Soils</t>
  </si>
  <si>
    <t>Solid Waste Disposal</t>
  </si>
  <si>
    <t>Biological Treatment of Solid Waste</t>
  </si>
  <si>
    <t>Wastewater Treatment and Discharge</t>
  </si>
  <si>
    <t>Incineration and Open Burning of Waste</t>
  </si>
  <si>
    <t>Industrial Wood Waste Landfills</t>
  </si>
  <si>
    <t>Stationary Combustion</t>
  </si>
  <si>
    <t>Transport</t>
  </si>
  <si>
    <t>Fugitive (Unintentional)</t>
  </si>
  <si>
    <t>Flaring</t>
  </si>
  <si>
    <t>Venting</t>
  </si>
  <si>
    <t>Stationary</t>
  </si>
  <si>
    <t>Industrial Cogeneration</t>
  </si>
  <si>
    <r>
      <t>Electricity</t>
    </r>
    <r>
      <rPr>
        <b/>
        <vertAlign val="superscript"/>
        <sz val="11"/>
        <rFont val="Calibri"/>
        <family val="2"/>
        <scheme val="minor"/>
      </rPr>
      <t>c</t>
    </r>
  </si>
  <si>
    <t>Steam for Sale</t>
  </si>
  <si>
    <r>
      <t>Mt CO</t>
    </r>
    <r>
      <rPr>
        <b/>
        <vertAlign val="subscript"/>
        <sz val="11"/>
        <rFont val="Calibri"/>
        <family val="2"/>
        <scheme val="minor"/>
      </rPr>
      <t>2</t>
    </r>
    <r>
      <rPr>
        <b/>
        <sz val="11"/>
        <rFont val="Calibri"/>
        <family val="2"/>
        <scheme val="minor"/>
      </rPr>
      <t xml:space="preserve"> equivalent</t>
    </r>
  </si>
  <si>
    <r>
      <t>National Inventory Total</t>
    </r>
    <r>
      <rPr>
        <b/>
        <vertAlign val="superscript"/>
        <sz val="11"/>
        <rFont val="Calibri"/>
        <family val="2"/>
        <scheme val="minor"/>
      </rPr>
      <t>a,b</t>
    </r>
  </si>
  <si>
    <t>ECONOMIC CATEGORY</t>
  </si>
  <si>
    <t>Oil and Gas</t>
  </si>
  <si>
    <t>Upstream Oil and Gas</t>
  </si>
  <si>
    <t>Natural Gas Production and Processing</t>
  </si>
  <si>
    <t>Conventional Oil Production</t>
  </si>
  <si>
    <t>Conventional Light Oil Production</t>
  </si>
  <si>
    <t>Conventional Heavy Oil Production</t>
  </si>
  <si>
    <t>Frontier Oil Production</t>
  </si>
  <si>
    <r>
      <t>Oil Sands (Mining, In-situ, Upgrading)</t>
    </r>
    <r>
      <rPr>
        <vertAlign val="superscript"/>
        <sz val="11"/>
        <color theme="1"/>
        <rFont val="Calibri"/>
        <family val="2"/>
        <scheme val="minor"/>
      </rPr>
      <t>c</t>
    </r>
  </si>
  <si>
    <t>Mining and Extraction</t>
  </si>
  <si>
    <t>In-situ</t>
  </si>
  <si>
    <t>Upgrading</t>
  </si>
  <si>
    <r>
      <t>Oil, Natural Gas and CO</t>
    </r>
    <r>
      <rPr>
        <vertAlign val="subscript"/>
        <sz val="11"/>
        <color theme="1"/>
        <rFont val="Calibri"/>
        <family val="2"/>
        <scheme val="minor"/>
      </rPr>
      <t>2</t>
    </r>
    <r>
      <rPr>
        <sz val="11"/>
        <color theme="1"/>
        <rFont val="Calibri"/>
        <family val="2"/>
        <scheme val="minor"/>
      </rPr>
      <t xml:space="preserve"> Transmission</t>
    </r>
  </si>
  <si>
    <t>Downstream Oil and Gas</t>
  </si>
  <si>
    <t>Petroleum Refining</t>
  </si>
  <si>
    <t>Natural Gas Distribution</t>
  </si>
  <si>
    <r>
      <t>Transport</t>
    </r>
    <r>
      <rPr>
        <b/>
        <vertAlign val="superscript"/>
        <sz val="11"/>
        <color theme="1"/>
        <rFont val="Calibri"/>
        <family val="2"/>
        <scheme val="minor"/>
      </rPr>
      <t>g</t>
    </r>
  </si>
  <si>
    <t>Passenger Transport</t>
  </si>
  <si>
    <t>Cars, Light Trucks and Motorcycles</t>
  </si>
  <si>
    <t>Bus, Rail and Aviation</t>
  </si>
  <si>
    <t>Freight Transport</t>
  </si>
  <si>
    <t>Heavy Duty Trucks, Rail</t>
  </si>
  <si>
    <t>Aviation and Marine</t>
  </si>
  <si>
    <t>Other: Recreational, Commercial and Residential</t>
  </si>
  <si>
    <t>Heavy Industry</t>
  </si>
  <si>
    <t>Mining</t>
  </si>
  <si>
    <t>Smelting and Refining (Non-Ferrous Metals)</t>
  </si>
  <si>
    <t>Pulp and Paper</t>
  </si>
  <si>
    <t>Iron and Steel</t>
  </si>
  <si>
    <t>Cement</t>
  </si>
  <si>
    <t>Lime and Gypsum</t>
  </si>
  <si>
    <t>Chemicals and Fertilizers</t>
  </si>
  <si>
    <t>Buildings</t>
  </si>
  <si>
    <t>Service Industry</t>
  </si>
  <si>
    <t>Residential</t>
  </si>
  <si>
    <r>
      <t>On Farm Fuel Use</t>
    </r>
    <r>
      <rPr>
        <vertAlign val="superscript"/>
        <sz val="11"/>
        <color theme="1"/>
        <rFont val="Calibri"/>
        <family val="2"/>
        <scheme val="minor"/>
      </rPr>
      <t>h</t>
    </r>
  </si>
  <si>
    <t>Crop Production</t>
  </si>
  <si>
    <t>Animal Production</t>
  </si>
  <si>
    <r>
      <t>Solid Waste</t>
    </r>
    <r>
      <rPr>
        <vertAlign val="superscript"/>
        <sz val="11"/>
        <color theme="1"/>
        <rFont val="Calibri"/>
        <family val="2"/>
        <scheme val="minor"/>
      </rPr>
      <t>i</t>
    </r>
  </si>
  <si>
    <t>Wastewater</t>
  </si>
  <si>
    <t>Waste Incineration</t>
  </si>
  <si>
    <t>Coal Production</t>
  </si>
  <si>
    <t>Light Manufacturing, Construction and Forest Resources</t>
  </si>
  <si>
    <t>Light Manufacturing</t>
  </si>
  <si>
    <t>Construction</t>
  </si>
  <si>
    <t>Forest Resources</t>
  </si>
  <si>
    <t xml:space="preserve">Notes: </t>
  </si>
  <si>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</si>
  <si>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change in future publications as new data becomes available and methods and models are refined and improved.</t>
  </si>
  <si>
    <t>a</t>
  </si>
  <si>
    <t xml:space="preserve">Categorization of emissions is consistent with the IPCC's sectors following the reporting requirement of the UNFCCC.  </t>
  </si>
  <si>
    <t>b</t>
  </si>
  <si>
    <t>National totals exclude all GHGs from the Land Use, Land Use Change and Forestry Sector.</t>
  </si>
  <si>
    <t>c</t>
  </si>
  <si>
    <r>
      <t xml:space="preserve">Industrial cogeneration includes emissions associated with the simultaneous production of heat and power.  </t>
    </r>
    <r>
      <rPr>
        <sz val="11"/>
        <rFont val="Calibri"/>
        <family val="2"/>
      </rPr>
      <t xml:space="preserve">At some facilities, a portion of this power is generated by </t>
    </r>
    <r>
      <rPr>
        <i/>
        <sz val="11"/>
        <rFont val="Calibri"/>
        <family val="2"/>
      </rPr>
      <t>onsite utility-owned generators</t>
    </r>
    <r>
      <rPr>
        <sz val="11"/>
        <rFont val="Calibri"/>
        <family val="2"/>
      </rPr>
      <t>.  As such, the cogeneration emissions for these specific facilities are included under the Public Electricity and Heat Generation category in the National Inventory (UNFCCC) format.</t>
    </r>
  </si>
  <si>
    <t>d</t>
  </si>
  <si>
    <t>Mineral products includes cement production, lime production and mineral product use.</t>
  </si>
  <si>
    <t>e</t>
  </si>
  <si>
    <t>Chemical industry includes the production of ammonia, nitric acid, adipic acid, carbide and petrochemicals. ammonia production, nitric acid production, petrochemical production, and adipic acid production.</t>
  </si>
  <si>
    <t>f</t>
  </si>
  <si>
    <r>
      <t>Metal production includes iron and steel production, aluminum production, and SF</t>
    </r>
    <r>
      <rPr>
        <vertAlign val="subscript"/>
        <sz val="11"/>
        <rFont val="Calibri"/>
        <family val="2"/>
      </rPr>
      <t>6</t>
    </r>
    <r>
      <rPr>
        <sz val="11"/>
        <rFont val="Calibri"/>
        <family val="2"/>
      </rPr>
      <t xml:space="preserve"> used in magnesium smelters and casters.</t>
    </r>
  </si>
  <si>
    <t>g</t>
  </si>
  <si>
    <t>Emissions from the consumption of propane and natural gas in Transportation are allocated to Cars, Light Trucks and Buses</t>
  </si>
  <si>
    <t>h</t>
  </si>
  <si>
    <t>On Farm Fuel Use includes emissions associated with the use of lube oils and greases.</t>
  </si>
  <si>
    <t>i</t>
  </si>
  <si>
    <t>Emission estimates for Solid Waste include emissions from municipal solid waste landfills, wood waste landfills and municipal solid waste composting.</t>
  </si>
  <si>
    <t>j</t>
  </si>
  <si>
    <r>
      <t>Some facilities capture CO</t>
    </r>
    <r>
      <rPr>
        <vertAlign val="subscript"/>
        <sz val="11"/>
        <rFont val="Calibri"/>
        <family val="2"/>
      </rPr>
      <t>2</t>
    </r>
    <r>
      <rPr>
        <sz val="11"/>
        <rFont val="Calibri"/>
        <family val="2"/>
      </rPr>
      <t xml:space="preserve"> emissions. This is displayed as a negative quantity, as it is computed as an emission reduction at the source. Though the CO</t>
    </r>
    <r>
      <rPr>
        <vertAlign val="subscript"/>
        <sz val="11"/>
        <rFont val="Calibri"/>
        <family val="2"/>
      </rPr>
      <t>2</t>
    </r>
    <r>
      <rPr>
        <sz val="11"/>
        <rFont val="Calibri"/>
        <family val="2"/>
      </rPr>
      <t xml:space="preserve"> has been captured, this does not imply permanent storage;  some portion may be subsequently re-emitted (for instance, as fugitive releases) in another activity – in such cases, the re-emissions are reported in the economic sectors where they occur.</t>
    </r>
  </si>
  <si>
    <r>
      <t>Indicates emissions of less than 0.05 Mt CO</t>
    </r>
    <r>
      <rPr>
        <vertAlign val="subscript"/>
        <sz val="11"/>
        <rFont val="Calibri"/>
        <family val="2"/>
        <scheme val="minor"/>
      </rPr>
      <t>2</t>
    </r>
    <r>
      <rPr>
        <sz val="11"/>
        <rFont val="Calibri"/>
        <family val="2"/>
        <scheme val="minor"/>
      </rPr>
      <t xml:space="preserve"> eq were truncated due to rounding.</t>
    </r>
  </si>
  <si>
    <t>Table A10-3:  Relationship between Canada's Economic Sectors and IPCC Sectors, 2020</t>
  </si>
  <si>
    <r>
      <t>Oil Sands (Mining, In-situ, Upgrading)</t>
    </r>
    <r>
      <rPr>
        <vertAlign val="superscript"/>
        <sz val="11"/>
        <rFont val="Calibri"/>
        <family val="2"/>
        <scheme val="minor"/>
      </rPr>
      <t>c</t>
    </r>
  </si>
  <si>
    <r>
      <t>On Farm Fuel Use</t>
    </r>
    <r>
      <rPr>
        <vertAlign val="superscript"/>
        <sz val="11"/>
        <rFont val="Calibri"/>
        <family val="2"/>
        <scheme val="minor"/>
      </rPr>
      <t>h</t>
    </r>
  </si>
  <si>
    <r>
      <t>Solid Waste</t>
    </r>
    <r>
      <rPr>
        <vertAlign val="superscript"/>
        <sz val="11"/>
        <rFont val="Calibri"/>
        <family val="2"/>
        <scheme val="minor"/>
      </rPr>
      <t>i</t>
    </r>
  </si>
  <si>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</si>
  <si>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updated in future publications as new data become available and methods and models are refined and improved.</t>
  </si>
  <si>
    <t xml:space="preserve">Chemical industry includes the production of ammonia, nitric acid, adipic acid, carbide and petrochemicals. </t>
  </si>
  <si>
    <t xml:space="preserve">% of emissions </t>
  </si>
  <si>
    <t>Table A10-2: GHG Emissions for Canada by Canadian Economic Sector, 1990-2020</t>
  </si>
  <si>
    <r>
      <t>Mt CO</t>
    </r>
    <r>
      <rPr>
        <b/>
        <vertAlign val="subscript"/>
        <sz val="11"/>
        <rFont val="Calibri"/>
        <family val="2"/>
        <scheme val="minor"/>
      </rPr>
      <t>2</t>
    </r>
    <r>
      <rPr>
        <b/>
        <sz val="11"/>
        <rFont val="Calibri"/>
        <family val="2"/>
        <scheme val="minor"/>
      </rPr>
      <t xml:space="preserve"> eq</t>
    </r>
  </si>
  <si>
    <t>NATIONAL GHG TOTAL</t>
  </si>
  <si>
    <t>Oil Sands (Mining, In-situ, Upgrading)</t>
  </si>
  <si>
    <t>On Farm Fuel Use</t>
  </si>
  <si>
    <r>
      <t>Solid Waste</t>
    </r>
    <r>
      <rPr>
        <vertAlign val="superscript"/>
        <sz val="11"/>
        <color theme="1"/>
        <rFont val="Calibri"/>
        <family val="2"/>
        <scheme val="minor"/>
      </rPr>
      <t>a</t>
    </r>
  </si>
  <si>
    <t>Notes:</t>
  </si>
  <si>
    <t>Totals may not add up due to rounding.</t>
  </si>
  <si>
    <t>National GHG emissions allocated to IPCC sectors are provided in Annex 9 of this report.</t>
  </si>
  <si>
    <t>Provincial and territorial GHG emissions allocated to IPCC sectors are provided in Annex 11 of this report.</t>
  </si>
  <si>
    <t xml:space="preserve">a. Emission estimates for Solid Waste include emissions from municipal solid waste landfills, wood waste landfills and municipal solid waste composting. </t>
  </si>
  <si>
    <r>
      <t>0 Indicates emissions of less than 0.5 Mt CO</t>
    </r>
    <r>
      <rPr>
        <vertAlign val="subscript"/>
        <sz val="11"/>
        <rFont val="Calibri"/>
        <family val="2"/>
        <scheme val="minor"/>
      </rPr>
      <t>2</t>
    </r>
    <r>
      <rPr>
        <sz val="11"/>
        <rFont val="Calibri"/>
        <family val="2"/>
        <scheme val="minor"/>
      </rPr>
      <t xml:space="preserve"> eq were truncated due to rounding.</t>
    </r>
  </si>
  <si>
    <t>- Indicates no emissions</t>
  </si>
  <si>
    <t xml:space="preserve">Historical </t>
  </si>
  <si>
    <t>Forecast</t>
  </si>
  <si>
    <t>Table 1:        GHG emissions by Economic Sector (Mt CO2  eq) under the Reference Case (2005 to 2030, including Land Use, Land-Use Change and Forestry)</t>
  </si>
  <si>
    <t>Historical</t>
  </si>
  <si>
    <t>Projected</t>
  </si>
  <si>
    <t>Change 2005
to 2030</t>
  </si>
  <si>
    <t>Waste &amp; Others</t>
  </si>
  <si>
    <t>LULUCFa</t>
  </si>
  <si>
    <t>n.a.</t>
  </si>
  <si>
    <t>Total (excl. LULUCF)</t>
  </si>
  <si>
    <t>Total (incl. LULUCF)</t>
  </si>
  <si>
    <t>Electricity Emissions  (MT CO2e)</t>
  </si>
  <si>
    <t>Total GHG emissions by sector</t>
  </si>
  <si>
    <t>Mt CO2eq</t>
  </si>
  <si>
    <t xml:space="preserve"> </t>
  </si>
  <si>
    <t>REF</t>
  </si>
  <si>
    <t>CP30</t>
  </si>
  <si>
    <t>NZ60</t>
  </si>
  <si>
    <t>NZ50</t>
  </si>
  <si>
    <t>NZ45</t>
  </si>
  <si>
    <t>Commercial</t>
  </si>
  <si>
    <t>Industrial processes</t>
  </si>
  <si>
    <t>Industry – Combustion</t>
  </si>
  <si>
    <t>Energy production</t>
  </si>
  <si>
    <t>Fugitive sources</t>
  </si>
  <si>
    <t xml:space="preserve">DAC </t>
  </si>
  <si>
    <t>CO2 captured (MT 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</si>
</sst>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0000"/>
    <numFmt numFmtId="168" formatCode="#,##0_ ;\-#,##0\ "/>
    <numFmt numFmtId="169" formatCode="_ * #,##0_ ;_ * \-#,##0_ ;_ * &quot;-&quot;?_ ;_ @_ "/>
    <numFmt numFmtId="170" formatCode="_ * #,##0.0_ ;_ * \-#,##0.0_ ;_ * &quot;-&quot;?_ ;_ @_ "/>
  </numFmts>
  <fonts count="3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b/>
      <i/>
      <sz val="11"/>
      <color theme="1"/>
      <name val="Calibri"/>
      <family val="2"/>
      <scheme val="minor"/>
    </font>
    <font>
      <sz val="11"/>
      <color rgb="FF3F3F76"/>
      <name val="Calibri"/>
      <family val="2"/>
      <scheme val="minor"/>
    </font>
    <font>
      <b/>
      <sz val="11"/>
      <color rgb="FFFA7D00"/>
      <name val="Calibri"/>
      <family val="2"/>
      <scheme val="minor"/>
    </font>
    <font>
      <b/>
      <sz val="18"/>
      <name val="Calibri"/>
      <family val="2"/>
    </font>
    <font>
      <b/>
      <sz val="18"/>
      <color rgb="FF000000"/>
      <name val="Calibri"/>
      <family val="2"/>
      <scheme val="minor"/>
    </font>
    <font>
      <b/>
      <sz val="11"/>
      <color rgb="FF000000"/>
      <name val="Calibri"/>
      <family val="2"/>
      <scheme val="minor"/>
    </font>
    <font>
      <b/>
      <sz val="11"/>
      <name val="Calibri"/>
      <family val="2"/>
      <scheme val="minor"/>
    </font>
    <font>
      <i/>
      <sz val="11"/>
      <name val="Calibri"/>
      <family val="2"/>
      <scheme val="minor"/>
    </font>
    <font>
      <u/>
      <sz val="10"/>
      <color theme="10"/>
      <name val="Arial"/>
      <family val="2"/>
    </font>
    <font>
      <sz val="10"/>
      <color indexed="8"/>
      <name val="Arial"/>
      <family val="2"/>
    </font>
    <font>
      <b/>
      <sz val="10"/>
      <color indexed="8"/>
      <name val="Arial"/>
      <family val="2"/>
    </font>
    <font>
      <sz val="10"/>
      <name val="Arial"/>
      <family val="2"/>
    </font>
    <font>
      <b/>
      <vertAlign val="superscript"/>
      <sz val="11"/>
      <name val="Calibri"/>
      <family val="2"/>
      <scheme val="minor"/>
    </font>
    <font>
      <b/>
      <vertAlign val="subscript"/>
      <sz val="11"/>
      <name val="Calibri"/>
      <family val="2"/>
      <scheme val="minor"/>
    </font>
    <font>
      <b/>
      <vertAlign val="superscript"/>
      <sz val="14"/>
      <name val="Calibri"/>
      <family val="2"/>
      <scheme val="minor"/>
    </font>
    <font>
      <i/>
      <sz val="10"/>
      <name val="Arial"/>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sz val="10"/>
      <name val="Arial"/>
      <family val="2"/>
    </font>
    <font>
      <sz val="11"/>
      <name val="Calibri"/>
      <family val="2"/>
    </font>
    <font>
      <i/>
      <sz val="11"/>
      <name val="Calibri"/>
      <family val="2"/>
    </font>
    <font>
      <vertAlign val="subscript"/>
      <sz val="11"/>
      <name val="Calibri"/>
      <family val="2"/>
    </font>
    <font>
      <vertAlign val="subscript"/>
      <sz val="11"/>
      <name val="Calibri"/>
      <family val="2"/>
      <scheme val="minor"/>
    </font>
    <font>
      <vertAlign val="superscript"/>
      <sz val="11"/>
      <name val="Calibri"/>
      <family val="2"/>
      <scheme val="minor"/>
    </font>
    <font>
      <sz val="11"/>
      <color theme="1"/>
      <name val="Calibri"/>
      <family val="2"/>
    </font>
    <font>
      <sz val="10"/>
      <color rgb="FF000000"/>
      <name val="Times New Roman"/>
      <family val="1"/>
    </font>
  </fonts>
  <fills count="2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CC99"/>
      </patternFill>
    </fill>
    <fill>
      <patternFill patternType="solid">
        <fgColor rgb="FFF2F2F2"/>
      </patternFill>
    </fill>
    <fill>
      <patternFill patternType="solid">
        <fgColor theme="0" tint="-0.34998626667073579"/>
        <bgColor rgb="FF434343"/>
      </patternFill>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bgColor indexed="64"/>
      </patternFill>
    </fill>
  </fills>
  <borders count="62">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s>
  <cellStyleXfs count="10">
    <xf numFmtId="0" fontId="0" fillId="0" borderId="0"/>
    <xf numFmtId="9" fontId="3" fillId="0" borderId="0" applyFont="0" applyFill="0" applyBorder="0" applyAlignment="0" applyProtection="0"/>
    <xf numFmtId="0" fontId="5" fillId="0" borderId="0" applyNumberFormat="0" applyFill="0" applyBorder="0" applyAlignment="0" applyProtection="0"/>
    <xf numFmtId="0" fontId="7" fillId="9" borderId="9" applyNumberFormat="0" applyAlignment="0" applyProtection="0"/>
    <xf numFmtId="0" fontId="8" fillId="10" borderId="9" applyNumberFormat="0" applyAlignment="0" applyProtection="0"/>
    <xf numFmtId="0" fontId="14" fillId="0" borderId="0" applyNumberFormat="0" applyFill="0" applyBorder="0" applyAlignment="0" applyProtection="0"/>
    <xf numFmtId="0" fontId="15" fillId="0" borderId="0"/>
    <xf numFmtId="0" fontId="17" fillId="0" borderId="0"/>
    <xf numFmtId="0" fontId="17" fillId="0" borderId="0"/>
    <xf numFmtId="0" fontId="32" fillId="0" borderId="0"/>
  </cellStyleXfs>
  <cellXfs count="374">
    <xf numFmtId="0" fontId="0" fillId="0" borderId="0" xfId="0"/>
    <xf numFmtId="0" fontId="1" fillId="0" borderId="0" xfId="0" applyFont="1"/>
    <xf numFmtId="0" fontId="0" fillId="0" borderId="0" xfId="0" applyFill="1"/>
    <xf numFmtId="0" fontId="1" fillId="0" borderId="0" xfId="0" applyFont="1" applyFill="1"/>
    <xf numFmtId="1" fontId="0" fillId="0" borderId="0" xfId="0" applyNumberFormat="1" applyFill="1"/>
    <xf numFmtId="164" fontId="0" fillId="0" borderId="0" xfId="0" applyNumberFormat="1" applyFill="1"/>
    <xf numFmtId="0" fontId="2" fillId="0" borderId="0" xfId="0" applyFont="1"/>
    <xf numFmtId="0" fontId="0" fillId="2" borderId="0" xfId="0" applyFill="1"/>
    <xf numFmtId="0" fontId="0" fillId="0" borderId="0" xfId="0" applyFont="1" applyFill="1"/>
    <xf numFmtId="0" fontId="1" fillId="2" borderId="0" xfId="0" applyFont="1" applyFill="1" applyAlignment="1">
      <alignment wrapText="1"/>
    </xf>
    <xf numFmtId="0" fontId="1" fillId="2" borderId="0" xfId="0" applyFont="1" applyFill="1"/>
    <xf numFmtId="0" fontId="0" fillId="2" borderId="0" xfId="0" applyFont="1" applyFill="1"/>
    <xf numFmtId="0" fontId="0" fillId="0" borderId="0" xfId="0" applyFont="1"/>
    <xf numFmtId="0" fontId="0" fillId="0" borderId="0" xfId="0" applyFont="1" applyFill="1" applyAlignment="1">
      <alignment wrapText="1"/>
    </xf>
    <xf numFmtId="0" fontId="0" fillId="0" borderId="0" xfId="0" applyAlignment="1">
      <alignment horizontal="center"/>
    </xf>
    <xf numFmtId="11" fontId="0" fillId="0" borderId="0" xfId="0" applyNumberFormat="1" applyFill="1"/>
    <xf numFmtId="11" fontId="0" fillId="0" borderId="0" xfId="0" applyNumberFormat="1" applyFont="1" applyFill="1"/>
    <xf numFmtId="0" fontId="0" fillId="4" borderId="0" xfId="0" applyFont="1" applyFill="1" applyAlignment="1">
      <alignment wrapText="1"/>
    </xf>
    <xf numFmtId="10" fontId="0" fillId="0" borderId="0" xfId="1" applyNumberFormat="1" applyFont="1" applyFill="1"/>
    <xf numFmtId="0" fontId="0" fillId="0" borderId="0" xfId="0" applyAlignment="1">
      <alignment horizontal="left"/>
    </xf>
    <xf numFmtId="0" fontId="5" fillId="0" borderId="0" xfId="2"/>
    <xf numFmtId="0" fontId="0" fillId="3" borderId="0" xfId="0" applyFont="1" applyFill="1" applyAlignment="1">
      <alignment wrapText="1"/>
    </xf>
    <xf numFmtId="0" fontId="1" fillId="0" borderId="0" xfId="0" applyFont="1" applyAlignment="1">
      <alignment wrapText="1"/>
    </xf>
    <xf numFmtId="49" fontId="4" fillId="0" borderId="0" xfId="0" applyNumberFormat="1" applyFont="1" applyAlignment="1">
      <alignment wrapText="1"/>
    </xf>
    <xf numFmtId="11" fontId="0" fillId="3" borderId="0" xfId="0" applyNumberFormat="1" applyFill="1"/>
    <xf numFmtId="0" fontId="1" fillId="0" borderId="0" xfId="0" applyFont="1" applyFill="1" applyAlignment="1">
      <alignment wrapText="1"/>
    </xf>
    <xf numFmtId="0" fontId="1" fillId="0" borderId="0" xfId="0" applyFont="1" applyFill="1" applyAlignment="1">
      <alignment horizontal="center" wrapText="1"/>
    </xf>
    <xf numFmtId="0" fontId="0" fillId="0" borderId="0" xfId="0" applyFill="1" applyAlignment="1">
      <alignment wrapText="1"/>
    </xf>
    <xf numFmtId="0" fontId="1" fillId="2" borderId="0" xfId="0" applyFont="1" applyFill="1" applyAlignment="1">
      <alignment horizontal="left"/>
    </xf>
    <xf numFmtId="0" fontId="5" fillId="0" borderId="0" xfId="2" applyAlignment="1">
      <alignment horizontal="left"/>
    </xf>
    <xf numFmtId="0" fontId="6" fillId="0" borderId="0" xfId="0" applyFont="1" applyAlignment="1">
      <alignment horizontal="left"/>
    </xf>
    <xf numFmtId="9" fontId="0" fillId="0" borderId="0" xfId="1" applyFont="1"/>
    <xf numFmtId="0" fontId="0" fillId="3" borderId="0" xfId="0" applyFill="1"/>
    <xf numFmtId="0" fontId="1" fillId="3" borderId="0" xfId="0" applyFont="1" applyFill="1"/>
    <xf numFmtId="164" fontId="0" fillId="0" borderId="0" xfId="0" applyNumberFormat="1"/>
    <xf numFmtId="0" fontId="0" fillId="5" borderId="0" xfId="0" applyFill="1"/>
    <xf numFmtId="0" fontId="1" fillId="5" borderId="0" xfId="0" applyFont="1" applyFill="1"/>
    <xf numFmtId="0" fontId="0" fillId="6" borderId="0" xfId="0" applyFill="1" applyAlignment="1">
      <alignment horizontal="left"/>
    </xf>
    <xf numFmtId="0" fontId="0" fillId="6" borderId="0" xfId="0" applyFill="1"/>
    <xf numFmtId="0" fontId="0" fillId="0" borderId="0" xfId="0" applyAlignment="1">
      <alignment wrapText="1"/>
    </xf>
    <xf numFmtId="0" fontId="1" fillId="0" borderId="0" xfId="0" applyFont="1" applyAlignment="1">
      <alignment horizontal="left"/>
    </xf>
    <xf numFmtId="0" fontId="0" fillId="7" borderId="0" xfId="0" applyFill="1"/>
    <xf numFmtId="0" fontId="0" fillId="8" borderId="0" xfId="0" applyFill="1"/>
    <xf numFmtId="0" fontId="0" fillId="8" borderId="0" xfId="0" applyFill="1" applyAlignment="1">
      <alignment horizontal="left"/>
    </xf>
    <xf numFmtId="0" fontId="1" fillId="8" borderId="0" xfId="0" applyFont="1" applyFill="1"/>
    <xf numFmtId="1" fontId="0" fillId="0" borderId="0" xfId="0" applyNumberFormat="1"/>
    <xf numFmtId="1" fontId="0" fillId="0" borderId="1" xfId="0" applyNumberFormat="1" applyBorder="1"/>
    <xf numFmtId="1" fontId="0" fillId="0" borderId="2" xfId="0" applyNumberFormat="1" applyBorder="1"/>
    <xf numFmtId="0" fontId="0" fillId="0" borderId="3" xfId="0" applyBorder="1"/>
    <xf numFmtId="1" fontId="0" fillId="0" borderId="4" xfId="0" applyNumberFormat="1" applyBorder="1"/>
    <xf numFmtId="0" fontId="0" fillId="0" borderId="5" xfId="0" applyBorder="1"/>
    <xf numFmtId="0" fontId="0" fillId="0" borderId="0" xfId="0" applyAlignment="1">
      <alignment horizontal="right"/>
    </xf>
    <xf numFmtId="0" fontId="0" fillId="0" borderId="4" xfId="0" applyBorder="1" applyAlignment="1">
      <alignment horizontal="right"/>
    </xf>
    <xf numFmtId="0" fontId="0" fillId="5" borderId="6" xfId="0" applyFill="1" applyBorder="1"/>
    <xf numFmtId="0" fontId="0" fillId="5" borderId="7" xfId="0" applyFill="1" applyBorder="1"/>
    <xf numFmtId="0" fontId="1" fillId="5" borderId="8" xfId="0" applyFont="1" applyFill="1" applyBorder="1"/>
    <xf numFmtId="9" fontId="0" fillId="0" borderId="0" xfId="0" applyNumberFormat="1"/>
    <xf numFmtId="165" fontId="0" fillId="0" borderId="0" xfId="0" applyNumberFormat="1"/>
    <xf numFmtId="0" fontId="1" fillId="0" borderId="0" xfId="0" applyFont="1" applyAlignment="1">
      <alignment horizontal="right"/>
    </xf>
    <xf numFmtId="0" fontId="0" fillId="0" borderId="0" xfId="0" applyNumberFormat="1"/>
    <xf numFmtId="0" fontId="1" fillId="0" borderId="0" xfId="0" applyFont="1" applyAlignment="1">
      <alignment horizontal="center"/>
    </xf>
    <xf numFmtId="0" fontId="11" fillId="12" borderId="3" xfId="0" applyFont="1" applyFill="1" applyBorder="1" applyAlignment="1">
      <alignment horizontal="left" vertical="center"/>
    </xf>
    <xf numFmtId="0" fontId="11" fillId="12" borderId="2" xfId="0" applyFont="1" applyFill="1" applyBorder="1" applyAlignment="1">
      <alignment horizontal="center" vertical="center"/>
    </xf>
    <xf numFmtId="0" fontId="11" fillId="12" borderId="1" xfId="0" applyFont="1" applyFill="1" applyBorder="1" applyAlignment="1">
      <alignment horizontal="center" vertical="center"/>
    </xf>
    <xf numFmtId="0" fontId="11" fillId="13" borderId="13" xfId="0" applyFont="1" applyFill="1" applyBorder="1" applyAlignment="1">
      <alignment horizontal="left" vertical="center"/>
    </xf>
    <xf numFmtId="1" fontId="4" fillId="14" borderId="0" xfId="3" applyNumberFormat="1" applyFont="1" applyFill="1" applyBorder="1" applyAlignment="1">
      <alignment horizontal="right" vertical="center"/>
    </xf>
    <xf numFmtId="1" fontId="4" fillId="14" borderId="0" xfId="3" applyNumberFormat="1" applyFont="1" applyFill="1" applyBorder="1" applyAlignment="1">
      <alignment vertical="center"/>
    </xf>
    <xf numFmtId="1" fontId="4" fillId="14" borderId="4" xfId="3" applyNumberFormat="1" applyFont="1" applyFill="1" applyBorder="1" applyAlignment="1">
      <alignment vertical="center"/>
    </xf>
    <xf numFmtId="0" fontId="11" fillId="13" borderId="14" xfId="0" applyFont="1" applyFill="1" applyBorder="1" applyAlignment="1">
      <alignment horizontal="left" vertical="center"/>
    </xf>
    <xf numFmtId="1" fontId="4" fillId="14" borderId="4" xfId="3" applyNumberFormat="1" applyFont="1" applyFill="1" applyBorder="1" applyAlignment="1">
      <alignment horizontal="right" vertical="center"/>
    </xf>
    <xf numFmtId="1" fontId="12" fillId="14" borderId="0" xfId="3" applyNumberFormat="1" applyFont="1" applyFill="1" applyBorder="1" applyAlignment="1">
      <alignment horizontal="center" vertical="center"/>
    </xf>
    <xf numFmtId="1" fontId="12" fillId="14" borderId="4" xfId="3" applyNumberFormat="1" applyFont="1" applyFill="1" applyBorder="1" applyAlignment="1">
      <alignment horizontal="center" vertical="center"/>
    </xf>
    <xf numFmtId="0" fontId="11" fillId="13" borderId="15" xfId="0" applyFont="1" applyFill="1" applyBorder="1" applyAlignment="1">
      <alignment horizontal="left" vertical="center"/>
    </xf>
    <xf numFmtId="0" fontId="12" fillId="12" borderId="2" xfId="0" applyFont="1" applyFill="1" applyBorder="1" applyAlignment="1">
      <alignment horizontal="center" vertical="center"/>
    </xf>
    <xf numFmtId="0" fontId="12" fillId="12" borderId="1" xfId="0" applyFont="1" applyFill="1" applyBorder="1" applyAlignment="1">
      <alignment horizontal="center" vertical="center"/>
    </xf>
    <xf numFmtId="1" fontId="12" fillId="14" borderId="0" xfId="4" applyNumberFormat="1" applyFont="1" applyFill="1" applyBorder="1" applyAlignment="1">
      <alignment horizontal="right" vertical="center"/>
    </xf>
    <xf numFmtId="1" fontId="12" fillId="14" borderId="4" xfId="4" applyNumberFormat="1" applyFont="1" applyFill="1" applyBorder="1" applyAlignment="1">
      <alignment horizontal="right" vertical="center"/>
    </xf>
    <xf numFmtId="0" fontId="4" fillId="14" borderId="0" xfId="3" applyFont="1" applyFill="1" applyBorder="1" applyAlignment="1">
      <alignment horizontal="right" vertical="center"/>
    </xf>
    <xf numFmtId="0" fontId="4" fillId="14" borderId="4" xfId="0" applyFont="1" applyFill="1" applyBorder="1" applyAlignment="1">
      <alignment vertical="center"/>
    </xf>
    <xf numFmtId="0" fontId="12" fillId="14" borderId="0" xfId="4" applyFont="1" applyFill="1" applyBorder="1" applyAlignment="1">
      <alignment vertical="center"/>
    </xf>
    <xf numFmtId="0" fontId="12" fillId="14" borderId="4" xfId="4" applyFont="1" applyFill="1" applyBorder="1" applyAlignment="1">
      <alignment vertical="center"/>
    </xf>
    <xf numFmtId="0" fontId="4" fillId="14" borderId="4" xfId="3" applyFont="1" applyFill="1" applyBorder="1" applyAlignment="1">
      <alignment horizontal="right" vertical="center"/>
    </xf>
    <xf numFmtId="0" fontId="12" fillId="14" borderId="0" xfId="3" applyFont="1" applyFill="1" applyBorder="1" applyAlignment="1">
      <alignment horizontal="center" vertical="center"/>
    </xf>
    <xf numFmtId="0" fontId="12" fillId="14" borderId="4" xfId="3" applyFont="1" applyFill="1" applyBorder="1" applyAlignment="1">
      <alignment horizontal="center" vertical="center"/>
    </xf>
    <xf numFmtId="0" fontId="4" fillId="14" borderId="0" xfId="3" applyFont="1" applyFill="1" applyBorder="1" applyAlignment="1">
      <alignment vertical="center"/>
    </xf>
    <xf numFmtId="0" fontId="4" fillId="14" borderId="8" xfId="3" applyFont="1" applyFill="1" applyBorder="1" applyAlignment="1">
      <alignment horizontal="right" vertical="center"/>
    </xf>
    <xf numFmtId="0" fontId="4" fillId="14" borderId="7" xfId="3" applyFont="1" applyFill="1" applyBorder="1" applyAlignment="1">
      <alignment horizontal="right" vertical="center"/>
    </xf>
    <xf numFmtId="0" fontId="4" fillId="14" borderId="7" xfId="0" applyFont="1" applyFill="1" applyBorder="1" applyAlignment="1">
      <alignment vertical="center"/>
    </xf>
    <xf numFmtId="0" fontId="4" fillId="14" borderId="6" xfId="0" applyFont="1" applyFill="1" applyBorder="1" applyAlignment="1">
      <alignment vertical="center"/>
    </xf>
    <xf numFmtId="0" fontId="4" fillId="14" borderId="5" xfId="3" applyFont="1" applyFill="1" applyBorder="1" applyAlignment="1">
      <alignment horizontal="right" vertical="center"/>
    </xf>
    <xf numFmtId="0" fontId="4" fillId="14" borderId="0" xfId="0" applyFont="1" applyFill="1" applyBorder="1" applyAlignment="1">
      <alignment horizontal="right" vertical="center"/>
    </xf>
    <xf numFmtId="0" fontId="4" fillId="14" borderId="0" xfId="0" applyFont="1" applyFill="1" applyBorder="1" applyAlignment="1">
      <alignment vertical="center"/>
    </xf>
    <xf numFmtId="0" fontId="12" fillId="14" borderId="5" xfId="4" applyFont="1" applyFill="1" applyBorder="1" applyAlignment="1">
      <alignment vertical="center"/>
    </xf>
    <xf numFmtId="0" fontId="13" fillId="14" borderId="0" xfId="0" applyFont="1" applyFill="1" applyBorder="1" applyAlignment="1">
      <alignment horizontal="center" vertical="center"/>
    </xf>
    <xf numFmtId="0" fontId="12" fillId="14" borderId="5" xfId="3" applyFont="1" applyFill="1" applyBorder="1" applyAlignment="1">
      <alignment horizontal="center" vertical="center"/>
    </xf>
    <xf numFmtId="0" fontId="4" fillId="14" borderId="5" xfId="3" applyFont="1" applyFill="1" applyBorder="1" applyAlignment="1">
      <alignment vertical="center"/>
    </xf>
    <xf numFmtId="166" fontId="12" fillId="14" borderId="3" xfId="3" applyNumberFormat="1" applyFont="1" applyFill="1" applyBorder="1" applyAlignment="1">
      <alignment vertical="center"/>
    </xf>
    <xf numFmtId="166" fontId="12" fillId="14" borderId="2" xfId="3" applyNumberFormat="1" applyFont="1" applyFill="1" applyBorder="1" applyAlignment="1">
      <alignment vertical="center"/>
    </xf>
    <xf numFmtId="166" fontId="12" fillId="14" borderId="1" xfId="3" applyNumberFormat="1" applyFont="1" applyFill="1" applyBorder="1" applyAlignment="1">
      <alignment vertical="center"/>
    </xf>
    <xf numFmtId="167" fontId="0" fillId="0" borderId="0" xfId="0" applyNumberFormat="1"/>
    <xf numFmtId="0" fontId="1" fillId="15" borderId="0" xfId="0" applyFont="1" applyFill="1" applyAlignment="1">
      <alignment horizontal="center"/>
    </xf>
    <xf numFmtId="0" fontId="0" fillId="16" borderId="0" xfId="0" applyFill="1"/>
    <xf numFmtId="0" fontId="14" fillId="0" borderId="0" xfId="5" applyAlignment="1">
      <alignment wrapText="1"/>
    </xf>
    <xf numFmtId="0" fontId="15" fillId="0" borderId="0" xfId="6" applyAlignment="1">
      <alignment wrapText="1"/>
    </xf>
    <xf numFmtId="0" fontId="15" fillId="0" borderId="0" xfId="6"/>
    <xf numFmtId="0" fontId="16" fillId="3" borderId="0" xfId="6" applyFont="1" applyFill="1" applyAlignment="1">
      <alignment horizontal="center" vertical="center" wrapText="1"/>
    </xf>
    <xf numFmtId="0" fontId="16" fillId="2" borderId="0" xfId="6" applyFont="1" applyFill="1" applyAlignment="1">
      <alignment horizontal="center" vertical="center" wrapText="1"/>
    </xf>
    <xf numFmtId="0" fontId="1" fillId="2" borderId="0" xfId="0" applyFont="1" applyFill="1" applyAlignment="1">
      <alignment horizontal="center" vertical="center"/>
    </xf>
    <xf numFmtId="0" fontId="16" fillId="3" borderId="0" xfId="6" applyFont="1" applyFill="1" applyAlignment="1">
      <alignment horizontal="left" vertical="center" wrapText="1"/>
    </xf>
    <xf numFmtId="0" fontId="15" fillId="0" borderId="0" xfId="6" applyAlignment="1">
      <alignment horizontal="left" vertical="center" wrapText="1"/>
    </xf>
    <xf numFmtId="0" fontId="15" fillId="3" borderId="0" xfId="6" applyFill="1" applyAlignment="1">
      <alignment horizontal="left" vertical="center" wrapText="1"/>
    </xf>
    <xf numFmtId="0" fontId="12" fillId="0" borderId="0" xfId="7" applyFont="1" applyAlignment="1">
      <alignment horizontal="left"/>
    </xf>
    <xf numFmtId="0" fontId="4" fillId="0" borderId="0" xfId="7" applyFont="1"/>
    <xf numFmtId="0" fontId="17" fillId="0" borderId="0" xfId="7"/>
    <xf numFmtId="0" fontId="17" fillId="0" borderId="0" xfId="7" applyAlignment="1">
      <alignment horizontal="left"/>
    </xf>
    <xf numFmtId="0" fontId="17" fillId="0" borderId="0" xfId="7" applyAlignment="1">
      <alignment horizontal="center" vertical="center" wrapText="1"/>
    </xf>
    <xf numFmtId="0" fontId="21" fillId="0" borderId="0" xfId="7" applyFont="1"/>
    <xf numFmtId="0" fontId="12" fillId="17" borderId="32" xfId="8" applyFont="1" applyFill="1" applyBorder="1" applyAlignment="1">
      <alignment horizontal="center" vertical="center" wrapText="1"/>
    </xf>
    <xf numFmtId="168" fontId="12" fillId="22" borderId="16" xfId="8" quotePrefix="1" applyNumberFormat="1" applyFont="1" applyFill="1" applyBorder="1" applyAlignment="1">
      <alignment horizontal="right"/>
    </xf>
    <xf numFmtId="169" fontId="12" fillId="17" borderId="35" xfId="8" quotePrefix="1" applyNumberFormat="1" applyFont="1" applyFill="1" applyBorder="1"/>
    <xf numFmtId="170" fontId="12" fillId="17" borderId="36" xfId="8" quotePrefix="1" applyNumberFormat="1" applyFont="1" applyFill="1" applyBorder="1"/>
    <xf numFmtId="169" fontId="12" fillId="17" borderId="36" xfId="8" quotePrefix="1" applyNumberFormat="1" applyFont="1" applyFill="1" applyBorder="1"/>
    <xf numFmtId="169" fontId="12" fillId="17" borderId="37" xfId="8" quotePrefix="1" applyNumberFormat="1" applyFont="1" applyFill="1" applyBorder="1"/>
    <xf numFmtId="170" fontId="12" fillId="5" borderId="35" xfId="8" applyNumberFormat="1" applyFont="1" applyFill="1" applyBorder="1"/>
    <xf numFmtId="170" fontId="12" fillId="5" borderId="36" xfId="8" applyNumberFormat="1" applyFont="1" applyFill="1" applyBorder="1"/>
    <xf numFmtId="170" fontId="12" fillId="5" borderId="37" xfId="8" applyNumberFormat="1" applyFont="1" applyFill="1" applyBorder="1"/>
    <xf numFmtId="170" fontId="12" fillId="18" borderId="35" xfId="8" applyNumberFormat="1" applyFont="1" applyFill="1" applyBorder="1"/>
    <xf numFmtId="170" fontId="12" fillId="18" borderId="36" xfId="8" applyNumberFormat="1" applyFont="1" applyFill="1" applyBorder="1"/>
    <xf numFmtId="170" fontId="12" fillId="18" borderId="37" xfId="8" applyNumberFormat="1" applyFont="1" applyFill="1" applyBorder="1"/>
    <xf numFmtId="170" fontId="12" fillId="19" borderId="35" xfId="8" applyNumberFormat="1" applyFont="1" applyFill="1" applyBorder="1"/>
    <xf numFmtId="170" fontId="12" fillId="19" borderId="36" xfId="8" applyNumberFormat="1" applyFont="1" applyFill="1" applyBorder="1"/>
    <xf numFmtId="170" fontId="12" fillId="19" borderId="38" xfId="8" applyNumberFormat="1" applyFont="1" applyFill="1" applyBorder="1"/>
    <xf numFmtId="170" fontId="12" fillId="19" borderId="37" xfId="8" applyNumberFormat="1" applyFont="1" applyFill="1" applyBorder="1"/>
    <xf numFmtId="170" fontId="12" fillId="20" borderId="12" xfId="8" applyNumberFormat="1" applyFont="1" applyFill="1" applyBorder="1"/>
    <xf numFmtId="170" fontId="12" fillId="21" borderId="16" xfId="8" applyNumberFormat="1" applyFont="1" applyFill="1" applyBorder="1"/>
    <xf numFmtId="0" fontId="12" fillId="0" borderId="8" xfId="8" quotePrefix="1" applyFont="1" applyBorder="1"/>
    <xf numFmtId="168" fontId="12" fillId="0" borderId="13" xfId="8" quotePrefix="1" applyNumberFormat="1" applyFont="1" applyBorder="1" applyAlignment="1">
      <alignment horizontal="right"/>
    </xf>
    <xf numFmtId="170" fontId="12" fillId="0" borderId="39" xfId="8" quotePrefix="1" applyNumberFormat="1" applyFont="1" applyBorder="1"/>
    <xf numFmtId="170" fontId="12" fillId="0" borderId="40" xfId="8" quotePrefix="1" applyNumberFormat="1" applyFont="1" applyBorder="1"/>
    <xf numFmtId="170" fontId="12" fillId="0" borderId="41" xfId="8" quotePrefix="1" applyNumberFormat="1" applyFont="1" applyBorder="1"/>
    <xf numFmtId="170" fontId="4" fillId="0" borderId="39" xfId="8" applyNumberFormat="1" applyFont="1" applyBorder="1"/>
    <xf numFmtId="170" fontId="4" fillId="0" borderId="40" xfId="8" applyNumberFormat="1" applyFont="1" applyBorder="1"/>
    <xf numFmtId="170" fontId="12" fillId="0" borderId="40" xfId="8" applyNumberFormat="1" applyFont="1" applyBorder="1"/>
    <xf numFmtId="170" fontId="12" fillId="0" borderId="41" xfId="8" applyNumberFormat="1" applyFont="1" applyBorder="1"/>
    <xf numFmtId="170" fontId="4" fillId="0" borderId="41" xfId="8" applyNumberFormat="1" applyFont="1" applyBorder="1"/>
    <xf numFmtId="170" fontId="4" fillId="0" borderId="42" xfId="8" applyNumberFormat="1" applyFont="1" applyBorder="1"/>
    <xf numFmtId="170" fontId="4" fillId="0" borderId="6" xfId="8" applyNumberFormat="1" applyFont="1" applyBorder="1"/>
    <xf numFmtId="170" fontId="4" fillId="0" borderId="13" xfId="8" applyNumberFormat="1" applyFont="1" applyBorder="1"/>
    <xf numFmtId="0" fontId="4" fillId="0" borderId="5" xfId="8" quotePrefix="1" applyFont="1" applyBorder="1" applyAlignment="1">
      <alignment horizontal="left" indent="2"/>
    </xf>
    <xf numFmtId="168" fontId="4" fillId="0" borderId="14" xfId="8" quotePrefix="1" applyNumberFormat="1" applyFont="1" applyBorder="1" applyAlignment="1">
      <alignment horizontal="right"/>
    </xf>
    <xf numFmtId="170" fontId="4" fillId="0" borderId="28" xfId="8" quotePrefix="1" applyNumberFormat="1" applyFont="1" applyBorder="1"/>
    <xf numFmtId="170" fontId="4" fillId="0" borderId="29" xfId="8" quotePrefix="1" applyNumberFormat="1" applyFont="1" applyBorder="1"/>
    <xf numFmtId="170" fontId="4" fillId="0" borderId="30" xfId="8" quotePrefix="1" applyNumberFormat="1" applyFont="1" applyBorder="1"/>
    <xf numFmtId="170" fontId="4" fillId="0" borderId="28" xfId="8" applyNumberFormat="1" applyFont="1" applyBorder="1"/>
    <xf numFmtId="170" fontId="4" fillId="0" borderId="29" xfId="8" applyNumberFormat="1" applyFont="1" applyBorder="1"/>
    <xf numFmtId="170" fontId="4" fillId="0" borderId="30" xfId="8" applyNumberFormat="1" applyFont="1" applyBorder="1"/>
    <xf numFmtId="170" fontId="4" fillId="0" borderId="43" xfId="8" applyNumberFormat="1" applyFont="1" applyBorder="1"/>
    <xf numFmtId="170" fontId="4" fillId="0" borderId="4" xfId="8" applyNumberFormat="1" applyFont="1" applyBorder="1"/>
    <xf numFmtId="170" fontId="4" fillId="0" borderId="14" xfId="8" applyNumberFormat="1" applyFont="1" applyBorder="1"/>
    <xf numFmtId="0" fontId="4" fillId="0" borderId="5" xfId="8" quotePrefix="1" applyFont="1" applyBorder="1" applyAlignment="1">
      <alignment horizontal="left" indent="3"/>
    </xf>
    <xf numFmtId="0" fontId="4" fillId="0" borderId="5" xfId="8" quotePrefix="1" applyFont="1" applyBorder="1" applyAlignment="1">
      <alignment horizontal="left" indent="4"/>
    </xf>
    <xf numFmtId="0" fontId="3" fillId="0" borderId="5" xfId="8" applyFont="1" applyBorder="1" applyAlignment="1">
      <alignment horizontal="left" indent="4"/>
    </xf>
    <xf numFmtId="0" fontId="3" fillId="0" borderId="4" xfId="8" quotePrefix="1" applyFont="1" applyBorder="1" applyAlignment="1">
      <alignment horizontal="left" indent="3"/>
    </xf>
    <xf numFmtId="170" fontId="4" fillId="0" borderId="0" xfId="8" applyNumberFormat="1" applyFont="1"/>
    <xf numFmtId="0" fontId="3" fillId="0" borderId="0" xfId="8" quotePrefix="1" applyFont="1" applyAlignment="1">
      <alignment horizontal="left" indent="4"/>
    </xf>
    <xf numFmtId="0" fontId="3" fillId="0" borderId="5" xfId="8" quotePrefix="1" applyFont="1" applyBorder="1" applyAlignment="1">
      <alignment horizontal="left" vertical="center" indent="3"/>
    </xf>
    <xf numFmtId="0" fontId="3" fillId="0" borderId="5" xfId="8" quotePrefix="1" applyFont="1" applyBorder="1" applyAlignment="1">
      <alignment horizontal="left" indent="2"/>
    </xf>
    <xf numFmtId="0" fontId="3" fillId="0" borderId="5" xfId="8" quotePrefix="1" applyFont="1" applyBorder="1" applyAlignment="1">
      <alignment horizontal="left" indent="3"/>
    </xf>
    <xf numFmtId="0" fontId="1" fillId="0" borderId="31" xfId="8" quotePrefix="1" applyFont="1" applyBorder="1"/>
    <xf numFmtId="168" fontId="12" fillId="0" borderId="44" xfId="8" quotePrefix="1" applyNumberFormat="1" applyFont="1" applyBorder="1" applyAlignment="1">
      <alignment horizontal="right"/>
    </xf>
    <xf numFmtId="170" fontId="12" fillId="0" borderId="25" xfId="8" quotePrefix="1" applyNumberFormat="1" applyFont="1" applyBorder="1"/>
    <xf numFmtId="170" fontId="12" fillId="0" borderId="26" xfId="8" quotePrefix="1" applyNumberFormat="1" applyFont="1" applyBorder="1"/>
    <xf numFmtId="170" fontId="12" fillId="0" borderId="27" xfId="8" quotePrefix="1" applyNumberFormat="1" applyFont="1" applyBorder="1"/>
    <xf numFmtId="170" fontId="12" fillId="0" borderId="25" xfId="8" applyNumberFormat="1" applyFont="1" applyBorder="1"/>
    <xf numFmtId="170" fontId="12" fillId="0" borderId="26" xfId="8" applyNumberFormat="1" applyFont="1" applyBorder="1"/>
    <xf numFmtId="170" fontId="12" fillId="0" borderId="27" xfId="8" applyNumberFormat="1" applyFont="1" applyBorder="1"/>
    <xf numFmtId="170" fontId="12" fillId="0" borderId="45" xfId="8" applyNumberFormat="1" applyFont="1" applyBorder="1"/>
    <xf numFmtId="170" fontId="12" fillId="0" borderId="46" xfId="8" applyNumberFormat="1" applyFont="1" applyBorder="1"/>
    <xf numFmtId="170" fontId="12" fillId="0" borderId="44" xfId="8" applyNumberFormat="1" applyFont="1" applyBorder="1"/>
    <xf numFmtId="0" fontId="1" fillId="0" borderId="31" xfId="8" applyFont="1" applyBorder="1"/>
    <xf numFmtId="0" fontId="3" fillId="0" borderId="5" xfId="8" applyFont="1" applyBorder="1" applyAlignment="1">
      <alignment horizontal="left" indent="2"/>
    </xf>
    <xf numFmtId="0" fontId="3" fillId="0" borderId="47" xfId="8" quotePrefix="1" applyFont="1" applyBorder="1" applyAlignment="1">
      <alignment horizontal="left" indent="2"/>
    </xf>
    <xf numFmtId="168" fontId="4" fillId="0" borderId="48" xfId="8" quotePrefix="1" applyNumberFormat="1" applyFont="1" applyBorder="1" applyAlignment="1">
      <alignment horizontal="right"/>
    </xf>
    <xf numFmtId="170" fontId="4" fillId="0" borderId="49" xfId="8" quotePrefix="1" applyNumberFormat="1" applyFont="1" applyBorder="1"/>
    <xf numFmtId="170" fontId="4" fillId="0" borderId="50" xfId="8" quotePrefix="1" applyNumberFormat="1" applyFont="1" applyBorder="1"/>
    <xf numFmtId="170" fontId="4" fillId="0" borderId="51" xfId="8" quotePrefix="1" applyNumberFormat="1" applyFont="1" applyBorder="1"/>
    <xf numFmtId="170" fontId="4" fillId="0" borderId="49" xfId="8" applyNumberFormat="1" applyFont="1" applyBorder="1"/>
    <xf numFmtId="170" fontId="4" fillId="0" borderId="50" xfId="8" applyNumberFormat="1" applyFont="1" applyBorder="1"/>
    <xf numFmtId="170" fontId="4" fillId="0" borderId="51" xfId="8" applyNumberFormat="1" applyFont="1" applyBorder="1"/>
    <xf numFmtId="170" fontId="4" fillId="0" borderId="52" xfId="8" applyNumberFormat="1" applyFont="1" applyBorder="1"/>
    <xf numFmtId="170" fontId="4" fillId="0" borderId="53" xfId="8" applyNumberFormat="1" applyFont="1" applyBorder="1"/>
    <xf numFmtId="170" fontId="4" fillId="0" borderId="48" xfId="8" applyNumberFormat="1" applyFont="1" applyBorder="1"/>
    <xf numFmtId="0" fontId="1" fillId="0" borderId="31" xfId="8" applyFont="1" applyBorder="1" applyAlignment="1">
      <alignment horizontal="left"/>
    </xf>
    <xf numFmtId="0" fontId="3" fillId="0" borderId="47" xfId="8" applyFont="1" applyBorder="1" applyAlignment="1">
      <alignment horizontal="left" indent="2"/>
    </xf>
    <xf numFmtId="0" fontId="1" fillId="0" borderId="5" xfId="8" applyFont="1" applyBorder="1" applyAlignment="1">
      <alignment horizontal="left"/>
    </xf>
    <xf numFmtId="168" fontId="12" fillId="0" borderId="14" xfId="8" quotePrefix="1" applyNumberFormat="1" applyFont="1" applyBorder="1" applyAlignment="1">
      <alignment horizontal="right"/>
    </xf>
    <xf numFmtId="170" fontId="12" fillId="0" borderId="28" xfId="8" quotePrefix="1" applyNumberFormat="1" applyFont="1" applyBorder="1"/>
    <xf numFmtId="170" fontId="12" fillId="0" borderId="29" xfId="8" quotePrefix="1" applyNumberFormat="1" applyFont="1" applyBorder="1"/>
    <xf numFmtId="170" fontId="12" fillId="0" borderId="30" xfId="8" quotePrefix="1" applyNumberFormat="1" applyFont="1" applyBorder="1"/>
    <xf numFmtId="170" fontId="12" fillId="0" borderId="28" xfId="8" applyNumberFormat="1" applyFont="1" applyBorder="1"/>
    <xf numFmtId="170" fontId="12" fillId="0" borderId="29" xfId="8" applyNumberFormat="1" applyFont="1" applyBorder="1"/>
    <xf numFmtId="170" fontId="12" fillId="0" borderId="30" xfId="8" applyNumberFormat="1" applyFont="1" applyBorder="1"/>
    <xf numFmtId="170" fontId="12" fillId="0" borderId="43" xfId="8" applyNumberFormat="1" applyFont="1" applyBorder="1"/>
    <xf numFmtId="170" fontId="12" fillId="0" borderId="4" xfId="8" applyNumberFormat="1" applyFont="1" applyBorder="1"/>
    <xf numFmtId="170" fontId="12" fillId="0" borderId="14" xfId="8" applyNumberFormat="1" applyFont="1" applyBorder="1"/>
    <xf numFmtId="0" fontId="25" fillId="0" borderId="0" xfId="7" applyFont="1"/>
    <xf numFmtId="0" fontId="1" fillId="0" borderId="20" xfId="8" quotePrefix="1" applyFont="1" applyBorder="1"/>
    <xf numFmtId="168" fontId="12" fillId="0" borderId="54" xfId="8" quotePrefix="1" applyNumberFormat="1" applyFont="1" applyBorder="1" applyAlignment="1">
      <alignment horizontal="right"/>
    </xf>
    <xf numFmtId="170" fontId="12" fillId="0" borderId="55" xfId="8" quotePrefix="1" applyNumberFormat="1" applyFont="1" applyBorder="1"/>
    <xf numFmtId="170" fontId="12" fillId="0" borderId="56" xfId="8" quotePrefix="1" applyNumberFormat="1" applyFont="1" applyBorder="1"/>
    <xf numFmtId="170" fontId="12" fillId="0" borderId="57" xfId="8" quotePrefix="1" applyNumberFormat="1" applyFont="1" applyBorder="1"/>
    <xf numFmtId="170" fontId="12" fillId="0" borderId="55" xfId="8" applyNumberFormat="1" applyFont="1" applyBorder="1"/>
    <xf numFmtId="170" fontId="12" fillId="0" borderId="56" xfId="8" applyNumberFormat="1" applyFont="1" applyBorder="1"/>
    <xf numFmtId="170" fontId="12" fillId="0" borderId="57" xfId="8" applyNumberFormat="1" applyFont="1" applyBorder="1"/>
    <xf numFmtId="170" fontId="12" fillId="0" borderId="23" xfId="8" applyNumberFormat="1" applyFont="1" applyBorder="1"/>
    <xf numFmtId="170" fontId="12" fillId="0" borderId="58" xfId="8" applyNumberFormat="1" applyFont="1" applyBorder="1"/>
    <xf numFmtId="170" fontId="12" fillId="0" borderId="54" xfId="8" applyNumberFormat="1" applyFont="1" applyBorder="1"/>
    <xf numFmtId="0" fontId="12" fillId="0" borderId="3" xfId="8" applyFont="1" applyBorder="1"/>
    <xf numFmtId="168" fontId="12" fillId="0" borderId="15" xfId="8" applyNumberFormat="1" applyFont="1" applyBorder="1"/>
    <xf numFmtId="170" fontId="12" fillId="0" borderId="33" xfId="8" applyNumberFormat="1" applyFont="1" applyBorder="1"/>
    <xf numFmtId="170" fontId="12" fillId="0" borderId="32" xfId="8" applyNumberFormat="1" applyFont="1" applyBorder="1"/>
    <xf numFmtId="170" fontId="12" fillId="0" borderId="34" xfId="8" applyNumberFormat="1" applyFont="1" applyBorder="1"/>
    <xf numFmtId="170" fontId="12" fillId="0" borderId="59" xfId="8" applyNumberFormat="1" applyFont="1" applyBorder="1"/>
    <xf numFmtId="170" fontId="12" fillId="0" borderId="1" xfId="8" applyNumberFormat="1" applyFont="1" applyBorder="1"/>
    <xf numFmtId="170" fontId="12" fillId="0" borderId="60" xfId="8" applyNumberFormat="1" applyFont="1" applyBorder="1"/>
    <xf numFmtId="0" fontId="4" fillId="0" borderId="0" xfId="8" applyFont="1" applyAlignment="1">
      <alignment horizontal="left"/>
    </xf>
    <xf numFmtId="0" fontId="4" fillId="0" borderId="0" xfId="8" applyFont="1"/>
    <xf numFmtId="0" fontId="26" fillId="0" borderId="0" xfId="8" applyFont="1" applyAlignment="1">
      <alignment horizontal="left"/>
    </xf>
    <xf numFmtId="0" fontId="26" fillId="0" borderId="0" xfId="8" applyFont="1"/>
    <xf numFmtId="164" fontId="4" fillId="0" borderId="0" xfId="8" applyNumberFormat="1" applyFont="1" applyAlignment="1">
      <alignment horizontal="left"/>
    </xf>
    <xf numFmtId="0" fontId="26" fillId="0" borderId="0" xfId="7" applyFont="1"/>
    <xf numFmtId="0" fontId="4" fillId="0" borderId="5" xfId="8" applyFont="1" applyBorder="1" applyAlignment="1">
      <alignment horizontal="left" indent="4"/>
    </xf>
    <xf numFmtId="0" fontId="4" fillId="0" borderId="4" xfId="8" quotePrefix="1" applyFont="1" applyBorder="1" applyAlignment="1">
      <alignment horizontal="left" indent="3"/>
    </xf>
    <xf numFmtId="0" fontId="4" fillId="0" borderId="0" xfId="8" quotePrefix="1" applyFont="1" applyAlignment="1">
      <alignment horizontal="left" indent="4"/>
    </xf>
    <xf numFmtId="0" fontId="12" fillId="0" borderId="31" xfId="8" quotePrefix="1" applyFont="1" applyBorder="1"/>
    <xf numFmtId="0" fontId="12" fillId="0" borderId="31" xfId="8" applyFont="1" applyBorder="1"/>
    <xf numFmtId="0" fontId="12" fillId="0" borderId="31" xfId="8" applyFont="1" applyBorder="1" applyAlignment="1">
      <alignment horizontal="left"/>
    </xf>
    <xf numFmtId="0" fontId="4" fillId="0" borderId="47" xfId="8" quotePrefix="1" applyFont="1" applyBorder="1" applyAlignment="1">
      <alignment horizontal="left" indent="2"/>
    </xf>
    <xf numFmtId="0" fontId="4" fillId="0" borderId="5" xfId="8" applyFont="1" applyBorder="1" applyAlignment="1">
      <alignment horizontal="left" indent="2"/>
    </xf>
    <xf numFmtId="0" fontId="4" fillId="0" borderId="47" xfId="8" applyFont="1" applyBorder="1" applyAlignment="1">
      <alignment horizontal="left" indent="2"/>
    </xf>
    <xf numFmtId="0" fontId="12" fillId="0" borderId="5" xfId="8" applyFont="1" applyBorder="1" applyAlignment="1">
      <alignment horizontal="left"/>
    </xf>
    <xf numFmtId="0" fontId="12" fillId="0" borderId="20" xfId="8" quotePrefix="1" applyFont="1" applyBorder="1"/>
    <xf numFmtId="0" fontId="31" fillId="0" borderId="0" xfId="8" applyFont="1"/>
    <xf numFmtId="0" fontId="4" fillId="0" borderId="61" xfId="7" applyFont="1" applyBorder="1"/>
    <xf numFmtId="0" fontId="12" fillId="0" borderId="61" xfId="7" applyFont="1" applyBorder="1"/>
    <xf numFmtId="0" fontId="12" fillId="0" borderId="0" xfId="7" applyFont="1" applyAlignment="1">
      <alignment horizontal="center"/>
    </xf>
    <xf numFmtId="0" fontId="12" fillId="23" borderId="11" xfId="8" quotePrefix="1" applyFont="1" applyFill="1" applyBorder="1"/>
    <xf numFmtId="3" fontId="12" fillId="23" borderId="11" xfId="7" applyNumberFormat="1" applyFont="1" applyFill="1" applyBorder="1"/>
    <xf numFmtId="0" fontId="13" fillId="0" borderId="0" xfId="7" applyFont="1"/>
    <xf numFmtId="0" fontId="12" fillId="2" borderId="11" xfId="8" quotePrefix="1" applyFont="1" applyFill="1" applyBorder="1"/>
    <xf numFmtId="3" fontId="4" fillId="2" borderId="11" xfId="7" applyNumberFormat="1" applyFont="1" applyFill="1" applyBorder="1"/>
    <xf numFmtId="0" fontId="4" fillId="0" borderId="0" xfId="8" quotePrefix="1" applyFont="1" applyAlignment="1">
      <alignment horizontal="left" indent="2"/>
    </xf>
    <xf numFmtId="3" fontId="4" fillId="0" borderId="0" xfId="7" applyNumberFormat="1" applyFont="1"/>
    <xf numFmtId="0" fontId="4" fillId="0" borderId="0" xfId="8" quotePrefix="1" applyFont="1" applyAlignment="1">
      <alignment horizontal="left" indent="3"/>
    </xf>
    <xf numFmtId="0" fontId="4" fillId="0" borderId="0" xfId="8" applyFont="1" applyAlignment="1">
      <alignment horizontal="left" indent="4"/>
    </xf>
    <xf numFmtId="0" fontId="3" fillId="0" borderId="0" xfId="8" quotePrefix="1" applyFont="1" applyAlignment="1">
      <alignment horizontal="left" vertical="center" indent="3"/>
    </xf>
    <xf numFmtId="0" fontId="4" fillId="0" borderId="2" xfId="8" quotePrefix="1" applyFont="1" applyBorder="1" applyAlignment="1">
      <alignment horizontal="left" indent="3"/>
    </xf>
    <xf numFmtId="3" fontId="4" fillId="0" borderId="2" xfId="7" applyNumberFormat="1" applyFont="1" applyBorder="1"/>
    <xf numFmtId="0" fontId="1" fillId="2" borderId="2" xfId="8" quotePrefix="1" applyFont="1" applyFill="1" applyBorder="1"/>
    <xf numFmtId="3" fontId="4" fillId="2" borderId="2" xfId="7" applyNumberFormat="1" applyFont="1" applyFill="1" applyBorder="1"/>
    <xf numFmtId="0" fontId="1" fillId="2" borderId="61" xfId="8" quotePrefix="1" applyFont="1" applyFill="1" applyBorder="1"/>
    <xf numFmtId="3" fontId="4" fillId="2" borderId="61" xfId="7" applyNumberFormat="1" applyFont="1" applyFill="1" applyBorder="1"/>
    <xf numFmtId="0" fontId="3" fillId="0" borderId="0" xfId="8" quotePrefix="1" applyFont="1" applyAlignment="1">
      <alignment horizontal="left" indent="2"/>
    </xf>
    <xf numFmtId="0" fontId="3" fillId="0" borderId="0" xfId="8" quotePrefix="1" applyFont="1" applyAlignment="1">
      <alignment horizontal="left" indent="3"/>
    </xf>
    <xf numFmtId="0" fontId="3" fillId="0" borderId="2" xfId="8" quotePrefix="1" applyFont="1" applyBorder="1" applyAlignment="1">
      <alignment horizontal="left" indent="2"/>
    </xf>
    <xf numFmtId="0" fontId="1" fillId="2" borderId="2" xfId="8" applyFont="1" applyFill="1" applyBorder="1"/>
    <xf numFmtId="0" fontId="3" fillId="0" borderId="0" xfId="8" applyFont="1" applyAlignment="1">
      <alignment horizontal="left" indent="2"/>
    </xf>
    <xf numFmtId="0" fontId="1" fillId="2" borderId="2" xfId="8" applyFont="1" applyFill="1" applyBorder="1" applyAlignment="1">
      <alignment horizontal="left"/>
    </xf>
    <xf numFmtId="0" fontId="3" fillId="0" borderId="2" xfId="8" applyFont="1" applyBorder="1" applyAlignment="1">
      <alignment horizontal="left" indent="2"/>
    </xf>
    <xf numFmtId="0" fontId="12" fillId="0" borderId="0" xfId="7" applyFont="1"/>
    <xf numFmtId="0" fontId="4" fillId="0" borderId="2" xfId="8" quotePrefix="1" applyFont="1" applyBorder="1" applyAlignment="1">
      <alignment horizontal="left" indent="2"/>
    </xf>
    <xf numFmtId="0" fontId="12" fillId="0" borderId="0" xfId="8" applyFont="1"/>
    <xf numFmtId="0" fontId="3" fillId="0" borderId="0" xfId="8" applyFont="1"/>
    <xf numFmtId="0" fontId="3" fillId="0" borderId="0" xfId="8" applyFont="1" applyAlignment="1">
      <alignment horizontal="left"/>
    </xf>
    <xf numFmtId="0" fontId="3" fillId="0" borderId="0" xfId="7" applyFont="1"/>
    <xf numFmtId="0" fontId="4" fillId="0" borderId="0" xfId="7" quotePrefix="1" applyFont="1"/>
    <xf numFmtId="1" fontId="0" fillId="16" borderId="0" xfId="0" applyNumberFormat="1" applyFill="1"/>
    <xf numFmtId="0" fontId="32" fillId="0" borderId="0" xfId="9" applyAlignment="1">
      <alignment horizontal="left" vertical="top"/>
    </xf>
    <xf numFmtId="0" fontId="32" fillId="0" borderId="0" xfId="9" applyAlignment="1">
      <alignment horizontal="left" vertical="top" wrapText="1"/>
    </xf>
    <xf numFmtId="0" fontId="0" fillId="24" borderId="0" xfId="0" applyFill="1"/>
    <xf numFmtId="1" fontId="0" fillId="3" borderId="0" xfId="0" applyNumberFormat="1" applyFill="1"/>
    <xf numFmtId="0" fontId="1" fillId="3" borderId="0" xfId="0" applyFont="1" applyFill="1" applyAlignment="1">
      <alignment horizontal="center" vertical="center"/>
    </xf>
    <xf numFmtId="0" fontId="9" fillId="11" borderId="10" xfId="0" applyFont="1" applyFill="1" applyBorder="1" applyAlignment="1">
      <alignment horizontal="center" vertical="center"/>
    </xf>
    <xf numFmtId="0" fontId="9" fillId="11" borderId="11" xfId="0" applyFont="1" applyFill="1" applyBorder="1" applyAlignment="1">
      <alignment horizontal="center" vertical="center"/>
    </xf>
    <xf numFmtId="0" fontId="9" fillId="11" borderId="12" xfId="0" applyFont="1" applyFill="1" applyBorder="1" applyAlignment="1">
      <alignment horizontal="center" vertical="center"/>
    </xf>
    <xf numFmtId="0" fontId="10" fillId="12"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12" xfId="0" applyFont="1" applyFill="1" applyBorder="1" applyAlignment="1">
      <alignment horizontal="center" vertical="center"/>
    </xf>
    <xf numFmtId="0" fontId="12" fillId="0" borderId="2" xfId="7" applyFont="1" applyBorder="1" applyAlignment="1">
      <alignment horizontal="center"/>
    </xf>
    <xf numFmtId="0" fontId="12" fillId="0" borderId="3" xfId="8" applyFont="1" applyBorder="1" applyAlignment="1">
      <alignment horizontal="center" vertical="center" wrapText="1"/>
    </xf>
    <xf numFmtId="0" fontId="12" fillId="0" borderId="2" xfId="8" applyFont="1" applyBorder="1" applyAlignment="1">
      <alignment horizontal="center" vertical="center" wrapText="1"/>
    </xf>
    <xf numFmtId="0" fontId="12" fillId="0" borderId="12" xfId="8" applyFont="1" applyBorder="1" applyAlignment="1">
      <alignment horizontal="center" vertical="center" wrapText="1"/>
    </xf>
    <xf numFmtId="0" fontId="12" fillId="22" borderId="10" xfId="8" quotePrefix="1" applyFont="1" applyFill="1" applyBorder="1" applyAlignment="1">
      <alignment horizontal="left"/>
    </xf>
    <xf numFmtId="0" fontId="12" fillId="22" borderId="12" xfId="8" quotePrefix="1" applyFont="1" applyFill="1" applyBorder="1" applyAlignment="1">
      <alignment horizontal="left"/>
    </xf>
    <xf numFmtId="0" fontId="12" fillId="22" borderId="13" xfId="8" applyFont="1" applyFill="1" applyBorder="1" applyAlignment="1">
      <alignment horizontal="center" vertical="center" textRotation="90"/>
    </xf>
    <xf numFmtId="0" fontId="12" fillId="22" borderId="14" xfId="8" applyFont="1" applyFill="1" applyBorder="1" applyAlignment="1">
      <alignment horizontal="center" vertical="center" textRotation="90"/>
    </xf>
    <xf numFmtId="0" fontId="12" fillId="22" borderId="15" xfId="8" applyFont="1" applyFill="1" applyBorder="1" applyAlignment="1">
      <alignment horizontal="center" vertical="center" textRotation="90"/>
    </xf>
    <xf numFmtId="0" fontId="12" fillId="19" borderId="30" xfId="8" applyFont="1" applyFill="1" applyBorder="1" applyAlignment="1">
      <alignment horizontal="center" vertical="center" wrapText="1"/>
    </xf>
    <xf numFmtId="0" fontId="12" fillId="19" borderId="34" xfId="8" applyFont="1" applyFill="1" applyBorder="1" applyAlignment="1">
      <alignment horizontal="center" vertical="center" wrapText="1"/>
    </xf>
    <xf numFmtId="0" fontId="12" fillId="17" borderId="20" xfId="8" applyFont="1" applyFill="1" applyBorder="1" applyAlignment="1">
      <alignment horizontal="center" vertical="center" wrapText="1"/>
    </xf>
    <xf numFmtId="0" fontId="12" fillId="17" borderId="21" xfId="8" applyFont="1" applyFill="1" applyBorder="1" applyAlignment="1">
      <alignment horizontal="center" vertical="center" wrapText="1"/>
    </xf>
    <xf numFmtId="0" fontId="12" fillId="17" borderId="22" xfId="8" applyFont="1" applyFill="1" applyBorder="1" applyAlignment="1">
      <alignment horizontal="center" vertical="center" wrapText="1"/>
    </xf>
    <xf numFmtId="0" fontId="12" fillId="17" borderId="26" xfId="8" applyFont="1" applyFill="1" applyBorder="1" applyAlignment="1">
      <alignment horizontal="center" vertical="center" wrapText="1"/>
    </xf>
    <xf numFmtId="0" fontId="12" fillId="17" borderId="29" xfId="8" applyFont="1" applyFill="1" applyBorder="1" applyAlignment="1">
      <alignment horizontal="center" vertical="center" wrapText="1"/>
    </xf>
    <xf numFmtId="0" fontId="12" fillId="17" borderId="32" xfId="8" applyFont="1" applyFill="1" applyBorder="1" applyAlignment="1">
      <alignment horizontal="center" vertical="center" wrapText="1"/>
    </xf>
    <xf numFmtId="0" fontId="12" fillId="17" borderId="26" xfId="8" quotePrefix="1" applyFont="1" applyFill="1" applyBorder="1" applyAlignment="1">
      <alignment horizontal="center" vertical="center" wrapText="1"/>
    </xf>
    <xf numFmtId="0" fontId="12" fillId="17" borderId="29" xfId="8" quotePrefix="1" applyFont="1" applyFill="1" applyBorder="1" applyAlignment="1">
      <alignment horizontal="center" vertical="center" wrapText="1"/>
    </xf>
    <xf numFmtId="0" fontId="12" fillId="17" borderId="32" xfId="8" quotePrefix="1" applyFont="1" applyFill="1" applyBorder="1" applyAlignment="1">
      <alignment horizontal="center" vertical="center" wrapText="1"/>
    </xf>
    <xf numFmtId="0" fontId="12" fillId="17" borderId="31" xfId="8" applyFont="1" applyFill="1" applyBorder="1" applyAlignment="1">
      <alignment horizontal="center" vertical="center" wrapText="1"/>
    </xf>
    <xf numFmtId="0" fontId="12" fillId="17" borderId="3" xfId="8" applyFont="1" applyFill="1" applyBorder="1" applyAlignment="1">
      <alignment horizontal="center" vertical="center" wrapText="1"/>
    </xf>
    <xf numFmtId="0" fontId="12" fillId="17" borderId="23" xfId="8" applyFont="1" applyFill="1" applyBorder="1" applyAlignment="1">
      <alignment horizontal="center" vertical="center" wrapText="1"/>
    </xf>
    <xf numFmtId="0" fontId="12" fillId="18" borderId="27" xfId="8" applyFont="1" applyFill="1" applyBorder="1" applyAlignment="1">
      <alignment horizontal="center" vertical="center" wrapText="1"/>
    </xf>
    <xf numFmtId="0" fontId="12" fillId="18" borderId="30" xfId="8" applyFont="1" applyFill="1" applyBorder="1" applyAlignment="1">
      <alignment horizontal="center" vertical="center" wrapText="1"/>
    </xf>
    <xf numFmtId="0" fontId="12" fillId="18" borderId="34" xfId="8" applyFont="1" applyFill="1" applyBorder="1" applyAlignment="1">
      <alignment horizontal="center" vertical="center" wrapText="1"/>
    </xf>
    <xf numFmtId="0" fontId="12" fillId="19" borderId="28" xfId="8" applyFont="1" applyFill="1" applyBorder="1" applyAlignment="1">
      <alignment horizontal="center" vertical="center" wrapText="1"/>
    </xf>
    <xf numFmtId="0" fontId="12" fillId="19" borderId="33" xfId="8" applyFont="1" applyFill="1" applyBorder="1" applyAlignment="1">
      <alignment horizontal="center" vertical="center" wrapText="1"/>
    </xf>
    <xf numFmtId="0" fontId="12" fillId="19" borderId="29" xfId="8" applyFont="1" applyFill="1" applyBorder="1" applyAlignment="1">
      <alignment horizontal="center" vertical="center" wrapText="1"/>
    </xf>
    <xf numFmtId="0" fontId="12" fillId="19" borderId="32" xfId="8" applyFont="1" applyFill="1" applyBorder="1" applyAlignment="1">
      <alignment horizontal="center" vertical="center" wrapText="1"/>
    </xf>
    <xf numFmtId="0" fontId="1" fillId="19" borderId="29" xfId="8" applyFont="1" applyFill="1" applyBorder="1" applyAlignment="1">
      <alignment horizontal="center" vertical="center" wrapText="1"/>
    </xf>
    <xf numFmtId="0" fontId="1" fillId="19" borderId="32" xfId="8" applyFont="1" applyFill="1" applyBorder="1" applyAlignment="1">
      <alignment horizontal="center" vertical="center" wrapText="1"/>
    </xf>
    <xf numFmtId="0" fontId="12" fillId="5" borderId="26" xfId="8" applyFont="1" applyFill="1" applyBorder="1" applyAlignment="1">
      <alignment horizontal="center" vertical="center" wrapText="1"/>
    </xf>
    <xf numFmtId="0" fontId="12" fillId="5" borderId="29" xfId="8" applyFont="1" applyFill="1" applyBorder="1" applyAlignment="1">
      <alignment horizontal="center" vertical="center" wrapText="1"/>
    </xf>
    <xf numFmtId="0" fontId="12" fillId="5" borderId="32" xfId="8" applyFont="1" applyFill="1" applyBorder="1" applyAlignment="1">
      <alignment horizontal="center" vertical="center" wrapText="1"/>
    </xf>
    <xf numFmtId="0" fontId="12" fillId="5" borderId="27" xfId="8" applyFont="1" applyFill="1" applyBorder="1" applyAlignment="1">
      <alignment horizontal="center" vertical="center" wrapText="1"/>
    </xf>
    <xf numFmtId="0" fontId="12" fillId="5" borderId="30" xfId="8" applyFont="1" applyFill="1" applyBorder="1" applyAlignment="1">
      <alignment horizontal="center" vertical="center" wrapText="1"/>
    </xf>
    <xf numFmtId="0" fontId="12" fillId="5" borderId="34" xfId="8" applyFont="1" applyFill="1" applyBorder="1" applyAlignment="1">
      <alignment horizontal="center" vertical="center" wrapText="1"/>
    </xf>
    <xf numFmtId="0" fontId="12" fillId="18" borderId="25" xfId="8" applyFont="1" applyFill="1" applyBorder="1" applyAlignment="1">
      <alignment horizontal="center" vertical="center" wrapText="1"/>
    </xf>
    <xf numFmtId="0" fontId="12" fillId="18" borderId="28" xfId="8" applyFont="1" applyFill="1" applyBorder="1" applyAlignment="1">
      <alignment horizontal="center" vertical="center" wrapText="1"/>
    </xf>
    <xf numFmtId="0" fontId="12" fillId="18" borderId="33" xfId="8" applyFont="1" applyFill="1" applyBorder="1" applyAlignment="1">
      <alignment horizontal="center" vertical="center" wrapText="1"/>
    </xf>
    <xf numFmtId="0" fontId="12" fillId="18" borderId="26" xfId="8" applyFont="1" applyFill="1" applyBorder="1" applyAlignment="1">
      <alignment horizontal="center" vertical="center" wrapText="1"/>
    </xf>
    <xf numFmtId="0" fontId="12" fillId="18" borderId="29" xfId="8" applyFont="1" applyFill="1" applyBorder="1" applyAlignment="1">
      <alignment horizontal="center" vertical="center" wrapText="1"/>
    </xf>
    <xf numFmtId="0" fontId="12" fillId="18" borderId="32" xfId="8" applyFont="1" applyFill="1" applyBorder="1" applyAlignment="1">
      <alignment horizontal="center" vertical="center" wrapText="1"/>
    </xf>
    <xf numFmtId="0" fontId="12" fillId="17" borderId="23" xfId="8" applyFont="1" applyFill="1" applyBorder="1" applyAlignment="1">
      <alignment horizontal="center"/>
    </xf>
    <xf numFmtId="0" fontId="12" fillId="17" borderId="21" xfId="8" applyFont="1" applyFill="1" applyBorder="1" applyAlignment="1">
      <alignment horizontal="center"/>
    </xf>
    <xf numFmtId="0" fontId="12" fillId="17" borderId="22" xfId="8" applyFont="1" applyFill="1" applyBorder="1" applyAlignment="1">
      <alignment horizontal="center"/>
    </xf>
    <xf numFmtId="0" fontId="12" fillId="17" borderId="24" xfId="8" applyFont="1" applyFill="1" applyBorder="1" applyAlignment="1">
      <alignment horizontal="center" vertical="center"/>
    </xf>
    <xf numFmtId="0" fontId="12" fillId="17" borderId="0" xfId="8" applyFont="1" applyFill="1" applyAlignment="1">
      <alignment horizontal="center" vertical="center"/>
    </xf>
    <xf numFmtId="0" fontId="12" fillId="17" borderId="2" xfId="8" applyFont="1" applyFill="1" applyBorder="1" applyAlignment="1">
      <alignment horizontal="center" vertical="center"/>
    </xf>
    <xf numFmtId="0" fontId="12" fillId="5" borderId="25" xfId="8" applyFont="1" applyFill="1" applyBorder="1" applyAlignment="1">
      <alignment horizontal="center" vertical="center" wrapText="1"/>
    </xf>
    <xf numFmtId="0" fontId="12" fillId="5" borderId="28" xfId="8" applyFont="1" applyFill="1" applyBorder="1" applyAlignment="1">
      <alignment horizontal="center" vertical="center" wrapText="1"/>
    </xf>
    <xf numFmtId="0" fontId="12" fillId="5" borderId="33" xfId="8" applyFont="1" applyFill="1" applyBorder="1" applyAlignment="1">
      <alignment horizontal="center" vertical="center" wrapText="1"/>
    </xf>
    <xf numFmtId="0" fontId="12" fillId="0" borderId="8" xfId="8" applyFont="1" applyBorder="1" applyAlignment="1">
      <alignment horizontal="center"/>
    </xf>
    <xf numFmtId="0" fontId="12" fillId="0" borderId="6" xfId="8" applyFont="1" applyBorder="1" applyAlignment="1">
      <alignment horizontal="center"/>
    </xf>
    <xf numFmtId="0" fontId="12" fillId="0" borderId="5" xfId="8" applyFont="1" applyBorder="1" applyAlignment="1">
      <alignment horizontal="center"/>
    </xf>
    <xf numFmtId="0" fontId="12" fillId="0" borderId="4" xfId="8" applyFont="1" applyBorder="1" applyAlignment="1">
      <alignment horizontal="center"/>
    </xf>
    <xf numFmtId="0" fontId="12" fillId="0" borderId="3" xfId="8" applyFont="1" applyBorder="1" applyAlignment="1">
      <alignment horizontal="center"/>
    </xf>
    <xf numFmtId="0" fontId="12" fillId="0" borderId="1" xfId="8" applyFont="1" applyBorder="1" applyAlignment="1">
      <alignment horizontal="center"/>
    </xf>
    <xf numFmtId="0" fontId="12" fillId="0" borderId="13" xfId="8" applyFont="1" applyBorder="1" applyAlignment="1">
      <alignment horizontal="center" vertical="center" wrapText="1"/>
    </xf>
    <xf numFmtId="0" fontId="12" fillId="0" borderId="14" xfId="8" applyFont="1" applyBorder="1" applyAlignment="1">
      <alignment horizontal="center" vertical="center" wrapText="1"/>
    </xf>
    <xf numFmtId="0" fontId="12" fillId="0" borderId="15" xfId="8" applyFont="1" applyBorder="1" applyAlignment="1">
      <alignment horizontal="center" vertical="center" wrapText="1"/>
    </xf>
    <xf numFmtId="0" fontId="12" fillId="0" borderId="10" xfId="8" applyFont="1" applyBorder="1" applyAlignment="1">
      <alignment horizontal="center"/>
    </xf>
    <xf numFmtId="0" fontId="17" fillId="0" borderId="11" xfId="7" applyBorder="1" applyAlignment="1">
      <alignment horizontal="center"/>
    </xf>
    <xf numFmtId="0" fontId="17" fillId="0" borderId="12" xfId="7" applyBorder="1" applyAlignment="1">
      <alignment horizontal="center"/>
    </xf>
    <xf numFmtId="0" fontId="12" fillId="17" borderId="17" xfId="8" applyFont="1" applyFill="1" applyBorder="1" applyAlignment="1">
      <alignment horizontal="center"/>
    </xf>
    <xf numFmtId="0" fontId="12" fillId="17" borderId="18" xfId="8" applyFont="1" applyFill="1" applyBorder="1" applyAlignment="1">
      <alignment horizontal="center"/>
    </xf>
    <xf numFmtId="0" fontId="12" fillId="17" borderId="19" xfId="8" applyFont="1" applyFill="1" applyBorder="1" applyAlignment="1">
      <alignment horizontal="center"/>
    </xf>
    <xf numFmtId="0" fontId="12" fillId="5" borderId="17" xfId="8" applyFont="1" applyFill="1" applyBorder="1" applyAlignment="1">
      <alignment horizontal="center"/>
    </xf>
    <xf numFmtId="0" fontId="12" fillId="5" borderId="18" xfId="8" applyFont="1" applyFill="1" applyBorder="1" applyAlignment="1">
      <alignment horizontal="center"/>
    </xf>
    <xf numFmtId="0" fontId="12" fillId="5" borderId="19" xfId="8" applyFont="1" applyFill="1" applyBorder="1" applyAlignment="1">
      <alignment horizontal="center"/>
    </xf>
    <xf numFmtId="0" fontId="12" fillId="18" borderId="17" xfId="8" applyFont="1" applyFill="1" applyBorder="1" applyAlignment="1">
      <alignment horizontal="center"/>
    </xf>
    <xf numFmtId="0" fontId="12" fillId="18" borderId="18" xfId="8" applyFont="1" applyFill="1" applyBorder="1" applyAlignment="1">
      <alignment horizontal="center"/>
    </xf>
    <xf numFmtId="0" fontId="12" fillId="18" borderId="19" xfId="8" applyFont="1" applyFill="1" applyBorder="1" applyAlignment="1">
      <alignment horizontal="center"/>
    </xf>
    <xf numFmtId="0" fontId="12" fillId="19" borderId="10" xfId="8" applyFont="1" applyFill="1" applyBorder="1" applyAlignment="1">
      <alignment horizontal="center"/>
    </xf>
    <xf numFmtId="0" fontId="12" fillId="19" borderId="11" xfId="8" applyFont="1" applyFill="1" applyBorder="1" applyAlignment="1">
      <alignment horizontal="center"/>
    </xf>
    <xf numFmtId="0" fontId="12" fillId="19" borderId="12" xfId="8" applyFont="1" applyFill="1" applyBorder="1" applyAlignment="1">
      <alignment horizontal="center"/>
    </xf>
    <xf numFmtId="0" fontId="12" fillId="20" borderId="13" xfId="8" applyFont="1" applyFill="1" applyBorder="1" applyAlignment="1">
      <alignment horizontal="center" vertical="center" wrapText="1"/>
    </xf>
    <xf numFmtId="0" fontId="12" fillId="20" borderId="14" xfId="8" applyFont="1" applyFill="1" applyBorder="1" applyAlignment="1">
      <alignment horizontal="center" vertical="center" wrapText="1"/>
    </xf>
    <xf numFmtId="0" fontId="12" fillId="20" borderId="15" xfId="8" applyFont="1" applyFill="1" applyBorder="1" applyAlignment="1">
      <alignment horizontal="center" vertical="center" wrapText="1"/>
    </xf>
    <xf numFmtId="0" fontId="12" fillId="21" borderId="13" xfId="8" applyFont="1" applyFill="1" applyBorder="1" applyAlignment="1">
      <alignment horizontal="center" vertical="center"/>
    </xf>
    <xf numFmtId="0" fontId="12" fillId="21" borderId="14" xfId="8" applyFont="1" applyFill="1" applyBorder="1" applyAlignment="1">
      <alignment horizontal="center" vertical="center"/>
    </xf>
    <xf numFmtId="0" fontId="12" fillId="21" borderId="15" xfId="8" applyFont="1" applyFill="1" applyBorder="1" applyAlignment="1">
      <alignment horizontal="center" vertical="center"/>
    </xf>
    <xf numFmtId="0" fontId="12" fillId="17" borderId="20" xfId="8" applyFont="1" applyFill="1" applyBorder="1" applyAlignment="1">
      <alignment horizontal="center"/>
    </xf>
    <xf numFmtId="0" fontId="0" fillId="7" borderId="0" xfId="0" applyFont="1" applyFill="1"/>
    <xf numFmtId="11" fontId="0" fillId="7" borderId="0" xfId="0" applyNumberFormat="1" applyFont="1" applyFill="1"/>
  </cellXfs>
  <cellStyles count="10">
    <cellStyle name="Calculation" xfId="4" builtinId="22"/>
    <cellStyle name="Hyperlink" xfId="2" builtinId="8"/>
    <cellStyle name="Hyperlink 2" xfId="5" xr:uid="{397C0B47-B203-49B7-8C24-10436ED34FAD}"/>
    <cellStyle name="Input" xfId="3" builtinId="20"/>
    <cellStyle name="Normal" xfId="0" builtinId="0"/>
    <cellStyle name="Normal 2" xfId="6" xr:uid="{5CF34BAD-8E9A-41D5-ACD4-08C3ACAD6697}"/>
    <cellStyle name="Normal 2 2" xfId="7" xr:uid="{459FDF2D-2E39-4798-858A-E21985F5A011}"/>
    <cellStyle name="Normal 3" xfId="9" xr:uid="{1738B4F2-1DD3-422E-BDE9-1270933F2CCA}"/>
    <cellStyle name="Normal_Format-TrendsTables" xfId="8" xr:uid="{B1476570-71F1-417C-BA5A-EE3F2EE9ABBD}"/>
    <cellStyle name="Percent" xfId="1" builtinId="5"/>
  </cellStyles>
  <dxfs count="15">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colors>
    <mruColors>
      <color rgb="FF93AC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CO2 Capture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2"/>
          <c:order val="0"/>
          <c:tx>
            <c:strRef>
              <c:f>'BAU Calculations'!$A$112</c:f>
              <c:strCache>
                <c:ptCount val="1"/>
                <c:pt idx="0">
                  <c:v>refined petroleum and coke 19</c:v>
                </c:pt>
              </c:strCache>
            </c:strRef>
          </c:tx>
          <c:spPr>
            <a:ln w="28575" cap="rnd">
              <a:solidFill>
                <a:schemeClr val="accent3"/>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Calculations'!$B$112:$AF$112</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A374-48BB-867A-8FB6A3DBCF76}"/>
            </c:ext>
          </c:extLst>
        </c:ser>
        <c:ser>
          <c:idx val="3"/>
          <c:order val="1"/>
          <c:tx>
            <c:strRef>
              <c:f>'BAU Calculations'!$A$113</c:f>
              <c:strCache>
                <c:ptCount val="1"/>
                <c:pt idx="0">
                  <c:v>chemicals 20</c:v>
                </c:pt>
              </c:strCache>
            </c:strRef>
          </c:tx>
          <c:spPr>
            <a:ln w="28575" cap="rnd">
              <a:solidFill>
                <a:schemeClr val="accent4"/>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Calculations'!$B$113:$AF$113</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374-48BB-867A-8FB6A3DBCF76}"/>
            </c:ext>
          </c:extLst>
        </c:ser>
        <c:ser>
          <c:idx val="4"/>
          <c:order val="2"/>
          <c:tx>
            <c:strRef>
              <c:f>'BAU Calculations'!$A$114</c:f>
              <c:strCache>
                <c:ptCount val="1"/>
                <c:pt idx="0">
                  <c:v>cement and other nonmetallic minerals 239</c:v>
                </c:pt>
              </c:strCache>
            </c:strRef>
          </c:tx>
          <c:spPr>
            <a:ln w="28575" cap="rnd">
              <a:solidFill>
                <a:schemeClr val="accent5"/>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Calculations'!$B$114:$AF$114</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A374-48BB-867A-8FB6A3DBCF76}"/>
            </c:ext>
          </c:extLst>
        </c:ser>
        <c:ser>
          <c:idx val="0"/>
          <c:order val="3"/>
          <c:tx>
            <c:strRef>
              <c:f>'BAU Calculations'!$A$115</c:f>
              <c:strCache>
                <c:ptCount val="1"/>
                <c:pt idx="0">
                  <c:v>energy pipelines and gas processing 352T353</c:v>
                </c:pt>
              </c:strCache>
            </c:strRef>
          </c:tx>
          <c:spPr>
            <a:ln w="28575" cap="rnd">
              <a:solidFill>
                <a:schemeClr val="accent1"/>
              </a:solidFill>
              <a:round/>
            </a:ln>
            <a:effectLst/>
          </c:spPr>
          <c:marker>
            <c:symbol val="none"/>
          </c:marker>
          <c:val>
            <c:numRef>
              <c:f>'BAU Calculations'!$B$115:$AF$115</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5E1F-48B9-A5DB-4353800484D6}"/>
            </c:ext>
          </c:extLst>
        </c:ser>
        <c:dLbls>
          <c:showLegendKey val="0"/>
          <c:showVal val="0"/>
          <c:showCatName val="0"/>
          <c:showSerName val="0"/>
          <c:showPercent val="0"/>
          <c:showBubbleSize val="0"/>
        </c:dLbls>
        <c:smooth val="0"/>
        <c:axId val="2095671583"/>
        <c:axId val="2086371983"/>
      </c:lineChart>
      <c:catAx>
        <c:axId val="20956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6371983"/>
        <c:crosses val="autoZero"/>
        <c:auto val="1"/>
        <c:lblAlgn val="ctr"/>
        <c:lblOffset val="100"/>
        <c:noMultiLvlLbl val="0"/>
      </c:catAx>
      <c:valAx>
        <c:axId val="208637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567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Through 2026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c:f>
              <c:strCache>
                <c:ptCount val="1"/>
                <c:pt idx="0">
                  <c:v>chemicals 20</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Calculations'!$B$4:$AH$4</c15:sqref>
                  </c15:fullRef>
                </c:ext>
              </c:extLst>
              <c:f>'BAU Calculations'!$B$4:$K$4</c:f>
              <c:numCache>
                <c:formatCode>0.00E+00</c:formatCode>
                <c:ptCount val="10"/>
                <c:pt idx="0">
                  <c:v>1.3</c:v>
                </c:pt>
                <c:pt idx="1">
                  <c:v>1.3</c:v>
                </c:pt>
                <c:pt idx="2">
                  <c:v>1.3</c:v>
                </c:pt>
                <c:pt idx="3">
                  <c:v>1.3</c:v>
                </c:pt>
                <c:pt idx="4">
                  <c:v>1.3</c:v>
                </c:pt>
                <c:pt idx="5">
                  <c:v>1.3</c:v>
                </c:pt>
                <c:pt idx="6">
                  <c:v>1.3</c:v>
                </c:pt>
                <c:pt idx="7">
                  <c:v>5.75</c:v>
                </c:pt>
                <c:pt idx="8">
                  <c:v>11.85</c:v>
                </c:pt>
                <c:pt idx="9">
                  <c:v>11.85</c:v>
                </c:pt>
              </c:numCache>
            </c:numRef>
          </c:val>
          <c:smooth val="0"/>
          <c:extLst>
            <c:ext xmlns:c16="http://schemas.microsoft.com/office/drawing/2014/chart" uri="{C3380CC4-5D6E-409C-BE32-E72D297353CC}">
              <c16:uniqueId val="{00000002-250C-45FF-B411-1D9A68A3AE8B}"/>
            </c:ext>
          </c:extLst>
        </c:ser>
        <c:ser>
          <c:idx val="3"/>
          <c:order val="1"/>
          <c:tx>
            <c:strRef>
              <c:f>'BAU Calculations'!$A$6</c:f>
              <c:strCache>
                <c:ptCount val="1"/>
                <c:pt idx="0">
                  <c:v>energy pipelines and gas processing 352T353</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Calculations'!$B$6:$AH$6</c15:sqref>
                  </c15:fullRef>
                </c:ext>
              </c:extLst>
              <c:f>'BAU Calculations'!$B$6:$K$6</c:f>
              <c:numCache>
                <c:formatCode>0.00E+00</c:formatCode>
                <c:ptCount val="10"/>
                <c:pt idx="0">
                  <c:v>12.8</c:v>
                </c:pt>
                <c:pt idx="1">
                  <c:v>12.8</c:v>
                </c:pt>
                <c:pt idx="2">
                  <c:v>12.8</c:v>
                </c:pt>
                <c:pt idx="3">
                  <c:v>12.8</c:v>
                </c:pt>
                <c:pt idx="4">
                  <c:v>12.8</c:v>
                </c:pt>
                <c:pt idx="5">
                  <c:v>12.8</c:v>
                </c:pt>
                <c:pt idx="6">
                  <c:v>12.8</c:v>
                </c:pt>
                <c:pt idx="7">
                  <c:v>17.8</c:v>
                </c:pt>
                <c:pt idx="8">
                  <c:v>17.8</c:v>
                </c:pt>
                <c:pt idx="9">
                  <c:v>21.8</c:v>
                </c:pt>
              </c:numCache>
            </c:numRef>
          </c:val>
          <c:smooth val="0"/>
          <c:extLst>
            <c:ext xmlns:c16="http://schemas.microsoft.com/office/drawing/2014/chart" uri="{C3380CC4-5D6E-409C-BE32-E72D297353CC}">
              <c16:uniqueId val="{00000003-250C-45FF-B411-1D9A68A3AE8B}"/>
            </c:ext>
          </c:extLst>
        </c:ser>
        <c:ser>
          <c:idx val="4"/>
          <c:order val="2"/>
          <c:tx>
            <c:strRef>
              <c:f>'BAU Calculations'!$A$5</c:f>
              <c:strCache>
                <c:ptCount val="1"/>
                <c:pt idx="0">
                  <c:v>cement and other nonmetallic minerals 239</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Calculations'!$B$5:$AH$5</c15:sqref>
                  </c15:fullRef>
                </c:ext>
              </c:extLst>
              <c:f>'BAU Calculations'!$B$5:$K$5</c:f>
              <c:numCache>
                <c:formatCode>0.00E+00</c:formatCode>
                <c:ptCount val="10"/>
                <c:pt idx="0">
                  <c:v>0</c:v>
                </c:pt>
                <c:pt idx="1">
                  <c:v>0</c:v>
                </c:pt>
                <c:pt idx="2">
                  <c:v>0</c:v>
                </c:pt>
                <c:pt idx="3">
                  <c:v>0</c:v>
                </c:pt>
                <c:pt idx="4">
                  <c:v>0</c:v>
                </c:pt>
                <c:pt idx="5">
                  <c:v>0</c:v>
                </c:pt>
                <c:pt idx="6">
                  <c:v>0</c:v>
                </c:pt>
                <c:pt idx="7">
                  <c:v>1.5</c:v>
                </c:pt>
                <c:pt idx="8">
                  <c:v>1.5</c:v>
                </c:pt>
                <c:pt idx="9">
                  <c:v>1.5</c:v>
                </c:pt>
              </c:numCache>
            </c:numRef>
          </c:val>
          <c:smooth val="0"/>
          <c:extLst>
            <c:ext xmlns:c16="http://schemas.microsoft.com/office/drawing/2014/chart" uri="{C3380CC4-5D6E-409C-BE32-E72D297353CC}">
              <c16:uniqueId val="{00000004-250C-45FF-B411-1D9A68A3AE8B}"/>
            </c:ext>
          </c:extLst>
        </c:ser>
        <c:ser>
          <c:idx val="0"/>
          <c:order val="3"/>
          <c:tx>
            <c:strRef>
              <c:f>'BAU Calculations'!$A$3</c:f>
              <c:strCache>
                <c:ptCount val="1"/>
                <c:pt idx="0">
                  <c:v>refined petroleum and coke 19</c:v>
                </c:pt>
              </c:strCache>
            </c:strRef>
          </c:tx>
          <c:spPr>
            <a:ln w="28575" cap="rnd">
              <a:solidFill>
                <a:schemeClr val="accent1"/>
              </a:solidFill>
              <a:round/>
            </a:ln>
            <a:effectLst/>
          </c:spPr>
          <c:marker>
            <c:symbol val="none"/>
          </c:marker>
          <c:cat>
            <c:strLit>
              <c:ptCount val="10"/>
              <c:pt idx="0">
                <c:v>2018</c:v>
              </c:pt>
              <c:pt idx="1">
                <c:v>2019</c:v>
              </c:pt>
              <c:pt idx="2">
                <c:v>2020</c:v>
              </c:pt>
              <c:pt idx="3">
                <c:v>2021</c:v>
              </c:pt>
              <c:pt idx="4">
                <c:v>2022</c:v>
              </c:pt>
              <c:pt idx="5">
                <c:v>2023</c:v>
              </c:pt>
              <c:pt idx="6">
                <c:v>2024</c:v>
              </c:pt>
              <c:pt idx="7">
                <c:v>2025</c:v>
              </c:pt>
              <c:pt idx="8">
                <c:v>2026</c:v>
              </c:pt>
              <c:pt idx="9">
                <c:v>2027</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'BAU Calculations'!$B$3:$AH$3</c15:sqref>
                  </c15:fullRef>
                </c:ext>
              </c:extLst>
              <c:f>'BAU Calculations'!$B$3:$K$3</c:f>
              <c:numCache>
                <c:formatCode>0.00E+00</c:formatCode>
                <c:ptCount val="10"/>
                <c:pt idx="0">
                  <c:v>3.1349999999999998</c:v>
                </c:pt>
                <c:pt idx="1">
                  <c:v>3.1349999999999998</c:v>
                </c:pt>
                <c:pt idx="2">
                  <c:v>3.1349999999999998</c:v>
                </c:pt>
                <c:pt idx="3">
                  <c:v>3.1349999999999998</c:v>
                </c:pt>
                <c:pt idx="4">
                  <c:v>5.6049999999999995</c:v>
                </c:pt>
                <c:pt idx="5">
                  <c:v>5.6049999999999995</c:v>
                </c:pt>
                <c:pt idx="6">
                  <c:v>12.955000000000002</c:v>
                </c:pt>
                <c:pt idx="7">
                  <c:v>13.635000000000002</c:v>
                </c:pt>
                <c:pt idx="8">
                  <c:v>13.635000000000002</c:v>
                </c:pt>
                <c:pt idx="9">
                  <c:v>13.635000000000002</c:v>
                </c:pt>
              </c:numCache>
            </c:numRef>
          </c:val>
          <c:smooth val="0"/>
          <c:extLst>
            <c:ext xmlns:c16="http://schemas.microsoft.com/office/drawing/2014/chart" uri="{C3380CC4-5D6E-409C-BE32-E72D297353CC}">
              <c16:uniqueId val="{00000001-4168-4E84-9837-75D04E7CAC82}"/>
            </c:ext>
          </c:extLst>
        </c:ser>
        <c:dLbls>
          <c:showLegendKey val="0"/>
          <c:showVal val="0"/>
          <c:showCatName val="0"/>
          <c:showSerName val="0"/>
          <c:showPercent val="0"/>
          <c:showBubbleSize val="0"/>
        </c:dLbls>
        <c:smooth val="0"/>
        <c:axId val="2086375631"/>
        <c:axId val="1719908479"/>
      </c:lineChart>
      <c:catAx>
        <c:axId val="20863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08479"/>
        <c:crosses val="autoZero"/>
        <c:auto val="1"/>
        <c:lblAlgn val="ctr"/>
        <c:lblOffset val="100"/>
        <c:noMultiLvlLbl val="0"/>
      </c:catAx>
      <c:valAx>
        <c:axId val="171990847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Linear Trend Through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Calculations'!$A$41</c:f>
              <c:strCache>
                <c:ptCount val="1"/>
                <c:pt idx="0">
                  <c:v>chemicals 20</c:v>
                </c:pt>
              </c:strCache>
            </c:strRef>
          </c:tx>
          <c:spPr>
            <a:ln w="28575" cap="rnd">
              <a:solidFill>
                <a:schemeClr val="accent3"/>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Calculations'!$B$41:$AH$41</c:f>
              <c:numCache>
                <c:formatCode>0.00E+00</c:formatCode>
                <c:ptCount val="33"/>
                <c:pt idx="0">
                  <c:v>0</c:v>
                </c:pt>
                <c:pt idx="1">
                  <c:v>0.18916666666677884</c:v>
                </c:pt>
                <c:pt idx="2">
                  <c:v>1.1150000000000091</c:v>
                </c:pt>
                <c:pt idx="3">
                  <c:v>2.0408333333334667</c:v>
                </c:pt>
                <c:pt idx="4">
                  <c:v>2.966666666666697</c:v>
                </c:pt>
                <c:pt idx="5">
                  <c:v>3.8925000000001546</c:v>
                </c:pt>
                <c:pt idx="6">
                  <c:v>4.8183333333333849</c:v>
                </c:pt>
                <c:pt idx="7">
                  <c:v>5.7441666666668425</c:v>
                </c:pt>
                <c:pt idx="8">
                  <c:v>6.6700000000000728</c:v>
                </c:pt>
                <c:pt idx="9">
                  <c:v>11.849999999999909</c:v>
                </c:pt>
                <c:pt idx="10">
                  <c:v>12.743749999999864</c:v>
                </c:pt>
                <c:pt idx="11">
                  <c:v>13.637499999999818</c:v>
                </c:pt>
                <c:pt idx="12">
                  <c:v>14.531249999999773</c:v>
                </c:pt>
                <c:pt idx="13">
                  <c:v>15.424999999999955</c:v>
                </c:pt>
                <c:pt idx="14">
                  <c:v>16.318749999999909</c:v>
                </c:pt>
                <c:pt idx="15">
                  <c:v>17.212499999999864</c:v>
                </c:pt>
                <c:pt idx="16">
                  <c:v>18.106249999999818</c:v>
                </c:pt>
                <c:pt idx="17">
                  <c:v>18.999999999999773</c:v>
                </c:pt>
                <c:pt idx="18">
                  <c:v>18.999999999999773</c:v>
                </c:pt>
                <c:pt idx="19">
                  <c:v>18.999999999999773</c:v>
                </c:pt>
                <c:pt idx="20">
                  <c:v>18.999999999999773</c:v>
                </c:pt>
                <c:pt idx="21">
                  <c:v>18.999999999999773</c:v>
                </c:pt>
                <c:pt idx="22">
                  <c:v>18.999999999999773</c:v>
                </c:pt>
                <c:pt idx="23">
                  <c:v>18.999999999999773</c:v>
                </c:pt>
                <c:pt idx="24">
                  <c:v>18.999999999999773</c:v>
                </c:pt>
                <c:pt idx="25">
                  <c:v>18.999999999999773</c:v>
                </c:pt>
                <c:pt idx="26">
                  <c:v>18.999999999999773</c:v>
                </c:pt>
                <c:pt idx="27">
                  <c:v>18.999999999999773</c:v>
                </c:pt>
                <c:pt idx="28">
                  <c:v>18.999999999999773</c:v>
                </c:pt>
                <c:pt idx="29">
                  <c:v>18.999999999999773</c:v>
                </c:pt>
                <c:pt idx="30">
                  <c:v>18.999999999999773</c:v>
                </c:pt>
                <c:pt idx="31">
                  <c:v>18.999999999999773</c:v>
                </c:pt>
                <c:pt idx="32">
                  <c:v>18.999999999999773</c:v>
                </c:pt>
              </c:numCache>
            </c:numRef>
          </c:val>
          <c:smooth val="0"/>
          <c:extLst>
            <c:ext xmlns:c16="http://schemas.microsoft.com/office/drawing/2014/chart" uri="{C3380CC4-5D6E-409C-BE32-E72D297353CC}">
              <c16:uniqueId val="{00000002-48E6-4790-B9FA-18BC0F7261C8}"/>
            </c:ext>
          </c:extLst>
        </c:ser>
        <c:ser>
          <c:idx val="3"/>
          <c:order val="1"/>
          <c:tx>
            <c:strRef>
              <c:f>'BAU Calculations'!$A$43</c:f>
              <c:strCache>
                <c:ptCount val="1"/>
                <c:pt idx="0">
                  <c:v>energy pipelines and gas processing 352T353</c:v>
                </c:pt>
              </c:strCache>
            </c:strRef>
          </c:tx>
          <c:spPr>
            <a:ln w="28575" cap="rnd">
              <a:solidFill>
                <a:schemeClr val="accent4"/>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Calculations'!$B$43:$AH$43</c:f>
              <c:numCache>
                <c:formatCode>0.00E+00</c:formatCode>
                <c:ptCount val="33"/>
                <c:pt idx="0">
                  <c:v>11.577777777777783</c:v>
                </c:pt>
                <c:pt idx="1">
                  <c:v>12.16111111111104</c:v>
                </c:pt>
                <c:pt idx="2">
                  <c:v>12.744444444444525</c:v>
                </c:pt>
                <c:pt idx="3">
                  <c:v>13.327777777777783</c:v>
                </c:pt>
                <c:pt idx="4">
                  <c:v>13.91111111111104</c:v>
                </c:pt>
                <c:pt idx="5">
                  <c:v>14.494444444444525</c:v>
                </c:pt>
                <c:pt idx="6">
                  <c:v>15.077777777777783</c:v>
                </c:pt>
                <c:pt idx="7">
                  <c:v>15.66111111111104</c:v>
                </c:pt>
                <c:pt idx="8">
                  <c:v>16.244444444444525</c:v>
                </c:pt>
                <c:pt idx="9">
                  <c:v>16.827777777777783</c:v>
                </c:pt>
                <c:pt idx="10">
                  <c:v>17.41111111111104</c:v>
                </c:pt>
                <c:pt idx="11">
                  <c:v>17.994444444444525</c:v>
                </c:pt>
                <c:pt idx="12">
                  <c:v>18.577777777777783</c:v>
                </c:pt>
                <c:pt idx="13">
                  <c:v>19.16111111111104</c:v>
                </c:pt>
                <c:pt idx="14">
                  <c:v>19.744444444444525</c:v>
                </c:pt>
                <c:pt idx="15">
                  <c:v>20.327777777777783</c:v>
                </c:pt>
                <c:pt idx="16">
                  <c:v>20.91111111111104</c:v>
                </c:pt>
                <c:pt idx="17">
                  <c:v>21.494444444444525</c:v>
                </c:pt>
                <c:pt idx="18">
                  <c:v>21.494444444444525</c:v>
                </c:pt>
                <c:pt idx="19">
                  <c:v>21.494444444444525</c:v>
                </c:pt>
                <c:pt idx="20">
                  <c:v>21.494444444444525</c:v>
                </c:pt>
                <c:pt idx="21">
                  <c:v>21.494444444444525</c:v>
                </c:pt>
                <c:pt idx="22">
                  <c:v>21.494444444444525</c:v>
                </c:pt>
                <c:pt idx="23">
                  <c:v>21.494444444444525</c:v>
                </c:pt>
                <c:pt idx="24">
                  <c:v>21.494444444444525</c:v>
                </c:pt>
                <c:pt idx="25">
                  <c:v>21.494444444444525</c:v>
                </c:pt>
                <c:pt idx="26">
                  <c:v>21.494444444444525</c:v>
                </c:pt>
                <c:pt idx="27">
                  <c:v>21.494444444444525</c:v>
                </c:pt>
                <c:pt idx="28">
                  <c:v>21.494444444444525</c:v>
                </c:pt>
                <c:pt idx="29">
                  <c:v>21.494444444444525</c:v>
                </c:pt>
                <c:pt idx="30">
                  <c:v>21.494444444444525</c:v>
                </c:pt>
                <c:pt idx="31">
                  <c:v>21.494444444444525</c:v>
                </c:pt>
                <c:pt idx="32">
                  <c:v>21.494444444444525</c:v>
                </c:pt>
              </c:numCache>
            </c:numRef>
          </c:val>
          <c:smooth val="0"/>
          <c:extLst>
            <c:ext xmlns:c16="http://schemas.microsoft.com/office/drawing/2014/chart" uri="{C3380CC4-5D6E-409C-BE32-E72D297353CC}">
              <c16:uniqueId val="{00000003-48E6-4790-B9FA-18BC0F7261C8}"/>
            </c:ext>
          </c:extLst>
        </c:ser>
        <c:ser>
          <c:idx val="4"/>
          <c:order val="2"/>
          <c:tx>
            <c:strRef>
              <c:f>'BAU Calculations'!$A$42</c:f>
              <c:strCache>
                <c:ptCount val="1"/>
                <c:pt idx="0">
                  <c:v>cement and other nonmetallic minerals 239</c:v>
                </c:pt>
              </c:strCache>
            </c:strRef>
          </c:tx>
          <c:spPr>
            <a:ln w="28575" cap="rnd">
              <a:solidFill>
                <a:schemeClr val="accent5"/>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Calculations'!$B$42:$AH$42</c:f>
              <c:numCache>
                <c:formatCode>0.00E+00</c:formatCode>
                <c:ptCount val="33"/>
                <c:pt idx="0">
                  <c:v>0</c:v>
                </c:pt>
                <c:pt idx="1">
                  <c:v>0</c:v>
                </c:pt>
                <c:pt idx="2">
                  <c:v>0</c:v>
                </c:pt>
                <c:pt idx="3">
                  <c:v>0.15833333333330302</c:v>
                </c:pt>
                <c:pt idx="4">
                  <c:v>0.33333333333331439</c:v>
                </c:pt>
                <c:pt idx="5">
                  <c:v>0.50833333333332575</c:v>
                </c:pt>
                <c:pt idx="6">
                  <c:v>0.68333333333333712</c:v>
                </c:pt>
                <c:pt idx="7">
                  <c:v>0.85833333333334849</c:v>
                </c:pt>
                <c:pt idx="8">
                  <c:v>1.033333333333303</c:v>
                </c:pt>
                <c:pt idx="9">
                  <c:v>1.5</c:v>
                </c:pt>
                <c:pt idx="10">
                  <c:v>3.1875</c:v>
                </c:pt>
                <c:pt idx="11">
                  <c:v>4.875</c:v>
                </c:pt>
                <c:pt idx="12">
                  <c:v>6.5625</c:v>
                </c:pt>
                <c:pt idx="13">
                  <c:v>8.25</c:v>
                </c:pt>
                <c:pt idx="14">
                  <c:v>9.9375</c:v>
                </c:pt>
                <c:pt idx="15">
                  <c:v>11.625</c:v>
                </c:pt>
                <c:pt idx="16">
                  <c:v>13.3125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numCache>
            </c:numRef>
          </c:val>
          <c:smooth val="0"/>
          <c:extLst>
            <c:ext xmlns:c16="http://schemas.microsoft.com/office/drawing/2014/chart" uri="{C3380CC4-5D6E-409C-BE32-E72D297353CC}">
              <c16:uniqueId val="{00000004-48E6-4790-B9FA-18BC0F7261C8}"/>
            </c:ext>
          </c:extLst>
        </c:ser>
        <c:ser>
          <c:idx val="0"/>
          <c:order val="3"/>
          <c:tx>
            <c:strRef>
              <c:f>'BAU Calculations'!$A$40</c:f>
              <c:strCache>
                <c:ptCount val="1"/>
                <c:pt idx="0">
                  <c:v>refined petroleum and coke 19</c:v>
                </c:pt>
              </c:strCache>
            </c:strRef>
          </c:tx>
          <c:spPr>
            <a:ln w="28575" cap="rnd">
              <a:solidFill>
                <a:schemeClr val="accent1"/>
              </a:solidFill>
              <a:round/>
            </a:ln>
            <a:effectLst/>
          </c:spPr>
          <c:marker>
            <c:symbol val="none"/>
          </c:marker>
          <c:val>
            <c:numRef>
              <c:f>'BAU Calculations'!$B$40:$AH$40</c:f>
              <c:numCache>
                <c:formatCode>0.00E+00</c:formatCode>
                <c:ptCount val="33"/>
                <c:pt idx="0">
                  <c:v>0.73433333333332484</c:v>
                </c:pt>
                <c:pt idx="1">
                  <c:v>2.3278333333332739</c:v>
                </c:pt>
                <c:pt idx="2">
                  <c:v>3.921333333333223</c:v>
                </c:pt>
                <c:pt idx="3">
                  <c:v>5.514833333333172</c:v>
                </c:pt>
                <c:pt idx="4">
                  <c:v>7.1083333333331211</c:v>
                </c:pt>
                <c:pt idx="5">
                  <c:v>8.7018333333330702</c:v>
                </c:pt>
                <c:pt idx="6">
                  <c:v>10.295333333333019</c:v>
                </c:pt>
                <c:pt idx="7">
                  <c:v>11.888833333332968</c:v>
                </c:pt>
                <c:pt idx="8">
                  <c:v>13.482333333333372</c:v>
                </c:pt>
                <c:pt idx="9">
                  <c:v>13.635000000000218</c:v>
                </c:pt>
                <c:pt idx="10">
                  <c:v>21.305624999999054</c:v>
                </c:pt>
                <c:pt idx="11">
                  <c:v>28.976249999999709</c:v>
                </c:pt>
                <c:pt idx="12">
                  <c:v>36.646874999998545</c:v>
                </c:pt>
                <c:pt idx="13">
                  <c:v>44.3174999999992</c:v>
                </c:pt>
                <c:pt idx="14">
                  <c:v>51.988124999999854</c:v>
                </c:pt>
                <c:pt idx="15">
                  <c:v>59.65874999999869</c:v>
                </c:pt>
                <c:pt idx="16">
                  <c:v>67.329374999999345</c:v>
                </c:pt>
                <c:pt idx="17">
                  <c:v>75</c:v>
                </c:pt>
                <c:pt idx="18">
                  <c:v>75</c:v>
                </c:pt>
                <c:pt idx="19">
                  <c:v>75</c:v>
                </c:pt>
                <c:pt idx="20">
                  <c:v>75</c:v>
                </c:pt>
                <c:pt idx="21">
                  <c:v>75</c:v>
                </c:pt>
                <c:pt idx="22">
                  <c:v>75</c:v>
                </c:pt>
                <c:pt idx="23">
                  <c:v>75</c:v>
                </c:pt>
                <c:pt idx="24">
                  <c:v>75</c:v>
                </c:pt>
                <c:pt idx="25">
                  <c:v>75</c:v>
                </c:pt>
                <c:pt idx="26">
                  <c:v>75</c:v>
                </c:pt>
                <c:pt idx="27">
                  <c:v>75</c:v>
                </c:pt>
                <c:pt idx="28">
                  <c:v>75</c:v>
                </c:pt>
                <c:pt idx="29">
                  <c:v>75</c:v>
                </c:pt>
                <c:pt idx="30">
                  <c:v>75</c:v>
                </c:pt>
                <c:pt idx="31">
                  <c:v>75</c:v>
                </c:pt>
                <c:pt idx="32">
                  <c:v>75</c:v>
                </c:pt>
              </c:numCache>
            </c:numRef>
          </c:val>
          <c:smooth val="0"/>
          <c:extLst>
            <c:ext xmlns:c16="http://schemas.microsoft.com/office/drawing/2014/chart" uri="{C3380CC4-5D6E-409C-BE32-E72D297353CC}">
              <c16:uniqueId val="{00000001-7BFC-41A4-8ABD-3791B5D67A27}"/>
            </c:ext>
          </c:extLst>
        </c:ser>
        <c:dLbls>
          <c:showLegendKey val="0"/>
          <c:showVal val="0"/>
          <c:showCatName val="0"/>
          <c:showSerName val="0"/>
          <c:showPercent val="0"/>
          <c:showBubbleSize val="0"/>
        </c:dLbls>
        <c:smooth val="0"/>
        <c:axId val="1947137231"/>
        <c:axId val="1791667823"/>
      </c:lineChart>
      <c:catAx>
        <c:axId val="194713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667823"/>
        <c:crosses val="autoZero"/>
        <c:auto val="1"/>
        <c:lblAlgn val="ctr"/>
        <c:lblOffset val="100"/>
        <c:noMultiLvlLbl val="0"/>
      </c:catAx>
      <c:valAx>
        <c:axId val="17916678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3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581025</xdr:colOff>
      <xdr:row>1</xdr:row>
      <xdr:rowOff>142875</xdr:rowOff>
    </xdr:from>
    <xdr:to>
      <xdr:col>30</xdr:col>
      <xdr:colOff>36263</xdr:colOff>
      <xdr:row>25</xdr:row>
      <xdr:rowOff>189351</xdr:rowOff>
    </xdr:to>
    <xdr:pic>
      <xdr:nvPicPr>
        <xdr:cNvPr id="2" name="Picture 1">
          <a:extLst>
            <a:ext uri="{FF2B5EF4-FFF2-40B4-BE49-F238E27FC236}">
              <a16:creationId xmlns:a16="http://schemas.microsoft.com/office/drawing/2014/main" id="{3FDA6999-F0F8-4132-A4E9-458EEB4D1814}"/>
            </a:ext>
          </a:extLst>
        </xdr:cNvPr>
        <xdr:cNvPicPr>
          <a:picLocks noChangeAspect="1"/>
        </xdr:cNvPicPr>
      </xdr:nvPicPr>
      <xdr:blipFill>
        <a:blip xmlns:r="http://schemas.openxmlformats.org/officeDocument/2006/relationships" r:embed="rId1"/>
        <a:stretch>
          <a:fillRect/>
        </a:stretch>
      </xdr:blipFill>
      <xdr:spPr>
        <a:xfrm>
          <a:off x="7105650" y="333375"/>
          <a:ext cx="14695238" cy="9190476"/>
        </a:xfrm>
        <a:prstGeom prst="rect">
          <a:avLst/>
        </a:prstGeom>
      </xdr:spPr>
    </xdr:pic>
    <xdr:clientData/>
  </xdr:twoCellAnchor>
  <xdr:twoCellAnchor editAs="oneCell">
    <xdr:from>
      <xdr:col>5</xdr:col>
      <xdr:colOff>390525</xdr:colOff>
      <xdr:row>45</xdr:row>
      <xdr:rowOff>180975</xdr:rowOff>
    </xdr:from>
    <xdr:to>
      <xdr:col>29</xdr:col>
      <xdr:colOff>493458</xdr:colOff>
      <xdr:row>83</xdr:row>
      <xdr:rowOff>160761</xdr:rowOff>
    </xdr:to>
    <xdr:pic>
      <xdr:nvPicPr>
        <xdr:cNvPr id="3" name="Picture 2">
          <a:extLst>
            <a:ext uri="{FF2B5EF4-FFF2-40B4-BE49-F238E27FC236}">
              <a16:creationId xmlns:a16="http://schemas.microsoft.com/office/drawing/2014/main" id="{4440AACC-8E46-4193-A724-6533399B9579}"/>
            </a:ext>
          </a:extLst>
        </xdr:cNvPr>
        <xdr:cNvPicPr>
          <a:picLocks noChangeAspect="1"/>
        </xdr:cNvPicPr>
      </xdr:nvPicPr>
      <xdr:blipFill>
        <a:blip xmlns:r="http://schemas.openxmlformats.org/officeDocument/2006/relationships" r:embed="rId2"/>
        <a:stretch>
          <a:fillRect/>
        </a:stretch>
      </xdr:blipFill>
      <xdr:spPr>
        <a:xfrm>
          <a:off x="6915150" y="9515475"/>
          <a:ext cx="14733333" cy="9695286"/>
        </a:xfrm>
        <a:prstGeom prst="rect">
          <a:avLst/>
        </a:prstGeom>
      </xdr:spPr>
    </xdr:pic>
    <xdr:clientData/>
  </xdr:twoCellAnchor>
  <xdr:twoCellAnchor editAs="oneCell">
    <xdr:from>
      <xdr:col>5</xdr:col>
      <xdr:colOff>371475</xdr:colOff>
      <xdr:row>102</xdr:row>
      <xdr:rowOff>161925</xdr:rowOff>
    </xdr:from>
    <xdr:to>
      <xdr:col>17</xdr:col>
      <xdr:colOff>361037</xdr:colOff>
      <xdr:row>145</xdr:row>
      <xdr:rowOff>75187</xdr:rowOff>
    </xdr:to>
    <xdr:pic>
      <xdr:nvPicPr>
        <xdr:cNvPr id="4" name="Picture 3">
          <a:extLst>
            <a:ext uri="{FF2B5EF4-FFF2-40B4-BE49-F238E27FC236}">
              <a16:creationId xmlns:a16="http://schemas.microsoft.com/office/drawing/2014/main" id="{15603B17-116F-43C8-8490-DEA8E9156748}"/>
            </a:ext>
          </a:extLst>
        </xdr:cNvPr>
        <xdr:cNvPicPr>
          <a:picLocks noChangeAspect="1"/>
        </xdr:cNvPicPr>
      </xdr:nvPicPr>
      <xdr:blipFill>
        <a:blip xmlns:r="http://schemas.openxmlformats.org/officeDocument/2006/relationships" r:embed="rId3"/>
        <a:stretch>
          <a:fillRect/>
        </a:stretch>
      </xdr:blipFill>
      <xdr:spPr>
        <a:xfrm>
          <a:off x="6896100" y="24926925"/>
          <a:ext cx="7304762" cy="8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3571874</xdr:colOff>
      <xdr:row>116</xdr:row>
      <xdr:rowOff>4762</xdr:rowOff>
    </xdr:from>
    <xdr:to>
      <xdr:col>12</xdr:col>
      <xdr:colOff>361950</xdr:colOff>
      <xdr:row>135</xdr:row>
      <xdr:rowOff>57150</xdr:rowOff>
    </xdr:to>
    <xdr:graphicFrame macro="">
      <xdr:nvGraphicFramePr>
        <xdr:cNvPr id="5" name="Chart 4">
          <a:extLst>
            <a:ext uri="{FF2B5EF4-FFF2-40B4-BE49-F238E27FC236}">
              <a16:creationId xmlns:a16="http://schemas.microsoft.com/office/drawing/2014/main" id="{24F8F8F5-DD24-4327-810A-5CBCC4BAB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80961</xdr:colOff>
      <xdr:row>6</xdr:row>
      <xdr:rowOff>133350</xdr:rowOff>
    </xdr:from>
    <xdr:to>
      <xdr:col>6</xdr:col>
      <xdr:colOff>447674</xdr:colOff>
      <xdr:row>21</xdr:row>
      <xdr:rowOff>142875</xdr:rowOff>
    </xdr:to>
    <xdr:graphicFrame macro="">
      <xdr:nvGraphicFramePr>
        <xdr:cNvPr id="6" name="Chart 5">
          <a:extLst>
            <a:ext uri="{FF2B5EF4-FFF2-40B4-BE49-F238E27FC236}">
              <a16:creationId xmlns:a16="http://schemas.microsoft.com/office/drawing/2014/main" id="{E997B105-9827-461E-B3BA-12381930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43</xdr:row>
      <xdr:rowOff>90487</xdr:rowOff>
    </xdr:from>
    <xdr:to>
      <xdr:col>12</xdr:col>
      <xdr:colOff>285749</xdr:colOff>
      <xdr:row>57</xdr:row>
      <xdr:rowOff>166687</xdr:rowOff>
    </xdr:to>
    <xdr:graphicFrame macro="">
      <xdr:nvGraphicFramePr>
        <xdr:cNvPr id="7" name="Chart 6">
          <a:extLst>
            <a:ext uri="{FF2B5EF4-FFF2-40B4-BE49-F238E27FC236}">
              <a16:creationId xmlns:a16="http://schemas.microsoft.com/office/drawing/2014/main" id="{19D49EBD-6543-46B4-B06B-D5CE0A9B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114300</xdr:rowOff>
    </xdr:from>
    <xdr:to>
      <xdr:col>5</xdr:col>
      <xdr:colOff>227886</xdr:colOff>
      <xdr:row>22</xdr:row>
      <xdr:rowOff>123300</xdr:rowOff>
    </xdr:to>
    <xdr:pic>
      <xdr:nvPicPr>
        <xdr:cNvPr id="2" name="Picture 1">
          <a:extLst>
            <a:ext uri="{FF2B5EF4-FFF2-40B4-BE49-F238E27FC236}">
              <a16:creationId xmlns:a16="http://schemas.microsoft.com/office/drawing/2014/main" id="{7DE36599-7C54-4D1A-85C4-A8EB0343F0AE}"/>
            </a:ext>
          </a:extLst>
        </xdr:cNvPr>
        <xdr:cNvPicPr>
          <a:picLocks noChangeAspect="1"/>
        </xdr:cNvPicPr>
      </xdr:nvPicPr>
      <xdr:blipFill>
        <a:blip xmlns:r="http://schemas.openxmlformats.org/officeDocument/2006/relationships" r:embed="rId1"/>
        <a:stretch>
          <a:fillRect/>
        </a:stretch>
      </xdr:blipFill>
      <xdr:spPr>
        <a:xfrm>
          <a:off x="171450" y="114300"/>
          <a:ext cx="5714286" cy="4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2re.co/FacilityData" TargetMode="External"/><Relationship Id="rId2" Type="http://schemas.openxmlformats.org/officeDocument/2006/relationships/hyperlink" Target="https://www.globalccsinstitute.com/wp-content/uploads/2020/12/Global-Status-of-CCS-Report-2020_FINAL_December11.pdf" TargetMode="External"/><Relationship Id="rId1" Type="http://schemas.openxmlformats.org/officeDocument/2006/relationships/hyperlink" Target="https://iea.blob.core.windows.net/assets/50652405-26db-4c41-82dc-c23657893059/Putting_CO2_to_Use.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luor.com/projects/shell-quest-carbon-capture-epc" TargetMode="External"/><Relationship Id="rId7" Type="http://schemas.openxmlformats.org/officeDocument/2006/relationships/printerSettings" Target="../printerSettings/printerSettings3.bin"/><Relationship Id="rId2" Type="http://schemas.openxmlformats.org/officeDocument/2006/relationships/hyperlink" Target="https://ieaghg.org/publications/technical-reports/reports-list/9-technical-reports/956-2018-05-the-ccs-project-at-air-products-port-arthur-hydrogen-production-facility" TargetMode="External"/><Relationship Id="rId1" Type="http://schemas.openxmlformats.org/officeDocument/2006/relationships/hyperlink" Target="https://netl.doe.gov/research/Coal/energy-systems/gasification/gasifipedia/weyburn" TargetMode="External"/><Relationship Id="rId6" Type="http://schemas.openxmlformats.org/officeDocument/2006/relationships/hyperlink" Target="https://iea.blob.core.windows.net/assets/181b48b4-323f-454d-96fb-0bb1889d96a9/CCUS_in_clean_energy_transitions.pdf" TargetMode="External"/><Relationship Id="rId5" Type="http://schemas.openxmlformats.org/officeDocument/2006/relationships/hyperlink" Target="https://www.cslforum.org/cslf/sites/default/files/documents/AbuDhabi2017/AbuDhabi17-TW-Sakaria-Session2.pdf" TargetMode="External"/><Relationship Id="rId4" Type="http://schemas.openxmlformats.org/officeDocument/2006/relationships/hyperlink" Target="https://www.fluor.com/projects/engineering-fabrication-construction-nwr-sturgeon-refine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s://co2re.co/FacilityData"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C8" sqref="B8:C8"/>
    </sheetView>
  </sheetViews>
  <sheetFormatPr defaultRowHeight="15" x14ac:dyDescent="0.25"/>
  <cols>
    <col min="2" max="2" width="103.42578125" customWidth="1"/>
    <col min="3" max="3" width="17.140625" customWidth="1"/>
    <col min="4" max="4" width="22.140625" customWidth="1"/>
    <col min="5" max="5" width="18.42578125" customWidth="1"/>
  </cols>
  <sheetData>
    <row r="1" spans="1:2" x14ac:dyDescent="0.25">
      <c r="A1" s="1" t="s">
        <v>1</v>
      </c>
    </row>
    <row r="3" spans="1:2" x14ac:dyDescent="0.25">
      <c r="A3" s="1" t="s">
        <v>72</v>
      </c>
      <c r="B3" s="28" t="s">
        <v>115</v>
      </c>
    </row>
    <row r="4" spans="1:2" x14ac:dyDescent="0.25">
      <c r="B4" t="s">
        <v>28</v>
      </c>
    </row>
    <row r="5" spans="1:2" x14ac:dyDescent="0.25">
      <c r="B5" s="19">
        <v>2022</v>
      </c>
    </row>
    <row r="6" spans="1:2" x14ac:dyDescent="0.25">
      <c r="B6" t="s">
        <v>306</v>
      </c>
    </row>
    <row r="7" spans="1:2" x14ac:dyDescent="0.25">
      <c r="B7" s="20" t="s">
        <v>276</v>
      </c>
    </row>
    <row r="10" spans="1:2" x14ac:dyDescent="0.25">
      <c r="B10" s="28" t="s">
        <v>275</v>
      </c>
    </row>
    <row r="11" spans="1:2" x14ac:dyDescent="0.25">
      <c r="B11" t="s">
        <v>274</v>
      </c>
    </row>
    <row r="12" spans="1:2" x14ac:dyDescent="0.25">
      <c r="B12" t="s">
        <v>273</v>
      </c>
    </row>
    <row r="13" spans="1:2" x14ac:dyDescent="0.25">
      <c r="B13" s="19">
        <v>2021</v>
      </c>
    </row>
    <row r="14" spans="1:2" x14ac:dyDescent="0.25">
      <c r="B14" s="20" t="s">
        <v>272</v>
      </c>
    </row>
    <row r="15" spans="1:2" x14ac:dyDescent="0.25">
      <c r="B15" s="20"/>
    </row>
    <row r="17" spans="2:5" x14ac:dyDescent="0.25">
      <c r="B17" s="28" t="s">
        <v>116</v>
      </c>
    </row>
    <row r="18" spans="2:5" x14ac:dyDescent="0.25">
      <c r="B18" s="19" t="s">
        <v>117</v>
      </c>
    </row>
    <row r="19" spans="2:5" x14ac:dyDescent="0.25">
      <c r="B19" s="19">
        <v>2019</v>
      </c>
      <c r="C19" s="4"/>
      <c r="D19" s="5"/>
      <c r="E19" s="4"/>
    </row>
    <row r="20" spans="2:5" x14ac:dyDescent="0.25">
      <c r="B20" s="19" t="s">
        <v>118</v>
      </c>
      <c r="C20" s="2"/>
      <c r="D20" s="2"/>
      <c r="E20" s="2"/>
    </row>
    <row r="21" spans="2:5" x14ac:dyDescent="0.25">
      <c r="B21" s="29" t="s">
        <v>119</v>
      </c>
      <c r="C21" s="4"/>
      <c r="D21" s="2"/>
      <c r="E21" s="2"/>
    </row>
    <row r="22" spans="2:5" x14ac:dyDescent="0.25">
      <c r="B22" s="19" t="s">
        <v>120</v>
      </c>
      <c r="C22" s="4"/>
    </row>
    <row r="23" spans="2:5" x14ac:dyDescent="0.25">
      <c r="B23" s="19"/>
      <c r="C23" s="4"/>
    </row>
    <row r="24" spans="2:5" x14ac:dyDescent="0.25">
      <c r="B24" s="28" t="s">
        <v>121</v>
      </c>
      <c r="C24" s="2"/>
    </row>
    <row r="25" spans="2:5" x14ac:dyDescent="0.25">
      <c r="B25" s="19" t="s">
        <v>28</v>
      </c>
      <c r="C25" s="2"/>
    </row>
    <row r="26" spans="2:5" x14ac:dyDescent="0.25">
      <c r="B26" s="19">
        <v>2020</v>
      </c>
    </row>
    <row r="27" spans="2:5" x14ac:dyDescent="0.25">
      <c r="B27" s="19" t="s">
        <v>122</v>
      </c>
    </row>
    <row r="28" spans="2:5" x14ac:dyDescent="0.25">
      <c r="B28" s="29" t="s">
        <v>123</v>
      </c>
    </row>
    <row r="29" spans="2:5" x14ac:dyDescent="0.25">
      <c r="B29" s="19" t="s">
        <v>124</v>
      </c>
    </row>
    <row r="30" spans="2:5" x14ac:dyDescent="0.25">
      <c r="B30" s="19"/>
    </row>
    <row r="31" spans="2:5" x14ac:dyDescent="0.25">
      <c r="B31" s="28" t="s">
        <v>125</v>
      </c>
    </row>
    <row r="32" spans="2:5" x14ac:dyDescent="0.25">
      <c r="B32" s="19" t="s">
        <v>117</v>
      </c>
    </row>
    <row r="33" spans="1:2" x14ac:dyDescent="0.25">
      <c r="B33" s="19">
        <v>2020</v>
      </c>
    </row>
    <row r="34" spans="1:2" x14ac:dyDescent="0.25">
      <c r="B34" s="19" t="s">
        <v>126</v>
      </c>
    </row>
    <row r="35" spans="1:2" x14ac:dyDescent="0.25">
      <c r="B35" s="19" t="s">
        <v>127</v>
      </c>
    </row>
    <row r="36" spans="1:2" x14ac:dyDescent="0.25">
      <c r="B36" s="19" t="s">
        <v>128</v>
      </c>
    </row>
    <row r="37" spans="1:2" x14ac:dyDescent="0.25">
      <c r="B37" s="19"/>
    </row>
    <row r="38" spans="1:2" x14ac:dyDescent="0.25">
      <c r="B38" s="30" t="s">
        <v>129</v>
      </c>
    </row>
    <row r="39" spans="1:2" x14ac:dyDescent="0.25">
      <c r="B39" s="19"/>
    </row>
    <row r="40" spans="1:2" x14ac:dyDescent="0.25">
      <c r="B40" s="19" t="s">
        <v>117</v>
      </c>
    </row>
    <row r="41" spans="1:2" x14ac:dyDescent="0.25">
      <c r="B41" s="19">
        <v>2018</v>
      </c>
    </row>
    <row r="42" spans="1:2" x14ac:dyDescent="0.25">
      <c r="B42" s="19" t="s">
        <v>130</v>
      </c>
    </row>
    <row r="43" spans="1:2" x14ac:dyDescent="0.25">
      <c r="B43" s="19" t="s">
        <v>131</v>
      </c>
    </row>
    <row r="44" spans="1:2" x14ac:dyDescent="0.25">
      <c r="B44" s="19" t="s">
        <v>132</v>
      </c>
    </row>
    <row r="46" spans="1:2" x14ac:dyDescent="0.25">
      <c r="A46" s="1" t="s">
        <v>0</v>
      </c>
    </row>
    <row r="47" spans="1:2" x14ac:dyDescent="0.25">
      <c r="A47" t="s">
        <v>2</v>
      </c>
    </row>
    <row r="49" spans="1:2" x14ac:dyDescent="0.25">
      <c r="A49" t="s">
        <v>65</v>
      </c>
    </row>
    <row r="50" spans="1:2" x14ac:dyDescent="0.25">
      <c r="A50" t="s">
        <v>66</v>
      </c>
    </row>
    <row r="51" spans="1:2" x14ac:dyDescent="0.25">
      <c r="B51" s="1"/>
    </row>
    <row r="52" spans="1:2" x14ac:dyDescent="0.25">
      <c r="A52" t="s">
        <v>133</v>
      </c>
    </row>
    <row r="53" spans="1:2" x14ac:dyDescent="0.25">
      <c r="A53" t="s">
        <v>134</v>
      </c>
      <c r="B53" s="1"/>
    </row>
  </sheetData>
  <hyperlinks>
    <hyperlink ref="B21" r:id="rId1" xr:uid="{6CF91889-54B2-448C-B64F-1D0F1EDA1F30}"/>
    <hyperlink ref="B28" r:id="rId2" xr:uid="{D204861A-7920-47EB-BF92-31111FEE2650}"/>
    <hyperlink ref="B7" r:id="rId3" xr:uid="{311B8F2A-3091-486C-BB24-BB4324FCC20F}"/>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409B-9D44-4FC4-90E1-16ADDD7FF46C}">
  <dimension ref="A1:E71"/>
  <sheetViews>
    <sheetView workbookViewId="0">
      <selection activeCell="C4" sqref="C4"/>
    </sheetView>
  </sheetViews>
  <sheetFormatPr defaultRowHeight="15" x14ac:dyDescent="0.25"/>
  <cols>
    <col min="1" max="3" width="19.5703125" customWidth="1"/>
    <col min="4" max="4" width="19.5703125" style="14" customWidth="1"/>
    <col min="5" max="5" width="19.5703125" style="27" customWidth="1"/>
  </cols>
  <sheetData>
    <row r="1" spans="1:5" x14ac:dyDescent="0.25">
      <c r="A1" s="1" t="s">
        <v>67</v>
      </c>
    </row>
    <row r="2" spans="1:5" x14ac:dyDescent="0.25">
      <c r="C2">
        <f>SUM(C4,C6,C8,C10)/SUM(C4:C15)</f>
        <v>0.70194680559363876</v>
      </c>
      <c r="D2" s="14">
        <f>10/142</f>
        <v>7.0422535211267609E-2</v>
      </c>
    </row>
    <row r="3" spans="1:5" ht="135" x14ac:dyDescent="0.25">
      <c r="A3" s="22" t="s">
        <v>71</v>
      </c>
      <c r="B3" s="22" t="s">
        <v>70</v>
      </c>
      <c r="C3" s="25" t="s">
        <v>69</v>
      </c>
      <c r="D3" s="26" t="s">
        <v>3</v>
      </c>
      <c r="E3" s="25" t="s">
        <v>26</v>
      </c>
    </row>
    <row r="4" spans="1:5" ht="30" x14ac:dyDescent="0.25">
      <c r="A4">
        <v>0.4</v>
      </c>
      <c r="B4">
        <v>0.5</v>
      </c>
      <c r="C4">
        <f>AVERAGE(A4:B4)</f>
        <v>0.45</v>
      </c>
      <c r="D4">
        <v>1972</v>
      </c>
      <c r="E4" s="23" t="s">
        <v>51</v>
      </c>
    </row>
    <row r="5" spans="1:5" x14ac:dyDescent="0.25">
      <c r="A5">
        <v>0.1</v>
      </c>
      <c r="B5">
        <v>0.2</v>
      </c>
      <c r="C5">
        <f t="shared" ref="C5:C68" si="0">AVERAGE(A5:B5)</f>
        <v>0.15000000000000002</v>
      </c>
      <c r="D5">
        <v>1982</v>
      </c>
      <c r="E5" s="2" t="s">
        <v>38</v>
      </c>
    </row>
    <row r="6" spans="1:5" ht="30" x14ac:dyDescent="0.25">
      <c r="A6">
        <v>7</v>
      </c>
      <c r="B6">
        <v>7</v>
      </c>
      <c r="C6">
        <f t="shared" si="0"/>
        <v>7</v>
      </c>
      <c r="D6">
        <v>1986</v>
      </c>
      <c r="E6" s="23" t="s">
        <v>51</v>
      </c>
    </row>
    <row r="7" spans="1:5" ht="30" x14ac:dyDescent="0.25">
      <c r="A7">
        <v>1</v>
      </c>
      <c r="B7">
        <v>3</v>
      </c>
      <c r="C7">
        <f t="shared" si="0"/>
        <v>2</v>
      </c>
      <c r="D7">
        <v>2000</v>
      </c>
      <c r="E7" s="13" t="s">
        <v>37</v>
      </c>
    </row>
    <row r="8" spans="1:5" ht="30" x14ac:dyDescent="0.25">
      <c r="A8">
        <v>0.35</v>
      </c>
      <c r="B8">
        <v>0.35</v>
      </c>
      <c r="C8">
        <f t="shared" si="0"/>
        <v>0.35</v>
      </c>
      <c r="D8">
        <v>2003</v>
      </c>
      <c r="E8" s="23" t="s">
        <v>51</v>
      </c>
    </row>
    <row r="9" spans="1:5" ht="30" x14ac:dyDescent="0.25">
      <c r="A9">
        <v>0.23</v>
      </c>
      <c r="B9">
        <v>0.28999999999999998</v>
      </c>
      <c r="C9">
        <f t="shared" si="0"/>
        <v>0.26</v>
      </c>
      <c r="D9">
        <v>2009</v>
      </c>
      <c r="E9" s="13" t="s">
        <v>37</v>
      </c>
    </row>
    <row r="10" spans="1:5" ht="30" x14ac:dyDescent="0.25">
      <c r="A10">
        <v>5</v>
      </c>
      <c r="B10">
        <v>5</v>
      </c>
      <c r="C10">
        <f t="shared" si="0"/>
        <v>5</v>
      </c>
      <c r="D10">
        <v>2010</v>
      </c>
      <c r="E10" s="23" t="s">
        <v>51</v>
      </c>
    </row>
    <row r="11" spans="1:5" ht="30" x14ac:dyDescent="0.25">
      <c r="A11">
        <v>0.1</v>
      </c>
      <c r="B11">
        <v>0.1</v>
      </c>
      <c r="C11">
        <f t="shared" si="0"/>
        <v>0.1</v>
      </c>
      <c r="D11">
        <v>2012</v>
      </c>
      <c r="E11" s="13" t="s">
        <v>37</v>
      </c>
    </row>
    <row r="12" spans="1:5" x14ac:dyDescent="0.25">
      <c r="A12">
        <v>0.9</v>
      </c>
      <c r="B12">
        <v>0.9</v>
      </c>
      <c r="C12">
        <f t="shared" si="0"/>
        <v>0.9</v>
      </c>
      <c r="D12">
        <v>2013</v>
      </c>
      <c r="E12" s="2" t="s">
        <v>38</v>
      </c>
    </row>
    <row r="13" spans="1:5" x14ac:dyDescent="0.25">
      <c r="A13">
        <v>1</v>
      </c>
      <c r="B13">
        <v>1</v>
      </c>
      <c r="C13">
        <f t="shared" si="0"/>
        <v>1</v>
      </c>
      <c r="D13">
        <v>2013</v>
      </c>
      <c r="E13"/>
    </row>
    <row r="14" spans="1:5" x14ac:dyDescent="0.25">
      <c r="A14">
        <v>0.2</v>
      </c>
      <c r="B14">
        <v>0.3</v>
      </c>
      <c r="C14">
        <f t="shared" si="0"/>
        <v>0.25</v>
      </c>
      <c r="D14">
        <v>2013</v>
      </c>
      <c r="E14" s="2" t="s">
        <v>38</v>
      </c>
    </row>
    <row r="15" spans="1:5" ht="30" x14ac:dyDescent="0.25">
      <c r="A15">
        <v>0.55000000000000004</v>
      </c>
      <c r="B15">
        <v>1</v>
      </c>
      <c r="C15">
        <f t="shared" si="0"/>
        <v>0.77500000000000002</v>
      </c>
      <c r="D15">
        <v>2017</v>
      </c>
      <c r="E15" s="13" t="s">
        <v>37</v>
      </c>
    </row>
    <row r="16" spans="1:5" x14ac:dyDescent="0.25">
      <c r="A16">
        <v>1.5</v>
      </c>
      <c r="B16">
        <v>1.5</v>
      </c>
      <c r="C16">
        <f t="shared" si="0"/>
        <v>1.5</v>
      </c>
      <c r="D16">
        <v>2023</v>
      </c>
      <c r="E16" t="s">
        <v>54</v>
      </c>
    </row>
    <row r="17" spans="1:5" ht="30" x14ac:dyDescent="0.25">
      <c r="A17">
        <v>0.3</v>
      </c>
      <c r="B17">
        <v>0.35</v>
      </c>
      <c r="C17">
        <f t="shared" si="0"/>
        <v>0.32499999999999996</v>
      </c>
      <c r="D17">
        <v>2022</v>
      </c>
      <c r="E17" s="13" t="s">
        <v>37</v>
      </c>
    </row>
    <row r="18" spans="1:5" ht="30" x14ac:dyDescent="0.25">
      <c r="A18">
        <v>0.33</v>
      </c>
      <c r="B18">
        <v>0.35</v>
      </c>
      <c r="C18">
        <f t="shared" si="0"/>
        <v>0.33999999999999997</v>
      </c>
      <c r="D18">
        <v>2022</v>
      </c>
      <c r="E18" s="13" t="s">
        <v>37</v>
      </c>
    </row>
    <row r="19" spans="1:5" ht="30" x14ac:dyDescent="0.25">
      <c r="A19">
        <v>1.5</v>
      </c>
      <c r="B19">
        <v>1.75</v>
      </c>
      <c r="C19">
        <f t="shared" si="0"/>
        <v>1.625</v>
      </c>
      <c r="D19">
        <v>2022</v>
      </c>
      <c r="E19" s="13" t="s">
        <v>37</v>
      </c>
    </row>
    <row r="20" spans="1:5" x14ac:dyDescent="0.25">
      <c r="A20">
        <v>5.8</v>
      </c>
      <c r="B20">
        <v>6</v>
      </c>
      <c r="C20">
        <f t="shared" si="0"/>
        <v>5.9</v>
      </c>
      <c r="D20">
        <v>2023</v>
      </c>
      <c r="E20" t="s">
        <v>54</v>
      </c>
    </row>
    <row r="21" spans="1:5" ht="30" x14ac:dyDescent="0.25">
      <c r="A21">
        <v>0.14000000000000001</v>
      </c>
      <c r="B21">
        <v>0.16</v>
      </c>
      <c r="C21">
        <f t="shared" si="0"/>
        <v>0.15000000000000002</v>
      </c>
      <c r="D21">
        <v>2024</v>
      </c>
      <c r="E21" s="13" t="s">
        <v>37</v>
      </c>
    </row>
    <row r="22" spans="1:5" ht="30" x14ac:dyDescent="0.25">
      <c r="A22">
        <v>0.3</v>
      </c>
      <c r="B22">
        <v>0.33</v>
      </c>
      <c r="C22">
        <f t="shared" si="0"/>
        <v>0.315</v>
      </c>
      <c r="D22">
        <v>2024</v>
      </c>
      <c r="E22" s="13" t="s">
        <v>37</v>
      </c>
    </row>
    <row r="23" spans="1:5" ht="30" x14ac:dyDescent="0.25">
      <c r="A23">
        <v>0.14000000000000001</v>
      </c>
      <c r="B23">
        <v>0.16</v>
      </c>
      <c r="C23">
        <f t="shared" si="0"/>
        <v>0.15000000000000002</v>
      </c>
      <c r="D23">
        <v>2024</v>
      </c>
      <c r="E23" s="13" t="s">
        <v>37</v>
      </c>
    </row>
    <row r="24" spans="1:5" ht="30" x14ac:dyDescent="0.25">
      <c r="A24">
        <v>0.21</v>
      </c>
      <c r="B24">
        <v>0.23</v>
      </c>
      <c r="C24">
        <f t="shared" si="0"/>
        <v>0.22</v>
      </c>
      <c r="D24">
        <v>2024</v>
      </c>
      <c r="E24" s="13" t="s">
        <v>37</v>
      </c>
    </row>
    <row r="25" spans="1:5" ht="30" x14ac:dyDescent="0.25">
      <c r="A25">
        <v>0.15</v>
      </c>
      <c r="B25">
        <v>0.17</v>
      </c>
      <c r="C25">
        <f t="shared" si="0"/>
        <v>0.16</v>
      </c>
      <c r="D25">
        <v>2024</v>
      </c>
      <c r="E25" s="13" t="s">
        <v>37</v>
      </c>
    </row>
    <row r="26" spans="1:5" ht="30" x14ac:dyDescent="0.25">
      <c r="A26">
        <v>0.31</v>
      </c>
      <c r="B26">
        <v>0.34</v>
      </c>
      <c r="C26">
        <f t="shared" si="0"/>
        <v>0.32500000000000001</v>
      </c>
      <c r="D26">
        <v>2024</v>
      </c>
      <c r="E26" s="13" t="s">
        <v>37</v>
      </c>
    </row>
    <row r="27" spans="1:5" ht="30" x14ac:dyDescent="0.25">
      <c r="A27">
        <v>0.13</v>
      </c>
      <c r="B27">
        <v>0.14000000000000001</v>
      </c>
      <c r="C27">
        <f t="shared" si="0"/>
        <v>0.13500000000000001</v>
      </c>
      <c r="D27">
        <v>2024</v>
      </c>
      <c r="E27" s="13" t="s">
        <v>37</v>
      </c>
    </row>
    <row r="28" spans="1:5" ht="30" x14ac:dyDescent="0.25">
      <c r="A28">
        <v>0.3</v>
      </c>
      <c r="B28">
        <v>0.33</v>
      </c>
      <c r="C28">
        <f t="shared" si="0"/>
        <v>0.315</v>
      </c>
      <c r="D28">
        <v>2024</v>
      </c>
      <c r="E28" s="13" t="s">
        <v>37</v>
      </c>
    </row>
    <row r="29" spans="1:5" ht="30" x14ac:dyDescent="0.25">
      <c r="A29">
        <v>0.12</v>
      </c>
      <c r="B29">
        <v>0.14000000000000001</v>
      </c>
      <c r="C29">
        <f t="shared" si="0"/>
        <v>0.13</v>
      </c>
      <c r="D29">
        <v>2024</v>
      </c>
      <c r="E29" s="13" t="s">
        <v>37</v>
      </c>
    </row>
    <row r="30" spans="1:5" ht="30" x14ac:dyDescent="0.25">
      <c r="A30">
        <v>0.43</v>
      </c>
      <c r="B30">
        <v>0.5</v>
      </c>
      <c r="C30">
        <f t="shared" si="0"/>
        <v>0.46499999999999997</v>
      </c>
      <c r="D30">
        <v>2024</v>
      </c>
      <c r="E30" s="13" t="s">
        <v>37</v>
      </c>
    </row>
    <row r="31" spans="1:5" ht="30" x14ac:dyDescent="0.25">
      <c r="A31">
        <v>0.09</v>
      </c>
      <c r="B31">
        <v>0.11</v>
      </c>
      <c r="C31">
        <f t="shared" si="0"/>
        <v>0.1</v>
      </c>
      <c r="D31">
        <v>2024</v>
      </c>
      <c r="E31" s="13" t="s">
        <v>37</v>
      </c>
    </row>
    <row r="32" spans="1:5" ht="30" x14ac:dyDescent="0.25">
      <c r="A32">
        <v>0.18</v>
      </c>
      <c r="B32">
        <v>0.22</v>
      </c>
      <c r="C32">
        <f t="shared" si="0"/>
        <v>0.2</v>
      </c>
      <c r="D32">
        <v>2024</v>
      </c>
      <c r="E32" s="13" t="s">
        <v>37</v>
      </c>
    </row>
    <row r="33" spans="1:5" ht="30" x14ac:dyDescent="0.25">
      <c r="A33">
        <v>0.28999999999999998</v>
      </c>
      <c r="B33">
        <v>0.34</v>
      </c>
      <c r="C33">
        <f t="shared" si="0"/>
        <v>0.315</v>
      </c>
      <c r="D33">
        <v>2024</v>
      </c>
      <c r="E33" s="13" t="s">
        <v>37</v>
      </c>
    </row>
    <row r="34" spans="1:5" ht="30" x14ac:dyDescent="0.25">
      <c r="A34">
        <v>0.15</v>
      </c>
      <c r="B34">
        <v>0.18</v>
      </c>
      <c r="C34">
        <f t="shared" si="0"/>
        <v>0.16499999999999998</v>
      </c>
      <c r="D34">
        <v>2024</v>
      </c>
      <c r="E34" s="13" t="s">
        <v>37</v>
      </c>
    </row>
    <row r="35" spans="1:5" ht="30" x14ac:dyDescent="0.25">
      <c r="A35">
        <v>0.16</v>
      </c>
      <c r="B35">
        <v>0.19</v>
      </c>
      <c r="C35">
        <f t="shared" si="0"/>
        <v>0.17499999999999999</v>
      </c>
      <c r="D35">
        <v>2024</v>
      </c>
      <c r="E35" s="13" t="s">
        <v>37</v>
      </c>
    </row>
    <row r="36" spans="1:5" ht="30" x14ac:dyDescent="0.25">
      <c r="A36">
        <v>0.08</v>
      </c>
      <c r="B36">
        <v>0.09</v>
      </c>
      <c r="C36">
        <f t="shared" si="0"/>
        <v>8.4999999999999992E-2</v>
      </c>
      <c r="D36">
        <v>2024</v>
      </c>
      <c r="E36" s="13" t="s">
        <v>37</v>
      </c>
    </row>
    <row r="37" spans="1:5" ht="30" x14ac:dyDescent="0.25">
      <c r="A37">
        <v>0.13</v>
      </c>
      <c r="B37">
        <v>0.16</v>
      </c>
      <c r="C37">
        <f t="shared" si="0"/>
        <v>0.14500000000000002</v>
      </c>
      <c r="D37">
        <v>2024</v>
      </c>
      <c r="E37" s="13" t="s">
        <v>37</v>
      </c>
    </row>
    <row r="38" spans="1:5" ht="30" x14ac:dyDescent="0.25">
      <c r="A38">
        <v>0.49</v>
      </c>
      <c r="B38">
        <v>0.56999999999999995</v>
      </c>
      <c r="C38">
        <f t="shared" si="0"/>
        <v>0.53</v>
      </c>
      <c r="D38">
        <v>2024</v>
      </c>
      <c r="E38" s="13" t="s">
        <v>37</v>
      </c>
    </row>
    <row r="39" spans="1:5" ht="30" x14ac:dyDescent="0.25">
      <c r="A39">
        <v>0.39</v>
      </c>
      <c r="B39">
        <v>0.46</v>
      </c>
      <c r="C39">
        <f t="shared" si="0"/>
        <v>0.42500000000000004</v>
      </c>
      <c r="D39">
        <v>2024</v>
      </c>
      <c r="E39" s="13" t="s">
        <v>37</v>
      </c>
    </row>
    <row r="40" spans="1:5" ht="30" x14ac:dyDescent="0.25">
      <c r="A40">
        <v>0.28999999999999998</v>
      </c>
      <c r="B40">
        <v>0.34</v>
      </c>
      <c r="C40">
        <f t="shared" si="0"/>
        <v>0.315</v>
      </c>
      <c r="D40">
        <v>2024</v>
      </c>
      <c r="E40" s="13" t="s">
        <v>37</v>
      </c>
    </row>
    <row r="41" spans="1:5" ht="30" x14ac:dyDescent="0.25">
      <c r="A41">
        <v>0.13</v>
      </c>
      <c r="B41">
        <v>0.16</v>
      </c>
      <c r="C41">
        <f t="shared" si="0"/>
        <v>0.14500000000000002</v>
      </c>
      <c r="D41">
        <v>2024</v>
      </c>
      <c r="E41" s="13" t="s">
        <v>37</v>
      </c>
    </row>
    <row r="42" spans="1:5" ht="30" x14ac:dyDescent="0.25">
      <c r="A42">
        <v>0.34</v>
      </c>
      <c r="B42">
        <v>0.4</v>
      </c>
      <c r="C42">
        <f t="shared" si="0"/>
        <v>0.37</v>
      </c>
      <c r="D42">
        <v>2024</v>
      </c>
      <c r="E42" s="13" t="s">
        <v>37</v>
      </c>
    </row>
    <row r="43" spans="1:5" ht="30" x14ac:dyDescent="0.25">
      <c r="A43">
        <v>0.22</v>
      </c>
      <c r="B43">
        <v>0.26</v>
      </c>
      <c r="C43">
        <f t="shared" si="0"/>
        <v>0.24</v>
      </c>
      <c r="D43">
        <v>2024</v>
      </c>
      <c r="E43" s="13" t="s">
        <v>37</v>
      </c>
    </row>
    <row r="44" spans="1:5" ht="30" x14ac:dyDescent="0.25">
      <c r="A44">
        <v>0.13</v>
      </c>
      <c r="B44">
        <v>0.15</v>
      </c>
      <c r="C44">
        <f t="shared" si="0"/>
        <v>0.14000000000000001</v>
      </c>
      <c r="D44">
        <v>2024</v>
      </c>
      <c r="E44" s="13" t="s">
        <v>37</v>
      </c>
    </row>
    <row r="45" spans="1:5" ht="30" x14ac:dyDescent="0.25">
      <c r="A45">
        <v>0.19</v>
      </c>
      <c r="B45">
        <v>0.23</v>
      </c>
      <c r="C45">
        <f t="shared" si="0"/>
        <v>0.21000000000000002</v>
      </c>
      <c r="D45">
        <v>2024</v>
      </c>
      <c r="E45" s="13" t="s">
        <v>37</v>
      </c>
    </row>
    <row r="46" spans="1:5" ht="30" x14ac:dyDescent="0.25">
      <c r="A46">
        <v>0.27</v>
      </c>
      <c r="B46">
        <v>0.32</v>
      </c>
      <c r="C46">
        <f t="shared" si="0"/>
        <v>0.29500000000000004</v>
      </c>
      <c r="D46">
        <v>2024</v>
      </c>
      <c r="E46" s="13" t="s">
        <v>37</v>
      </c>
    </row>
    <row r="47" spans="1:5" ht="30" x14ac:dyDescent="0.25">
      <c r="A47">
        <v>0.15</v>
      </c>
      <c r="B47">
        <v>0.17</v>
      </c>
      <c r="C47">
        <f t="shared" si="0"/>
        <v>0.16</v>
      </c>
      <c r="D47">
        <v>2024</v>
      </c>
      <c r="E47" s="13" t="s">
        <v>37</v>
      </c>
    </row>
    <row r="48" spans="1:5" ht="30" x14ac:dyDescent="0.25">
      <c r="A48">
        <v>0.16</v>
      </c>
      <c r="B48">
        <v>0.19</v>
      </c>
      <c r="C48">
        <f t="shared" si="0"/>
        <v>0.17499999999999999</v>
      </c>
      <c r="D48">
        <v>2024</v>
      </c>
      <c r="E48" s="13" t="s">
        <v>37</v>
      </c>
    </row>
    <row r="49" spans="1:5" ht="30" x14ac:dyDescent="0.25">
      <c r="A49">
        <v>0.19</v>
      </c>
      <c r="B49">
        <v>0.23</v>
      </c>
      <c r="C49">
        <f t="shared" si="0"/>
        <v>0.21000000000000002</v>
      </c>
      <c r="D49">
        <v>2024</v>
      </c>
      <c r="E49" s="13" t="s">
        <v>37</v>
      </c>
    </row>
    <row r="50" spans="1:5" ht="30" x14ac:dyDescent="0.25">
      <c r="A50">
        <v>0.32</v>
      </c>
      <c r="B50">
        <v>0.37</v>
      </c>
      <c r="C50">
        <f t="shared" si="0"/>
        <v>0.34499999999999997</v>
      </c>
      <c r="D50">
        <v>2024</v>
      </c>
      <c r="E50" s="13" t="s">
        <v>37</v>
      </c>
    </row>
    <row r="51" spans="1:5" ht="30" x14ac:dyDescent="0.25">
      <c r="A51">
        <v>0.22</v>
      </c>
      <c r="B51">
        <v>0.26</v>
      </c>
      <c r="C51">
        <f t="shared" si="0"/>
        <v>0.24</v>
      </c>
      <c r="D51">
        <v>2024</v>
      </c>
      <c r="E51" s="13" t="s">
        <v>37</v>
      </c>
    </row>
    <row r="52" spans="1:5" x14ac:dyDescent="0.25">
      <c r="A52">
        <v>0.86</v>
      </c>
      <c r="B52">
        <v>0.86</v>
      </c>
      <c r="C52">
        <f t="shared" si="0"/>
        <v>0.86</v>
      </c>
      <c r="D52">
        <v>2025</v>
      </c>
      <c r="E52" t="s">
        <v>54</v>
      </c>
    </row>
    <row r="53" spans="1:5" x14ac:dyDescent="0.25">
      <c r="A53">
        <v>4</v>
      </c>
      <c r="B53">
        <v>4</v>
      </c>
      <c r="C53">
        <f t="shared" si="0"/>
        <v>4</v>
      </c>
      <c r="D53">
        <v>2025</v>
      </c>
      <c r="E53" s="2" t="s">
        <v>38</v>
      </c>
    </row>
    <row r="54" spans="1:5" ht="30" x14ac:dyDescent="0.25">
      <c r="A54">
        <v>0.5</v>
      </c>
      <c r="B54">
        <v>0.5</v>
      </c>
      <c r="C54">
        <f t="shared" si="0"/>
        <v>0.5</v>
      </c>
      <c r="D54">
        <v>2025</v>
      </c>
      <c r="E54" s="13" t="s">
        <v>37</v>
      </c>
    </row>
    <row r="55" spans="1:5" x14ac:dyDescent="0.25">
      <c r="A55">
        <v>3.1</v>
      </c>
      <c r="B55">
        <v>3.6</v>
      </c>
      <c r="C55">
        <f t="shared" si="0"/>
        <v>3.35</v>
      </c>
      <c r="D55">
        <v>2026</v>
      </c>
      <c r="E55" t="s">
        <v>54</v>
      </c>
    </row>
    <row r="56" spans="1:5" x14ac:dyDescent="0.25">
      <c r="A56">
        <v>0.5</v>
      </c>
      <c r="B56">
        <v>1</v>
      </c>
      <c r="C56">
        <f t="shared" si="0"/>
        <v>0.75</v>
      </c>
      <c r="D56">
        <v>2025</v>
      </c>
      <c r="E56"/>
    </row>
    <row r="57" spans="1:5" x14ac:dyDescent="0.25">
      <c r="A57">
        <v>1</v>
      </c>
      <c r="B57">
        <v>1.5</v>
      </c>
      <c r="C57">
        <f t="shared" si="0"/>
        <v>1.25</v>
      </c>
      <c r="D57">
        <v>2025</v>
      </c>
      <c r="E57" t="s">
        <v>54</v>
      </c>
    </row>
    <row r="58" spans="1:5" x14ac:dyDescent="0.25">
      <c r="A58">
        <v>1.6</v>
      </c>
      <c r="B58">
        <v>1.8</v>
      </c>
      <c r="C58">
        <f t="shared" si="0"/>
        <v>1.7000000000000002</v>
      </c>
      <c r="D58">
        <v>2025</v>
      </c>
      <c r="E58" t="s">
        <v>54</v>
      </c>
    </row>
    <row r="59" spans="1:5" x14ac:dyDescent="0.25">
      <c r="A59">
        <v>4.3</v>
      </c>
      <c r="B59">
        <v>4.3</v>
      </c>
      <c r="C59">
        <f t="shared" si="0"/>
        <v>4.3</v>
      </c>
      <c r="D59">
        <v>2025</v>
      </c>
      <c r="E59" t="s">
        <v>54</v>
      </c>
    </row>
    <row r="60" spans="1:5" x14ac:dyDescent="0.25">
      <c r="A60">
        <v>5</v>
      </c>
      <c r="B60">
        <v>6</v>
      </c>
      <c r="C60">
        <f t="shared" si="0"/>
        <v>5.5</v>
      </c>
      <c r="D60">
        <v>2025</v>
      </c>
      <c r="E60" t="s">
        <v>54</v>
      </c>
    </row>
    <row r="61" spans="1:5" x14ac:dyDescent="0.25">
      <c r="A61">
        <v>1.4</v>
      </c>
      <c r="B61">
        <v>1.4</v>
      </c>
      <c r="C61">
        <f t="shared" si="0"/>
        <v>1.4</v>
      </c>
      <c r="D61">
        <v>2025</v>
      </c>
      <c r="E61" t="s">
        <v>54</v>
      </c>
    </row>
    <row r="62" spans="1:5" ht="30" x14ac:dyDescent="0.25">
      <c r="A62">
        <v>0.18</v>
      </c>
      <c r="B62">
        <v>0.18</v>
      </c>
      <c r="C62">
        <f t="shared" si="0"/>
        <v>0.18</v>
      </c>
      <c r="D62">
        <v>2022</v>
      </c>
      <c r="E62" s="13" t="s">
        <v>37</v>
      </c>
    </row>
    <row r="63" spans="1:5" x14ac:dyDescent="0.25">
      <c r="A63">
        <v>0.4</v>
      </c>
      <c r="B63">
        <v>0.5</v>
      </c>
      <c r="C63">
        <f t="shared" si="0"/>
        <v>0.45</v>
      </c>
      <c r="D63">
        <v>2025</v>
      </c>
      <c r="E63" s="2" t="s">
        <v>38</v>
      </c>
    </row>
    <row r="64" spans="1:5" ht="30" x14ac:dyDescent="0.25">
      <c r="A64">
        <v>0.18</v>
      </c>
      <c r="B64">
        <v>0.18</v>
      </c>
      <c r="C64">
        <f t="shared" si="0"/>
        <v>0.18</v>
      </c>
      <c r="D64">
        <v>2025</v>
      </c>
      <c r="E64" s="13" t="s">
        <v>37</v>
      </c>
    </row>
    <row r="65" spans="1:5" x14ac:dyDescent="0.25">
      <c r="A65">
        <v>0.32</v>
      </c>
      <c r="B65">
        <v>0.32</v>
      </c>
      <c r="C65">
        <f t="shared" si="0"/>
        <v>0.32</v>
      </c>
      <c r="D65">
        <v>2025</v>
      </c>
      <c r="E65" t="s">
        <v>54</v>
      </c>
    </row>
    <row r="66" spans="1:5" ht="45" x14ac:dyDescent="0.25">
      <c r="A66">
        <v>4</v>
      </c>
      <c r="B66">
        <v>4</v>
      </c>
      <c r="C66">
        <f t="shared" si="0"/>
        <v>4</v>
      </c>
      <c r="D66">
        <v>2027</v>
      </c>
      <c r="E66" s="23" t="s">
        <v>51</v>
      </c>
    </row>
    <row r="67" spans="1:5" x14ac:dyDescent="0.25">
      <c r="A67">
        <v>2</v>
      </c>
      <c r="B67">
        <v>6</v>
      </c>
      <c r="C67">
        <f t="shared" si="0"/>
        <v>4</v>
      </c>
      <c r="D67">
        <v>2025</v>
      </c>
      <c r="E67" t="s">
        <v>54</v>
      </c>
    </row>
    <row r="68" spans="1:5" ht="45" x14ac:dyDescent="0.25">
      <c r="A68">
        <v>5</v>
      </c>
      <c r="B68">
        <v>5</v>
      </c>
      <c r="C68">
        <f t="shared" si="0"/>
        <v>5</v>
      </c>
      <c r="D68">
        <v>2025</v>
      </c>
      <c r="E68" s="23" t="s">
        <v>51</v>
      </c>
    </row>
    <row r="69" spans="1:5" x14ac:dyDescent="0.25">
      <c r="A69">
        <v>3</v>
      </c>
      <c r="B69">
        <v>3</v>
      </c>
      <c r="C69">
        <f t="shared" ref="C69:C71" si="1">AVERAGE(A69:B69)</f>
        <v>3</v>
      </c>
      <c r="D69">
        <v>2025</v>
      </c>
      <c r="E69" t="s">
        <v>54</v>
      </c>
    </row>
    <row r="70" spans="1:5" x14ac:dyDescent="0.25">
      <c r="A70">
        <v>4.0999999999999996</v>
      </c>
      <c r="B70">
        <v>8.1</v>
      </c>
      <c r="C70">
        <f t="shared" si="1"/>
        <v>6.1</v>
      </c>
      <c r="D70">
        <v>2026</v>
      </c>
      <c r="E70" s="2" t="s">
        <v>38</v>
      </c>
    </row>
    <row r="71" spans="1:5" x14ac:dyDescent="0.25">
      <c r="A71">
        <v>1</v>
      </c>
      <c r="B71">
        <v>2</v>
      </c>
      <c r="C71">
        <f t="shared" si="1"/>
        <v>1.5</v>
      </c>
      <c r="D71">
        <v>2025</v>
      </c>
      <c r="E71" t="s">
        <v>41</v>
      </c>
    </row>
  </sheetData>
  <autoFilter ref="A3:E71" xr:uid="{F8CF2463-0780-4617-8F18-CB8D4B937827}"/>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266F-BD5E-4822-BA8F-3811C6ED8EBD}">
  <dimension ref="A1:AH141"/>
  <sheetViews>
    <sheetView tabSelected="1" topLeftCell="A61" zoomScale="85" zoomScaleNormal="85" workbookViewId="0">
      <selection activeCell="B63" sqref="B63:AH108"/>
    </sheetView>
  </sheetViews>
  <sheetFormatPr defaultRowHeight="15" x14ac:dyDescent="0.25"/>
  <cols>
    <col min="1" max="1" width="84.7109375" customWidth="1"/>
    <col min="2" max="2" width="9.28515625" bestFit="1" customWidth="1"/>
  </cols>
  <sheetData>
    <row r="1" spans="1:34" x14ac:dyDescent="0.25">
      <c r="A1" s="9" t="s">
        <v>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s="2" customFormat="1" x14ac:dyDescent="0.25">
      <c r="A2" s="13"/>
      <c r="B2" s="21">
        <v>2018</v>
      </c>
      <c r="C2" s="2">
        <v>2019</v>
      </c>
      <c r="D2" s="2">
        <v>2020</v>
      </c>
      <c r="E2" s="2">
        <v>2021</v>
      </c>
      <c r="F2" s="2">
        <v>2022</v>
      </c>
      <c r="G2" s="2">
        <v>2023</v>
      </c>
      <c r="H2" s="2">
        <v>2024</v>
      </c>
      <c r="I2" s="2">
        <v>2025</v>
      </c>
      <c r="J2" s="2">
        <v>2026</v>
      </c>
      <c r="K2" s="2">
        <v>2027</v>
      </c>
      <c r="L2" s="2">
        <v>2028</v>
      </c>
      <c r="M2" s="2">
        <v>2029</v>
      </c>
      <c r="N2" s="2">
        <v>2030</v>
      </c>
      <c r="O2" s="2">
        <v>2031</v>
      </c>
      <c r="P2" s="2">
        <v>2032</v>
      </c>
      <c r="Q2" s="2">
        <v>2033</v>
      </c>
      <c r="R2" s="2">
        <v>2034</v>
      </c>
      <c r="S2" s="2">
        <v>2035</v>
      </c>
      <c r="T2" s="2">
        <v>2036</v>
      </c>
      <c r="U2" s="2">
        <v>2037</v>
      </c>
      <c r="V2" s="2">
        <v>2038</v>
      </c>
      <c r="W2" s="2">
        <v>2039</v>
      </c>
      <c r="X2" s="2">
        <v>2040</v>
      </c>
      <c r="Y2" s="2">
        <v>2041</v>
      </c>
      <c r="Z2" s="2">
        <v>2042</v>
      </c>
      <c r="AA2" s="2">
        <v>2043</v>
      </c>
      <c r="AB2" s="2">
        <v>2044</v>
      </c>
      <c r="AC2" s="2">
        <v>2045</v>
      </c>
      <c r="AD2" s="2">
        <v>2046</v>
      </c>
      <c r="AE2" s="2">
        <v>2047</v>
      </c>
      <c r="AF2" s="2">
        <v>2048</v>
      </c>
      <c r="AG2" s="2">
        <v>2049</v>
      </c>
      <c r="AH2" s="2">
        <v>2050</v>
      </c>
    </row>
    <row r="3" spans="1:34" s="2" customFormat="1" x14ac:dyDescent="0.25">
      <c r="A3" s="17" t="s">
        <v>37</v>
      </c>
      <c r="B3" s="15">
        <f>SUMIFS('Global CCS Database'!$C:$C,'Global CCS Database'!$D:$D,_xlfn.CONCAT("&lt;=",B$2),'Global CCS Database'!$E:$E,$A3)</f>
        <v>3.1349999999999998</v>
      </c>
      <c r="C3" s="15">
        <f>SUMIFS('Global CCS Database'!$C:$C,'Global CCS Database'!$D:$D,_xlfn.CONCAT("&lt;=",C$2),'Global CCS Database'!$E:$E,$A3)</f>
        <v>3.1349999999999998</v>
      </c>
      <c r="D3" s="15">
        <f>SUMIFS('Global CCS Database'!$C:$C,'Global CCS Database'!$D:$D,_xlfn.CONCAT("&lt;=",D$2),'Global CCS Database'!$E:$E,$A3)</f>
        <v>3.1349999999999998</v>
      </c>
      <c r="E3" s="15">
        <f>SUMIFS('Global CCS Database'!$C:$C,'Global CCS Database'!$D:$D,_xlfn.CONCAT("&lt;=",E$2),'Global CCS Database'!$E:$E,$A3)</f>
        <v>3.1349999999999998</v>
      </c>
      <c r="F3" s="15">
        <f>SUMIFS('Global CCS Database'!$C:$C,'Global CCS Database'!$D:$D,_xlfn.CONCAT("&lt;=",F$2),'Global CCS Database'!$E:$E,$A3)</f>
        <v>5.6049999999999995</v>
      </c>
      <c r="G3" s="15">
        <f>SUMIFS('Global CCS Database'!$C:$C,'Global CCS Database'!$D:$D,_xlfn.CONCAT("&lt;=",G$2),'Global CCS Database'!$E:$E,$A3)</f>
        <v>5.6049999999999995</v>
      </c>
      <c r="H3" s="15">
        <f>SUMIFS('Global CCS Database'!$C:$C,'Global CCS Database'!$D:$D,_xlfn.CONCAT("&lt;=",H$2),'Global CCS Database'!$E:$E,$A3)</f>
        <v>12.955000000000002</v>
      </c>
      <c r="I3" s="15">
        <f>SUMIFS('Global CCS Database'!$C:$C,'Global CCS Database'!$D:$D,_xlfn.CONCAT("&lt;=",I$2),'Global CCS Database'!$E:$E,$A3)</f>
        <v>13.635000000000002</v>
      </c>
      <c r="J3" s="15">
        <f>SUMIFS('Global CCS Database'!$C:$C,'Global CCS Database'!$D:$D,_xlfn.CONCAT("&lt;=",J$2),'Global CCS Database'!$E:$E,$A3)</f>
        <v>13.635000000000002</v>
      </c>
      <c r="K3" s="15">
        <f>SUMIFS('Global CCS Database'!$C:$C,'Global CCS Database'!$D:$D,_xlfn.CONCAT("&lt;=",K$2),'Global CCS Database'!$E:$E,$A3)</f>
        <v>13.635000000000002</v>
      </c>
      <c r="L3" s="15"/>
      <c r="M3" s="15"/>
      <c r="N3" s="15"/>
      <c r="O3" s="15"/>
      <c r="P3" s="15"/>
      <c r="Q3" s="15"/>
      <c r="R3" s="15"/>
      <c r="T3" s="15"/>
      <c r="U3" s="15"/>
      <c r="V3" s="15"/>
      <c r="W3" s="15"/>
      <c r="X3" s="15"/>
      <c r="Y3" s="15"/>
      <c r="Z3" s="15"/>
      <c r="AA3" s="15"/>
      <c r="AB3" s="15"/>
      <c r="AC3" s="15"/>
      <c r="AD3" s="15"/>
      <c r="AE3" s="15"/>
      <c r="AF3" s="15"/>
      <c r="AG3" s="15"/>
      <c r="AH3" s="15"/>
    </row>
    <row r="4" spans="1:34" s="2" customFormat="1" x14ac:dyDescent="0.25">
      <c r="A4" s="17" t="s">
        <v>38</v>
      </c>
      <c r="B4" s="15">
        <f>SUMIFS('Global CCS Database'!$C:$C,'Global CCS Database'!$D:$D,_xlfn.CONCAT("&lt;=",B$2),'Global CCS Database'!$E:$E,$A4)</f>
        <v>1.3</v>
      </c>
      <c r="C4" s="15">
        <f>SUMIFS('Global CCS Database'!$C:$C,'Global CCS Database'!$D:$D,_xlfn.CONCAT("&lt;=",C$2),'Global CCS Database'!$E:$E,$A4)</f>
        <v>1.3</v>
      </c>
      <c r="D4" s="15">
        <f>SUMIFS('Global CCS Database'!$C:$C,'Global CCS Database'!$D:$D,_xlfn.CONCAT("&lt;=",D$2),'Global CCS Database'!$E:$E,$A4)</f>
        <v>1.3</v>
      </c>
      <c r="E4" s="15">
        <f>SUMIFS('Global CCS Database'!$C:$C,'Global CCS Database'!$D:$D,_xlfn.CONCAT("&lt;=",E$2),'Global CCS Database'!$E:$E,$A4)</f>
        <v>1.3</v>
      </c>
      <c r="F4" s="15">
        <f>SUMIFS('Global CCS Database'!$C:$C,'Global CCS Database'!$D:$D,_xlfn.CONCAT("&lt;=",F$2),'Global CCS Database'!$E:$E,$A4)</f>
        <v>1.3</v>
      </c>
      <c r="G4" s="15">
        <f>SUMIFS('Global CCS Database'!$C:$C,'Global CCS Database'!$D:$D,_xlfn.CONCAT("&lt;=",G$2),'Global CCS Database'!$E:$E,$A4)</f>
        <v>1.3</v>
      </c>
      <c r="H4" s="15">
        <f>SUMIFS('Global CCS Database'!$C:$C,'Global CCS Database'!$D:$D,_xlfn.CONCAT("&lt;=",H$2),'Global CCS Database'!$E:$E,$A4)</f>
        <v>1.3</v>
      </c>
      <c r="I4" s="15">
        <f>SUMIFS('Global CCS Database'!$C:$C,'Global CCS Database'!$D:$D,_xlfn.CONCAT("&lt;=",I$2),'Global CCS Database'!$E:$E,$A4)</f>
        <v>5.75</v>
      </c>
      <c r="J4" s="15">
        <f>SUMIFS('Global CCS Database'!$C:$C,'Global CCS Database'!$D:$D,_xlfn.CONCAT("&lt;=",J$2),'Global CCS Database'!$E:$E,$A4)</f>
        <v>11.85</v>
      </c>
      <c r="K4" s="15">
        <f>SUMIFS('Global CCS Database'!$C:$C,'Global CCS Database'!$D:$D,_xlfn.CONCAT("&lt;=",K$2),'Global CCS Database'!$E:$E,$A4)</f>
        <v>11.85</v>
      </c>
      <c r="L4" s="15"/>
      <c r="M4" s="15"/>
      <c r="N4" s="15"/>
      <c r="O4" s="15"/>
      <c r="P4" s="15"/>
      <c r="Q4" s="15"/>
      <c r="R4" s="15"/>
      <c r="T4" s="15"/>
      <c r="U4" s="15"/>
      <c r="V4" s="15"/>
      <c r="W4" s="15"/>
      <c r="X4" s="15"/>
      <c r="Y4" s="15"/>
      <c r="Z4" s="15"/>
      <c r="AA4" s="15"/>
      <c r="AB4" s="15"/>
      <c r="AC4" s="15"/>
      <c r="AD4" s="15"/>
      <c r="AE4" s="15"/>
      <c r="AF4" s="15"/>
      <c r="AG4" s="15"/>
      <c r="AH4" s="15"/>
    </row>
    <row r="5" spans="1:34" s="2" customFormat="1" x14ac:dyDescent="0.25">
      <c r="A5" s="17" t="s">
        <v>41</v>
      </c>
      <c r="B5" s="15">
        <f>SUMIFS('Global CCS Database'!$C:$C,'Global CCS Database'!$D:$D,_xlfn.CONCAT("&lt;=",B$2),'Global CCS Database'!$E:$E,$A5)</f>
        <v>0</v>
      </c>
      <c r="C5" s="15">
        <f>SUMIFS('Global CCS Database'!$C:$C,'Global CCS Database'!$D:$D,_xlfn.CONCAT("&lt;=",C$2),'Global CCS Database'!$E:$E,$A5)</f>
        <v>0</v>
      </c>
      <c r="D5" s="15">
        <f>SUMIFS('Global CCS Database'!$C:$C,'Global CCS Database'!$D:$D,_xlfn.CONCAT("&lt;=",D$2),'Global CCS Database'!$E:$E,$A5)</f>
        <v>0</v>
      </c>
      <c r="E5" s="15">
        <f>SUMIFS('Global CCS Database'!$C:$C,'Global CCS Database'!$D:$D,_xlfn.CONCAT("&lt;=",E$2),'Global CCS Database'!$E:$E,$A5)</f>
        <v>0</v>
      </c>
      <c r="F5" s="15">
        <f>SUMIFS('Global CCS Database'!$C:$C,'Global CCS Database'!$D:$D,_xlfn.CONCAT("&lt;=",F$2),'Global CCS Database'!$E:$E,$A5)</f>
        <v>0</v>
      </c>
      <c r="G5" s="15">
        <f>SUMIFS('Global CCS Database'!$C:$C,'Global CCS Database'!$D:$D,_xlfn.CONCAT("&lt;=",G$2),'Global CCS Database'!$E:$E,$A5)</f>
        <v>0</v>
      </c>
      <c r="H5" s="15">
        <f>SUMIFS('Global CCS Database'!$C:$C,'Global CCS Database'!$D:$D,_xlfn.CONCAT("&lt;=",H$2),'Global CCS Database'!$E:$E,$A5)</f>
        <v>0</v>
      </c>
      <c r="I5" s="15">
        <f>SUMIFS('Global CCS Database'!$C:$C,'Global CCS Database'!$D:$D,_xlfn.CONCAT("&lt;=",I$2),'Global CCS Database'!$E:$E,$A5)</f>
        <v>1.5</v>
      </c>
      <c r="J5" s="15">
        <f>SUMIFS('Global CCS Database'!$C:$C,'Global CCS Database'!$D:$D,_xlfn.CONCAT("&lt;=",J$2),'Global CCS Database'!$E:$E,$A5)</f>
        <v>1.5</v>
      </c>
      <c r="K5" s="15">
        <f>SUMIFS('Global CCS Database'!$C:$C,'Global CCS Database'!$D:$D,_xlfn.CONCAT("&lt;=",K$2),'Global CCS Database'!$E:$E,$A5)</f>
        <v>1.5</v>
      </c>
      <c r="L5" s="15"/>
      <c r="M5" s="15"/>
      <c r="N5" s="15"/>
      <c r="O5" s="15"/>
      <c r="P5" s="15"/>
      <c r="Q5" s="15"/>
      <c r="R5" s="15"/>
      <c r="T5" s="15"/>
      <c r="U5" s="15"/>
      <c r="V5" s="15"/>
      <c r="W5" s="15"/>
      <c r="X5" s="15"/>
      <c r="Y5" s="15"/>
      <c r="Z5" s="15"/>
      <c r="AA5" s="15"/>
      <c r="AB5" s="15"/>
      <c r="AC5" s="15"/>
      <c r="AD5" s="15"/>
      <c r="AE5" s="15"/>
      <c r="AF5" s="15"/>
      <c r="AG5" s="15"/>
      <c r="AH5" s="15"/>
    </row>
    <row r="6" spans="1:34" s="2" customFormat="1" x14ac:dyDescent="0.25">
      <c r="A6" s="17" t="s">
        <v>51</v>
      </c>
      <c r="B6" s="15">
        <f>SUMIFS('Global CCS Database'!$C:$C,'Global CCS Database'!$D:$D,_xlfn.CONCAT("&lt;=",B$2),'Global CCS Database'!$E:$E,$A6)</f>
        <v>12.8</v>
      </c>
      <c r="C6" s="15">
        <f>SUMIFS('Global CCS Database'!$C:$C,'Global CCS Database'!$D:$D,_xlfn.CONCAT("&lt;=",C$2),'Global CCS Database'!$E:$E,$A6)</f>
        <v>12.8</v>
      </c>
      <c r="D6" s="15">
        <f>SUMIFS('Global CCS Database'!$C:$C,'Global CCS Database'!$D:$D,_xlfn.CONCAT("&lt;=",D$2),'Global CCS Database'!$E:$E,$A6)</f>
        <v>12.8</v>
      </c>
      <c r="E6" s="15">
        <f>SUMIFS('Global CCS Database'!$C:$C,'Global CCS Database'!$D:$D,_xlfn.CONCAT("&lt;=",E$2),'Global CCS Database'!$E:$E,$A6)</f>
        <v>12.8</v>
      </c>
      <c r="F6" s="15">
        <f>SUMIFS('Global CCS Database'!$C:$C,'Global CCS Database'!$D:$D,_xlfn.CONCAT("&lt;=",F$2),'Global CCS Database'!$E:$E,$A6)</f>
        <v>12.8</v>
      </c>
      <c r="G6" s="15">
        <f>SUMIFS('Global CCS Database'!$C:$C,'Global CCS Database'!$D:$D,_xlfn.CONCAT("&lt;=",G$2),'Global CCS Database'!$E:$E,$A6)</f>
        <v>12.8</v>
      </c>
      <c r="H6" s="15">
        <f>SUMIFS('Global CCS Database'!$C:$C,'Global CCS Database'!$D:$D,_xlfn.CONCAT("&lt;=",H$2),'Global CCS Database'!$E:$E,$A6)</f>
        <v>12.8</v>
      </c>
      <c r="I6" s="15">
        <f>SUMIFS('Global CCS Database'!$C:$C,'Global CCS Database'!$D:$D,_xlfn.CONCAT("&lt;=",I$2),'Global CCS Database'!$E:$E,$A6)</f>
        <v>17.8</v>
      </c>
      <c r="J6" s="15">
        <f>SUMIFS('Global CCS Database'!$C:$C,'Global CCS Database'!$D:$D,_xlfn.CONCAT("&lt;=",J$2),'Global CCS Database'!$E:$E,$A6)</f>
        <v>17.8</v>
      </c>
      <c r="K6" s="15">
        <f>SUMIFS('Global CCS Database'!$C:$C,'Global CCS Database'!$D:$D,_xlfn.CONCAT("&lt;=",K$2),'Global CCS Database'!$E:$E,$A6)</f>
        <v>21.8</v>
      </c>
      <c r="L6" s="15"/>
      <c r="M6" s="15"/>
      <c r="N6" s="15"/>
      <c r="O6" s="15"/>
      <c r="P6" s="15"/>
      <c r="Q6" s="15"/>
      <c r="R6" s="15"/>
      <c r="T6" s="15"/>
      <c r="U6" s="15"/>
      <c r="V6" s="15"/>
      <c r="W6" s="15"/>
      <c r="X6" s="15"/>
      <c r="Y6" s="15"/>
      <c r="Z6" s="15"/>
      <c r="AA6" s="15"/>
      <c r="AB6" s="15"/>
      <c r="AC6" s="15"/>
      <c r="AD6" s="15"/>
      <c r="AE6" s="15"/>
      <c r="AF6" s="15"/>
      <c r="AG6" s="15"/>
      <c r="AH6" s="15"/>
    </row>
    <row r="7" spans="1:34" s="2" customFormat="1" x14ac:dyDescent="0.25">
      <c r="A7"/>
    </row>
    <row r="8" spans="1:34" s="2" customFormat="1" x14ac:dyDescent="0.25"/>
    <row r="9" spans="1:34" s="2" customFormat="1" x14ac:dyDescent="0.25"/>
    <row r="10" spans="1:34" s="2" customFormat="1" x14ac:dyDescent="0.25"/>
    <row r="11" spans="1:34" s="2" customFormat="1" x14ac:dyDescent="0.25"/>
    <row r="12" spans="1:34" s="2" customFormat="1" x14ac:dyDescent="0.25"/>
    <row r="13" spans="1:34" s="2" customFormat="1" x14ac:dyDescent="0.25"/>
    <row r="14" spans="1:34" s="2" customFormat="1" x14ac:dyDescent="0.25"/>
    <row r="15" spans="1:34" s="2" customFormat="1" x14ac:dyDescent="0.25">
      <c r="A15" s="12"/>
    </row>
    <row r="16" spans="1:34" s="2" customFormat="1" x14ac:dyDescent="0.25">
      <c r="A16" s="12"/>
    </row>
    <row r="17" spans="1:1" s="2" customFormat="1" x14ac:dyDescent="0.25"/>
    <row r="18" spans="1:1" s="2" customFormat="1" x14ac:dyDescent="0.25"/>
    <row r="19" spans="1:1" s="2" customFormat="1" x14ac:dyDescent="0.25"/>
    <row r="20" spans="1:1" s="2" customFormat="1" x14ac:dyDescent="0.25"/>
    <row r="21" spans="1:1" s="2" customFormat="1" x14ac:dyDescent="0.25"/>
    <row r="22" spans="1:1" s="2" customFormat="1" x14ac:dyDescent="0.25"/>
    <row r="23" spans="1:1" s="2" customFormat="1" x14ac:dyDescent="0.25">
      <c r="A23" t="s">
        <v>55</v>
      </c>
    </row>
    <row r="24" spans="1:1" s="2" customFormat="1" x14ac:dyDescent="0.25">
      <c r="A24" t="s">
        <v>56</v>
      </c>
    </row>
    <row r="25" spans="1:1" s="2" customFormat="1" x14ac:dyDescent="0.25">
      <c r="A25" s="12" t="s">
        <v>6</v>
      </c>
    </row>
    <row r="26" spans="1:1" s="2" customFormat="1" x14ac:dyDescent="0.25">
      <c r="A26" t="s">
        <v>7</v>
      </c>
    </row>
    <row r="27" spans="1:1" s="2" customFormat="1" x14ac:dyDescent="0.25">
      <c r="A27" t="s">
        <v>58</v>
      </c>
    </row>
    <row r="28" spans="1:1" s="2" customFormat="1" x14ac:dyDescent="0.25">
      <c r="A28" s="12"/>
    </row>
    <row r="29" spans="1:1" s="2" customFormat="1" x14ac:dyDescent="0.25">
      <c r="A29" s="12" t="s">
        <v>57</v>
      </c>
    </row>
    <row r="30" spans="1:1" s="2" customFormat="1" x14ac:dyDescent="0.25">
      <c r="A30" s="12" t="s">
        <v>59</v>
      </c>
    </row>
    <row r="31" spans="1:1" s="2" customFormat="1" x14ac:dyDescent="0.25">
      <c r="A31" s="12" t="s">
        <v>60</v>
      </c>
    </row>
    <row r="32" spans="1:1" s="2" customFormat="1" x14ac:dyDescent="0.25">
      <c r="A32" s="12"/>
    </row>
    <row r="33" spans="1:34" s="2" customFormat="1" x14ac:dyDescent="0.25">
      <c r="B33" s="2">
        <v>2027</v>
      </c>
      <c r="C33" s="2">
        <v>2035</v>
      </c>
    </row>
    <row r="34" spans="1:34" s="2" customFormat="1" x14ac:dyDescent="0.25">
      <c r="A34" s="17" t="s">
        <v>37</v>
      </c>
      <c r="B34" s="15">
        <f>K3</f>
        <v>13.635000000000002</v>
      </c>
      <c r="C34" s="24">
        <f>Rhodium!B35</f>
        <v>75</v>
      </c>
    </row>
    <row r="35" spans="1:34" s="2" customFormat="1" x14ac:dyDescent="0.25">
      <c r="A35" s="17" t="s">
        <v>38</v>
      </c>
      <c r="B35" s="15">
        <f t="shared" ref="B35:B37" si="0">K4</f>
        <v>11.85</v>
      </c>
      <c r="C35" s="24">
        <f>Rhodium!B36</f>
        <v>19</v>
      </c>
    </row>
    <row r="36" spans="1:34" s="2" customFormat="1" x14ac:dyDescent="0.25">
      <c r="A36" s="17" t="s">
        <v>41</v>
      </c>
      <c r="B36" s="15">
        <f t="shared" si="0"/>
        <v>1.5</v>
      </c>
      <c r="C36" s="24">
        <f>Rhodium!B39</f>
        <v>15</v>
      </c>
    </row>
    <row r="37" spans="1:34" s="2" customFormat="1" x14ac:dyDescent="0.25">
      <c r="A37" s="17" t="s">
        <v>51</v>
      </c>
      <c r="B37" s="15">
        <f t="shared" si="0"/>
        <v>21.8</v>
      </c>
      <c r="C37" s="24">
        <f>Rhodium!B49</f>
        <v>9</v>
      </c>
    </row>
    <row r="38" spans="1:34" s="2" customFormat="1" x14ac:dyDescent="0.25">
      <c r="A38" s="12"/>
    </row>
    <row r="39" spans="1:34" s="2" customFormat="1" x14ac:dyDescent="0.25">
      <c r="A39" s="12"/>
      <c r="B39" s="13">
        <v>2018</v>
      </c>
      <c r="C39" s="2">
        <v>2019</v>
      </c>
      <c r="D39" s="2">
        <v>2020</v>
      </c>
      <c r="E39" s="2">
        <v>2021</v>
      </c>
      <c r="F39" s="2">
        <v>2022</v>
      </c>
      <c r="G39" s="2">
        <v>2023</v>
      </c>
      <c r="H39" s="2">
        <v>2024</v>
      </c>
      <c r="I39" s="2">
        <v>2025</v>
      </c>
      <c r="J39" s="2">
        <v>2026</v>
      </c>
      <c r="K39" s="2">
        <v>2027</v>
      </c>
      <c r="L39" s="2">
        <v>2028</v>
      </c>
      <c r="M39" s="2">
        <v>2029</v>
      </c>
      <c r="N39" s="2">
        <v>2030</v>
      </c>
      <c r="O39" s="2">
        <v>2031</v>
      </c>
      <c r="P39" s="2">
        <v>2032</v>
      </c>
      <c r="Q39" s="2">
        <v>2033</v>
      </c>
      <c r="R39" s="2">
        <v>2034</v>
      </c>
      <c r="S39" s="2">
        <v>2035</v>
      </c>
      <c r="T39" s="2">
        <v>2036</v>
      </c>
      <c r="U39" s="2">
        <v>2037</v>
      </c>
      <c r="V39" s="2">
        <v>2038</v>
      </c>
      <c r="W39" s="2">
        <v>2039</v>
      </c>
      <c r="X39" s="2">
        <v>2040</v>
      </c>
      <c r="Y39" s="2">
        <v>2041</v>
      </c>
      <c r="Z39" s="2">
        <v>2042</v>
      </c>
      <c r="AA39" s="2">
        <v>2043</v>
      </c>
      <c r="AB39" s="2">
        <v>2044</v>
      </c>
      <c r="AC39" s="2">
        <v>2045</v>
      </c>
      <c r="AD39" s="2">
        <v>2046</v>
      </c>
      <c r="AE39" s="2">
        <v>2047</v>
      </c>
      <c r="AF39" s="2">
        <v>2048</v>
      </c>
      <c r="AG39" s="2">
        <v>2049</v>
      </c>
      <c r="AH39" s="2">
        <v>2050</v>
      </c>
    </row>
    <row r="40" spans="1:34" s="2" customFormat="1" x14ac:dyDescent="0.25">
      <c r="A40" s="17" t="s">
        <v>37</v>
      </c>
      <c r="B40" s="15">
        <f>MAX(0,TREND($B3:$J3,$B$2:$J$2,B$39))</f>
        <v>0.73433333333332484</v>
      </c>
      <c r="C40" s="15">
        <f>MAX(0,TREND($B3:$J3,$B$2:$J$2,C$39))</f>
        <v>2.3278333333332739</v>
      </c>
      <c r="D40" s="15">
        <f t="shared" ref="D40:J40" si="1">MAX(0,TREND($B3:$J3,$B$2:$J$2,D$39))</f>
        <v>3.921333333333223</v>
      </c>
      <c r="E40" s="15">
        <f t="shared" si="1"/>
        <v>5.514833333333172</v>
      </c>
      <c r="F40" s="15">
        <f t="shared" si="1"/>
        <v>7.1083333333331211</v>
      </c>
      <c r="G40" s="15">
        <f t="shared" si="1"/>
        <v>8.7018333333330702</v>
      </c>
      <c r="H40" s="15">
        <f t="shared" si="1"/>
        <v>10.295333333333019</v>
      </c>
      <c r="I40" s="15">
        <f t="shared" si="1"/>
        <v>11.888833333332968</v>
      </c>
      <c r="J40" s="15">
        <f t="shared" si="1"/>
        <v>13.482333333333372</v>
      </c>
      <c r="K40" s="15">
        <f t="shared" ref="K40:S42" si="2">MAX(0,TREND($B34:$C34,$B$33:$C$33,K$39))</f>
        <v>13.635000000000218</v>
      </c>
      <c r="L40" s="15">
        <f t="shared" si="2"/>
        <v>21.305624999999054</v>
      </c>
      <c r="M40" s="15">
        <f t="shared" si="2"/>
        <v>28.976249999999709</v>
      </c>
      <c r="N40" s="15">
        <f t="shared" si="2"/>
        <v>36.646874999998545</v>
      </c>
      <c r="O40" s="15">
        <f t="shared" si="2"/>
        <v>44.3174999999992</v>
      </c>
      <c r="P40" s="15">
        <f t="shared" si="2"/>
        <v>51.988124999999854</v>
      </c>
      <c r="Q40" s="15">
        <f t="shared" si="2"/>
        <v>59.65874999999869</v>
      </c>
      <c r="R40" s="15">
        <f t="shared" si="2"/>
        <v>67.329374999999345</v>
      </c>
      <c r="S40" s="15">
        <f t="shared" si="2"/>
        <v>75</v>
      </c>
      <c r="T40" s="15">
        <f t="shared" ref="T40:AH40" si="3">S40</f>
        <v>75</v>
      </c>
      <c r="U40" s="15">
        <f t="shared" si="3"/>
        <v>75</v>
      </c>
      <c r="V40" s="15">
        <f t="shared" si="3"/>
        <v>75</v>
      </c>
      <c r="W40" s="15">
        <f t="shared" si="3"/>
        <v>75</v>
      </c>
      <c r="X40" s="15">
        <f t="shared" si="3"/>
        <v>75</v>
      </c>
      <c r="Y40" s="15">
        <f t="shared" si="3"/>
        <v>75</v>
      </c>
      <c r="Z40" s="15">
        <f t="shared" si="3"/>
        <v>75</v>
      </c>
      <c r="AA40" s="15">
        <f t="shared" si="3"/>
        <v>75</v>
      </c>
      <c r="AB40" s="15">
        <f t="shared" si="3"/>
        <v>75</v>
      </c>
      <c r="AC40" s="15">
        <f t="shared" si="3"/>
        <v>75</v>
      </c>
      <c r="AD40" s="15">
        <f t="shared" si="3"/>
        <v>75</v>
      </c>
      <c r="AE40" s="15">
        <f t="shared" si="3"/>
        <v>75</v>
      </c>
      <c r="AF40" s="15">
        <f t="shared" si="3"/>
        <v>75</v>
      </c>
      <c r="AG40" s="15">
        <f t="shared" si="3"/>
        <v>75</v>
      </c>
      <c r="AH40" s="15">
        <f t="shared" si="3"/>
        <v>75</v>
      </c>
    </row>
    <row r="41" spans="1:34" s="2" customFormat="1" x14ac:dyDescent="0.25">
      <c r="A41" s="17" t="s">
        <v>38</v>
      </c>
      <c r="B41" s="15">
        <f t="shared" ref="B41:J41" si="4">MAX(0,TREND($B4:$J4,$B$2:$J$2,B$39))</f>
        <v>0</v>
      </c>
      <c r="C41" s="15">
        <f>MAX(0,TREND($B4:$J4,$B$2:$J$2,C$39))</f>
        <v>0.18916666666677884</v>
      </c>
      <c r="D41" s="15">
        <f t="shared" si="4"/>
        <v>1.1150000000000091</v>
      </c>
      <c r="E41" s="15">
        <f t="shared" si="4"/>
        <v>2.0408333333334667</v>
      </c>
      <c r="F41" s="15">
        <f t="shared" si="4"/>
        <v>2.966666666666697</v>
      </c>
      <c r="G41" s="15">
        <f t="shared" si="4"/>
        <v>3.8925000000001546</v>
      </c>
      <c r="H41" s="15">
        <f t="shared" si="4"/>
        <v>4.8183333333333849</v>
      </c>
      <c r="I41" s="15">
        <f t="shared" si="4"/>
        <v>5.7441666666668425</v>
      </c>
      <c r="J41" s="15">
        <f t="shared" si="4"/>
        <v>6.6700000000000728</v>
      </c>
      <c r="K41" s="15">
        <f t="shared" si="2"/>
        <v>11.849999999999909</v>
      </c>
      <c r="L41" s="15">
        <f t="shared" si="2"/>
        <v>12.743749999999864</v>
      </c>
      <c r="M41" s="15">
        <f t="shared" si="2"/>
        <v>13.637499999999818</v>
      </c>
      <c r="N41" s="15">
        <f t="shared" si="2"/>
        <v>14.531249999999773</v>
      </c>
      <c r="O41" s="15">
        <f t="shared" si="2"/>
        <v>15.424999999999955</v>
      </c>
      <c r="P41" s="15">
        <f t="shared" si="2"/>
        <v>16.318749999999909</v>
      </c>
      <c r="Q41" s="15">
        <f t="shared" si="2"/>
        <v>17.212499999999864</v>
      </c>
      <c r="R41" s="15">
        <f t="shared" si="2"/>
        <v>18.106249999999818</v>
      </c>
      <c r="S41" s="15">
        <f t="shared" si="2"/>
        <v>18.999999999999773</v>
      </c>
      <c r="T41" s="15">
        <f>S41</f>
        <v>18.999999999999773</v>
      </c>
      <c r="U41" s="15">
        <f t="shared" ref="U41:AH41" si="5">T41</f>
        <v>18.999999999999773</v>
      </c>
      <c r="V41" s="15">
        <f t="shared" si="5"/>
        <v>18.999999999999773</v>
      </c>
      <c r="W41" s="15">
        <f t="shared" si="5"/>
        <v>18.999999999999773</v>
      </c>
      <c r="X41" s="15">
        <f t="shared" si="5"/>
        <v>18.999999999999773</v>
      </c>
      <c r="Y41" s="15">
        <f t="shared" si="5"/>
        <v>18.999999999999773</v>
      </c>
      <c r="Z41" s="15">
        <f t="shared" si="5"/>
        <v>18.999999999999773</v>
      </c>
      <c r="AA41" s="15">
        <f t="shared" si="5"/>
        <v>18.999999999999773</v>
      </c>
      <c r="AB41" s="15">
        <f t="shared" si="5"/>
        <v>18.999999999999773</v>
      </c>
      <c r="AC41" s="15">
        <f t="shared" si="5"/>
        <v>18.999999999999773</v>
      </c>
      <c r="AD41" s="15">
        <f t="shared" si="5"/>
        <v>18.999999999999773</v>
      </c>
      <c r="AE41" s="15">
        <f t="shared" si="5"/>
        <v>18.999999999999773</v>
      </c>
      <c r="AF41" s="15">
        <f t="shared" si="5"/>
        <v>18.999999999999773</v>
      </c>
      <c r="AG41" s="15">
        <f t="shared" si="5"/>
        <v>18.999999999999773</v>
      </c>
      <c r="AH41" s="15">
        <f t="shared" si="5"/>
        <v>18.999999999999773</v>
      </c>
    </row>
    <row r="42" spans="1:34" s="2" customFormat="1" x14ac:dyDescent="0.25">
      <c r="A42" s="17" t="s">
        <v>41</v>
      </c>
      <c r="B42" s="15">
        <f t="shared" ref="B42:J42" si="6">MAX(0,TREND($B5:$J5,$B$2:$J$2,B$39))</f>
        <v>0</v>
      </c>
      <c r="C42" s="15">
        <f t="shared" si="6"/>
        <v>0</v>
      </c>
      <c r="D42" s="15">
        <f t="shared" si="6"/>
        <v>0</v>
      </c>
      <c r="E42" s="15">
        <f t="shared" si="6"/>
        <v>0.15833333333330302</v>
      </c>
      <c r="F42" s="15">
        <f t="shared" si="6"/>
        <v>0.33333333333331439</v>
      </c>
      <c r="G42" s="15">
        <f t="shared" si="6"/>
        <v>0.50833333333332575</v>
      </c>
      <c r="H42" s="15">
        <f t="shared" si="6"/>
        <v>0.68333333333333712</v>
      </c>
      <c r="I42" s="15">
        <f t="shared" si="6"/>
        <v>0.85833333333334849</v>
      </c>
      <c r="J42" s="15">
        <f t="shared" si="6"/>
        <v>1.033333333333303</v>
      </c>
      <c r="K42" s="15">
        <f t="shared" si="2"/>
        <v>1.5</v>
      </c>
      <c r="L42" s="15">
        <f t="shared" si="2"/>
        <v>3.1875</v>
      </c>
      <c r="M42" s="15">
        <f t="shared" si="2"/>
        <v>4.875</v>
      </c>
      <c r="N42" s="15">
        <f t="shared" si="2"/>
        <v>6.5625</v>
      </c>
      <c r="O42" s="15">
        <f t="shared" si="2"/>
        <v>8.25</v>
      </c>
      <c r="P42" s="15">
        <f t="shared" si="2"/>
        <v>9.9375</v>
      </c>
      <c r="Q42" s="15">
        <f t="shared" si="2"/>
        <v>11.625</v>
      </c>
      <c r="R42" s="15">
        <f t="shared" si="2"/>
        <v>13.3125</v>
      </c>
      <c r="S42" s="15">
        <f t="shared" si="2"/>
        <v>15</v>
      </c>
      <c r="T42" s="15">
        <f>S42</f>
        <v>15</v>
      </c>
      <c r="U42" s="15">
        <f t="shared" ref="U42:AH42" si="7">T42</f>
        <v>15</v>
      </c>
      <c r="V42" s="15">
        <f t="shared" si="7"/>
        <v>15</v>
      </c>
      <c r="W42" s="15">
        <f t="shared" si="7"/>
        <v>15</v>
      </c>
      <c r="X42" s="15">
        <f t="shared" si="7"/>
        <v>15</v>
      </c>
      <c r="Y42" s="15">
        <f t="shared" si="7"/>
        <v>15</v>
      </c>
      <c r="Z42" s="15">
        <f t="shared" si="7"/>
        <v>15</v>
      </c>
      <c r="AA42" s="15">
        <f t="shared" si="7"/>
        <v>15</v>
      </c>
      <c r="AB42" s="15">
        <f t="shared" si="7"/>
        <v>15</v>
      </c>
      <c r="AC42" s="15">
        <f t="shared" si="7"/>
        <v>15</v>
      </c>
      <c r="AD42" s="15">
        <f t="shared" si="7"/>
        <v>15</v>
      </c>
      <c r="AE42" s="15">
        <f t="shared" si="7"/>
        <v>15</v>
      </c>
      <c r="AF42" s="15">
        <f t="shared" si="7"/>
        <v>15</v>
      </c>
      <c r="AG42" s="15">
        <f t="shared" si="7"/>
        <v>15</v>
      </c>
      <c r="AH42" s="15">
        <f t="shared" si="7"/>
        <v>15</v>
      </c>
    </row>
    <row r="43" spans="1:34" s="2" customFormat="1" x14ac:dyDescent="0.25">
      <c r="A43" s="17" t="s">
        <v>51</v>
      </c>
      <c r="B43" s="15">
        <f t="shared" ref="B43:S43" si="8">MAX(0,TREND($B6:$J6,$B$2:$J$2,B$39))</f>
        <v>11.577777777777783</v>
      </c>
      <c r="C43" s="15">
        <f t="shared" si="8"/>
        <v>12.16111111111104</v>
      </c>
      <c r="D43" s="15">
        <f t="shared" si="8"/>
        <v>12.744444444444525</v>
      </c>
      <c r="E43" s="15">
        <f t="shared" si="8"/>
        <v>13.327777777777783</v>
      </c>
      <c r="F43" s="15">
        <f t="shared" si="8"/>
        <v>13.91111111111104</v>
      </c>
      <c r="G43" s="15">
        <f t="shared" si="8"/>
        <v>14.494444444444525</v>
      </c>
      <c r="H43" s="15">
        <f t="shared" si="8"/>
        <v>15.077777777777783</v>
      </c>
      <c r="I43" s="15">
        <f t="shared" si="8"/>
        <v>15.66111111111104</v>
      </c>
      <c r="J43" s="15">
        <f t="shared" si="8"/>
        <v>16.244444444444525</v>
      </c>
      <c r="K43" s="15">
        <f t="shared" si="8"/>
        <v>16.827777777777783</v>
      </c>
      <c r="L43" s="15">
        <f t="shared" si="8"/>
        <v>17.41111111111104</v>
      </c>
      <c r="M43" s="15">
        <f t="shared" si="8"/>
        <v>17.994444444444525</v>
      </c>
      <c r="N43" s="15">
        <f t="shared" si="8"/>
        <v>18.577777777777783</v>
      </c>
      <c r="O43" s="15">
        <f t="shared" si="8"/>
        <v>19.16111111111104</v>
      </c>
      <c r="P43" s="15">
        <f t="shared" si="8"/>
        <v>19.744444444444525</v>
      </c>
      <c r="Q43" s="15">
        <f t="shared" si="8"/>
        <v>20.327777777777783</v>
      </c>
      <c r="R43" s="15">
        <f t="shared" si="8"/>
        <v>20.91111111111104</v>
      </c>
      <c r="S43" s="15">
        <f t="shared" si="8"/>
        <v>21.494444444444525</v>
      </c>
      <c r="T43" s="15">
        <f t="shared" ref="T43:AH43" si="9">S43</f>
        <v>21.494444444444525</v>
      </c>
      <c r="U43" s="15">
        <f t="shared" si="9"/>
        <v>21.494444444444525</v>
      </c>
      <c r="V43" s="15">
        <f t="shared" si="9"/>
        <v>21.494444444444525</v>
      </c>
      <c r="W43" s="15">
        <f t="shared" si="9"/>
        <v>21.494444444444525</v>
      </c>
      <c r="X43" s="15">
        <f t="shared" si="9"/>
        <v>21.494444444444525</v>
      </c>
      <c r="Y43" s="15">
        <f t="shared" si="9"/>
        <v>21.494444444444525</v>
      </c>
      <c r="Z43" s="15">
        <f t="shared" si="9"/>
        <v>21.494444444444525</v>
      </c>
      <c r="AA43" s="15">
        <f t="shared" si="9"/>
        <v>21.494444444444525</v>
      </c>
      <c r="AB43" s="15">
        <f t="shared" si="9"/>
        <v>21.494444444444525</v>
      </c>
      <c r="AC43" s="15">
        <f t="shared" si="9"/>
        <v>21.494444444444525</v>
      </c>
      <c r="AD43" s="15">
        <f t="shared" si="9"/>
        <v>21.494444444444525</v>
      </c>
      <c r="AE43" s="15">
        <f t="shared" si="9"/>
        <v>21.494444444444525</v>
      </c>
      <c r="AF43" s="15">
        <f t="shared" si="9"/>
        <v>21.494444444444525</v>
      </c>
      <c r="AG43" s="15">
        <f t="shared" si="9"/>
        <v>21.494444444444525</v>
      </c>
      <c r="AH43" s="15">
        <f t="shared" si="9"/>
        <v>21.494444444444525</v>
      </c>
    </row>
    <row r="44" spans="1:34" s="2" customFormat="1" x14ac:dyDescent="0.25">
      <c r="A44" s="12"/>
    </row>
    <row r="45" spans="1:34" s="2" customFormat="1" x14ac:dyDescent="0.25">
      <c r="A45" s="12"/>
      <c r="N45" s="15"/>
      <c r="S45" s="15"/>
      <c r="AH45" s="15"/>
    </row>
    <row r="46" spans="1:34" s="2" customFormat="1" x14ac:dyDescent="0.25">
      <c r="A46" s="12"/>
      <c r="N46" s="2" t="s">
        <v>114</v>
      </c>
    </row>
    <row r="47" spans="1:34" s="2" customFormat="1" x14ac:dyDescent="0.25">
      <c r="A47" s="12"/>
    </row>
    <row r="48" spans="1:34" s="2" customFormat="1" x14ac:dyDescent="0.25">
      <c r="A48" s="12"/>
    </row>
    <row r="49" spans="1:34" s="2" customFormat="1" x14ac:dyDescent="0.25">
      <c r="A49" s="12"/>
    </row>
    <row r="50" spans="1:34" s="2" customFormat="1" x14ac:dyDescent="0.25">
      <c r="A50" s="12"/>
    </row>
    <row r="51" spans="1:34" s="2" customFormat="1" x14ac:dyDescent="0.25">
      <c r="A51" s="12"/>
    </row>
    <row r="52" spans="1:34" s="2" customFormat="1" x14ac:dyDescent="0.25">
      <c r="A52" s="12"/>
    </row>
    <row r="53" spans="1:34" s="2" customFormat="1" x14ac:dyDescent="0.25">
      <c r="A53" s="12"/>
    </row>
    <row r="54" spans="1:34" s="2" customFormat="1" x14ac:dyDescent="0.25">
      <c r="A54" s="12"/>
    </row>
    <row r="55" spans="1:34" s="2" customFormat="1" x14ac:dyDescent="0.25">
      <c r="A55" s="12"/>
    </row>
    <row r="56" spans="1:34" s="2" customFormat="1" x14ac:dyDescent="0.25">
      <c r="A56" s="12"/>
    </row>
    <row r="57" spans="1:34" s="2" customFormat="1" x14ac:dyDescent="0.25">
      <c r="A57" s="12"/>
    </row>
    <row r="58" spans="1:34" s="2" customFormat="1" x14ac:dyDescent="0.25">
      <c r="A58" s="12"/>
    </row>
    <row r="60" spans="1:34" x14ac:dyDescent="0.25">
      <c r="A60" s="10" t="s">
        <v>27</v>
      </c>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s="8" customFormat="1" x14ac:dyDescent="0.25">
      <c r="A61" s="3" t="s">
        <v>8</v>
      </c>
    </row>
    <row r="62" spans="1:34" s="8" customFormat="1" x14ac:dyDescent="0.25">
      <c r="A62" s="8" t="s">
        <v>61</v>
      </c>
      <c r="B62" s="8">
        <v>2019</v>
      </c>
      <c r="C62" s="8">
        <v>2020</v>
      </c>
      <c r="D62" s="8">
        <v>2021</v>
      </c>
      <c r="E62" s="8">
        <v>2022</v>
      </c>
      <c r="F62" s="8">
        <v>2023</v>
      </c>
      <c r="G62" s="8">
        <v>2024</v>
      </c>
      <c r="H62" s="8">
        <v>2025</v>
      </c>
      <c r="I62" s="8">
        <v>2026</v>
      </c>
      <c r="J62" s="8">
        <v>2027</v>
      </c>
      <c r="K62" s="8">
        <v>2028</v>
      </c>
      <c r="L62" s="8">
        <v>2029</v>
      </c>
      <c r="M62" s="8">
        <v>2030</v>
      </c>
      <c r="N62" s="8">
        <v>2031</v>
      </c>
      <c r="O62" s="8">
        <v>2032</v>
      </c>
      <c r="P62" s="8">
        <v>2033</v>
      </c>
      <c r="Q62" s="8">
        <v>2034</v>
      </c>
      <c r="R62" s="8">
        <v>2035</v>
      </c>
      <c r="S62" s="8">
        <v>2036</v>
      </c>
      <c r="T62" s="8">
        <v>2037</v>
      </c>
      <c r="U62" s="8">
        <v>2038</v>
      </c>
      <c r="V62" s="8">
        <v>2039</v>
      </c>
      <c r="W62" s="8">
        <v>2040</v>
      </c>
      <c r="X62" s="8">
        <v>2041</v>
      </c>
      <c r="Y62" s="8">
        <v>2042</v>
      </c>
      <c r="Z62" s="8">
        <v>2043</v>
      </c>
      <c r="AA62" s="8">
        <v>2044</v>
      </c>
      <c r="AB62" s="8">
        <v>2045</v>
      </c>
      <c r="AC62" s="8">
        <v>2046</v>
      </c>
      <c r="AD62" s="8">
        <v>2047</v>
      </c>
      <c r="AE62" s="8">
        <v>2048</v>
      </c>
      <c r="AF62" s="8">
        <v>2049</v>
      </c>
      <c r="AG62" s="8">
        <v>2050</v>
      </c>
      <c r="AH62" s="8">
        <v>2050</v>
      </c>
    </row>
    <row r="63" spans="1:34" s="8" customFormat="1" x14ac:dyDescent="0.25">
      <c r="A63" s="8" t="s">
        <v>62</v>
      </c>
      <c r="B63" s="372"/>
      <c r="C63" s="373"/>
      <c r="D63" s="373"/>
      <c r="E63" s="373"/>
      <c r="F63" s="373"/>
      <c r="G63" s="373"/>
      <c r="H63" s="373"/>
      <c r="I63" s="373"/>
      <c r="J63" s="373"/>
      <c r="K63" s="373"/>
      <c r="L63" s="373"/>
      <c r="M63" s="373"/>
      <c r="N63" s="373"/>
      <c r="O63" s="373"/>
      <c r="P63" s="373"/>
      <c r="Q63" s="373"/>
      <c r="R63" s="373"/>
      <c r="S63" s="373"/>
      <c r="T63" s="373"/>
      <c r="U63" s="373"/>
      <c r="V63" s="373"/>
      <c r="W63" s="373"/>
      <c r="X63" s="373"/>
      <c r="Y63" s="373"/>
      <c r="Z63" s="373"/>
      <c r="AA63" s="373"/>
      <c r="AB63" s="373"/>
      <c r="AC63" s="373"/>
      <c r="AD63" s="373"/>
      <c r="AE63" s="373"/>
      <c r="AF63" s="373"/>
      <c r="AG63" s="373"/>
      <c r="AH63" s="373"/>
    </row>
    <row r="64" spans="1:34" s="8" customFormat="1" x14ac:dyDescent="0.25">
      <c r="A64" s="8" t="s">
        <v>63</v>
      </c>
      <c r="B64" s="372"/>
      <c r="C64" s="373"/>
      <c r="D64" s="373"/>
      <c r="E64" s="373"/>
      <c r="F64" s="373"/>
      <c r="G64" s="373"/>
      <c r="H64" s="373"/>
      <c r="I64" s="373"/>
      <c r="J64" s="373"/>
      <c r="K64" s="373"/>
      <c r="L64" s="373"/>
      <c r="M64" s="373"/>
      <c r="N64" s="373"/>
      <c r="O64" s="373"/>
      <c r="P64" s="373"/>
      <c r="Q64" s="373"/>
      <c r="R64" s="373"/>
      <c r="S64" s="373"/>
      <c r="T64" s="373"/>
      <c r="U64" s="373"/>
      <c r="V64" s="373"/>
      <c r="W64" s="373"/>
      <c r="X64" s="373"/>
      <c r="Y64" s="373"/>
      <c r="Z64" s="373"/>
      <c r="AA64" s="373"/>
      <c r="AB64" s="373"/>
      <c r="AC64" s="373"/>
      <c r="AD64" s="373"/>
      <c r="AE64" s="373"/>
      <c r="AF64" s="373"/>
      <c r="AG64" s="373"/>
      <c r="AH64" s="373"/>
    </row>
    <row r="65" spans="1:34" s="8" customFormat="1" x14ac:dyDescent="0.25">
      <c r="A65" s="8" t="s">
        <v>73</v>
      </c>
      <c r="B65" s="372"/>
      <c r="C65" s="373"/>
      <c r="D65" s="373"/>
      <c r="E65" s="373"/>
      <c r="F65" s="373"/>
      <c r="G65" s="373"/>
      <c r="H65" s="373"/>
      <c r="I65" s="373"/>
      <c r="J65" s="373"/>
      <c r="K65" s="373"/>
      <c r="L65" s="373"/>
      <c r="M65" s="373"/>
      <c r="N65" s="373"/>
      <c r="O65" s="373"/>
      <c r="P65" s="373"/>
      <c r="Q65" s="373"/>
      <c r="R65" s="373"/>
      <c r="S65" s="373"/>
      <c r="T65" s="373"/>
      <c r="U65" s="373"/>
      <c r="V65" s="373"/>
      <c r="W65" s="373"/>
      <c r="X65" s="373"/>
      <c r="Y65" s="373"/>
      <c r="Z65" s="373"/>
      <c r="AA65" s="373"/>
      <c r="AB65" s="373"/>
      <c r="AC65" s="373"/>
      <c r="AD65" s="373"/>
      <c r="AE65" s="373"/>
      <c r="AF65" s="373"/>
      <c r="AG65" s="373"/>
      <c r="AH65" s="373"/>
    </row>
    <row r="66" spans="1:34" s="8" customFormat="1" x14ac:dyDescent="0.25">
      <c r="A66" s="8" t="s">
        <v>64</v>
      </c>
      <c r="B66" s="372"/>
      <c r="C66" s="373"/>
      <c r="D66" s="373"/>
      <c r="E66" s="373"/>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c r="AD66" s="373"/>
      <c r="AE66" s="373"/>
      <c r="AF66" s="373"/>
      <c r="AG66" s="373"/>
      <c r="AH66" s="373"/>
    </row>
    <row r="67" spans="1:34" s="8" customFormat="1" x14ac:dyDescent="0.25">
      <c r="B67" s="372"/>
      <c r="C67" s="373"/>
      <c r="D67" s="373"/>
      <c r="E67" s="373"/>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c r="AD67" s="373"/>
      <c r="AE67" s="373"/>
      <c r="AF67" s="373"/>
      <c r="AG67" s="373"/>
      <c r="AH67" s="373"/>
    </row>
    <row r="68" spans="1:34" s="8" customFormat="1" x14ac:dyDescent="0.25">
      <c r="A68" s="8" t="s">
        <v>61</v>
      </c>
      <c r="B68" s="372"/>
      <c r="C68" s="373"/>
      <c r="D68" s="373"/>
      <c r="E68" s="373"/>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c r="AD68" s="373"/>
      <c r="AE68" s="373"/>
      <c r="AF68" s="373"/>
      <c r="AG68" s="373"/>
      <c r="AH68" s="373"/>
    </row>
    <row r="69" spans="1:34" s="8" customFormat="1" x14ac:dyDescent="0.25">
      <c r="A69" s="8" t="s">
        <v>74</v>
      </c>
      <c r="B69" s="372"/>
      <c r="C69" s="373"/>
      <c r="D69" s="373"/>
      <c r="E69" s="373"/>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c r="AD69" s="373"/>
      <c r="AE69" s="373"/>
      <c r="AF69" s="373"/>
      <c r="AG69" s="373"/>
      <c r="AH69" s="373"/>
    </row>
    <row r="70" spans="1:34" s="8" customFormat="1" x14ac:dyDescent="0.25">
      <c r="A70" s="8" t="s">
        <v>75</v>
      </c>
      <c r="B70" s="372"/>
      <c r="C70" s="373"/>
      <c r="D70" s="373"/>
      <c r="E70" s="373"/>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c r="AD70" s="373"/>
      <c r="AE70" s="373"/>
      <c r="AF70" s="373"/>
      <c r="AG70" s="373"/>
      <c r="AH70" s="373"/>
    </row>
    <row r="71" spans="1:34" s="8" customFormat="1" x14ac:dyDescent="0.25">
      <c r="A71" s="8" t="s">
        <v>76</v>
      </c>
      <c r="B71" s="372"/>
      <c r="C71" s="373"/>
      <c r="D71" s="373"/>
      <c r="E71" s="373"/>
      <c r="F71" s="373"/>
      <c r="G71" s="373"/>
      <c r="H71" s="373"/>
      <c r="I71" s="373"/>
      <c r="J71" s="373"/>
      <c r="K71" s="373"/>
      <c r="L71" s="373"/>
      <c r="M71" s="373"/>
      <c r="N71" s="373"/>
      <c r="O71" s="373"/>
      <c r="P71" s="373"/>
      <c r="Q71" s="373"/>
      <c r="R71" s="373"/>
      <c r="S71" s="373"/>
      <c r="T71" s="373"/>
      <c r="U71" s="373"/>
      <c r="V71" s="373"/>
      <c r="W71" s="373"/>
      <c r="X71" s="373"/>
      <c r="Y71" s="373"/>
      <c r="Z71" s="373"/>
      <c r="AA71" s="373"/>
      <c r="AB71" s="373"/>
      <c r="AC71" s="373"/>
      <c r="AD71" s="373"/>
      <c r="AE71" s="373"/>
      <c r="AF71" s="373"/>
      <c r="AG71" s="373"/>
      <c r="AH71" s="373"/>
    </row>
    <row r="72" spans="1:34" s="8" customFormat="1" x14ac:dyDescent="0.25">
      <c r="A72" s="8" t="s">
        <v>77</v>
      </c>
      <c r="B72" s="372"/>
      <c r="C72" s="373"/>
      <c r="D72" s="373"/>
      <c r="E72" s="373"/>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c r="AD72" s="373"/>
      <c r="AE72" s="373"/>
      <c r="AF72" s="373"/>
      <c r="AG72" s="373"/>
      <c r="AH72" s="373"/>
    </row>
    <row r="73" spans="1:34" s="8" customFormat="1" x14ac:dyDescent="0.25">
      <c r="A73" s="8" t="s">
        <v>78</v>
      </c>
      <c r="B73" s="372"/>
      <c r="C73" s="373"/>
      <c r="D73" s="373"/>
      <c r="E73" s="373"/>
      <c r="F73" s="373"/>
      <c r="G73" s="373"/>
      <c r="H73" s="373"/>
      <c r="I73" s="373"/>
      <c r="J73" s="373"/>
      <c r="K73" s="373"/>
      <c r="L73" s="373"/>
      <c r="M73" s="373"/>
      <c r="N73" s="373"/>
      <c r="O73" s="373"/>
      <c r="P73" s="373"/>
      <c r="Q73" s="373"/>
      <c r="R73" s="373"/>
      <c r="S73" s="373"/>
      <c r="T73" s="373"/>
      <c r="U73" s="373"/>
      <c r="V73" s="373"/>
      <c r="W73" s="373"/>
      <c r="X73" s="373"/>
      <c r="Y73" s="373"/>
      <c r="Z73" s="373"/>
      <c r="AA73" s="373"/>
      <c r="AB73" s="373"/>
      <c r="AC73" s="373"/>
      <c r="AD73" s="373"/>
      <c r="AE73" s="373"/>
      <c r="AF73" s="373"/>
      <c r="AG73" s="373"/>
      <c r="AH73" s="373"/>
    </row>
    <row r="74" spans="1:34" s="8" customFormat="1" x14ac:dyDescent="0.25">
      <c r="A74" s="8" t="s">
        <v>79</v>
      </c>
      <c r="B74" s="372"/>
      <c r="C74" s="373"/>
      <c r="D74" s="373"/>
      <c r="E74" s="373"/>
      <c r="F74" s="373"/>
      <c r="G74" s="373"/>
      <c r="H74" s="373"/>
      <c r="I74" s="373"/>
      <c r="J74" s="373"/>
      <c r="K74" s="373"/>
      <c r="L74" s="373"/>
      <c r="M74" s="373"/>
      <c r="N74" s="373"/>
      <c r="O74" s="373"/>
      <c r="P74" s="373"/>
      <c r="Q74" s="373"/>
      <c r="R74" s="373"/>
      <c r="S74" s="373"/>
      <c r="T74" s="373"/>
      <c r="U74" s="373"/>
      <c r="V74" s="373"/>
      <c r="W74" s="373"/>
      <c r="X74" s="373"/>
      <c r="Y74" s="373"/>
      <c r="Z74" s="373"/>
      <c r="AA74" s="373"/>
      <c r="AB74" s="373"/>
      <c r="AC74" s="373"/>
      <c r="AD74" s="373"/>
      <c r="AE74" s="373"/>
      <c r="AF74" s="373"/>
      <c r="AG74" s="373"/>
      <c r="AH74" s="373"/>
    </row>
    <row r="75" spans="1:34" s="8" customFormat="1" x14ac:dyDescent="0.25">
      <c r="A75" s="8" t="s">
        <v>80</v>
      </c>
      <c r="B75" s="372"/>
      <c r="C75" s="373"/>
      <c r="D75" s="373"/>
      <c r="E75" s="373"/>
      <c r="F75" s="373"/>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row>
    <row r="76" spans="1:34" s="8" customFormat="1" x14ac:dyDescent="0.25">
      <c r="A76" s="8" t="s">
        <v>81</v>
      </c>
      <c r="B76" s="372"/>
      <c r="C76" s="373"/>
      <c r="D76" s="373"/>
      <c r="E76" s="373"/>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c r="AD76" s="373"/>
      <c r="AE76" s="373"/>
      <c r="AF76" s="373"/>
      <c r="AG76" s="373"/>
      <c r="AH76" s="373"/>
    </row>
    <row r="77" spans="1:34" s="8" customFormat="1" x14ac:dyDescent="0.25">
      <c r="A77" s="8" t="s">
        <v>82</v>
      </c>
      <c r="B77" s="372"/>
      <c r="C77" s="373"/>
      <c r="D77" s="373"/>
      <c r="E77" s="373"/>
      <c r="F77" s="373"/>
      <c r="G77" s="373"/>
      <c r="H77" s="373"/>
      <c r="I77" s="373"/>
      <c r="J77" s="373"/>
      <c r="K77" s="373"/>
      <c r="L77" s="373"/>
      <c r="M77" s="373"/>
      <c r="N77" s="373"/>
      <c r="O77" s="373"/>
      <c r="P77" s="373"/>
      <c r="Q77" s="373"/>
      <c r="R77" s="373"/>
      <c r="S77" s="373"/>
      <c r="T77" s="373"/>
      <c r="U77" s="373"/>
      <c r="V77" s="373"/>
      <c r="W77" s="373"/>
      <c r="X77" s="373"/>
      <c r="Y77" s="373"/>
      <c r="Z77" s="373"/>
      <c r="AA77" s="373"/>
      <c r="AB77" s="373"/>
      <c r="AC77" s="373"/>
      <c r="AD77" s="373"/>
      <c r="AE77" s="373"/>
      <c r="AF77" s="373"/>
      <c r="AG77" s="373"/>
      <c r="AH77" s="373"/>
    </row>
    <row r="78" spans="1:34" s="8" customFormat="1" x14ac:dyDescent="0.25">
      <c r="A78" s="8" t="s">
        <v>83</v>
      </c>
      <c r="B78" s="372"/>
      <c r="C78" s="373"/>
      <c r="D78" s="373"/>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row>
    <row r="79" spans="1:34" s="8" customFormat="1" x14ac:dyDescent="0.25">
      <c r="A79" s="8" t="s">
        <v>84</v>
      </c>
      <c r="B79" s="372"/>
      <c r="C79" s="373"/>
      <c r="D79" s="373"/>
      <c r="E79" s="373"/>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c r="AD79" s="373"/>
      <c r="AE79" s="373"/>
      <c r="AF79" s="373"/>
      <c r="AG79" s="373"/>
      <c r="AH79" s="373"/>
    </row>
    <row r="80" spans="1:34" s="8" customFormat="1" x14ac:dyDescent="0.25">
      <c r="A80" s="8" t="s">
        <v>85</v>
      </c>
      <c r="B80" s="372"/>
      <c r="C80" s="373"/>
      <c r="D80" s="373"/>
      <c r="E80" s="373"/>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c r="AD80" s="373"/>
      <c r="AE80" s="373"/>
      <c r="AF80" s="373"/>
      <c r="AG80" s="373"/>
      <c r="AH80" s="373"/>
    </row>
    <row r="81" spans="1:34" s="8" customFormat="1" x14ac:dyDescent="0.25">
      <c r="A81" s="8" t="s">
        <v>86</v>
      </c>
      <c r="B81" s="372"/>
      <c r="C81" s="373"/>
      <c r="D81" s="373"/>
      <c r="E81" s="373"/>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c r="AD81" s="373"/>
      <c r="AE81" s="373"/>
      <c r="AF81" s="373"/>
      <c r="AG81" s="373"/>
      <c r="AH81" s="373"/>
    </row>
    <row r="82" spans="1:34" s="8" customFormat="1" x14ac:dyDescent="0.25">
      <c r="A82" s="8" t="s">
        <v>87</v>
      </c>
      <c r="B82" s="372"/>
      <c r="C82" s="373"/>
      <c r="D82" s="373"/>
      <c r="E82" s="373"/>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c r="AD82" s="373"/>
      <c r="AE82" s="373"/>
      <c r="AF82" s="373"/>
      <c r="AG82" s="373"/>
      <c r="AH82" s="373"/>
    </row>
    <row r="83" spans="1:34" s="8" customFormat="1" x14ac:dyDescent="0.25">
      <c r="A83" s="8" t="s">
        <v>88</v>
      </c>
      <c r="B83" s="372"/>
      <c r="C83" s="373"/>
      <c r="D83" s="373"/>
      <c r="E83" s="373"/>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c r="AD83" s="373"/>
      <c r="AE83" s="373"/>
      <c r="AF83" s="373"/>
      <c r="AG83" s="373"/>
      <c r="AH83" s="373"/>
    </row>
    <row r="84" spans="1:34" s="8" customFormat="1" x14ac:dyDescent="0.25">
      <c r="A84" s="8" t="s">
        <v>89</v>
      </c>
      <c r="B84" s="372"/>
      <c r="C84" s="373"/>
      <c r="D84" s="373"/>
      <c r="E84" s="373"/>
      <c r="F84" s="373"/>
      <c r="G84" s="373"/>
      <c r="H84" s="373"/>
      <c r="I84" s="373"/>
      <c r="J84" s="373"/>
      <c r="K84" s="373"/>
      <c r="L84" s="373"/>
      <c r="M84" s="373"/>
      <c r="N84" s="373"/>
      <c r="O84" s="373"/>
      <c r="P84" s="373"/>
      <c r="Q84" s="373"/>
      <c r="R84" s="373"/>
      <c r="S84" s="373"/>
      <c r="T84" s="373"/>
      <c r="U84" s="373"/>
      <c r="V84" s="373"/>
      <c r="W84" s="373"/>
      <c r="X84" s="373"/>
      <c r="Y84" s="373"/>
      <c r="Z84" s="373"/>
      <c r="AA84" s="373"/>
      <c r="AB84" s="373"/>
      <c r="AC84" s="373"/>
      <c r="AD84" s="373"/>
      <c r="AE84" s="373"/>
      <c r="AF84" s="373"/>
      <c r="AG84" s="373"/>
      <c r="AH84" s="373"/>
    </row>
    <row r="85" spans="1:34" s="8" customFormat="1" x14ac:dyDescent="0.25">
      <c r="A85" s="8" t="s">
        <v>90</v>
      </c>
      <c r="B85" s="372"/>
      <c r="C85" s="373"/>
      <c r="D85" s="373"/>
      <c r="E85" s="373"/>
      <c r="F85" s="373"/>
      <c r="G85" s="373"/>
      <c r="H85" s="373"/>
      <c r="I85" s="373"/>
      <c r="J85" s="373"/>
      <c r="K85" s="373"/>
      <c r="L85" s="373"/>
      <c r="M85" s="373"/>
      <c r="N85" s="373"/>
      <c r="O85" s="373"/>
      <c r="P85" s="373"/>
      <c r="Q85" s="373"/>
      <c r="R85" s="373"/>
      <c r="S85" s="373"/>
      <c r="T85" s="373"/>
      <c r="U85" s="373"/>
      <c r="V85" s="373"/>
      <c r="W85" s="373"/>
      <c r="X85" s="373"/>
      <c r="Y85" s="373"/>
      <c r="Z85" s="373"/>
      <c r="AA85" s="373"/>
      <c r="AB85" s="373"/>
      <c r="AC85" s="373"/>
      <c r="AD85" s="373"/>
      <c r="AE85" s="373"/>
      <c r="AF85" s="373"/>
      <c r="AG85" s="373"/>
      <c r="AH85" s="373"/>
    </row>
    <row r="86" spans="1:34" s="8" customFormat="1" x14ac:dyDescent="0.25">
      <c r="A86" s="8" t="s">
        <v>91</v>
      </c>
      <c r="B86" s="372"/>
      <c r="C86" s="373"/>
      <c r="D86" s="373"/>
      <c r="E86" s="373"/>
      <c r="F86" s="373"/>
      <c r="G86" s="373"/>
      <c r="H86" s="373"/>
      <c r="I86" s="373"/>
      <c r="J86" s="373"/>
      <c r="K86" s="373"/>
      <c r="L86" s="373"/>
      <c r="M86" s="373"/>
      <c r="N86" s="373"/>
      <c r="O86" s="373"/>
      <c r="P86" s="373"/>
      <c r="Q86" s="373"/>
      <c r="R86" s="373"/>
      <c r="S86" s="373"/>
      <c r="T86" s="373"/>
      <c r="U86" s="373"/>
      <c r="V86" s="373"/>
      <c r="W86" s="373"/>
      <c r="X86" s="373"/>
      <c r="Y86" s="373"/>
      <c r="Z86" s="373"/>
      <c r="AA86" s="373"/>
      <c r="AB86" s="373"/>
      <c r="AC86" s="373"/>
      <c r="AD86" s="373"/>
      <c r="AE86" s="373"/>
      <c r="AF86" s="373"/>
      <c r="AG86" s="373"/>
      <c r="AH86" s="373"/>
    </row>
    <row r="87" spans="1:34" s="8" customFormat="1" x14ac:dyDescent="0.25">
      <c r="A87" s="8" t="s">
        <v>92</v>
      </c>
      <c r="B87" s="372"/>
      <c r="C87" s="373"/>
      <c r="D87" s="373"/>
      <c r="E87" s="373"/>
      <c r="F87" s="373"/>
      <c r="G87" s="373"/>
      <c r="H87" s="373"/>
      <c r="I87" s="373"/>
      <c r="J87" s="373"/>
      <c r="K87" s="373"/>
      <c r="L87" s="373"/>
      <c r="M87" s="373"/>
      <c r="N87" s="373"/>
      <c r="O87" s="373"/>
      <c r="P87" s="373"/>
      <c r="Q87" s="373"/>
      <c r="R87" s="373"/>
      <c r="S87" s="373"/>
      <c r="T87" s="373"/>
      <c r="U87" s="373"/>
      <c r="V87" s="373"/>
      <c r="W87" s="373"/>
      <c r="X87" s="373"/>
      <c r="Y87" s="373"/>
      <c r="Z87" s="373"/>
      <c r="AA87" s="373"/>
      <c r="AB87" s="373"/>
      <c r="AC87" s="373"/>
      <c r="AD87" s="373"/>
      <c r="AE87" s="373"/>
      <c r="AF87" s="373"/>
      <c r="AG87" s="373"/>
      <c r="AH87" s="373"/>
    </row>
    <row r="88" spans="1:34" s="8" customFormat="1" x14ac:dyDescent="0.25">
      <c r="A88" s="8" t="s">
        <v>93</v>
      </c>
      <c r="B88" s="372"/>
      <c r="C88" s="373"/>
      <c r="D88" s="373"/>
      <c r="E88" s="373"/>
      <c r="F88" s="373"/>
      <c r="G88" s="373"/>
      <c r="H88" s="373"/>
      <c r="I88" s="373"/>
      <c r="J88" s="373"/>
      <c r="K88" s="373"/>
      <c r="L88" s="373"/>
      <c r="M88" s="373"/>
      <c r="N88" s="373"/>
      <c r="O88" s="373"/>
      <c r="P88" s="373"/>
      <c r="Q88" s="373"/>
      <c r="R88" s="373"/>
      <c r="S88" s="373"/>
      <c r="T88" s="373"/>
      <c r="U88" s="373"/>
      <c r="V88" s="373"/>
      <c r="W88" s="373"/>
      <c r="X88" s="373"/>
      <c r="Y88" s="373"/>
      <c r="Z88" s="373"/>
      <c r="AA88" s="373"/>
      <c r="AB88" s="373"/>
      <c r="AC88" s="373"/>
      <c r="AD88" s="373"/>
      <c r="AE88" s="373"/>
      <c r="AF88" s="373"/>
      <c r="AG88" s="373"/>
      <c r="AH88" s="373"/>
    </row>
    <row r="89" spans="1:34" s="8" customFormat="1" x14ac:dyDescent="0.25">
      <c r="A89" s="8" t="s">
        <v>94</v>
      </c>
      <c r="B89" s="372"/>
      <c r="C89" s="373"/>
      <c r="D89" s="373"/>
      <c r="E89" s="373"/>
      <c r="F89" s="373"/>
      <c r="G89" s="373"/>
      <c r="H89" s="373"/>
      <c r="I89" s="373"/>
      <c r="J89" s="373"/>
      <c r="K89" s="373"/>
      <c r="L89" s="373"/>
      <c r="M89" s="373"/>
      <c r="N89" s="373"/>
      <c r="O89" s="373"/>
      <c r="P89" s="373"/>
      <c r="Q89" s="373"/>
      <c r="R89" s="373"/>
      <c r="S89" s="373"/>
      <c r="T89" s="373"/>
      <c r="U89" s="373"/>
      <c r="V89" s="373"/>
      <c r="W89" s="373"/>
      <c r="X89" s="373"/>
      <c r="Y89" s="373"/>
      <c r="Z89" s="373"/>
      <c r="AA89" s="373"/>
      <c r="AB89" s="373"/>
      <c r="AC89" s="373"/>
      <c r="AD89" s="373"/>
      <c r="AE89" s="373"/>
      <c r="AF89" s="373"/>
      <c r="AG89" s="373"/>
      <c r="AH89" s="373"/>
    </row>
    <row r="90" spans="1:34" s="8" customFormat="1" x14ac:dyDescent="0.25">
      <c r="A90" s="8" t="s">
        <v>95</v>
      </c>
      <c r="B90" s="372"/>
      <c r="C90" s="373"/>
      <c r="D90" s="373"/>
      <c r="E90" s="373"/>
      <c r="F90" s="373"/>
      <c r="G90" s="373"/>
      <c r="H90" s="373"/>
      <c r="I90" s="373"/>
      <c r="J90" s="373"/>
      <c r="K90" s="373"/>
      <c r="L90" s="373"/>
      <c r="M90" s="373"/>
      <c r="N90" s="373"/>
      <c r="O90" s="373"/>
      <c r="P90" s="373"/>
      <c r="Q90" s="373"/>
      <c r="R90" s="373"/>
      <c r="S90" s="373"/>
      <c r="T90" s="373"/>
      <c r="U90" s="373"/>
      <c r="V90" s="373"/>
      <c r="W90" s="373"/>
      <c r="X90" s="373"/>
      <c r="Y90" s="373"/>
      <c r="Z90" s="373"/>
      <c r="AA90" s="373"/>
      <c r="AB90" s="373"/>
      <c r="AC90" s="373"/>
      <c r="AD90" s="373"/>
      <c r="AE90" s="373"/>
      <c r="AF90" s="373"/>
      <c r="AG90" s="373"/>
      <c r="AH90" s="373"/>
    </row>
    <row r="91" spans="1:34" s="8" customFormat="1" x14ac:dyDescent="0.25">
      <c r="A91" s="8" t="s">
        <v>96</v>
      </c>
      <c r="B91" s="372"/>
      <c r="C91" s="373"/>
      <c r="D91" s="373"/>
      <c r="E91" s="373"/>
      <c r="F91" s="373"/>
      <c r="G91" s="373"/>
      <c r="H91" s="373"/>
      <c r="I91" s="373"/>
      <c r="J91" s="373"/>
      <c r="K91" s="373"/>
      <c r="L91" s="373"/>
      <c r="M91" s="373"/>
      <c r="N91" s="373"/>
      <c r="O91" s="373"/>
      <c r="P91" s="373"/>
      <c r="Q91" s="373"/>
      <c r="R91" s="373"/>
      <c r="S91" s="373"/>
      <c r="T91" s="373"/>
      <c r="U91" s="373"/>
      <c r="V91" s="373"/>
      <c r="W91" s="373"/>
      <c r="X91" s="373"/>
      <c r="Y91" s="373"/>
      <c r="Z91" s="373"/>
      <c r="AA91" s="373"/>
      <c r="AB91" s="373"/>
      <c r="AC91" s="373"/>
      <c r="AD91" s="373"/>
      <c r="AE91" s="373"/>
      <c r="AF91" s="373"/>
      <c r="AG91" s="373"/>
      <c r="AH91" s="373"/>
    </row>
    <row r="92" spans="1:34" s="8" customFormat="1" x14ac:dyDescent="0.25">
      <c r="A92" s="8" t="s">
        <v>97</v>
      </c>
      <c r="B92" s="372"/>
      <c r="C92" s="373"/>
      <c r="D92" s="373"/>
      <c r="E92" s="373"/>
      <c r="F92" s="373"/>
      <c r="G92" s="373"/>
      <c r="H92" s="373"/>
      <c r="I92" s="373"/>
      <c r="J92" s="373"/>
      <c r="K92" s="373"/>
      <c r="L92" s="373"/>
      <c r="M92" s="373"/>
      <c r="N92" s="373"/>
      <c r="O92" s="373"/>
      <c r="P92" s="373"/>
      <c r="Q92" s="373"/>
      <c r="R92" s="373"/>
      <c r="S92" s="373"/>
      <c r="T92" s="373"/>
      <c r="U92" s="373"/>
      <c r="V92" s="373"/>
      <c r="W92" s="373"/>
      <c r="X92" s="373"/>
      <c r="Y92" s="373"/>
      <c r="Z92" s="373"/>
      <c r="AA92" s="373"/>
      <c r="AB92" s="373"/>
      <c r="AC92" s="373"/>
      <c r="AD92" s="373"/>
      <c r="AE92" s="373"/>
      <c r="AF92" s="373"/>
      <c r="AG92" s="373"/>
      <c r="AH92" s="373"/>
    </row>
    <row r="93" spans="1:34" s="8" customFormat="1" x14ac:dyDescent="0.25">
      <c r="A93" s="8" t="s">
        <v>98</v>
      </c>
      <c r="B93" s="372"/>
      <c r="C93" s="373"/>
      <c r="D93" s="373"/>
      <c r="E93" s="373"/>
      <c r="F93" s="373"/>
      <c r="G93" s="373"/>
      <c r="H93" s="373"/>
      <c r="I93" s="373"/>
      <c r="J93" s="373"/>
      <c r="K93" s="373"/>
      <c r="L93" s="373"/>
      <c r="M93" s="373"/>
      <c r="N93" s="373"/>
      <c r="O93" s="373"/>
      <c r="P93" s="373"/>
      <c r="Q93" s="373"/>
      <c r="R93" s="373"/>
      <c r="S93" s="373"/>
      <c r="T93" s="373"/>
      <c r="U93" s="373"/>
      <c r="V93" s="373"/>
      <c r="W93" s="373"/>
      <c r="X93" s="373"/>
      <c r="Y93" s="373"/>
      <c r="Z93" s="373"/>
      <c r="AA93" s="373"/>
      <c r="AB93" s="373"/>
      <c r="AC93" s="373"/>
      <c r="AD93" s="373"/>
      <c r="AE93" s="373"/>
      <c r="AF93" s="373"/>
      <c r="AG93" s="373"/>
      <c r="AH93" s="373"/>
    </row>
    <row r="94" spans="1:34" s="8" customFormat="1" x14ac:dyDescent="0.25">
      <c r="A94" s="8" t="s">
        <v>99</v>
      </c>
      <c r="B94" s="372"/>
      <c r="C94" s="373"/>
      <c r="D94" s="373"/>
      <c r="E94" s="373"/>
      <c r="F94" s="373"/>
      <c r="G94" s="373"/>
      <c r="H94" s="373"/>
      <c r="I94" s="373"/>
      <c r="J94" s="373"/>
      <c r="K94" s="373"/>
      <c r="L94" s="373"/>
      <c r="M94" s="373"/>
      <c r="N94" s="373"/>
      <c r="O94" s="373"/>
      <c r="P94" s="373"/>
      <c r="Q94" s="373"/>
      <c r="R94" s="373"/>
      <c r="S94" s="373"/>
      <c r="T94" s="373"/>
      <c r="U94" s="373"/>
      <c r="V94" s="373"/>
      <c r="W94" s="373"/>
      <c r="X94" s="373"/>
      <c r="Y94" s="373"/>
      <c r="Z94" s="373"/>
      <c r="AA94" s="373"/>
      <c r="AB94" s="373"/>
      <c r="AC94" s="373"/>
      <c r="AD94" s="373"/>
      <c r="AE94" s="373"/>
      <c r="AF94" s="373"/>
      <c r="AG94" s="373"/>
      <c r="AH94" s="373"/>
    </row>
    <row r="95" spans="1:34" s="8" customFormat="1" x14ac:dyDescent="0.25">
      <c r="A95" s="8" t="s">
        <v>100</v>
      </c>
      <c r="B95" s="372"/>
      <c r="C95" s="373"/>
      <c r="D95" s="373"/>
      <c r="E95" s="373"/>
      <c r="F95" s="373"/>
      <c r="G95" s="373"/>
      <c r="H95" s="373"/>
      <c r="I95" s="373"/>
      <c r="J95" s="373"/>
      <c r="K95" s="373"/>
      <c r="L95" s="373"/>
      <c r="M95" s="373"/>
      <c r="N95" s="373"/>
      <c r="O95" s="373"/>
      <c r="P95" s="373"/>
      <c r="Q95" s="373"/>
      <c r="R95" s="373"/>
      <c r="S95" s="373"/>
      <c r="T95" s="373"/>
      <c r="U95" s="373"/>
      <c r="V95" s="373"/>
      <c r="W95" s="373"/>
      <c r="X95" s="373"/>
      <c r="Y95" s="373"/>
      <c r="Z95" s="373"/>
      <c r="AA95" s="373"/>
      <c r="AB95" s="373"/>
      <c r="AC95" s="373"/>
      <c r="AD95" s="373"/>
      <c r="AE95" s="373"/>
      <c r="AF95" s="373"/>
      <c r="AG95" s="373"/>
      <c r="AH95" s="373"/>
    </row>
    <row r="96" spans="1:34" s="8" customFormat="1" x14ac:dyDescent="0.25">
      <c r="A96" s="8" t="s">
        <v>101</v>
      </c>
      <c r="B96" s="372"/>
      <c r="C96" s="373"/>
      <c r="D96" s="373"/>
      <c r="E96" s="373"/>
      <c r="F96" s="373"/>
      <c r="G96" s="373"/>
      <c r="H96" s="373"/>
      <c r="I96" s="373"/>
      <c r="J96" s="373"/>
      <c r="K96" s="373"/>
      <c r="L96" s="373"/>
      <c r="M96" s="373"/>
      <c r="N96" s="373"/>
      <c r="O96" s="373"/>
      <c r="P96" s="373"/>
      <c r="Q96" s="373"/>
      <c r="R96" s="373"/>
      <c r="S96" s="373"/>
      <c r="T96" s="373"/>
      <c r="U96" s="373"/>
      <c r="V96" s="373"/>
      <c r="W96" s="373"/>
      <c r="X96" s="373"/>
      <c r="Y96" s="373"/>
      <c r="Z96" s="373"/>
      <c r="AA96" s="373"/>
      <c r="AB96" s="373"/>
      <c r="AC96" s="373"/>
      <c r="AD96" s="373"/>
      <c r="AE96" s="373"/>
      <c r="AF96" s="373"/>
      <c r="AG96" s="373"/>
      <c r="AH96" s="373"/>
    </row>
    <row r="97" spans="1:34" s="8" customFormat="1" x14ac:dyDescent="0.25">
      <c r="A97" s="8" t="s">
        <v>102</v>
      </c>
      <c r="B97" s="372"/>
      <c r="C97" s="373"/>
      <c r="D97" s="373"/>
      <c r="E97" s="373"/>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c r="AD97" s="373"/>
      <c r="AE97" s="373"/>
      <c r="AF97" s="373"/>
      <c r="AG97" s="373"/>
      <c r="AH97" s="373"/>
    </row>
    <row r="98" spans="1:34" s="8" customFormat="1" x14ac:dyDescent="0.25">
      <c r="A98" s="8" t="s">
        <v>103</v>
      </c>
      <c r="B98" s="372"/>
      <c r="C98" s="373"/>
      <c r="D98" s="373"/>
      <c r="E98" s="373"/>
      <c r="F98" s="373"/>
      <c r="G98" s="373"/>
      <c r="H98" s="373"/>
      <c r="I98" s="373"/>
      <c r="J98" s="373"/>
      <c r="K98" s="373"/>
      <c r="L98" s="373"/>
      <c r="M98" s="373"/>
      <c r="N98" s="373"/>
      <c r="O98" s="373"/>
      <c r="P98" s="373"/>
      <c r="Q98" s="373"/>
      <c r="R98" s="373"/>
      <c r="S98" s="373"/>
      <c r="T98" s="373"/>
      <c r="U98" s="373"/>
      <c r="V98" s="373"/>
      <c r="W98" s="373"/>
      <c r="X98" s="373"/>
      <c r="Y98" s="373"/>
      <c r="Z98" s="373"/>
      <c r="AA98" s="373"/>
      <c r="AB98" s="373"/>
      <c r="AC98" s="373"/>
      <c r="AD98" s="373"/>
      <c r="AE98" s="373"/>
      <c r="AF98" s="373"/>
      <c r="AG98" s="373"/>
      <c r="AH98" s="373"/>
    </row>
    <row r="99" spans="1:34" s="8" customFormat="1" x14ac:dyDescent="0.25">
      <c r="A99" s="8" t="s">
        <v>104</v>
      </c>
      <c r="B99" s="372"/>
      <c r="C99" s="373"/>
      <c r="D99" s="373"/>
      <c r="E99" s="373"/>
      <c r="F99" s="373"/>
      <c r="G99" s="373"/>
      <c r="H99" s="373"/>
      <c r="I99" s="373"/>
      <c r="J99" s="373"/>
      <c r="K99" s="373"/>
      <c r="L99" s="373"/>
      <c r="M99" s="373"/>
      <c r="N99" s="373"/>
      <c r="O99" s="373"/>
      <c r="P99" s="373"/>
      <c r="Q99" s="373"/>
      <c r="R99" s="373"/>
      <c r="S99" s="373"/>
      <c r="T99" s="373"/>
      <c r="U99" s="373"/>
      <c r="V99" s="373"/>
      <c r="W99" s="373"/>
      <c r="X99" s="373"/>
      <c r="Y99" s="373"/>
      <c r="Z99" s="373"/>
      <c r="AA99" s="373"/>
      <c r="AB99" s="373"/>
      <c r="AC99" s="373"/>
      <c r="AD99" s="373"/>
      <c r="AE99" s="373"/>
      <c r="AF99" s="373"/>
      <c r="AG99" s="373"/>
      <c r="AH99" s="373"/>
    </row>
    <row r="100" spans="1:34" s="8" customFormat="1" x14ac:dyDescent="0.25">
      <c r="A100" s="8" t="s">
        <v>105</v>
      </c>
      <c r="B100" s="372"/>
      <c r="C100" s="373"/>
      <c r="D100" s="373"/>
      <c r="E100" s="373"/>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c r="AD100" s="373"/>
      <c r="AE100" s="373"/>
      <c r="AF100" s="373"/>
      <c r="AG100" s="373"/>
      <c r="AH100" s="373"/>
    </row>
    <row r="101" spans="1:34" s="8" customFormat="1" x14ac:dyDescent="0.25">
      <c r="A101" s="8" t="s">
        <v>106</v>
      </c>
      <c r="B101" s="372"/>
      <c r="C101" s="373"/>
      <c r="D101" s="373"/>
      <c r="E101" s="373"/>
      <c r="F101" s="373"/>
      <c r="G101" s="373"/>
      <c r="H101" s="373"/>
      <c r="I101" s="373"/>
      <c r="J101" s="373"/>
      <c r="K101" s="373"/>
      <c r="L101" s="373"/>
      <c r="M101" s="373"/>
      <c r="N101" s="373"/>
      <c r="O101" s="373"/>
      <c r="P101" s="373"/>
      <c r="Q101" s="373"/>
      <c r="R101" s="373"/>
      <c r="S101" s="373"/>
      <c r="T101" s="373"/>
      <c r="U101" s="373"/>
      <c r="V101" s="373"/>
      <c r="W101" s="373"/>
      <c r="X101" s="373"/>
      <c r="Y101" s="373"/>
      <c r="Z101" s="373"/>
      <c r="AA101" s="373"/>
      <c r="AB101" s="373"/>
      <c r="AC101" s="373"/>
      <c r="AD101" s="373"/>
      <c r="AE101" s="373"/>
      <c r="AF101" s="373"/>
      <c r="AG101" s="373"/>
      <c r="AH101" s="373"/>
    </row>
    <row r="102" spans="1:34" s="8" customFormat="1" x14ac:dyDescent="0.25">
      <c r="A102" s="8" t="s">
        <v>107</v>
      </c>
      <c r="B102" s="372"/>
      <c r="C102" s="373"/>
      <c r="D102" s="373"/>
      <c r="E102" s="373"/>
      <c r="F102" s="373"/>
      <c r="G102" s="373"/>
      <c r="H102" s="373"/>
      <c r="I102" s="373"/>
      <c r="J102" s="373"/>
      <c r="K102" s="373"/>
      <c r="L102" s="373"/>
      <c r="M102" s="373"/>
      <c r="N102" s="373"/>
      <c r="O102" s="373"/>
      <c r="P102" s="373"/>
      <c r="Q102" s="373"/>
      <c r="R102" s="373"/>
      <c r="S102" s="373"/>
      <c r="T102" s="373"/>
      <c r="U102" s="373"/>
      <c r="V102" s="373"/>
      <c r="W102" s="373"/>
      <c r="X102" s="373"/>
      <c r="Y102" s="373"/>
      <c r="Z102" s="373"/>
      <c r="AA102" s="373"/>
      <c r="AB102" s="373"/>
      <c r="AC102" s="373"/>
      <c r="AD102" s="373"/>
      <c r="AE102" s="373"/>
      <c r="AF102" s="373"/>
      <c r="AG102" s="373"/>
      <c r="AH102" s="373"/>
    </row>
    <row r="103" spans="1:34" s="8" customFormat="1" x14ac:dyDescent="0.25">
      <c r="A103" s="8" t="s">
        <v>108</v>
      </c>
      <c r="B103" s="372"/>
      <c r="C103" s="373"/>
      <c r="D103" s="373"/>
      <c r="E103" s="373"/>
      <c r="F103" s="373"/>
      <c r="G103" s="373"/>
      <c r="H103" s="373"/>
      <c r="I103" s="373"/>
      <c r="J103" s="373"/>
      <c r="K103" s="373"/>
      <c r="L103" s="373"/>
      <c r="M103" s="373"/>
      <c r="N103" s="373"/>
      <c r="O103" s="373"/>
      <c r="P103" s="373"/>
      <c r="Q103" s="373"/>
      <c r="R103" s="373"/>
      <c r="S103" s="373"/>
      <c r="T103" s="373"/>
      <c r="U103" s="373"/>
      <c r="V103" s="373"/>
      <c r="W103" s="373"/>
      <c r="X103" s="373"/>
      <c r="Y103" s="373"/>
      <c r="Z103" s="373"/>
      <c r="AA103" s="373"/>
      <c r="AB103" s="373"/>
      <c r="AC103" s="373"/>
      <c r="AD103" s="373"/>
      <c r="AE103" s="373"/>
      <c r="AF103" s="373"/>
      <c r="AG103" s="373"/>
      <c r="AH103" s="373"/>
    </row>
    <row r="104" spans="1:34" s="8" customFormat="1" x14ac:dyDescent="0.25">
      <c r="A104" s="8" t="s">
        <v>109</v>
      </c>
      <c r="B104" s="372"/>
      <c r="C104" s="373"/>
      <c r="D104" s="373"/>
      <c r="E104" s="373"/>
      <c r="F104" s="373"/>
      <c r="G104" s="373"/>
      <c r="H104" s="373"/>
      <c r="I104" s="373"/>
      <c r="J104" s="373"/>
      <c r="K104" s="373"/>
      <c r="L104" s="373"/>
      <c r="M104" s="373"/>
      <c r="N104" s="373"/>
      <c r="O104" s="373"/>
      <c r="P104" s="373"/>
      <c r="Q104" s="373"/>
      <c r="R104" s="373"/>
      <c r="S104" s="373"/>
      <c r="T104" s="373"/>
      <c r="U104" s="373"/>
      <c r="V104" s="373"/>
      <c r="W104" s="373"/>
      <c r="X104" s="373"/>
      <c r="Y104" s="373"/>
      <c r="Z104" s="373"/>
      <c r="AA104" s="373"/>
      <c r="AB104" s="373"/>
      <c r="AC104" s="373"/>
      <c r="AD104" s="373"/>
      <c r="AE104" s="373"/>
      <c r="AF104" s="373"/>
      <c r="AG104" s="373"/>
      <c r="AH104" s="373"/>
    </row>
    <row r="105" spans="1:34" s="8" customFormat="1" x14ac:dyDescent="0.25">
      <c r="A105" s="8" t="s">
        <v>110</v>
      </c>
      <c r="B105" s="372"/>
      <c r="C105" s="373"/>
      <c r="D105" s="373"/>
      <c r="E105" s="373"/>
      <c r="F105" s="373"/>
      <c r="G105" s="373"/>
      <c r="H105" s="373"/>
      <c r="I105" s="373"/>
      <c r="J105" s="373"/>
      <c r="K105" s="373"/>
      <c r="L105" s="373"/>
      <c r="M105" s="373"/>
      <c r="N105" s="373"/>
      <c r="O105" s="373"/>
      <c r="P105" s="373"/>
      <c r="Q105" s="373"/>
      <c r="R105" s="373"/>
      <c r="S105" s="373"/>
      <c r="T105" s="373"/>
      <c r="U105" s="373"/>
      <c r="V105" s="373"/>
      <c r="W105" s="373"/>
      <c r="X105" s="373"/>
      <c r="Y105" s="373"/>
      <c r="Z105" s="373"/>
      <c r="AA105" s="373"/>
      <c r="AB105" s="373"/>
      <c r="AC105" s="373"/>
      <c r="AD105" s="373"/>
      <c r="AE105" s="373"/>
      <c r="AF105" s="373"/>
      <c r="AG105" s="373"/>
      <c r="AH105" s="373"/>
    </row>
    <row r="106" spans="1:34" s="8" customFormat="1" x14ac:dyDescent="0.25">
      <c r="A106" s="8" t="s">
        <v>111</v>
      </c>
      <c r="B106" s="372"/>
      <c r="C106" s="373"/>
      <c r="D106" s="373"/>
      <c r="E106" s="373"/>
      <c r="F106" s="373"/>
      <c r="G106" s="373"/>
      <c r="H106" s="373"/>
      <c r="I106" s="373"/>
      <c r="J106" s="373"/>
      <c r="K106" s="373"/>
      <c r="L106" s="373"/>
      <c r="M106" s="373"/>
      <c r="N106" s="373"/>
      <c r="O106" s="373"/>
      <c r="P106" s="373"/>
      <c r="Q106" s="373"/>
      <c r="R106" s="373"/>
      <c r="S106" s="373"/>
      <c r="T106" s="373"/>
      <c r="U106" s="373"/>
      <c r="V106" s="373"/>
      <c r="W106" s="373"/>
      <c r="X106" s="373"/>
      <c r="Y106" s="373"/>
      <c r="Z106" s="373"/>
      <c r="AA106" s="373"/>
      <c r="AB106" s="373"/>
      <c r="AC106" s="373"/>
      <c r="AD106" s="373"/>
      <c r="AE106" s="373"/>
      <c r="AF106" s="373"/>
      <c r="AG106" s="373"/>
      <c r="AH106" s="373"/>
    </row>
    <row r="107" spans="1:34" s="8" customFormat="1" x14ac:dyDescent="0.25">
      <c r="A107" s="8" t="s">
        <v>112</v>
      </c>
      <c r="B107" s="372"/>
      <c r="C107" s="373"/>
      <c r="D107" s="373"/>
      <c r="E107" s="373"/>
      <c r="F107" s="373"/>
      <c r="G107" s="373"/>
      <c r="H107" s="373"/>
      <c r="I107" s="373"/>
      <c r="J107" s="373"/>
      <c r="K107" s="373"/>
      <c r="L107" s="373"/>
      <c r="M107" s="373"/>
      <c r="N107" s="373"/>
      <c r="O107" s="373"/>
      <c r="P107" s="373"/>
      <c r="Q107" s="373"/>
      <c r="R107" s="373"/>
      <c r="S107" s="373"/>
      <c r="T107" s="373"/>
      <c r="U107" s="373"/>
      <c r="V107" s="373"/>
      <c r="W107" s="373"/>
      <c r="X107" s="373"/>
      <c r="Y107" s="373"/>
      <c r="Z107" s="373"/>
      <c r="AA107" s="373"/>
      <c r="AB107" s="373"/>
      <c r="AC107" s="373"/>
      <c r="AD107" s="373"/>
      <c r="AE107" s="373"/>
      <c r="AF107" s="373"/>
      <c r="AG107" s="373"/>
      <c r="AH107" s="373"/>
    </row>
    <row r="108" spans="1:34" s="8" customFormat="1" x14ac:dyDescent="0.25">
      <c r="A108" s="8" t="s">
        <v>113</v>
      </c>
      <c r="B108" s="372"/>
      <c r="C108" s="373"/>
      <c r="D108" s="373"/>
      <c r="E108" s="373"/>
      <c r="F108" s="373"/>
      <c r="G108" s="373"/>
      <c r="H108" s="373"/>
      <c r="I108" s="373"/>
      <c r="J108" s="373"/>
      <c r="K108" s="373"/>
      <c r="L108" s="373"/>
      <c r="M108" s="373"/>
      <c r="N108" s="373"/>
      <c r="O108" s="373"/>
      <c r="P108" s="373"/>
      <c r="Q108" s="373"/>
      <c r="R108" s="373"/>
      <c r="S108" s="373"/>
      <c r="T108" s="373"/>
      <c r="U108" s="373"/>
      <c r="V108" s="373"/>
      <c r="W108" s="373"/>
      <c r="X108" s="373"/>
      <c r="Y108" s="373"/>
      <c r="Z108" s="373"/>
      <c r="AA108" s="373"/>
      <c r="AB108" s="373"/>
      <c r="AC108" s="373"/>
      <c r="AD108" s="373"/>
      <c r="AE108" s="373"/>
      <c r="AF108" s="373"/>
      <c r="AG108" s="373"/>
      <c r="AH108" s="373"/>
    </row>
    <row r="110" spans="1:34" x14ac:dyDescent="0.25">
      <c r="A110" s="9" t="s">
        <v>5</v>
      </c>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spans="1:34" s="8" customFormat="1" x14ac:dyDescent="0.25">
      <c r="A111" s="13"/>
      <c r="B111">
        <v>2020</v>
      </c>
      <c r="C111">
        <v>2021</v>
      </c>
      <c r="D111">
        <v>2022</v>
      </c>
      <c r="E111">
        <v>2023</v>
      </c>
      <c r="F111">
        <v>2024</v>
      </c>
      <c r="G111">
        <v>2025</v>
      </c>
      <c r="H111">
        <v>2026</v>
      </c>
      <c r="I111">
        <v>2027</v>
      </c>
      <c r="J111">
        <v>2028</v>
      </c>
      <c r="K111">
        <v>2029</v>
      </c>
      <c r="L111">
        <v>2030</v>
      </c>
      <c r="M111">
        <v>2031</v>
      </c>
      <c r="N111">
        <v>2032</v>
      </c>
      <c r="O111">
        <v>2033</v>
      </c>
      <c r="P111">
        <v>2034</v>
      </c>
      <c r="Q111">
        <v>2035</v>
      </c>
      <c r="R111">
        <v>2036</v>
      </c>
      <c r="S111">
        <v>2037</v>
      </c>
      <c r="T111">
        <v>2038</v>
      </c>
      <c r="U111">
        <v>2039</v>
      </c>
      <c r="V111">
        <v>2040</v>
      </c>
      <c r="W111">
        <v>2041</v>
      </c>
      <c r="X111">
        <v>2042</v>
      </c>
      <c r="Y111">
        <v>2043</v>
      </c>
      <c r="Z111">
        <v>2044</v>
      </c>
      <c r="AA111">
        <v>2045</v>
      </c>
      <c r="AB111">
        <v>2046</v>
      </c>
      <c r="AC111">
        <v>2047</v>
      </c>
      <c r="AD111">
        <v>2048</v>
      </c>
      <c r="AE111">
        <v>2049</v>
      </c>
      <c r="AF111">
        <v>2050</v>
      </c>
    </row>
    <row r="112" spans="1:34" s="8" customFormat="1" x14ac:dyDescent="0.25">
      <c r="A112" s="17" t="s">
        <v>37</v>
      </c>
      <c r="B112" s="18" t="e">
        <f>(D40*10^12)/SUM(C63,C69,C73,C77,C81,C85,C89,C93,C97,C101,C105)</f>
        <v>#DIV/0!</v>
      </c>
      <c r="C112" s="18" t="e">
        <f>(E40*10^12)/SUM(D63,D69,D73,D77,D81,D85,D89,D93,D97,D101,D105)</f>
        <v>#DIV/0!</v>
      </c>
      <c r="D112" s="18" t="e">
        <f>(F40*10^12)/SUM(E63,E69,E73,E77,E81,E85,E89,E93,E97,E101,E105)</f>
        <v>#DIV/0!</v>
      </c>
      <c r="E112" s="18" t="e">
        <f>(G40*10^12)/SUM(F63,F69,F73,F77,F81,F85,F89,F93,F97,F101,F105)</f>
        <v>#DIV/0!</v>
      </c>
      <c r="F112" s="18" t="e">
        <f>(H40*10^12)/SUM(G63,G69,G73,G77,G81,G85,G89,G93,G97,G101,G105)</f>
        <v>#DIV/0!</v>
      </c>
      <c r="G112" s="18" t="e">
        <f>(I40*10^12)/SUM(H63,H69,H73,H77,H81,H85,H89,H93,H97,H101,H105)</f>
        <v>#DIV/0!</v>
      </c>
      <c r="H112" s="18" t="e">
        <f>(J40*10^12)/SUM(I63,I69,I73,I77,I81,I85,I89,I93,I97,I101,I105)</f>
        <v>#DIV/0!</v>
      </c>
      <c r="I112" s="18" t="e">
        <f>(K40*10^12)/SUM(J63,J69,J73,J77,J81,J85,J89,J93,J97,J101,J105)</f>
        <v>#DIV/0!</v>
      </c>
      <c r="J112" s="18" t="e">
        <f>(L40*10^12)/SUM(K63,K69,K73,K77,K81,K85,K89,K93,K97,K101,K105)</f>
        <v>#DIV/0!</v>
      </c>
      <c r="K112" s="18" t="e">
        <f>(M40*10^12)/SUM(L63,L69,L73,L77,L81,L85,L89,L93,L97,L101,L105)</f>
        <v>#DIV/0!</v>
      </c>
      <c r="L112" s="18" t="e">
        <f>(N40*10^12)/SUM(M63,M69,M73,M77,M81,M85,M89,M93,M97,M101,M105)</f>
        <v>#DIV/0!</v>
      </c>
      <c r="M112" s="18" t="e">
        <f>(O40*10^12)/SUM(N63,N69,N73,N77,N81,N85,N89,N93,N97,N101,N105)</f>
        <v>#DIV/0!</v>
      </c>
      <c r="N112" s="18" t="e">
        <f>(P40*10^12)/SUM(O63,O69,O73,O77,O81,O85,O89,O93,O97,O101,O105)</f>
        <v>#DIV/0!</v>
      </c>
      <c r="O112" s="18" t="e">
        <f>(Q40*10^12)/SUM(P63,P69,P73,P77,P81,P85,P89,P93,P97,P101,P105)</f>
        <v>#DIV/0!</v>
      </c>
      <c r="P112" s="18" t="e">
        <f>(R40*10^12)/SUM(Q63,Q69,Q73,Q77,Q81,Q85,Q89,Q93,Q97,Q101,Q105)</f>
        <v>#DIV/0!</v>
      </c>
      <c r="Q112" s="18" t="e">
        <f>(S40*10^12)/SUM(R63,R69,R73,R77,R81,R85,R89,R93,R97,R101,R105)</f>
        <v>#DIV/0!</v>
      </c>
      <c r="R112" s="18" t="e">
        <f>(T40*10^12)/SUM(S63,S69,S73,S77,S81,S85,S89,S93,S97,S101,S105)</f>
        <v>#DIV/0!</v>
      </c>
      <c r="S112" s="18" t="e">
        <f>(U40*10^12)/SUM(T63,T69,T73,T77,T81,T85,T89,T93,T97,T101,T105)</f>
        <v>#DIV/0!</v>
      </c>
      <c r="T112" s="18" t="e">
        <f>(V40*10^12)/SUM(U63,U69,U73,U77,U81,U85,U89,U93,U97,U101,U105)</f>
        <v>#DIV/0!</v>
      </c>
      <c r="U112" s="18" t="e">
        <f>(W40*10^12)/SUM(V63,V69,V73,V77,V81,V85,V89,V93,V97,V101,V105)</f>
        <v>#DIV/0!</v>
      </c>
      <c r="V112" s="18" t="e">
        <f>(X40*10^12)/SUM(W63,W69,W73,W77,W81,W85,W89,W93,W97,W101,W105)</f>
        <v>#DIV/0!</v>
      </c>
      <c r="W112" s="18" t="e">
        <f>(Y40*10^12)/SUM(X63,X69,X73,X77,X81,X85,X89,X93,X97,X101,X105)</f>
        <v>#DIV/0!</v>
      </c>
      <c r="X112" s="18" t="e">
        <f>(Z40*10^12)/SUM(Y63,Y69,Y73,Y77,Y81,Y85,Y89,Y93,Y97,Y101,Y105)</f>
        <v>#DIV/0!</v>
      </c>
      <c r="Y112" s="18" t="e">
        <f>(AA40*10^12)/SUM(Z63,Z69,Z73,Z77,Z81,Z85,Z89,Z93,Z97,Z101,Z105)</f>
        <v>#DIV/0!</v>
      </c>
      <c r="Z112" s="18" t="e">
        <f>(AB40*10^12)/SUM(AA63,AA69,AA73,AA77,AA81,AA85,AA89,AA93,AA97,AA101,AA105)</f>
        <v>#DIV/0!</v>
      </c>
      <c r="AA112" s="18" t="e">
        <f>(AC40*10^12)/SUM(AB63,AB69,AB73,AB77,AB81,AB85,AB89,AB93,AB97,AB101,AB105)</f>
        <v>#DIV/0!</v>
      </c>
      <c r="AB112" s="18" t="e">
        <f>(AD40*10^12)/SUM(AC63,AC69,AC73,AC77,AC81,AC85,AC89,AC93,AC97,AC101,AC105)</f>
        <v>#DIV/0!</v>
      </c>
      <c r="AC112" s="18" t="e">
        <f>(AE40*10^12)/SUM(AD63,AD69,AD73,AD77,AD81,AD85,AD89,AD93,AD97,AD101,AD105)</f>
        <v>#DIV/0!</v>
      </c>
      <c r="AD112" s="18" t="e">
        <f>(AF40*10^12)/SUM(AE63,AE69,AE73,AE77,AE81,AE85,AE89,AE93,AE97,AE101,AE105)</f>
        <v>#DIV/0!</v>
      </c>
      <c r="AE112" s="18" t="e">
        <f>(AG40*10^12)/SUM(AF63,AF69,AF73,AF77,AF81,AF85,AF89,AF93,AF97,AF101,AF105)</f>
        <v>#DIV/0!</v>
      </c>
      <c r="AF112" s="18" t="e">
        <f>(AH40*10^12)/SUM(AG63,AG69,AG73,AG77,AG81,AG85,AG89,AG93,AG97,AG101,AG105)</f>
        <v>#DIV/0!</v>
      </c>
    </row>
    <row r="113" spans="1:32" s="8" customFormat="1" x14ac:dyDescent="0.25">
      <c r="A113" s="17" t="s">
        <v>38</v>
      </c>
      <c r="B113" s="18" t="e">
        <f>(D41*10^12)/SUM(C64,C70,C74,C78,C82,C86,C90,C94,C98,C102,C106)</f>
        <v>#DIV/0!</v>
      </c>
      <c r="C113" s="18" t="e">
        <f>(E41*10^12)/SUM(D64,D70,D74,D78,D82,D86,D90,D94,D98,D102,D106)</f>
        <v>#DIV/0!</v>
      </c>
      <c r="D113" s="18" t="e">
        <f>(F41*10^12)/SUM(E64,E70,E74,E78,E82,E86,E90,E94,E98,E102,E106)</f>
        <v>#DIV/0!</v>
      </c>
      <c r="E113" s="18" t="e">
        <f>(G41*10^12)/SUM(F64,F70,F74,F78,F82,F86,F90,F94,F98,F102,F106)</f>
        <v>#DIV/0!</v>
      </c>
      <c r="F113" s="18" t="e">
        <f>(H41*10^12)/SUM(G64,G70,G74,G78,G82,G86,G90,G94,G98,G102,G106)</f>
        <v>#DIV/0!</v>
      </c>
      <c r="G113" s="18" t="e">
        <f>(I41*10^12)/SUM(H64,H70,H74,H78,H82,H86,H90,H94,H98,H102,H106)</f>
        <v>#DIV/0!</v>
      </c>
      <c r="H113" s="18" t="e">
        <f>(J41*10^12)/SUM(I64,I70,I74,I78,I82,I86,I90,I94,I98,I102,I106)</f>
        <v>#DIV/0!</v>
      </c>
      <c r="I113" s="18" t="e">
        <f>(K41*10^12)/SUM(J64,J70,J74,J78,J82,J86,J90,J94,J98,J102,J106)</f>
        <v>#DIV/0!</v>
      </c>
      <c r="J113" s="18" t="e">
        <f>(L41*10^12)/SUM(K64,K70,K74,K78,K82,K86,K90,K94,K98,K102,K106)</f>
        <v>#DIV/0!</v>
      </c>
      <c r="K113" s="18" t="e">
        <f>(M41*10^12)/SUM(L64,L70,L74,L78,L82,L86,L90,L94,L98,L102,L106)</f>
        <v>#DIV/0!</v>
      </c>
      <c r="L113" s="18" t="e">
        <f>(N41*10^12)/SUM(M64,M70,M74,M78,M82,M86,M90,M94,M98,M102,M106)</f>
        <v>#DIV/0!</v>
      </c>
      <c r="M113" s="18" t="e">
        <f>(O41*10^12)/SUM(N64,N70,N74,N78,N82,N86,N90,N94,N98,N102,N106)</f>
        <v>#DIV/0!</v>
      </c>
      <c r="N113" s="18" t="e">
        <f>(P41*10^12)/SUM(O64,O70,O74,O78,O82,O86,O90,O94,O98,O102,O106)</f>
        <v>#DIV/0!</v>
      </c>
      <c r="O113" s="18" t="e">
        <f>(Q41*10^12)/SUM(P64,P70,P74,P78,P82,P86,P90,P94,P98,P102,P106)</f>
        <v>#DIV/0!</v>
      </c>
      <c r="P113" s="18" t="e">
        <f>(R41*10^12)/SUM(Q64,Q70,Q74,Q78,Q82,Q86,Q90,Q94,Q98,Q102,Q106)</f>
        <v>#DIV/0!</v>
      </c>
      <c r="Q113" s="18" t="e">
        <f>(S41*10^12)/SUM(R64,R70,R74,R78,R82,R86,R90,R94,R98,R102,R106)</f>
        <v>#DIV/0!</v>
      </c>
      <c r="R113" s="18" t="e">
        <f>(T41*10^12)/SUM(S64,S70,S74,S78,S82,S86,S90,S94,S98,S102,S106)</f>
        <v>#DIV/0!</v>
      </c>
      <c r="S113" s="18" t="e">
        <f>(U41*10^12)/SUM(T64,T70,T74,T78,T82,T86,T90,T94,T98,T102,T106)</f>
        <v>#DIV/0!</v>
      </c>
      <c r="T113" s="18" t="e">
        <f>(V41*10^12)/SUM(U64,U70,U74,U78,U82,U86,U90,U94,U98,U102,U106)</f>
        <v>#DIV/0!</v>
      </c>
      <c r="U113" s="18" t="e">
        <f>(W41*10^12)/SUM(V64,V70,V74,V78,V82,V86,V90,V94,V98,V102,V106)</f>
        <v>#DIV/0!</v>
      </c>
      <c r="V113" s="18" t="e">
        <f>(X41*10^12)/SUM(W64,W70,W74,W78,W82,W86,W90,W94,W98,W102,W106)</f>
        <v>#DIV/0!</v>
      </c>
      <c r="W113" s="18" t="e">
        <f>(Y41*10^12)/SUM(X64,X70,X74,X78,X82,X86,X90,X94,X98,X102,X106)</f>
        <v>#DIV/0!</v>
      </c>
      <c r="X113" s="18" t="e">
        <f>(Z41*10^12)/SUM(Y64,Y70,Y74,Y78,Y82,Y86,Y90,Y94,Y98,Y102,Y106)</f>
        <v>#DIV/0!</v>
      </c>
      <c r="Y113" s="18" t="e">
        <f>(AA41*10^12)/SUM(Z64,Z70,Z74,Z78,Z82,Z86,Z90,Z94,Z98,Z102,Z106)</f>
        <v>#DIV/0!</v>
      </c>
      <c r="Z113" s="18" t="e">
        <f>(AB41*10^12)/SUM(AA64,AA70,AA74,AA78,AA82,AA86,AA90,AA94,AA98,AA102,AA106)</f>
        <v>#DIV/0!</v>
      </c>
      <c r="AA113" s="18" t="e">
        <f>(AC41*10^12)/SUM(AB64,AB70,AB74,AB78,AB82,AB86,AB90,AB94,AB98,AB102,AB106)</f>
        <v>#DIV/0!</v>
      </c>
      <c r="AB113" s="18" t="e">
        <f>(AD41*10^12)/SUM(AC64,AC70,AC74,AC78,AC82,AC86,AC90,AC94,AC98,AC102,AC106)</f>
        <v>#DIV/0!</v>
      </c>
      <c r="AC113" s="18" t="e">
        <f>(AE41*10^12)/SUM(AD64,AD70,AD74,AD78,AD82,AD86,AD90,AD94,AD98,AD102,AD106)</f>
        <v>#DIV/0!</v>
      </c>
      <c r="AD113" s="18" t="e">
        <f>(AF41*10^12)/SUM(AE64,AE70,AE74,AE78,AE82,AE86,AE90,AE94,AE98,AE102,AE106)</f>
        <v>#DIV/0!</v>
      </c>
      <c r="AE113" s="18" t="e">
        <f>(AG41*10^12)/SUM(AF64,AF70,AF74,AF78,AF82,AF86,AF90,AF94,AF98,AF102,AF106)</f>
        <v>#DIV/0!</v>
      </c>
      <c r="AF113" s="18" t="e">
        <f>(AH41*10^12)/SUM(AG64,AG70,AG74,AG78,AG82,AG86,AG90,AG94,AG98,AG102,AG106)</f>
        <v>#DIV/0!</v>
      </c>
    </row>
    <row r="114" spans="1:32" s="8" customFormat="1" x14ac:dyDescent="0.25">
      <c r="A114" s="17" t="s">
        <v>41</v>
      </c>
      <c r="B114" s="18" t="e">
        <f>(D42*10^12)/SUM(C65,C71,C75,C79,C83,C87,C91,C95,C99,C103,C107)</f>
        <v>#DIV/0!</v>
      </c>
      <c r="C114" s="18" t="e">
        <f>(E42*10^12)/SUM(D65,D71,D75,D79,D83,D87,D91,D95,D99,D103,D107)</f>
        <v>#DIV/0!</v>
      </c>
      <c r="D114" s="18" t="e">
        <f>(F42*10^12)/SUM(E65,E71,E75,E79,E83,E87,E91,E95,E99,E103,E107)</f>
        <v>#DIV/0!</v>
      </c>
      <c r="E114" s="18" t="e">
        <f>(G42*10^12)/SUM(F65,F71,F75,F79,F83,F87,F91,F95,F99,F103,F107)</f>
        <v>#DIV/0!</v>
      </c>
      <c r="F114" s="18" t="e">
        <f>(H42*10^12)/SUM(G65,G71,G75,G79,G83,G87,G91,G95,G99,G103,G107)</f>
        <v>#DIV/0!</v>
      </c>
      <c r="G114" s="18" t="e">
        <f>(I42*10^12)/SUM(H65,H71,H75,H79,H83,H87,H91,H95,H99,H103,H107)</f>
        <v>#DIV/0!</v>
      </c>
      <c r="H114" s="18" t="e">
        <f>(J42*10^12)/SUM(I65,I71,I75,I79,I83,I87,I91,I95,I99,I103,I107)</f>
        <v>#DIV/0!</v>
      </c>
      <c r="I114" s="18" t="e">
        <f>(K42*10^12)/SUM(J65,J71,J75,J79,J83,J87,J91,J95,J99,J103,J107)</f>
        <v>#DIV/0!</v>
      </c>
      <c r="J114" s="18" t="e">
        <f>(L42*10^12)/SUM(K65,K71,K75,K79,K83,K87,K91,K95,K99,K103,K107)</f>
        <v>#DIV/0!</v>
      </c>
      <c r="K114" s="18" t="e">
        <f>(M42*10^12)/SUM(L65,L71,L75,L79,L83,L87,L91,L95,L99,L103,L107)</f>
        <v>#DIV/0!</v>
      </c>
      <c r="L114" s="18" t="e">
        <f>(N42*10^12)/SUM(M65,M71,M75,M79,M83,M87,M91,M95,M99,M103,M107)</f>
        <v>#DIV/0!</v>
      </c>
      <c r="M114" s="18" t="e">
        <f>(O42*10^12)/SUM(N65,N71,N75,N79,N83,N87,N91,N95,N99,N103,N107)</f>
        <v>#DIV/0!</v>
      </c>
      <c r="N114" s="18" t="e">
        <f>(P42*10^12)/SUM(O65,O71,O75,O79,O83,O87,O91,O95,O99,O103,O107)</f>
        <v>#DIV/0!</v>
      </c>
      <c r="O114" s="18" t="e">
        <f>(Q42*10^12)/SUM(P65,P71,P75,P79,P83,P87,P91,P95,P99,P103,P107)</f>
        <v>#DIV/0!</v>
      </c>
      <c r="P114" s="18" t="e">
        <f>(R42*10^12)/SUM(Q65,Q71,Q75,Q79,Q83,Q87,Q91,Q95,Q99,Q103,Q107)</f>
        <v>#DIV/0!</v>
      </c>
      <c r="Q114" s="18" t="e">
        <f>(S42*10^12)/SUM(R65,R71,R75,R79,R83,R87,R91,R95,R99,R103,R107)</f>
        <v>#DIV/0!</v>
      </c>
      <c r="R114" s="18" t="e">
        <f>(T42*10^12)/SUM(S65,S71,S75,S79,S83,S87,S91,S95,S99,S103,S107)</f>
        <v>#DIV/0!</v>
      </c>
      <c r="S114" s="18" t="e">
        <f>(U42*10^12)/SUM(T65,T71,T75,T79,T83,T87,T91,T95,T99,T103,T107)</f>
        <v>#DIV/0!</v>
      </c>
      <c r="T114" s="18" t="e">
        <f>(V42*10^12)/SUM(U65,U71,U75,U79,U83,U87,U91,U95,U99,U103,U107)</f>
        <v>#DIV/0!</v>
      </c>
      <c r="U114" s="18" t="e">
        <f>(W42*10^12)/SUM(V65,V71,V75,V79,V83,V87,V91,V95,V99,V103,V107)</f>
        <v>#DIV/0!</v>
      </c>
      <c r="V114" s="18" t="e">
        <f>(X42*10^12)/SUM(W65,W71,W75,W79,W83,W87,W91,W95,W99,W103,W107)</f>
        <v>#DIV/0!</v>
      </c>
      <c r="W114" s="18" t="e">
        <f>(Y42*10^12)/SUM(X65,X71,X75,X79,X83,X87,X91,X95,X99,X103,X107)</f>
        <v>#DIV/0!</v>
      </c>
      <c r="X114" s="18" t="e">
        <f>(Z42*10^12)/SUM(Y65,Y71,Y75,Y79,Y83,Y87,Y91,Y95,Y99,Y103,Y107)</f>
        <v>#DIV/0!</v>
      </c>
      <c r="Y114" s="18" t="e">
        <f>(AA42*10^12)/SUM(Z65,Z71,Z75,Z79,Z83,Z87,Z91,Z95,Z99,Z103,Z107)</f>
        <v>#DIV/0!</v>
      </c>
      <c r="Z114" s="18" t="e">
        <f>(AB42*10^12)/SUM(AA65,AA71,AA75,AA79,AA83,AA87,AA91,AA95,AA99,AA103,AA107)</f>
        <v>#DIV/0!</v>
      </c>
      <c r="AA114" s="18" t="e">
        <f>(AC42*10^12)/SUM(AB65,AB71,AB75,AB79,AB83,AB87,AB91,AB95,AB99,AB103,AB107)</f>
        <v>#DIV/0!</v>
      </c>
      <c r="AB114" s="18" t="e">
        <f>(AD42*10^12)/SUM(AC65,AC71,AC75,AC79,AC83,AC87,AC91,AC95,AC99,AC103,AC107)</f>
        <v>#DIV/0!</v>
      </c>
      <c r="AC114" s="18" t="e">
        <f>(AE42*10^12)/SUM(AD65,AD71,AD75,AD79,AD83,AD87,AD91,AD95,AD99,AD103,AD107)</f>
        <v>#DIV/0!</v>
      </c>
      <c r="AD114" s="18" t="e">
        <f>(AF42*10^12)/SUM(AE65,AE71,AE75,AE79,AE83,AE87,AE91,AE95,AE99,AE103,AE107)</f>
        <v>#DIV/0!</v>
      </c>
      <c r="AE114" s="18" t="e">
        <f>(AG42*10^12)/SUM(AF65,AF71,AF75,AF79,AF83,AF87,AF91,AF95,AF99,AF103,AF107)</f>
        <v>#DIV/0!</v>
      </c>
      <c r="AF114" s="18" t="e">
        <f>(AH42*10^12)/SUM(AG65,AG71,AG75,AG79,AG83,AG87,AG91,AG95,AG99,AG103,AG107)</f>
        <v>#DIV/0!</v>
      </c>
    </row>
    <row r="115" spans="1:32" s="8" customFormat="1" x14ac:dyDescent="0.25">
      <c r="A115" s="17" t="s">
        <v>51</v>
      </c>
      <c r="B115" s="18" t="e">
        <f>(D43*10^12)/SUM(C66,C72,C76,C80,C84,C88,C92,C96,C100,C104,C108)</f>
        <v>#DIV/0!</v>
      </c>
      <c r="C115" s="18" t="e">
        <f>(E43*10^12)/SUM(D66,D72,D76,D80,D84,D88,D92,D96,D100,D104,D108)</f>
        <v>#DIV/0!</v>
      </c>
      <c r="D115" s="18" t="e">
        <f>(F43*10^12)/SUM(E66,E72,E76,E80,E84,E88,E92,E96,E100,E104,E108)</f>
        <v>#DIV/0!</v>
      </c>
      <c r="E115" s="18" t="e">
        <f>(G43*10^12)/SUM(F66,F72,F76,F80,F84,F88,F92,F96,F100,F104,F108)</f>
        <v>#DIV/0!</v>
      </c>
      <c r="F115" s="18" t="e">
        <f>(H43*10^12)/SUM(G66,G72,G76,G80,G84,G88,G92,G96,G100,G104,G108)</f>
        <v>#DIV/0!</v>
      </c>
      <c r="G115" s="18" t="e">
        <f>(I43*10^12)/SUM(H66,H72,H76,H80,H84,H88,H92,H96,H100,H104,H108)</f>
        <v>#DIV/0!</v>
      </c>
      <c r="H115" s="18" t="e">
        <f>(J43*10^12)/SUM(I66,I72,I76,I80,I84,I88,I92,I96,I100,I104,I108)</f>
        <v>#DIV/0!</v>
      </c>
      <c r="I115" s="18" t="e">
        <f>(K43*10^12)/SUM(J66,J72,J76,J80,J84,J88,J92,J96,J100,J104,J108)</f>
        <v>#DIV/0!</v>
      </c>
      <c r="J115" s="18" t="e">
        <f>(L43*10^12)/SUM(K66,K72,K76,K80,K84,K88,K92,K96,K100,K104,K108)</f>
        <v>#DIV/0!</v>
      </c>
      <c r="K115" s="18" t="e">
        <f>(M43*10^12)/SUM(L66,L72,L76,L80,L84,L88,L92,L96,L100,L104,L108)</f>
        <v>#DIV/0!</v>
      </c>
      <c r="L115" s="18" t="e">
        <f>(N43*10^12)/SUM(M66,M72,M76,M80,M84,M88,M92,M96,M100,M104,M108)</f>
        <v>#DIV/0!</v>
      </c>
      <c r="M115" s="18" t="e">
        <f>(O43*10^12)/SUM(N66,N72,N76,N80,N84,N88,N92,N96,N100,N104,N108)</f>
        <v>#DIV/0!</v>
      </c>
      <c r="N115" s="18" t="e">
        <f>(P43*10^12)/SUM(O66,O72,O76,O80,O84,O88,O92,O96,O100,O104,O108)</f>
        <v>#DIV/0!</v>
      </c>
      <c r="O115" s="18" t="e">
        <f>(Q43*10^12)/SUM(P66,P72,P76,P80,P84,P88,P92,P96,P100,P104,P108)</f>
        <v>#DIV/0!</v>
      </c>
      <c r="P115" s="18" t="e">
        <f>(R43*10^12)/SUM(Q66,Q72,Q76,Q80,Q84,Q88,Q92,Q96,Q100,Q104,Q108)</f>
        <v>#DIV/0!</v>
      </c>
      <c r="Q115" s="18" t="e">
        <f>(S43*10^12)/SUM(R66,R72,R76,R80,R84,R88,R92,R96,R100,R104,R108)</f>
        <v>#DIV/0!</v>
      </c>
      <c r="R115" s="18" t="e">
        <f>(T43*10^12)/SUM(S66,S72,S76,S80,S84,S88,S92,S96,S100,S104,S108)</f>
        <v>#DIV/0!</v>
      </c>
      <c r="S115" s="18" t="e">
        <f>(U43*10^12)/SUM(T66,T72,T76,T80,T84,T88,T92,T96,T100,T104,T108)</f>
        <v>#DIV/0!</v>
      </c>
      <c r="T115" s="18" t="e">
        <f>(V43*10^12)/SUM(U66,U72,U76,U80,U84,U88,U92,U96,U100,U104,U108)</f>
        <v>#DIV/0!</v>
      </c>
      <c r="U115" s="18" t="e">
        <f>(W43*10^12)/SUM(V66,V72,V76,V80,V84,V88,V92,V96,V100,V104,V108)</f>
        <v>#DIV/0!</v>
      </c>
      <c r="V115" s="18" t="e">
        <f>(X43*10^12)/SUM(W66,W72,W76,W80,W84,W88,W92,W96,W100,W104,W108)</f>
        <v>#DIV/0!</v>
      </c>
      <c r="W115" s="18" t="e">
        <f>(Y43*10^12)/SUM(X66,X72,X76,X80,X84,X88,X92,X96,X100,X104,X108)</f>
        <v>#DIV/0!</v>
      </c>
      <c r="X115" s="18" t="e">
        <f>(Z43*10^12)/SUM(Y66,Y72,Y76,Y80,Y84,Y88,Y92,Y96,Y100,Y104,Y108)</f>
        <v>#DIV/0!</v>
      </c>
      <c r="Y115" s="18" t="e">
        <f>(AA43*10^12)/SUM(Z66,Z72,Z76,Z80,Z84,Z88,Z92,Z96,Z100,Z104,Z108)</f>
        <v>#DIV/0!</v>
      </c>
      <c r="Z115" s="18" t="e">
        <f>(AB43*10^12)/SUM(AA66,AA72,AA76,AA80,AA84,AA88,AA92,AA96,AA100,AA104,AA108)</f>
        <v>#DIV/0!</v>
      </c>
      <c r="AA115" s="18" t="e">
        <f>(AC43*10^12)/SUM(AB66,AB72,AB76,AB80,AB84,AB88,AB92,AB96,AB100,AB104,AB108)</f>
        <v>#DIV/0!</v>
      </c>
      <c r="AB115" s="18" t="e">
        <f>(AD43*10^12)/SUM(AC66,AC72,AC76,AC80,AC84,AC88,AC92,AC96,AC100,AC104,AC108)</f>
        <v>#DIV/0!</v>
      </c>
      <c r="AC115" s="18" t="e">
        <f>(AE43*10^12)/SUM(AD66,AD72,AD76,AD80,AD84,AD88,AD92,AD96,AD100,AD104,AD108)</f>
        <v>#DIV/0!</v>
      </c>
      <c r="AD115" s="18" t="e">
        <f>(AF43*10^12)/SUM(AE66,AE72,AE76,AE80,AE84,AE88,AE92,AE96,AE100,AE104,AE108)</f>
        <v>#DIV/0!</v>
      </c>
      <c r="AE115" s="18" t="e">
        <f>(AG43*10^12)/SUM(AF66,AF72,AF76,AF80,AF84,AF88,AF92,AF96,AF100,AF104,AF108)</f>
        <v>#DIV/0!</v>
      </c>
      <c r="AF115" s="18" t="e">
        <f>(AH43*10^12)/SUM(AG66,AG72,AG76,AG80,AG84,AG88,AG92,AG96,AG100,AG104,AG108)</f>
        <v>#DIV/0!</v>
      </c>
    </row>
    <row r="116" spans="1:32" s="8" customFormat="1" x14ac:dyDescent="0.25">
      <c r="A116" s="13"/>
    </row>
    <row r="117" spans="1:32" s="8" customFormat="1" x14ac:dyDescent="0.25">
      <c r="A117" s="13"/>
      <c r="Q117" s="16"/>
    </row>
    <row r="118" spans="1:32" s="8" customFormat="1" x14ac:dyDescent="0.25">
      <c r="A118" s="13"/>
    </row>
    <row r="119" spans="1:32" s="8" customFormat="1" x14ac:dyDescent="0.25">
      <c r="A119" s="13"/>
    </row>
    <row r="120" spans="1:32" s="8" customFormat="1" x14ac:dyDescent="0.25">
      <c r="A120" s="13"/>
    </row>
    <row r="121" spans="1:32" s="8" customFormat="1" x14ac:dyDescent="0.25">
      <c r="A121" s="13"/>
    </row>
    <row r="122" spans="1:32" s="8" customFormat="1" x14ac:dyDescent="0.25">
      <c r="A122" s="13"/>
    </row>
    <row r="123" spans="1:32" s="8" customFormat="1" x14ac:dyDescent="0.25">
      <c r="A123" s="13"/>
    </row>
    <row r="124" spans="1:32" s="8" customFormat="1" x14ac:dyDescent="0.25">
      <c r="A124" s="13"/>
    </row>
    <row r="125" spans="1:32" s="8" customFormat="1" x14ac:dyDescent="0.25">
      <c r="A125" s="13"/>
    </row>
    <row r="126" spans="1:32" s="8" customFormat="1" x14ac:dyDescent="0.25">
      <c r="A126" s="13"/>
    </row>
    <row r="127" spans="1:32" s="8" customFormat="1" x14ac:dyDescent="0.25">
      <c r="A127" s="13"/>
    </row>
    <row r="128" spans="1:32" s="8" customFormat="1" x14ac:dyDescent="0.25">
      <c r="A128" s="13"/>
    </row>
    <row r="129" spans="1:1" s="8" customFormat="1" x14ac:dyDescent="0.25">
      <c r="A129" s="13"/>
    </row>
    <row r="130" spans="1:1" s="8" customFormat="1" x14ac:dyDescent="0.25">
      <c r="A130" s="13"/>
    </row>
    <row r="131" spans="1:1" s="8" customFormat="1" x14ac:dyDescent="0.25">
      <c r="A131" s="13"/>
    </row>
    <row r="132" spans="1:1" s="8" customFormat="1" x14ac:dyDescent="0.25">
      <c r="A132" s="13"/>
    </row>
    <row r="133" spans="1:1" s="8" customFormat="1" x14ac:dyDescent="0.25">
      <c r="A133" s="13"/>
    </row>
    <row r="134" spans="1:1" s="8" customFormat="1" x14ac:dyDescent="0.25">
      <c r="A134" s="13"/>
    </row>
    <row r="135" spans="1:1" s="8" customFormat="1" x14ac:dyDescent="0.25">
      <c r="A135" s="13"/>
    </row>
    <row r="136" spans="1:1" s="8" customFormat="1" x14ac:dyDescent="0.25">
      <c r="A136" s="13"/>
    </row>
    <row r="137" spans="1:1" s="8" customFormat="1" x14ac:dyDescent="0.25">
      <c r="A137" s="13"/>
    </row>
    <row r="138" spans="1:1" s="8" customFormat="1" x14ac:dyDescent="0.25">
      <c r="A138"/>
    </row>
    <row r="139" spans="1:1" s="8" customFormat="1" x14ac:dyDescent="0.25">
      <c r="A139"/>
    </row>
    <row r="140" spans="1:1" s="8" customFormat="1" x14ac:dyDescent="0.25">
      <c r="A140"/>
    </row>
    <row r="141" spans="1:1" s="8" customFormat="1" x14ac:dyDescent="0.25">
      <c r="A14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DDC5-B47D-412D-83A1-985DCFECCE82}">
  <dimension ref="A1:I48"/>
  <sheetViews>
    <sheetView workbookViewId="0">
      <selection activeCell="B35" sqref="B35"/>
    </sheetView>
  </sheetViews>
  <sheetFormatPr defaultRowHeight="15" x14ac:dyDescent="0.25"/>
  <cols>
    <col min="1" max="1" width="47.7109375" customWidth="1"/>
    <col min="2" max="2" width="25.7109375" customWidth="1"/>
    <col min="3" max="3" width="18.85546875" customWidth="1"/>
    <col min="4" max="4" width="27.85546875" customWidth="1"/>
    <col min="5" max="5" width="12.140625" style="19" customWidth="1"/>
    <col min="6" max="6" width="30.140625" customWidth="1"/>
    <col min="7" max="7" width="26.28515625" customWidth="1"/>
    <col min="8" max="8" width="37.28515625" customWidth="1"/>
    <col min="9" max="9" width="31.140625" customWidth="1"/>
  </cols>
  <sheetData>
    <row r="1" spans="1:9" x14ac:dyDescent="0.25">
      <c r="A1" s="44" t="s">
        <v>215</v>
      </c>
      <c r="B1" s="44"/>
      <c r="C1" s="42"/>
      <c r="D1" s="42"/>
      <c r="E1" s="43"/>
      <c r="F1" s="42"/>
      <c r="G1" s="42"/>
      <c r="H1" s="41"/>
      <c r="I1" s="41"/>
    </row>
    <row r="2" spans="1:9" x14ac:dyDescent="0.25">
      <c r="A2" s="1" t="s">
        <v>214</v>
      </c>
      <c r="B2" s="1" t="s">
        <v>213</v>
      </c>
      <c r="C2" s="1" t="s">
        <v>212</v>
      </c>
      <c r="D2" s="1" t="s">
        <v>211</v>
      </c>
      <c r="E2" s="40" t="s">
        <v>210</v>
      </c>
      <c r="F2" s="1" t="s">
        <v>209</v>
      </c>
      <c r="G2" s="1" t="s">
        <v>0</v>
      </c>
      <c r="H2" s="1" t="s">
        <v>208</v>
      </c>
      <c r="I2" s="1" t="s">
        <v>207</v>
      </c>
    </row>
    <row r="3" spans="1:9" x14ac:dyDescent="0.25">
      <c r="A3" t="s">
        <v>206</v>
      </c>
      <c r="B3" t="s">
        <v>152</v>
      </c>
      <c r="C3" t="s">
        <v>162</v>
      </c>
      <c r="D3" t="s">
        <v>143</v>
      </c>
      <c r="E3" s="19">
        <v>0.4</v>
      </c>
      <c r="F3" t="s">
        <v>150</v>
      </c>
      <c r="H3" t="s">
        <v>155</v>
      </c>
    </row>
    <row r="4" spans="1:9" x14ac:dyDescent="0.25">
      <c r="A4" t="s">
        <v>205</v>
      </c>
      <c r="B4" t="s">
        <v>152</v>
      </c>
      <c r="C4" t="s">
        <v>162</v>
      </c>
      <c r="D4" t="s">
        <v>142</v>
      </c>
      <c r="E4" s="19">
        <v>0.2</v>
      </c>
      <c r="F4" t="s">
        <v>150</v>
      </c>
    </row>
    <row r="5" spans="1:9" x14ac:dyDescent="0.25">
      <c r="A5" t="s">
        <v>204</v>
      </c>
      <c r="B5" t="s">
        <v>152</v>
      </c>
      <c r="C5" t="s">
        <v>162</v>
      </c>
      <c r="D5" t="s">
        <v>143</v>
      </c>
      <c r="E5" s="19">
        <v>7</v>
      </c>
      <c r="F5" t="s">
        <v>150</v>
      </c>
      <c r="H5" t="s">
        <v>155</v>
      </c>
    </row>
    <row r="6" spans="1:9" x14ac:dyDescent="0.25">
      <c r="A6" t="s">
        <v>203</v>
      </c>
      <c r="B6" t="s">
        <v>152</v>
      </c>
      <c r="C6" t="s">
        <v>196</v>
      </c>
      <c r="D6" t="s">
        <v>143</v>
      </c>
      <c r="E6" s="19">
        <v>1</v>
      </c>
      <c r="F6" t="s">
        <v>156</v>
      </c>
      <c r="H6" t="s">
        <v>155</v>
      </c>
    </row>
    <row r="7" spans="1:9" x14ac:dyDescent="0.25">
      <c r="A7" t="s">
        <v>202</v>
      </c>
      <c r="B7" t="s">
        <v>152</v>
      </c>
      <c r="C7" t="s">
        <v>162</v>
      </c>
      <c r="D7" t="s">
        <v>141</v>
      </c>
      <c r="E7" s="19">
        <v>3</v>
      </c>
      <c r="F7" t="s">
        <v>150</v>
      </c>
      <c r="H7" t="s">
        <v>201</v>
      </c>
      <c r="I7" s="20" t="s">
        <v>200</v>
      </c>
    </row>
    <row r="8" spans="1:9" x14ac:dyDescent="0.25">
      <c r="A8" t="s">
        <v>199</v>
      </c>
      <c r="B8" t="s">
        <v>152</v>
      </c>
      <c r="C8" t="s">
        <v>162</v>
      </c>
      <c r="D8" t="s">
        <v>143</v>
      </c>
      <c r="E8" s="19">
        <v>0.35</v>
      </c>
      <c r="F8" t="s">
        <v>150</v>
      </c>
      <c r="H8" t="s">
        <v>155</v>
      </c>
    </row>
    <row r="9" spans="1:9" x14ac:dyDescent="0.25">
      <c r="A9" t="s">
        <v>198</v>
      </c>
      <c r="B9" t="s">
        <v>152</v>
      </c>
      <c r="C9" t="s">
        <v>160</v>
      </c>
      <c r="D9" t="s">
        <v>171</v>
      </c>
      <c r="E9" s="19">
        <v>0.12</v>
      </c>
      <c r="F9" t="s">
        <v>150</v>
      </c>
    </row>
    <row r="10" spans="1:9" x14ac:dyDescent="0.25">
      <c r="A10" t="s">
        <v>197</v>
      </c>
      <c r="B10" t="s">
        <v>152</v>
      </c>
      <c r="C10" t="s">
        <v>196</v>
      </c>
      <c r="D10" t="s">
        <v>143</v>
      </c>
      <c r="E10" s="19">
        <v>0.7</v>
      </c>
      <c r="F10" t="s">
        <v>156</v>
      </c>
      <c r="H10" t="s">
        <v>155</v>
      </c>
    </row>
    <row r="11" spans="1:9" x14ac:dyDescent="0.25">
      <c r="A11" t="s">
        <v>195</v>
      </c>
      <c r="B11" t="s">
        <v>152</v>
      </c>
      <c r="C11" t="s">
        <v>162</v>
      </c>
      <c r="D11" t="s">
        <v>137</v>
      </c>
      <c r="E11" s="19">
        <v>0.28999999999999998</v>
      </c>
      <c r="F11" t="s">
        <v>150</v>
      </c>
    </row>
    <row r="12" spans="1:9" ht="105" x14ac:dyDescent="0.25">
      <c r="A12" t="s">
        <v>194</v>
      </c>
      <c r="B12" t="s">
        <v>152</v>
      </c>
      <c r="C12" t="s">
        <v>162</v>
      </c>
      <c r="D12" t="s">
        <v>143</v>
      </c>
      <c r="E12" s="19">
        <v>5</v>
      </c>
      <c r="F12" s="39" t="s">
        <v>193</v>
      </c>
      <c r="G12" s="39" t="s">
        <v>192</v>
      </c>
      <c r="H12" t="s">
        <v>155</v>
      </c>
    </row>
    <row r="13" spans="1:9" x14ac:dyDescent="0.25">
      <c r="A13" t="s">
        <v>191</v>
      </c>
      <c r="B13" t="s">
        <v>152</v>
      </c>
      <c r="C13" t="s">
        <v>162</v>
      </c>
      <c r="D13" t="s">
        <v>137</v>
      </c>
      <c r="E13" s="19">
        <v>0.1</v>
      </c>
      <c r="F13" t="s">
        <v>150</v>
      </c>
    </row>
    <row r="14" spans="1:9" x14ac:dyDescent="0.25">
      <c r="A14" t="s">
        <v>190</v>
      </c>
      <c r="B14" t="s">
        <v>152</v>
      </c>
      <c r="C14" t="s">
        <v>162</v>
      </c>
      <c r="D14" t="s">
        <v>142</v>
      </c>
      <c r="E14" s="19">
        <v>0.3</v>
      </c>
      <c r="F14" t="s">
        <v>150</v>
      </c>
    </row>
    <row r="15" spans="1:9" x14ac:dyDescent="0.25">
      <c r="A15" t="s">
        <v>189</v>
      </c>
      <c r="B15" t="s">
        <v>152</v>
      </c>
      <c r="C15" t="s">
        <v>188</v>
      </c>
      <c r="D15" t="s">
        <v>143</v>
      </c>
      <c r="E15" s="19">
        <v>4.5999999999999996</v>
      </c>
      <c r="F15" t="s">
        <v>150</v>
      </c>
      <c r="H15" t="s">
        <v>187</v>
      </c>
      <c r="I15" s="20" t="s">
        <v>186</v>
      </c>
    </row>
    <row r="16" spans="1:9" x14ac:dyDescent="0.25">
      <c r="A16" t="s">
        <v>185</v>
      </c>
      <c r="B16" s="38" t="s">
        <v>165</v>
      </c>
      <c r="C16" t="s">
        <v>162</v>
      </c>
      <c r="D16" t="s">
        <v>143</v>
      </c>
      <c r="E16" s="37">
        <v>0.9</v>
      </c>
      <c r="F16" t="s">
        <v>150</v>
      </c>
      <c r="H16" t="s">
        <v>155</v>
      </c>
    </row>
    <row r="17" spans="1:9" x14ac:dyDescent="0.25">
      <c r="A17" t="s">
        <v>184</v>
      </c>
      <c r="B17" t="s">
        <v>152</v>
      </c>
      <c r="C17" t="s">
        <v>162</v>
      </c>
      <c r="D17" t="s">
        <v>142</v>
      </c>
      <c r="E17" s="19">
        <v>1</v>
      </c>
      <c r="F17" t="s">
        <v>150</v>
      </c>
      <c r="H17" t="s">
        <v>183</v>
      </c>
      <c r="I17" s="20" t="s">
        <v>182</v>
      </c>
    </row>
    <row r="18" spans="1:9" x14ac:dyDescent="0.25">
      <c r="A18" t="s">
        <v>181</v>
      </c>
      <c r="B18" t="s">
        <v>152</v>
      </c>
      <c r="C18" t="s">
        <v>162</v>
      </c>
      <c r="D18" t="s">
        <v>140</v>
      </c>
      <c r="E18" s="19">
        <v>1</v>
      </c>
      <c r="F18" t="s">
        <v>150</v>
      </c>
      <c r="H18" t="s">
        <v>180</v>
      </c>
      <c r="I18" s="20" t="s">
        <v>179</v>
      </c>
    </row>
    <row r="19" spans="1:9" x14ac:dyDescent="0.25">
      <c r="A19" t="s">
        <v>178</v>
      </c>
      <c r="B19" t="s">
        <v>152</v>
      </c>
      <c r="C19" t="s">
        <v>151</v>
      </c>
      <c r="D19" t="s">
        <v>164</v>
      </c>
      <c r="E19" s="19">
        <v>1</v>
      </c>
      <c r="F19" t="s">
        <v>150</v>
      </c>
      <c r="H19" t="s">
        <v>155</v>
      </c>
    </row>
    <row r="20" spans="1:9" x14ac:dyDescent="0.25">
      <c r="A20" t="s">
        <v>177</v>
      </c>
      <c r="B20" t="s">
        <v>152</v>
      </c>
      <c r="C20" t="s">
        <v>176</v>
      </c>
      <c r="D20" t="s">
        <v>143</v>
      </c>
      <c r="E20" s="19">
        <v>0.8</v>
      </c>
      <c r="F20" t="s">
        <v>150</v>
      </c>
      <c r="H20" t="s">
        <v>155</v>
      </c>
    </row>
    <row r="21" spans="1:9" x14ac:dyDescent="0.25">
      <c r="A21" t="s">
        <v>175</v>
      </c>
      <c r="B21" t="s">
        <v>152</v>
      </c>
      <c r="C21" t="s">
        <v>151</v>
      </c>
      <c r="D21" t="s">
        <v>174</v>
      </c>
      <c r="E21" s="19">
        <v>1.2</v>
      </c>
      <c r="F21" t="s">
        <v>156</v>
      </c>
      <c r="H21" t="s">
        <v>149</v>
      </c>
      <c r="I21" s="20" t="s">
        <v>173</v>
      </c>
    </row>
    <row r="22" spans="1:9" x14ac:dyDescent="0.25">
      <c r="A22" t="s">
        <v>172</v>
      </c>
      <c r="B22" t="s">
        <v>152</v>
      </c>
      <c r="C22" t="s">
        <v>160</v>
      </c>
      <c r="D22" t="s">
        <v>171</v>
      </c>
      <c r="E22" s="19">
        <v>0.1</v>
      </c>
      <c r="F22" t="s">
        <v>150</v>
      </c>
    </row>
    <row r="23" spans="1:9" x14ac:dyDescent="0.25">
      <c r="A23" t="s">
        <v>170</v>
      </c>
      <c r="B23" t="s">
        <v>152</v>
      </c>
      <c r="C23" t="s">
        <v>169</v>
      </c>
      <c r="D23" t="s">
        <v>138</v>
      </c>
      <c r="E23" s="19">
        <v>0.8</v>
      </c>
      <c r="F23" t="s">
        <v>150</v>
      </c>
      <c r="H23" t="s">
        <v>168</v>
      </c>
      <c r="I23" s="20" t="s">
        <v>167</v>
      </c>
    </row>
    <row r="24" spans="1:9" x14ac:dyDescent="0.25">
      <c r="A24" t="s">
        <v>166</v>
      </c>
      <c r="B24" s="38" t="s">
        <v>165</v>
      </c>
      <c r="C24" t="s">
        <v>162</v>
      </c>
      <c r="D24" t="s">
        <v>164</v>
      </c>
      <c r="E24" s="37">
        <v>1.4</v>
      </c>
      <c r="F24" t="s">
        <v>150</v>
      </c>
      <c r="H24" t="s">
        <v>155</v>
      </c>
    </row>
    <row r="25" spans="1:9" x14ac:dyDescent="0.25">
      <c r="A25" t="s">
        <v>163</v>
      </c>
      <c r="B25" t="s">
        <v>152</v>
      </c>
      <c r="C25" t="s">
        <v>162</v>
      </c>
      <c r="D25" t="s">
        <v>137</v>
      </c>
      <c r="E25" s="19">
        <v>1</v>
      </c>
      <c r="F25" t="s">
        <v>156</v>
      </c>
    </row>
    <row r="26" spans="1:9" x14ac:dyDescent="0.25">
      <c r="A26" t="s">
        <v>161</v>
      </c>
      <c r="B26" t="s">
        <v>152</v>
      </c>
      <c r="C26" t="s">
        <v>160</v>
      </c>
      <c r="D26" t="s">
        <v>143</v>
      </c>
      <c r="E26" s="19">
        <v>0.6</v>
      </c>
      <c r="F26" t="s">
        <v>150</v>
      </c>
      <c r="H26" t="s">
        <v>155</v>
      </c>
    </row>
    <row r="27" spans="1:9" x14ac:dyDescent="0.25">
      <c r="A27" t="s">
        <v>159</v>
      </c>
      <c r="B27" t="s">
        <v>152</v>
      </c>
      <c r="C27" t="s">
        <v>158</v>
      </c>
      <c r="D27" t="s">
        <v>143</v>
      </c>
      <c r="E27" s="19">
        <v>4</v>
      </c>
      <c r="F27" t="s">
        <v>156</v>
      </c>
      <c r="H27" t="s">
        <v>155</v>
      </c>
    </row>
    <row r="28" spans="1:9" x14ac:dyDescent="0.25">
      <c r="A28" t="s">
        <v>157</v>
      </c>
      <c r="B28" t="s">
        <v>152</v>
      </c>
      <c r="C28" t="s">
        <v>157</v>
      </c>
      <c r="D28" t="s">
        <v>143</v>
      </c>
      <c r="E28" s="19">
        <v>2.1</v>
      </c>
      <c r="F28" t="s">
        <v>156</v>
      </c>
      <c r="H28" t="s">
        <v>155</v>
      </c>
    </row>
    <row r="29" spans="1:9" x14ac:dyDescent="0.25">
      <c r="A29" t="s">
        <v>154</v>
      </c>
      <c r="B29" t="s">
        <v>152</v>
      </c>
      <c r="C29" t="s">
        <v>151</v>
      </c>
      <c r="D29" t="s">
        <v>142</v>
      </c>
      <c r="E29" s="19">
        <v>0.3</v>
      </c>
      <c r="F29" t="s">
        <v>150</v>
      </c>
    </row>
    <row r="30" spans="1:9" x14ac:dyDescent="0.25">
      <c r="A30" t="s">
        <v>153</v>
      </c>
      <c r="B30" t="s">
        <v>152</v>
      </c>
      <c r="C30" t="s">
        <v>151</v>
      </c>
      <c r="D30" t="s">
        <v>139</v>
      </c>
      <c r="E30" s="19">
        <v>1.4</v>
      </c>
      <c r="F30" t="s">
        <v>150</v>
      </c>
      <c r="H30" t="s">
        <v>149</v>
      </c>
      <c r="I30" s="20" t="s">
        <v>148</v>
      </c>
    </row>
    <row r="34" spans="1:3" x14ac:dyDescent="0.25">
      <c r="A34" s="36" t="s">
        <v>147</v>
      </c>
      <c r="B34" s="35"/>
    </row>
    <row r="35" spans="1:3" x14ac:dyDescent="0.25">
      <c r="A35" t="s">
        <v>146</v>
      </c>
      <c r="B35" s="34">
        <f>SUM(E3:E5,E7:E9,E11:E15,E17:E20,E22:E23,E26,E29:E30)</f>
        <v>28.360000000000003</v>
      </c>
    </row>
    <row r="36" spans="1:3" x14ac:dyDescent="0.25">
      <c r="A36" t="s">
        <v>145</v>
      </c>
      <c r="B36">
        <f>SUM(E6,E10,E21,E25,E27:E28)</f>
        <v>10</v>
      </c>
    </row>
    <row r="39" spans="1:3" x14ac:dyDescent="0.25">
      <c r="A39" s="33" t="s">
        <v>144</v>
      </c>
      <c r="B39" s="32"/>
    </row>
    <row r="40" spans="1:3" x14ac:dyDescent="0.25">
      <c r="A40" t="s">
        <v>143</v>
      </c>
      <c r="B40">
        <f>SUM(E3,E5:E6,E8,E10,E12,E15,E20,E26:E28)</f>
        <v>26.55</v>
      </c>
      <c r="C40" s="31">
        <f t="shared" ref="C40:C48" si="0">B40/SUM($B$40:$B$48)</f>
        <v>0.6921272158498436</v>
      </c>
    </row>
    <row r="41" spans="1:3" x14ac:dyDescent="0.25">
      <c r="A41" t="s">
        <v>142</v>
      </c>
      <c r="B41">
        <f>SUM(E4,E14,E17,E29)</f>
        <v>1.8</v>
      </c>
      <c r="C41" s="31">
        <f t="shared" si="0"/>
        <v>4.6923879040667367E-2</v>
      </c>
    </row>
    <row r="42" spans="1:3" x14ac:dyDescent="0.25">
      <c r="A42" t="s">
        <v>141</v>
      </c>
      <c r="B42">
        <f>E7</f>
        <v>3</v>
      </c>
      <c r="C42" s="31">
        <f t="shared" si="0"/>
        <v>7.8206465067778938E-2</v>
      </c>
    </row>
    <row r="43" spans="1:3" x14ac:dyDescent="0.25">
      <c r="A43" t="s">
        <v>140</v>
      </c>
      <c r="B43">
        <f>SUM(E18,E21)</f>
        <v>2.2000000000000002</v>
      </c>
      <c r="C43" s="31">
        <f t="shared" si="0"/>
        <v>5.7351407716371226E-2</v>
      </c>
    </row>
    <row r="44" spans="1:3" x14ac:dyDescent="0.25">
      <c r="A44" t="s">
        <v>139</v>
      </c>
      <c r="B44">
        <f>E30</f>
        <v>1.4</v>
      </c>
      <c r="C44" s="31">
        <f t="shared" si="0"/>
        <v>3.6496350364963501E-2</v>
      </c>
    </row>
    <row r="45" spans="1:3" x14ac:dyDescent="0.25">
      <c r="A45" t="s">
        <v>138</v>
      </c>
      <c r="B45">
        <f>E23</f>
        <v>0.8</v>
      </c>
      <c r="C45" s="31">
        <f t="shared" si="0"/>
        <v>2.0855057351407719E-2</v>
      </c>
    </row>
    <row r="46" spans="1:3" x14ac:dyDescent="0.25">
      <c r="A46" t="s">
        <v>137</v>
      </c>
      <c r="B46">
        <f>SUM(E11,E13,E25)</f>
        <v>1.3900000000000001</v>
      </c>
      <c r="C46" s="31">
        <f t="shared" si="0"/>
        <v>3.6235662148070912E-2</v>
      </c>
    </row>
    <row r="47" spans="1:3" x14ac:dyDescent="0.25">
      <c r="A47" t="s">
        <v>136</v>
      </c>
      <c r="B47">
        <f>SUM(E9,E22)</f>
        <v>0.22</v>
      </c>
      <c r="C47" s="31">
        <f t="shared" si="0"/>
        <v>5.7351407716371219E-3</v>
      </c>
    </row>
    <row r="48" spans="1:3" x14ac:dyDescent="0.25">
      <c r="A48" t="s">
        <v>135</v>
      </c>
      <c r="B48">
        <f>E19</f>
        <v>1</v>
      </c>
      <c r="C48" s="31">
        <f t="shared" si="0"/>
        <v>2.6068821689259645E-2</v>
      </c>
    </row>
  </sheetData>
  <hyperlinks>
    <hyperlink ref="I7" r:id="rId1" xr:uid="{94071961-1291-4DF9-80E2-B3C8671FAEDD}"/>
    <hyperlink ref="I18" r:id="rId2" xr:uid="{40963785-0F41-42BB-84A5-A85D09A42630}"/>
    <hyperlink ref="I21" r:id="rId3" xr:uid="{F041307A-3C5C-44D2-8BB6-6258627E6EC4}"/>
    <hyperlink ref="I30" r:id="rId4" xr:uid="{75405FDA-4E23-4A9B-9DF0-377C0C24F027}"/>
    <hyperlink ref="I23" r:id="rId5" xr:uid="{30B30A9E-5A74-4CB0-BB18-8D25B3D356AD}"/>
    <hyperlink ref="I15" r:id="rId6" xr:uid="{F1D14750-5F6C-4759-B2EE-693B161502A5}"/>
  </hyperlinks>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A5AB-C865-4DF5-BD35-041C1CC241DD}">
  <dimension ref="A1:H48"/>
  <sheetViews>
    <sheetView workbookViewId="0">
      <selection activeCell="B11" sqref="B11"/>
    </sheetView>
  </sheetViews>
  <sheetFormatPr defaultRowHeight="15" x14ac:dyDescent="0.25"/>
  <cols>
    <col min="1" max="1" width="24.140625" customWidth="1"/>
    <col min="2" max="2" width="18.85546875" customWidth="1"/>
    <col min="3" max="3" width="10.42578125" customWidth="1"/>
    <col min="4" max="4" width="20.28515625" customWidth="1"/>
    <col min="5" max="5" width="19.5703125" customWidth="1"/>
    <col min="6" max="6" width="14.5703125" customWidth="1"/>
    <col min="7" max="7" width="17.7109375" customWidth="1"/>
  </cols>
  <sheetData>
    <row r="1" spans="1:3" x14ac:dyDescent="0.25">
      <c r="A1" s="10" t="s">
        <v>251</v>
      </c>
      <c r="B1" s="7"/>
      <c r="C1" s="7"/>
    </row>
    <row r="2" spans="1:3" x14ac:dyDescent="0.25">
      <c r="A2" s="6" t="s">
        <v>248</v>
      </c>
    </row>
    <row r="3" spans="1:3" x14ac:dyDescent="0.25">
      <c r="A3">
        <v>2000</v>
      </c>
      <c r="B3">
        <v>150</v>
      </c>
    </row>
    <row r="4" spans="1:3" x14ac:dyDescent="0.25">
      <c r="A4">
        <v>2015</v>
      </c>
      <c r="B4">
        <v>230</v>
      </c>
    </row>
    <row r="5" spans="1:3" x14ac:dyDescent="0.25">
      <c r="A5">
        <v>2020</v>
      </c>
      <c r="B5">
        <v>250</v>
      </c>
      <c r="C5" t="s">
        <v>250</v>
      </c>
    </row>
    <row r="6" spans="1:3" x14ac:dyDescent="0.25">
      <c r="A6">
        <v>2025</v>
      </c>
      <c r="B6">
        <v>272</v>
      </c>
      <c r="C6" t="s">
        <v>250</v>
      </c>
    </row>
    <row r="8" spans="1:3" x14ac:dyDescent="0.25">
      <c r="A8" s="10" t="s">
        <v>249</v>
      </c>
      <c r="B8" s="7"/>
      <c r="C8" s="7"/>
    </row>
    <row r="9" spans="1:3" x14ac:dyDescent="0.25">
      <c r="A9" s="6" t="s">
        <v>248</v>
      </c>
    </row>
    <row r="10" spans="1:3" x14ac:dyDescent="0.25">
      <c r="A10" s="58" t="s">
        <v>247</v>
      </c>
      <c r="B10" s="58" t="s">
        <v>246</v>
      </c>
      <c r="C10" s="1" t="s">
        <v>245</v>
      </c>
    </row>
    <row r="11" spans="1:3" x14ac:dyDescent="0.25">
      <c r="A11" s="56">
        <v>0.56999999999999995</v>
      </c>
      <c r="B11" s="57">
        <f t="shared" ref="B11:B16" si="0">A11/SUM($A$11:$A$16)</f>
        <v>0.55339805825242716</v>
      </c>
      <c r="C11" t="s">
        <v>227</v>
      </c>
    </row>
    <row r="12" spans="1:3" x14ac:dyDescent="0.25">
      <c r="A12" s="56">
        <v>0.34</v>
      </c>
      <c r="B12" s="57">
        <f t="shared" si="0"/>
        <v>0.3300970873786408</v>
      </c>
      <c r="C12" t="s">
        <v>244</v>
      </c>
    </row>
    <row r="13" spans="1:3" x14ac:dyDescent="0.25">
      <c r="A13" s="56">
        <v>0.03</v>
      </c>
      <c r="B13" s="57">
        <f t="shared" si="0"/>
        <v>2.9126213592233007E-2</v>
      </c>
      <c r="C13" t="s">
        <v>243</v>
      </c>
    </row>
    <row r="14" spans="1:3" x14ac:dyDescent="0.25">
      <c r="A14" s="56">
        <v>0.03</v>
      </c>
      <c r="B14" s="57">
        <f t="shared" si="0"/>
        <v>2.9126213592233007E-2</v>
      </c>
      <c r="C14" t="s">
        <v>242</v>
      </c>
    </row>
    <row r="15" spans="1:3" x14ac:dyDescent="0.25">
      <c r="A15" s="56">
        <v>0.02</v>
      </c>
      <c r="B15" s="57">
        <f t="shared" si="0"/>
        <v>1.9417475728155338E-2</v>
      </c>
      <c r="C15" t="s">
        <v>241</v>
      </c>
    </row>
    <row r="16" spans="1:3" x14ac:dyDescent="0.25">
      <c r="A16" s="56">
        <v>0.04</v>
      </c>
      <c r="B16" s="57">
        <f t="shared" si="0"/>
        <v>3.8834951456310676E-2</v>
      </c>
      <c r="C16" t="s">
        <v>240</v>
      </c>
    </row>
    <row r="18" spans="1:2" x14ac:dyDescent="0.25">
      <c r="A18" s="10" t="s">
        <v>125</v>
      </c>
      <c r="B18" s="7"/>
    </row>
    <row r="19" spans="1:2" x14ac:dyDescent="0.25">
      <c r="A19" s="6" t="s">
        <v>239</v>
      </c>
    </row>
    <row r="20" spans="1:2" x14ac:dyDescent="0.25">
      <c r="A20" s="6" t="s">
        <v>238</v>
      </c>
    </row>
    <row r="21" spans="1:2" x14ac:dyDescent="0.25">
      <c r="A21" s="56">
        <v>0.7</v>
      </c>
    </row>
    <row r="22" spans="1:2" x14ac:dyDescent="0.25">
      <c r="A22" s="56" t="s">
        <v>237</v>
      </c>
    </row>
    <row r="24" spans="1:2" x14ac:dyDescent="0.25">
      <c r="A24" s="10" t="s">
        <v>236</v>
      </c>
      <c r="B24" s="7"/>
    </row>
    <row r="25" spans="1:2" x14ac:dyDescent="0.25">
      <c r="A25" s="1" t="s">
        <v>235</v>
      </c>
    </row>
    <row r="26" spans="1:2" x14ac:dyDescent="0.25">
      <c r="A26" s="6" t="s">
        <v>234</v>
      </c>
    </row>
    <row r="27" spans="1:2" x14ac:dyDescent="0.25">
      <c r="A27">
        <v>70</v>
      </c>
      <c r="B27" t="s">
        <v>233</v>
      </c>
    </row>
    <row r="28" spans="1:2" x14ac:dyDescent="0.25">
      <c r="A28" s="6" t="s">
        <v>232</v>
      </c>
    </row>
    <row r="29" spans="1:2" x14ac:dyDescent="0.25">
      <c r="A29">
        <v>80</v>
      </c>
      <c r="B29" t="s">
        <v>231</v>
      </c>
    </row>
    <row r="30" spans="1:2" x14ac:dyDescent="0.25">
      <c r="A30" t="s">
        <v>230</v>
      </c>
    </row>
    <row r="31" spans="1:2" x14ac:dyDescent="0.25">
      <c r="A31" s="34">
        <f>B5*B12</f>
        <v>82.524271844660205</v>
      </c>
      <c r="B31" t="s">
        <v>229</v>
      </c>
    </row>
    <row r="32" spans="1:2" ht="15.75" thickBot="1" x14ac:dyDescent="0.3"/>
    <row r="33" spans="1:8" x14ac:dyDescent="0.25">
      <c r="A33" s="55" t="s">
        <v>228</v>
      </c>
      <c r="B33" s="54"/>
      <c r="C33" s="54"/>
      <c r="D33" s="54"/>
      <c r="E33" s="54"/>
      <c r="F33" s="54"/>
      <c r="G33" s="53"/>
    </row>
    <row r="34" spans="1:8" x14ac:dyDescent="0.25">
      <c r="A34" s="50"/>
      <c r="B34" s="51" t="s">
        <v>227</v>
      </c>
      <c r="C34" s="51" t="s">
        <v>150</v>
      </c>
      <c r="D34" s="51" t="s">
        <v>226</v>
      </c>
      <c r="E34" s="51" t="s">
        <v>225</v>
      </c>
      <c r="F34" s="51" t="s">
        <v>224</v>
      </c>
      <c r="G34" s="52" t="s">
        <v>223</v>
      </c>
      <c r="H34" s="51" t="s">
        <v>222</v>
      </c>
    </row>
    <row r="35" spans="1:8" x14ac:dyDescent="0.25">
      <c r="A35" s="50" t="s">
        <v>221</v>
      </c>
      <c r="B35" s="45">
        <f>B5*B11</f>
        <v>138.34951456310679</v>
      </c>
      <c r="C35" s="45">
        <v>0</v>
      </c>
      <c r="D35" s="45">
        <f>B5*SUM(B13:B14)</f>
        <v>14.563106796116504</v>
      </c>
      <c r="E35" s="45">
        <f>B5*B15</f>
        <v>4.8543689320388346</v>
      </c>
      <c r="F35" s="45">
        <f>B5*B16</f>
        <v>9.7087378640776691</v>
      </c>
      <c r="G35" s="49">
        <v>0</v>
      </c>
      <c r="H35" s="45">
        <f>SUM(B35:G35)</f>
        <v>167.47572815533979</v>
      </c>
    </row>
    <row r="36" spans="1:8" x14ac:dyDescent="0.25">
      <c r="A36" s="50" t="s">
        <v>220</v>
      </c>
      <c r="B36" s="45">
        <v>0</v>
      </c>
      <c r="C36" s="45">
        <f>A31*(1-A21)</f>
        <v>24.757281553398066</v>
      </c>
      <c r="D36" s="45">
        <v>0</v>
      </c>
      <c r="E36" s="45">
        <v>0</v>
      </c>
      <c r="F36" s="45">
        <v>0</v>
      </c>
      <c r="G36" s="49">
        <f>A48</f>
        <v>8.7296479384337324</v>
      </c>
      <c r="H36" s="45">
        <f>SUM(B36:G36)</f>
        <v>33.486929491831802</v>
      </c>
    </row>
    <row r="37" spans="1:8" ht="15.75" thickBot="1" x14ac:dyDescent="0.3">
      <c r="A37" s="48" t="s">
        <v>219</v>
      </c>
      <c r="B37" s="47">
        <v>0</v>
      </c>
      <c r="C37" s="47">
        <f>A31*A21</f>
        <v>57.76699029126214</v>
      </c>
      <c r="D37" s="47">
        <v>0</v>
      </c>
      <c r="E37" s="47">
        <v>0</v>
      </c>
      <c r="F37" s="47">
        <v>0</v>
      </c>
      <c r="G37" s="46">
        <v>0</v>
      </c>
      <c r="H37" s="45">
        <f>SUM(B37:G37)</f>
        <v>57.76699029126214</v>
      </c>
    </row>
    <row r="38" spans="1:8" x14ac:dyDescent="0.25">
      <c r="C38" s="45"/>
    </row>
    <row r="41" spans="1:8" x14ac:dyDescent="0.25">
      <c r="A41" s="1" t="s">
        <v>218</v>
      </c>
    </row>
    <row r="42" spans="1:8" x14ac:dyDescent="0.25">
      <c r="A42">
        <f>'Operational Capacity'!B35</f>
        <v>28.360000000000003</v>
      </c>
    </row>
    <row r="44" spans="1:8" x14ac:dyDescent="0.25">
      <c r="A44" s="1" t="s">
        <v>217</v>
      </c>
    </row>
    <row r="45" spans="1:8" x14ac:dyDescent="0.25">
      <c r="A45" s="31">
        <f>C36/A42</f>
        <v>0.87296479384337322</v>
      </c>
    </row>
    <row r="47" spans="1:8" x14ac:dyDescent="0.25">
      <c r="A47" s="1" t="s">
        <v>216</v>
      </c>
    </row>
    <row r="48" spans="1:8" x14ac:dyDescent="0.25">
      <c r="A48" s="34">
        <f>A45*'Operational Capacity'!B36</f>
        <v>8.7296479384337324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17FC-5CAD-42B5-92F8-1A675198574D}">
  <dimension ref="A25:H51"/>
  <sheetViews>
    <sheetView topLeftCell="A29" zoomScale="115" zoomScaleNormal="115" workbookViewId="0">
      <selection activeCell="B36" sqref="B36"/>
    </sheetView>
  </sheetViews>
  <sheetFormatPr defaultRowHeight="15" x14ac:dyDescent="0.25"/>
  <cols>
    <col min="1" max="1" width="48.28515625" customWidth="1"/>
  </cols>
  <sheetData>
    <row r="25" spans="1:8" x14ac:dyDescent="0.25">
      <c r="A25" s="10" t="s">
        <v>68</v>
      </c>
      <c r="B25" s="10"/>
      <c r="C25" s="10"/>
      <c r="D25" s="10"/>
      <c r="E25" s="10"/>
      <c r="F25" s="10"/>
      <c r="G25" s="10"/>
      <c r="H25" s="10"/>
    </row>
    <row r="27" spans="1:8" x14ac:dyDescent="0.25">
      <c r="A27" t="s">
        <v>29</v>
      </c>
    </row>
    <row r="28" spans="1:8" x14ac:dyDescent="0.25">
      <c r="A28" t="s">
        <v>30</v>
      </c>
    </row>
    <row r="29" spans="1:8" x14ac:dyDescent="0.25">
      <c r="A29" t="s">
        <v>31</v>
      </c>
    </row>
    <row r="30" spans="1:8" x14ac:dyDescent="0.25">
      <c r="A30" t="s">
        <v>32</v>
      </c>
    </row>
    <row r="31" spans="1:8" x14ac:dyDescent="0.25">
      <c r="A31" t="s">
        <v>33</v>
      </c>
    </row>
    <row r="32" spans="1:8" x14ac:dyDescent="0.25">
      <c r="A32" t="s">
        <v>34</v>
      </c>
    </row>
    <row r="33" spans="1:2" x14ac:dyDescent="0.25">
      <c r="A33" t="s">
        <v>35</v>
      </c>
    </row>
    <row r="34" spans="1:2" x14ac:dyDescent="0.25">
      <c r="A34" t="s">
        <v>36</v>
      </c>
    </row>
    <row r="35" spans="1:2" x14ac:dyDescent="0.25">
      <c r="A35" t="s">
        <v>37</v>
      </c>
      <c r="B35">
        <f>28+47</f>
        <v>75</v>
      </c>
    </row>
    <row r="36" spans="1:2" x14ac:dyDescent="0.25">
      <c r="A36" t="s">
        <v>38</v>
      </c>
      <c r="B36">
        <f>19</f>
        <v>19</v>
      </c>
    </row>
    <row r="37" spans="1:2" x14ac:dyDescent="0.25">
      <c r="A37" t="s">
        <v>39</v>
      </c>
    </row>
    <row r="38" spans="1:2" x14ac:dyDescent="0.25">
      <c r="A38" t="s">
        <v>40</v>
      </c>
    </row>
    <row r="39" spans="1:2" x14ac:dyDescent="0.25">
      <c r="A39" t="s">
        <v>41</v>
      </c>
      <c r="B39">
        <v>15</v>
      </c>
    </row>
    <row r="40" spans="1:2" x14ac:dyDescent="0.25">
      <c r="A40" t="s">
        <v>42</v>
      </c>
    </row>
    <row r="41" spans="1:2" x14ac:dyDescent="0.25">
      <c r="A41" t="s">
        <v>43</v>
      </c>
    </row>
    <row r="42" spans="1:2" x14ac:dyDescent="0.25">
      <c r="A42" t="s">
        <v>44</v>
      </c>
    </row>
    <row r="43" spans="1:2" x14ac:dyDescent="0.25">
      <c r="A43" t="s">
        <v>45</v>
      </c>
    </row>
    <row r="44" spans="1:2" x14ac:dyDescent="0.25">
      <c r="A44" t="s">
        <v>46</v>
      </c>
    </row>
    <row r="45" spans="1:2" x14ac:dyDescent="0.25">
      <c r="A45" t="s">
        <v>47</v>
      </c>
    </row>
    <row r="46" spans="1:2" x14ac:dyDescent="0.25">
      <c r="A46" t="s">
        <v>48</v>
      </c>
    </row>
    <row r="47" spans="1:2" x14ac:dyDescent="0.25">
      <c r="A47" t="s">
        <v>49</v>
      </c>
    </row>
    <row r="48" spans="1:2" x14ac:dyDescent="0.25">
      <c r="A48" t="s">
        <v>50</v>
      </c>
    </row>
    <row r="49" spans="1:2" x14ac:dyDescent="0.25">
      <c r="A49" t="s">
        <v>51</v>
      </c>
      <c r="B49">
        <v>9</v>
      </c>
    </row>
    <row r="50" spans="1:2" x14ac:dyDescent="0.25">
      <c r="A50" t="s">
        <v>52</v>
      </c>
    </row>
    <row r="51" spans="1:2" x14ac:dyDescent="0.25">
      <c r="A51" t="s">
        <v>53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7113-080D-403A-B882-137C5882ED17}">
  <dimension ref="A6:Q52"/>
  <sheetViews>
    <sheetView workbookViewId="0">
      <selection activeCell="Q7" sqref="Q7"/>
    </sheetView>
  </sheetViews>
  <sheetFormatPr defaultRowHeight="15" x14ac:dyDescent="0.25"/>
  <cols>
    <col min="1" max="1" width="24.7109375" bestFit="1" customWidth="1"/>
  </cols>
  <sheetData>
    <row r="6" spans="1:17" x14ac:dyDescent="0.25">
      <c r="K6" s="60">
        <v>2014</v>
      </c>
      <c r="L6" s="60">
        <v>2015</v>
      </c>
      <c r="M6" s="60">
        <v>2016</v>
      </c>
      <c r="N6" s="60">
        <v>2017</v>
      </c>
      <c r="O6" s="60">
        <v>2018</v>
      </c>
      <c r="P6" s="60">
        <v>2019</v>
      </c>
      <c r="Q6" s="60">
        <v>2020</v>
      </c>
    </row>
    <row r="7" spans="1:17" x14ac:dyDescent="0.25">
      <c r="A7" t="s">
        <v>271</v>
      </c>
      <c r="K7">
        <v>-0.11</v>
      </c>
      <c r="L7">
        <v>-0.43</v>
      </c>
      <c r="M7">
        <v>-0.79</v>
      </c>
      <c r="N7">
        <v>-0.51</v>
      </c>
      <c r="O7">
        <v>-0.63</v>
      </c>
      <c r="P7">
        <v>-0.62</v>
      </c>
      <c r="Q7">
        <v>-0.73</v>
      </c>
    </row>
    <row r="11" spans="1:17" ht="15.75" thickBot="1" x14ac:dyDescent="0.3"/>
    <row r="12" spans="1:17" ht="24" thickBot="1" x14ac:dyDescent="0.3">
      <c r="A12" s="282" t="s">
        <v>252</v>
      </c>
      <c r="B12" s="283"/>
      <c r="C12" s="283"/>
      <c r="D12" s="283"/>
      <c r="E12" s="283"/>
      <c r="F12" s="283"/>
      <c r="G12" s="283"/>
      <c r="H12" s="283"/>
      <c r="I12" s="283"/>
      <c r="J12" s="283"/>
      <c r="K12" s="283"/>
      <c r="L12" s="283"/>
      <c r="M12" s="283"/>
      <c r="N12" s="283"/>
      <c r="O12" s="283"/>
      <c r="P12" s="283"/>
      <c r="Q12" s="284"/>
    </row>
    <row r="13" spans="1:17" ht="24" thickBot="1" x14ac:dyDescent="0.3">
      <c r="A13" s="285" t="s">
        <v>253</v>
      </c>
      <c r="B13" s="286"/>
      <c r="C13" s="286"/>
      <c r="D13" s="286"/>
      <c r="E13" s="286"/>
      <c r="F13" s="286"/>
      <c r="G13" s="286"/>
      <c r="H13" s="286"/>
      <c r="I13" s="286"/>
      <c r="J13" s="286"/>
      <c r="K13" s="286"/>
      <c r="L13" s="286"/>
      <c r="M13" s="286"/>
      <c r="N13" s="286"/>
      <c r="O13" s="286"/>
      <c r="P13" s="286"/>
      <c r="Q13" s="287"/>
    </row>
    <row r="14" spans="1:17" ht="15.75" thickBot="1" x14ac:dyDescent="0.3">
      <c r="A14" s="61" t="s">
        <v>254</v>
      </c>
      <c r="B14" s="62">
        <v>2005</v>
      </c>
      <c r="C14" s="62">
        <v>2006</v>
      </c>
      <c r="D14" s="62">
        <v>2007</v>
      </c>
      <c r="E14" s="62">
        <v>2008</v>
      </c>
      <c r="F14" s="62">
        <v>2009</v>
      </c>
      <c r="G14" s="62">
        <v>2010</v>
      </c>
      <c r="H14" s="62">
        <v>2011</v>
      </c>
      <c r="I14" s="62">
        <v>2012</v>
      </c>
      <c r="J14" s="62">
        <v>2013</v>
      </c>
      <c r="K14" s="62">
        <v>2014</v>
      </c>
      <c r="L14" s="62">
        <v>2015</v>
      </c>
      <c r="M14" s="62">
        <v>2016</v>
      </c>
      <c r="N14" s="62">
        <v>2017</v>
      </c>
      <c r="O14" s="62">
        <v>2018</v>
      </c>
      <c r="P14" s="62">
        <v>2019</v>
      </c>
      <c r="Q14" s="63">
        <v>2020</v>
      </c>
    </row>
    <row r="15" spans="1:17" x14ac:dyDescent="0.25">
      <c r="A15" s="64" t="s">
        <v>255</v>
      </c>
      <c r="B15" s="65">
        <v>458</v>
      </c>
      <c r="C15" s="65">
        <v>498.9</v>
      </c>
      <c r="D15" s="65">
        <v>419.8</v>
      </c>
      <c r="E15" s="65">
        <v>476.3</v>
      </c>
      <c r="F15" s="65">
        <v>479.2</v>
      </c>
      <c r="G15" s="65">
        <v>462.9</v>
      </c>
      <c r="H15" s="65">
        <v>390.3</v>
      </c>
      <c r="I15" s="65">
        <v>496.2</v>
      </c>
      <c r="J15" s="65">
        <v>156.80000000000001</v>
      </c>
      <c r="K15" s="66" t="s">
        <v>256</v>
      </c>
      <c r="L15" s="66"/>
      <c r="M15" s="66"/>
      <c r="N15" s="66"/>
      <c r="O15" s="66"/>
      <c r="P15" s="66"/>
      <c r="Q15" s="67"/>
    </row>
    <row r="16" spans="1:17" x14ac:dyDescent="0.25">
      <c r="A16" s="68" t="s">
        <v>257</v>
      </c>
      <c r="B16" s="65">
        <v>458</v>
      </c>
      <c r="C16" s="65">
        <v>468.3</v>
      </c>
      <c r="D16" s="65">
        <v>476.2</v>
      </c>
      <c r="E16" s="65">
        <v>464.5</v>
      </c>
      <c r="F16" s="65">
        <v>445.7</v>
      </c>
      <c r="G16" s="65">
        <v>486.6</v>
      </c>
      <c r="H16" s="65">
        <v>370.7</v>
      </c>
      <c r="I16" s="65">
        <v>473.1</v>
      </c>
      <c r="J16" s="65">
        <v>433.6</v>
      </c>
      <c r="K16" s="65">
        <v>287.8</v>
      </c>
      <c r="L16" s="66" t="s">
        <v>256</v>
      </c>
      <c r="M16" s="66"/>
      <c r="N16" s="66"/>
      <c r="O16" s="66"/>
      <c r="P16" s="66"/>
      <c r="Q16" s="67"/>
    </row>
    <row r="17" spans="1:17" x14ac:dyDescent="0.25">
      <c r="A17" s="68" t="s">
        <v>258</v>
      </c>
      <c r="B17" s="65">
        <v>1050.4000000000001</v>
      </c>
      <c r="C17" s="65">
        <v>1163.0999999999999</v>
      </c>
      <c r="D17" s="65">
        <v>777.1</v>
      </c>
      <c r="E17" s="65">
        <v>1104.2</v>
      </c>
      <c r="F17" s="65">
        <v>1143.9000000000001</v>
      </c>
      <c r="G17" s="65">
        <v>1183.7</v>
      </c>
      <c r="H17" s="65">
        <v>969.7</v>
      </c>
      <c r="I17" s="65">
        <v>1108</v>
      </c>
      <c r="J17" s="65">
        <v>176.4</v>
      </c>
      <c r="K17" s="65">
        <v>452.1</v>
      </c>
      <c r="L17" s="65">
        <v>1126.3</v>
      </c>
      <c r="M17" s="65">
        <v>1221.0999999999999</v>
      </c>
      <c r="N17" s="65">
        <v>1094.4000000000001</v>
      </c>
      <c r="O17" s="65">
        <v>959.7</v>
      </c>
      <c r="P17" s="65">
        <v>1141.3</v>
      </c>
      <c r="Q17" s="69">
        <v>1107.9000000000001</v>
      </c>
    </row>
    <row r="18" spans="1:17" x14ac:dyDescent="0.25">
      <c r="A18" s="68" t="s">
        <v>259</v>
      </c>
      <c r="B18" s="65">
        <v>1050.4000000000001</v>
      </c>
      <c r="C18" s="65">
        <v>916.5</v>
      </c>
      <c r="D18" s="65">
        <v>1167.5</v>
      </c>
      <c r="E18" s="65">
        <v>1054.5999999999999</v>
      </c>
      <c r="F18" s="65">
        <v>1194</v>
      </c>
      <c r="G18" s="65">
        <v>1130.4000000000001</v>
      </c>
      <c r="H18" s="65">
        <v>1038.7</v>
      </c>
      <c r="I18" s="65">
        <v>1034.8</v>
      </c>
      <c r="J18" s="65">
        <v>1018.9</v>
      </c>
      <c r="K18" s="65">
        <v>857.5</v>
      </c>
      <c r="L18" s="65">
        <v>1113.5</v>
      </c>
      <c r="M18" s="65">
        <v>1143.2</v>
      </c>
      <c r="N18" s="65">
        <v>948.1</v>
      </c>
      <c r="O18" s="65">
        <v>1047.3</v>
      </c>
      <c r="P18" s="65">
        <v>1007.5</v>
      </c>
      <c r="Q18" s="69">
        <v>765.2</v>
      </c>
    </row>
    <row r="19" spans="1:17" x14ac:dyDescent="0.25">
      <c r="A19" s="68" t="s">
        <v>260</v>
      </c>
      <c r="B19" s="65">
        <v>1107.9000000000001</v>
      </c>
      <c r="C19" s="65">
        <v>1140.5</v>
      </c>
      <c r="D19" s="65">
        <v>1107.5999999999999</v>
      </c>
      <c r="E19" s="65">
        <v>1180.4000000000001</v>
      </c>
      <c r="F19" s="65">
        <v>1130.5999999999999</v>
      </c>
      <c r="G19" s="65">
        <v>1195.8</v>
      </c>
      <c r="H19" s="65">
        <v>946.5</v>
      </c>
      <c r="I19" s="65">
        <v>1134.2</v>
      </c>
      <c r="J19" s="65">
        <v>1118.8</v>
      </c>
      <c r="K19" s="65">
        <v>1029.7</v>
      </c>
      <c r="L19" s="65">
        <v>1192</v>
      </c>
      <c r="M19" s="65">
        <v>1054.5999999999999</v>
      </c>
      <c r="N19" s="65">
        <v>1058.2</v>
      </c>
      <c r="O19" s="65">
        <v>1180.7</v>
      </c>
      <c r="P19" s="65">
        <v>922.5</v>
      </c>
      <c r="Q19" s="69">
        <v>908</v>
      </c>
    </row>
    <row r="20" spans="1:17" x14ac:dyDescent="0.25">
      <c r="A20" s="68" t="s">
        <v>261</v>
      </c>
      <c r="B20" s="65">
        <v>2215.8000000000002</v>
      </c>
      <c r="C20" s="65">
        <v>2309.6999999999998</v>
      </c>
      <c r="D20" s="65">
        <v>2150.1999999999998</v>
      </c>
      <c r="E20" s="65">
        <v>2200.1999999999998</v>
      </c>
      <c r="F20" s="65">
        <v>2411</v>
      </c>
      <c r="G20" s="65">
        <v>1847</v>
      </c>
      <c r="H20" s="65">
        <v>2136</v>
      </c>
      <c r="I20" s="65">
        <v>1932.2</v>
      </c>
      <c r="J20" s="65">
        <v>2300.6</v>
      </c>
      <c r="K20" s="65">
        <v>1959.4</v>
      </c>
      <c r="L20" s="65">
        <v>2296.6999999999998</v>
      </c>
      <c r="M20" s="65">
        <v>1902</v>
      </c>
      <c r="N20" s="65">
        <v>2333.3000000000002</v>
      </c>
      <c r="O20" s="65">
        <v>2041.8</v>
      </c>
      <c r="P20" s="65">
        <v>2131.8000000000002</v>
      </c>
      <c r="Q20" s="69">
        <v>1391</v>
      </c>
    </row>
    <row r="21" spans="1:17" x14ac:dyDescent="0.25">
      <c r="A21" s="68" t="s">
        <v>262</v>
      </c>
      <c r="B21" s="65">
        <v>2181.5</v>
      </c>
      <c r="C21" s="65">
        <v>2273.8000000000002</v>
      </c>
      <c r="D21" s="65">
        <v>2224.8000000000002</v>
      </c>
      <c r="E21" s="65">
        <v>1512.9</v>
      </c>
      <c r="F21" s="65">
        <v>2200.6</v>
      </c>
      <c r="G21" s="65">
        <v>2279.6999999999998</v>
      </c>
      <c r="H21" s="65">
        <v>2278.8000000000002</v>
      </c>
      <c r="I21" s="65">
        <v>2347.9</v>
      </c>
      <c r="J21" s="65">
        <v>2048</v>
      </c>
      <c r="K21" s="65">
        <v>2146.3000000000002</v>
      </c>
      <c r="L21" s="65">
        <v>2222.1999999999998</v>
      </c>
      <c r="M21" s="65">
        <v>2264.9</v>
      </c>
      <c r="N21" s="65">
        <v>2111.6999999999998</v>
      </c>
      <c r="O21" s="65">
        <v>2012.9</v>
      </c>
      <c r="P21" s="65">
        <v>1482</v>
      </c>
      <c r="Q21" s="69">
        <v>1463.7</v>
      </c>
    </row>
    <row r="22" spans="1:17" x14ac:dyDescent="0.25">
      <c r="A22" s="68" t="s">
        <v>263</v>
      </c>
      <c r="B22" s="65">
        <v>2164.5</v>
      </c>
      <c r="C22" s="65">
        <v>1173.7</v>
      </c>
      <c r="D22" s="65">
        <v>2242.5</v>
      </c>
      <c r="E22" s="65">
        <v>2294.4</v>
      </c>
      <c r="F22" s="65">
        <v>2303</v>
      </c>
      <c r="G22" s="65">
        <v>2281.8000000000002</v>
      </c>
      <c r="H22" s="65">
        <v>2283.1999999999998</v>
      </c>
      <c r="I22" s="65">
        <v>2300</v>
      </c>
      <c r="J22" s="65">
        <v>2262.5</v>
      </c>
      <c r="K22" s="65">
        <v>2385.9</v>
      </c>
      <c r="L22" s="65">
        <v>2083.1</v>
      </c>
      <c r="M22" s="65">
        <v>2488.9</v>
      </c>
      <c r="N22" s="65">
        <v>2072.4</v>
      </c>
      <c r="O22" s="65">
        <v>2086</v>
      </c>
      <c r="P22" s="65">
        <v>2124.6999999999998</v>
      </c>
      <c r="Q22" s="69">
        <v>1546</v>
      </c>
    </row>
    <row r="23" spans="1:17" x14ac:dyDescent="0.25">
      <c r="A23" s="68" t="s">
        <v>264</v>
      </c>
      <c r="B23" s="65">
        <v>1869.9</v>
      </c>
      <c r="C23" s="65">
        <v>2187.5</v>
      </c>
      <c r="D23" s="65">
        <v>2199.6</v>
      </c>
      <c r="E23" s="65">
        <v>2210.8000000000002</v>
      </c>
      <c r="F23" s="65">
        <v>2142.6</v>
      </c>
      <c r="G23" s="65">
        <v>2284.1999999999998</v>
      </c>
      <c r="H23" s="65">
        <v>2278.3000000000002</v>
      </c>
      <c r="I23" s="65">
        <v>1648.1</v>
      </c>
      <c r="J23" s="65">
        <v>2334.4</v>
      </c>
      <c r="K23" s="65">
        <v>2100.3000000000002</v>
      </c>
      <c r="L23" s="65">
        <v>2118.8000000000002</v>
      </c>
      <c r="M23" s="65">
        <v>1965</v>
      </c>
      <c r="N23" s="65">
        <v>2361.3000000000002</v>
      </c>
      <c r="O23" s="65">
        <v>2045.9</v>
      </c>
      <c r="P23" s="65">
        <v>2268.6</v>
      </c>
      <c r="Q23" s="69">
        <v>1606</v>
      </c>
    </row>
    <row r="24" spans="1:17" x14ac:dyDescent="0.25">
      <c r="A24" s="68" t="s">
        <v>222</v>
      </c>
      <c r="B24" s="70">
        <v>12556.4</v>
      </c>
      <c r="C24" s="70">
        <v>12132</v>
      </c>
      <c r="D24" s="70">
        <v>12765.3</v>
      </c>
      <c r="E24" s="70">
        <v>12498.3</v>
      </c>
      <c r="F24" s="70">
        <v>13450.6</v>
      </c>
      <c r="G24" s="70">
        <v>13152.1</v>
      </c>
      <c r="H24" s="70">
        <v>12692.2</v>
      </c>
      <c r="I24" s="70">
        <v>12474.5</v>
      </c>
      <c r="J24" s="70">
        <v>11850</v>
      </c>
      <c r="K24" s="70">
        <v>11219</v>
      </c>
      <c r="L24" s="70">
        <v>12152.6</v>
      </c>
      <c r="M24" s="70">
        <v>12039.7</v>
      </c>
      <c r="N24" s="70">
        <v>11979.4</v>
      </c>
      <c r="O24" s="70">
        <v>11374.3</v>
      </c>
      <c r="P24" s="70">
        <v>11078.4</v>
      </c>
      <c r="Q24" s="71">
        <v>8787.7999999999993</v>
      </c>
    </row>
    <row r="25" spans="1:17" ht="15.75" thickBot="1" x14ac:dyDescent="0.3">
      <c r="A25" s="72" t="s">
        <v>265</v>
      </c>
      <c r="B25" s="65">
        <v>957.9</v>
      </c>
      <c r="C25" s="65">
        <v>1076.3</v>
      </c>
      <c r="D25" s="65">
        <v>721.8</v>
      </c>
      <c r="E25" s="65">
        <v>1022.3</v>
      </c>
      <c r="F25" s="65">
        <v>1062.0999999999999</v>
      </c>
      <c r="G25" s="65">
        <v>1101.2</v>
      </c>
      <c r="H25" s="65">
        <v>899.7</v>
      </c>
      <c r="I25" s="65">
        <v>1030.5</v>
      </c>
      <c r="J25" s="65">
        <v>164.8</v>
      </c>
      <c r="K25" s="65">
        <v>375</v>
      </c>
      <c r="L25" s="65">
        <v>933.6</v>
      </c>
      <c r="M25" s="65">
        <v>953</v>
      </c>
      <c r="N25" s="65">
        <v>885.7</v>
      </c>
      <c r="O25" s="65">
        <v>751.6</v>
      </c>
      <c r="P25" s="65">
        <v>908.1</v>
      </c>
      <c r="Q25" s="69">
        <v>853.9</v>
      </c>
    </row>
    <row r="26" spans="1:17" ht="24" thickBot="1" x14ac:dyDescent="0.3">
      <c r="A26" s="285" t="s">
        <v>266</v>
      </c>
      <c r="B26" s="286"/>
      <c r="C26" s="286"/>
      <c r="D26" s="286"/>
      <c r="E26" s="286"/>
      <c r="F26" s="286"/>
      <c r="G26" s="286"/>
      <c r="H26" s="286"/>
      <c r="I26" s="286"/>
      <c r="J26" s="286"/>
      <c r="K26" s="286"/>
      <c r="L26" s="286"/>
      <c r="M26" s="286"/>
      <c r="N26" s="286"/>
      <c r="O26" s="286"/>
      <c r="P26" s="286"/>
      <c r="Q26" s="287"/>
    </row>
    <row r="27" spans="1:17" ht="15.75" thickBot="1" x14ac:dyDescent="0.3">
      <c r="A27" s="61" t="s">
        <v>254</v>
      </c>
      <c r="B27" s="73">
        <v>2005</v>
      </c>
      <c r="C27" s="73">
        <v>2006</v>
      </c>
      <c r="D27" s="73">
        <v>2007</v>
      </c>
      <c r="E27" s="73">
        <v>2008</v>
      </c>
      <c r="F27" s="73">
        <v>2009</v>
      </c>
      <c r="G27" s="73">
        <v>2010</v>
      </c>
      <c r="H27" s="73">
        <v>2011</v>
      </c>
      <c r="I27" s="73">
        <v>2012</v>
      </c>
      <c r="J27" s="73">
        <v>2013</v>
      </c>
      <c r="K27" s="73">
        <v>2014</v>
      </c>
      <c r="L27" s="73">
        <v>2015</v>
      </c>
      <c r="M27" s="73">
        <v>2016</v>
      </c>
      <c r="N27" s="73">
        <v>2017</v>
      </c>
      <c r="O27" s="73">
        <v>2018</v>
      </c>
      <c r="P27" s="73">
        <v>2019</v>
      </c>
      <c r="Q27" s="74">
        <v>2020</v>
      </c>
    </row>
    <row r="28" spans="1:17" x14ac:dyDescent="0.25">
      <c r="A28" s="64" t="s">
        <v>255</v>
      </c>
      <c r="B28" s="65">
        <v>406.2</v>
      </c>
      <c r="C28" s="65">
        <v>456.8</v>
      </c>
      <c r="D28" s="65">
        <v>383.9</v>
      </c>
      <c r="E28" s="65">
        <v>434.4</v>
      </c>
      <c r="F28" s="65">
        <v>437.1</v>
      </c>
      <c r="G28" s="65">
        <v>420.6</v>
      </c>
      <c r="H28" s="65">
        <v>353.3</v>
      </c>
      <c r="I28" s="65">
        <v>452.6</v>
      </c>
      <c r="J28" s="65">
        <v>142.1</v>
      </c>
      <c r="K28" s="66" t="s">
        <v>256</v>
      </c>
      <c r="L28" s="66"/>
      <c r="M28" s="66"/>
      <c r="N28" s="66"/>
      <c r="O28" s="66"/>
      <c r="P28" s="66"/>
      <c r="Q28" s="67"/>
    </row>
    <row r="29" spans="1:17" x14ac:dyDescent="0.25">
      <c r="A29" s="68" t="s">
        <v>257</v>
      </c>
      <c r="B29" s="65">
        <v>431.8</v>
      </c>
      <c r="C29" s="65">
        <v>429</v>
      </c>
      <c r="D29" s="65">
        <v>433.7</v>
      </c>
      <c r="E29" s="65">
        <v>423.4</v>
      </c>
      <c r="F29" s="65">
        <v>407.5</v>
      </c>
      <c r="G29" s="65">
        <v>441.1</v>
      </c>
      <c r="H29" s="65">
        <v>335.2</v>
      </c>
      <c r="I29" s="65">
        <v>432.5</v>
      </c>
      <c r="J29" s="65">
        <v>383.8</v>
      </c>
      <c r="K29" s="65">
        <v>245.5</v>
      </c>
      <c r="L29" s="66">
        <v>-29.1</v>
      </c>
      <c r="M29" s="66">
        <v>-19.399999999999999</v>
      </c>
      <c r="N29" s="66">
        <v>-27.6</v>
      </c>
      <c r="O29" s="66">
        <v>-24.2</v>
      </c>
      <c r="P29" s="66">
        <v>-23.1</v>
      </c>
      <c r="Q29" s="67">
        <v>-8.6999999999999993</v>
      </c>
    </row>
    <row r="30" spans="1:17" x14ac:dyDescent="0.25">
      <c r="A30" s="68" t="s">
        <v>258</v>
      </c>
      <c r="B30" s="65">
        <v>957.9</v>
      </c>
      <c r="C30" s="65">
        <v>1076.3</v>
      </c>
      <c r="D30" s="65">
        <v>721.8</v>
      </c>
      <c r="E30" s="65">
        <v>1022.3</v>
      </c>
      <c r="F30" s="65">
        <v>1062.0999999999999</v>
      </c>
      <c r="G30" s="65">
        <v>1101.2</v>
      </c>
      <c r="H30" s="65">
        <v>899.7</v>
      </c>
      <c r="I30" s="65">
        <v>1030.5</v>
      </c>
      <c r="J30" s="75">
        <f t="shared" ref="J30:P30" si="0">J25+J29</f>
        <v>548.6</v>
      </c>
      <c r="K30" s="75">
        <f t="shared" si="0"/>
        <v>620.5</v>
      </c>
      <c r="L30" s="75">
        <f t="shared" si="0"/>
        <v>904.5</v>
      </c>
      <c r="M30" s="75">
        <f t="shared" si="0"/>
        <v>933.6</v>
      </c>
      <c r="N30" s="75">
        <f t="shared" si="0"/>
        <v>858.1</v>
      </c>
      <c r="O30" s="75">
        <f t="shared" si="0"/>
        <v>727.4</v>
      </c>
      <c r="P30" s="75">
        <f t="shared" si="0"/>
        <v>885</v>
      </c>
      <c r="Q30" s="76">
        <f>Q25+Q29</f>
        <v>845.19999999999993</v>
      </c>
    </row>
    <row r="31" spans="1:17" x14ac:dyDescent="0.25">
      <c r="A31" s="68" t="s">
        <v>259</v>
      </c>
      <c r="B31" s="65">
        <v>991.9</v>
      </c>
      <c r="C31" s="65">
        <v>849.4</v>
      </c>
      <c r="D31" s="65">
        <v>1082.4000000000001</v>
      </c>
      <c r="E31" s="65">
        <v>976.8</v>
      </c>
      <c r="F31" s="65">
        <v>1109</v>
      </c>
      <c r="G31" s="65">
        <v>1052.5</v>
      </c>
      <c r="H31" s="65">
        <v>964.1</v>
      </c>
      <c r="I31" s="65">
        <v>962.4</v>
      </c>
      <c r="J31" s="65">
        <v>947.5</v>
      </c>
      <c r="K31" s="65">
        <v>794.3</v>
      </c>
      <c r="L31" s="65">
        <v>1032.5999999999999</v>
      </c>
      <c r="M31" s="65">
        <v>1055.5999999999999</v>
      </c>
      <c r="N31" s="65">
        <v>874.5</v>
      </c>
      <c r="O31" s="65">
        <v>965.4</v>
      </c>
      <c r="P31" s="65">
        <v>928.3</v>
      </c>
      <c r="Q31" s="69">
        <v>699</v>
      </c>
    </row>
    <row r="32" spans="1:17" x14ac:dyDescent="0.25">
      <c r="A32" s="68" t="s">
        <v>260</v>
      </c>
      <c r="B32" s="65">
        <v>1106.8</v>
      </c>
      <c r="C32" s="65">
        <v>1071.5</v>
      </c>
      <c r="D32" s="65">
        <v>1035.5999999999999</v>
      </c>
      <c r="E32" s="65">
        <v>1104.2</v>
      </c>
      <c r="F32" s="65">
        <v>1059.2</v>
      </c>
      <c r="G32" s="65">
        <v>1117.3</v>
      </c>
      <c r="H32" s="65">
        <v>881.7</v>
      </c>
      <c r="I32" s="65">
        <v>1056.0999999999999</v>
      </c>
      <c r="J32" s="65">
        <v>1042.3</v>
      </c>
      <c r="K32" s="65">
        <v>958.3</v>
      </c>
      <c r="L32" s="65">
        <v>1114</v>
      </c>
      <c r="M32" s="65">
        <v>982.5</v>
      </c>
      <c r="N32" s="65">
        <v>990.2</v>
      </c>
      <c r="O32" s="65">
        <v>1101.3</v>
      </c>
      <c r="P32" s="65">
        <v>859.8</v>
      </c>
      <c r="Q32" s="69">
        <v>841.2</v>
      </c>
    </row>
    <row r="33" spans="1:17" x14ac:dyDescent="0.25">
      <c r="A33" s="68" t="s">
        <v>261</v>
      </c>
      <c r="B33" s="65">
        <v>1999.7</v>
      </c>
      <c r="C33" s="65">
        <v>2170.1999999999998</v>
      </c>
      <c r="D33" s="65">
        <v>2012.1</v>
      </c>
      <c r="E33" s="65">
        <v>2058.1</v>
      </c>
      <c r="F33" s="65">
        <v>2259</v>
      </c>
      <c r="G33" s="65">
        <v>1728.3</v>
      </c>
      <c r="H33" s="65">
        <v>1996.7</v>
      </c>
      <c r="I33" s="65">
        <v>1805.6</v>
      </c>
      <c r="J33" s="65">
        <v>2144.1999999999998</v>
      </c>
      <c r="K33" s="65">
        <v>1829.3</v>
      </c>
      <c r="L33" s="65">
        <v>2149</v>
      </c>
      <c r="M33" s="65">
        <v>1775.5</v>
      </c>
      <c r="N33" s="65">
        <v>2184.8000000000002</v>
      </c>
      <c r="O33" s="65">
        <v>1910.9</v>
      </c>
      <c r="P33" s="65">
        <v>1991.6</v>
      </c>
      <c r="Q33" s="69">
        <v>1293.2</v>
      </c>
    </row>
    <row r="34" spans="1:17" x14ac:dyDescent="0.25">
      <c r="A34" s="68" t="s">
        <v>262</v>
      </c>
      <c r="B34" s="65">
        <v>2019.7</v>
      </c>
      <c r="C34" s="65">
        <v>2106.5</v>
      </c>
      <c r="D34" s="65">
        <v>2047.1</v>
      </c>
      <c r="E34" s="65">
        <v>1385.2</v>
      </c>
      <c r="F34" s="65">
        <v>2030.9</v>
      </c>
      <c r="G34" s="65">
        <v>2102.6999999999998</v>
      </c>
      <c r="H34" s="65">
        <v>2100.5</v>
      </c>
      <c r="I34" s="65">
        <v>2166.8000000000002</v>
      </c>
      <c r="J34" s="65">
        <v>1880.5</v>
      </c>
      <c r="K34" s="65">
        <v>1973.5</v>
      </c>
      <c r="L34" s="65">
        <v>2049.9</v>
      </c>
      <c r="M34" s="65">
        <v>2086.8000000000002</v>
      </c>
      <c r="N34" s="65">
        <v>1939.8</v>
      </c>
      <c r="O34" s="65">
        <v>1847.4</v>
      </c>
      <c r="P34" s="65">
        <v>1346.3</v>
      </c>
      <c r="Q34" s="69">
        <v>1326</v>
      </c>
    </row>
    <row r="35" spans="1:17" x14ac:dyDescent="0.25">
      <c r="A35" s="68" t="s">
        <v>263</v>
      </c>
      <c r="B35" s="65">
        <v>1972.8</v>
      </c>
      <c r="C35" s="65">
        <v>1073.9000000000001</v>
      </c>
      <c r="D35" s="65">
        <v>2067.6999999999998</v>
      </c>
      <c r="E35" s="65">
        <v>2115.6999999999998</v>
      </c>
      <c r="F35" s="65">
        <v>2128.6</v>
      </c>
      <c r="G35" s="65">
        <v>2107.1999999999998</v>
      </c>
      <c r="H35" s="65">
        <v>2115.4</v>
      </c>
      <c r="I35" s="65">
        <v>2128.9</v>
      </c>
      <c r="J35" s="65">
        <v>2089.3000000000002</v>
      </c>
      <c r="K35" s="65">
        <v>2204.4</v>
      </c>
      <c r="L35" s="65">
        <v>1917.8</v>
      </c>
      <c r="M35" s="65">
        <v>2294.3000000000002</v>
      </c>
      <c r="N35" s="65">
        <v>1908.7</v>
      </c>
      <c r="O35" s="65">
        <v>1917.1</v>
      </c>
      <c r="P35" s="65">
        <v>1953.7</v>
      </c>
      <c r="Q35" s="69">
        <v>1411.5</v>
      </c>
    </row>
    <row r="36" spans="1:17" x14ac:dyDescent="0.25">
      <c r="A36" s="68" t="s">
        <v>264</v>
      </c>
      <c r="B36" s="65">
        <v>1682.6</v>
      </c>
      <c r="C36" s="65">
        <v>1977</v>
      </c>
      <c r="D36" s="65">
        <v>1985.8</v>
      </c>
      <c r="E36" s="65">
        <v>1993.9</v>
      </c>
      <c r="F36" s="65">
        <v>1930.3</v>
      </c>
      <c r="G36" s="65">
        <v>2067.9</v>
      </c>
      <c r="H36" s="65">
        <v>2063.8000000000002</v>
      </c>
      <c r="I36" s="65">
        <v>1495.2</v>
      </c>
      <c r="J36" s="65">
        <v>2128.1999999999998</v>
      </c>
      <c r="K36" s="65">
        <v>1910.7</v>
      </c>
      <c r="L36" s="65">
        <v>1925.6</v>
      </c>
      <c r="M36" s="65">
        <v>1791.3</v>
      </c>
      <c r="N36" s="65">
        <v>2162.6999999999998</v>
      </c>
      <c r="O36" s="65">
        <v>1876.7</v>
      </c>
      <c r="P36" s="65">
        <v>2073.1999999999998</v>
      </c>
      <c r="Q36" s="69">
        <v>1494.2</v>
      </c>
    </row>
    <row r="37" spans="1:17" ht="15.75" thickBot="1" x14ac:dyDescent="0.3">
      <c r="A37" s="72" t="s">
        <v>222</v>
      </c>
      <c r="B37" s="70">
        <v>11569.4</v>
      </c>
      <c r="C37" s="70">
        <v>11210.6</v>
      </c>
      <c r="D37" s="70">
        <v>11770.1</v>
      </c>
      <c r="E37" s="70">
        <v>11514</v>
      </c>
      <c r="F37" s="70">
        <v>12423.7</v>
      </c>
      <c r="G37" s="70">
        <v>12138.8</v>
      </c>
      <c r="H37" s="70">
        <v>11710.4</v>
      </c>
      <c r="I37" s="70">
        <v>11530.6</v>
      </c>
      <c r="J37" s="70">
        <v>10922.7</v>
      </c>
      <c r="K37" s="70">
        <v>10291</v>
      </c>
      <c r="L37" s="70">
        <v>11093.4</v>
      </c>
      <c r="M37" s="70">
        <v>10919.6</v>
      </c>
      <c r="N37" s="70">
        <v>10918.8</v>
      </c>
      <c r="O37" s="70">
        <v>10346.200000000001</v>
      </c>
      <c r="P37" s="70">
        <v>10037.9</v>
      </c>
      <c r="Q37" s="71">
        <v>7910.3</v>
      </c>
    </row>
    <row r="38" spans="1:17" ht="24" thickBot="1" x14ac:dyDescent="0.3">
      <c r="A38" s="285" t="s">
        <v>267</v>
      </c>
      <c r="B38" s="286"/>
      <c r="C38" s="286"/>
      <c r="D38" s="286"/>
      <c r="E38" s="286"/>
      <c r="F38" s="286"/>
      <c r="G38" s="286"/>
      <c r="H38" s="286"/>
      <c r="I38" s="286"/>
      <c r="J38" s="286"/>
      <c r="K38" s="286"/>
      <c r="L38" s="286"/>
      <c r="M38" s="286"/>
      <c r="N38" s="286"/>
      <c r="O38" s="286"/>
      <c r="P38" s="286"/>
      <c r="Q38" s="287"/>
    </row>
    <row r="39" spans="1:17" ht="15.75" thickBot="1" x14ac:dyDescent="0.3">
      <c r="A39" s="61" t="s">
        <v>254</v>
      </c>
      <c r="B39" s="73">
        <v>2005</v>
      </c>
      <c r="C39" s="73">
        <v>2006</v>
      </c>
      <c r="D39" s="73">
        <v>2007</v>
      </c>
      <c r="E39" s="73">
        <v>2008</v>
      </c>
      <c r="F39" s="73">
        <v>2009</v>
      </c>
      <c r="G39" s="73">
        <v>2010</v>
      </c>
      <c r="H39" s="73">
        <v>2011</v>
      </c>
      <c r="I39" s="73">
        <v>2012</v>
      </c>
      <c r="J39" s="73">
        <v>2013</v>
      </c>
      <c r="K39" s="73">
        <v>2014</v>
      </c>
      <c r="L39" s="73">
        <v>2015</v>
      </c>
      <c r="M39" s="73">
        <v>2016</v>
      </c>
      <c r="N39" s="73">
        <v>2017</v>
      </c>
      <c r="O39" s="73">
        <v>2018</v>
      </c>
      <c r="P39" s="73">
        <v>2019</v>
      </c>
      <c r="Q39" s="74">
        <v>2020</v>
      </c>
    </row>
    <row r="40" spans="1:17" x14ac:dyDescent="0.25">
      <c r="A40" s="64" t="s">
        <v>255</v>
      </c>
      <c r="B40" s="85">
        <v>0.51</v>
      </c>
      <c r="C40" s="86">
        <v>0.56999999999999995</v>
      </c>
      <c r="D40" s="86">
        <v>0.48</v>
      </c>
      <c r="E40" s="86">
        <v>0.54</v>
      </c>
      <c r="F40" s="86">
        <v>0.54</v>
      </c>
      <c r="G40" s="86">
        <v>0.54</v>
      </c>
      <c r="H40" s="86">
        <v>0.45</v>
      </c>
      <c r="I40" s="86">
        <v>0.6</v>
      </c>
      <c r="J40" s="86">
        <v>0.18</v>
      </c>
      <c r="K40" s="87" t="s">
        <v>256</v>
      </c>
      <c r="L40" s="87"/>
      <c r="M40" s="87"/>
      <c r="N40" s="87"/>
      <c r="O40" s="87"/>
      <c r="P40" s="87"/>
      <c r="Q40" s="88"/>
    </row>
    <row r="41" spans="1:17" x14ac:dyDescent="0.25">
      <c r="A41" s="68" t="s">
        <v>257</v>
      </c>
      <c r="B41" s="89">
        <v>0.54</v>
      </c>
      <c r="C41" s="77">
        <v>0.54</v>
      </c>
      <c r="D41" s="77">
        <v>0.54</v>
      </c>
      <c r="E41" s="77">
        <v>0.53</v>
      </c>
      <c r="F41" s="77">
        <v>0.5</v>
      </c>
      <c r="G41" s="77">
        <v>0.56000000000000005</v>
      </c>
      <c r="H41" s="77">
        <v>0.42</v>
      </c>
      <c r="I41" s="77">
        <v>0.56999999999999995</v>
      </c>
      <c r="J41" s="77">
        <v>0.5</v>
      </c>
      <c r="K41" s="90">
        <v>0.32</v>
      </c>
      <c r="L41" s="91" t="s">
        <v>256</v>
      </c>
      <c r="M41" s="91"/>
      <c r="N41" s="91"/>
      <c r="O41" s="91"/>
      <c r="P41" s="91"/>
      <c r="Q41" s="78"/>
    </row>
    <row r="42" spans="1:17" x14ac:dyDescent="0.25">
      <c r="A42" s="68" t="s">
        <v>258</v>
      </c>
      <c r="B42" s="92">
        <f>B50+B51</f>
        <v>1.1100000000000001</v>
      </c>
      <c r="C42" s="79">
        <f t="shared" ref="C42:P42" si="1">C50+C51</f>
        <v>1.25</v>
      </c>
      <c r="D42" s="79">
        <f t="shared" si="1"/>
        <v>0.83</v>
      </c>
      <c r="E42" s="79">
        <f t="shared" si="1"/>
        <v>1.19</v>
      </c>
      <c r="F42" s="79">
        <f t="shared" si="1"/>
        <v>1.24</v>
      </c>
      <c r="G42" s="79">
        <f t="shared" si="1"/>
        <v>1.28</v>
      </c>
      <c r="H42" s="79">
        <f t="shared" si="1"/>
        <v>1.03</v>
      </c>
      <c r="I42" s="79">
        <f>I50+I51</f>
        <v>1.26</v>
      </c>
      <c r="J42" s="79">
        <f t="shared" si="1"/>
        <v>0.19</v>
      </c>
      <c r="K42" s="79">
        <f>K50+K51</f>
        <v>0.43000000000000005</v>
      </c>
      <c r="L42" s="79">
        <f t="shared" si="1"/>
        <v>0.8</v>
      </c>
      <c r="M42" s="79">
        <f t="shared" si="1"/>
        <v>0.53</v>
      </c>
      <c r="N42" s="79">
        <f t="shared" si="1"/>
        <v>0.73</v>
      </c>
      <c r="O42" s="79">
        <f t="shared" si="1"/>
        <v>0.41000000000000003</v>
      </c>
      <c r="P42" s="79">
        <f t="shared" si="1"/>
        <v>0.69000000000000006</v>
      </c>
      <c r="Q42" s="80">
        <f>Q50+Q51</f>
        <v>0.49</v>
      </c>
    </row>
    <row r="43" spans="1:17" x14ac:dyDescent="0.25">
      <c r="A43" s="68" t="s">
        <v>259</v>
      </c>
      <c r="B43" s="89">
        <v>1.1499999999999999</v>
      </c>
      <c r="C43" s="77">
        <v>0.98</v>
      </c>
      <c r="D43" s="77">
        <v>1.25</v>
      </c>
      <c r="E43" s="77">
        <v>1.1299999999999999</v>
      </c>
      <c r="F43" s="77">
        <v>1.29</v>
      </c>
      <c r="G43" s="77">
        <v>1.22</v>
      </c>
      <c r="H43" s="77">
        <v>1.1000000000000001</v>
      </c>
      <c r="I43" s="77">
        <v>1.17</v>
      </c>
      <c r="J43" s="77">
        <v>1.0900000000000001</v>
      </c>
      <c r="K43" s="77">
        <v>0.97</v>
      </c>
      <c r="L43" s="77">
        <v>1.21</v>
      </c>
      <c r="M43" s="77">
        <v>1.24</v>
      </c>
      <c r="N43" s="77">
        <v>1.07</v>
      </c>
      <c r="O43" s="77">
        <v>1.1399999999999999</v>
      </c>
      <c r="P43" s="77">
        <v>1.1299999999999999</v>
      </c>
      <c r="Q43" s="81">
        <v>0.82</v>
      </c>
    </row>
    <row r="44" spans="1:17" x14ac:dyDescent="0.25">
      <c r="A44" s="68" t="s">
        <v>260</v>
      </c>
      <c r="B44" s="89">
        <v>1.27</v>
      </c>
      <c r="C44" s="77">
        <v>1.22</v>
      </c>
      <c r="D44" s="77">
        <v>1.19</v>
      </c>
      <c r="E44" s="77">
        <v>1.27</v>
      </c>
      <c r="F44" s="77">
        <v>1.23</v>
      </c>
      <c r="G44" s="77">
        <v>1.29</v>
      </c>
      <c r="H44" s="77">
        <v>1</v>
      </c>
      <c r="I44" s="77">
        <v>1.28</v>
      </c>
      <c r="J44" s="77">
        <v>1.27</v>
      </c>
      <c r="K44" s="77">
        <v>1.1299999999999999</v>
      </c>
      <c r="L44" s="77">
        <v>1.3</v>
      </c>
      <c r="M44" s="77">
        <v>1.1399999999999999</v>
      </c>
      <c r="N44" s="77">
        <v>1.2</v>
      </c>
      <c r="O44" s="77">
        <v>1.28</v>
      </c>
      <c r="P44" s="77">
        <v>1.04</v>
      </c>
      <c r="Q44" s="81">
        <v>0.97</v>
      </c>
    </row>
    <row r="45" spans="1:17" x14ac:dyDescent="0.25">
      <c r="A45" s="68" t="s">
        <v>261</v>
      </c>
      <c r="B45" s="89">
        <v>2.16</v>
      </c>
      <c r="C45" s="77">
        <v>2.31</v>
      </c>
      <c r="D45" s="77">
        <v>2.17</v>
      </c>
      <c r="E45" s="77">
        <v>2.2400000000000002</v>
      </c>
      <c r="F45" s="77">
        <v>2.5099999999999998</v>
      </c>
      <c r="G45" s="77">
        <v>1.87</v>
      </c>
      <c r="H45" s="77">
        <v>2.12</v>
      </c>
      <c r="I45" s="77">
        <v>2.0499999999999998</v>
      </c>
      <c r="J45" s="77">
        <v>2.37</v>
      </c>
      <c r="K45" s="77">
        <v>2.0099999999999998</v>
      </c>
      <c r="L45" s="77">
        <v>2.34</v>
      </c>
      <c r="M45" s="77">
        <v>1.93</v>
      </c>
      <c r="N45" s="77">
        <v>2.48</v>
      </c>
      <c r="O45" s="77">
        <v>2.08</v>
      </c>
      <c r="P45" s="77">
        <v>2.19</v>
      </c>
      <c r="Q45" s="81">
        <v>1.39</v>
      </c>
    </row>
    <row r="46" spans="1:17" x14ac:dyDescent="0.25">
      <c r="A46" s="68" t="s">
        <v>262</v>
      </c>
      <c r="B46" s="89">
        <v>2.0499999999999998</v>
      </c>
      <c r="C46" s="93">
        <v>1.625</v>
      </c>
      <c r="D46" s="93">
        <v>2.1550000000000002</v>
      </c>
      <c r="E46" s="93">
        <v>1.92</v>
      </c>
      <c r="F46" s="77">
        <v>2.06</v>
      </c>
      <c r="G46" s="77">
        <v>2.16</v>
      </c>
      <c r="H46" s="77">
        <v>2.1800000000000002</v>
      </c>
      <c r="I46" s="77">
        <v>2.21</v>
      </c>
      <c r="J46" s="77">
        <v>1.88</v>
      </c>
      <c r="K46" s="77">
        <v>1.94</v>
      </c>
      <c r="L46" s="77">
        <v>2.06</v>
      </c>
      <c r="M46" s="77">
        <v>2.11</v>
      </c>
      <c r="N46" s="77">
        <v>1.98</v>
      </c>
      <c r="O46" s="77">
        <v>1.93</v>
      </c>
      <c r="P46" s="77">
        <v>1.47</v>
      </c>
      <c r="Q46" s="81">
        <v>1.39</v>
      </c>
    </row>
    <row r="47" spans="1:17" x14ac:dyDescent="0.25">
      <c r="A47" s="68" t="s">
        <v>263</v>
      </c>
      <c r="B47" s="89">
        <v>2.06</v>
      </c>
      <c r="C47" s="93">
        <v>1.6249999999999991</v>
      </c>
      <c r="D47" s="93">
        <v>2.1550000000000002</v>
      </c>
      <c r="E47" s="93">
        <v>1.92</v>
      </c>
      <c r="F47" s="77">
        <v>2.19</v>
      </c>
      <c r="G47" s="77">
        <v>2.19</v>
      </c>
      <c r="H47" s="77">
        <v>2.2000000000000002</v>
      </c>
      <c r="I47" s="77">
        <v>2.17</v>
      </c>
      <c r="J47" s="77">
        <v>2.08</v>
      </c>
      <c r="K47" s="77">
        <v>2.7</v>
      </c>
      <c r="L47" s="77">
        <v>1.93</v>
      </c>
      <c r="M47" s="77">
        <v>2.31</v>
      </c>
      <c r="N47" s="77">
        <v>1.95</v>
      </c>
      <c r="O47" s="77">
        <v>2.0099999999999998</v>
      </c>
      <c r="P47" s="77">
        <v>2.1</v>
      </c>
      <c r="Q47" s="81">
        <v>1.45</v>
      </c>
    </row>
    <row r="48" spans="1:17" x14ac:dyDescent="0.25">
      <c r="A48" s="68" t="s">
        <v>264</v>
      </c>
      <c r="B48" s="89">
        <v>1.85</v>
      </c>
      <c r="C48" s="77">
        <v>2.23</v>
      </c>
      <c r="D48" s="77">
        <v>2.23</v>
      </c>
      <c r="E48" s="77">
        <v>2.16</v>
      </c>
      <c r="F48" s="77">
        <v>2.15</v>
      </c>
      <c r="G48" s="77">
        <v>2.3199999999999998</v>
      </c>
      <c r="H48" s="77">
        <v>2.31</v>
      </c>
      <c r="I48" s="77">
        <v>1.67</v>
      </c>
      <c r="J48" s="77">
        <v>2.2999999999999998</v>
      </c>
      <c r="K48" s="77">
        <v>2.0299999999999998</v>
      </c>
      <c r="L48" s="77">
        <v>2.12</v>
      </c>
      <c r="M48" s="77">
        <v>1.93</v>
      </c>
      <c r="N48" s="77">
        <v>2.34</v>
      </c>
      <c r="O48" s="77">
        <v>2.12</v>
      </c>
      <c r="P48" s="77">
        <v>2.34</v>
      </c>
      <c r="Q48" s="81">
        <v>1.63</v>
      </c>
    </row>
    <row r="49" spans="1:17" x14ac:dyDescent="0.25">
      <c r="A49" s="68" t="s">
        <v>222</v>
      </c>
      <c r="B49" s="94">
        <v>12.7</v>
      </c>
      <c r="C49" s="82">
        <v>12.35</v>
      </c>
      <c r="D49" s="82">
        <v>13</v>
      </c>
      <c r="E49" s="82">
        <v>12.9</v>
      </c>
      <c r="F49" s="82">
        <v>13.71</v>
      </c>
      <c r="G49" s="82">
        <v>13.43</v>
      </c>
      <c r="H49" s="82">
        <v>12.81</v>
      </c>
      <c r="I49" s="82">
        <v>12.98</v>
      </c>
      <c r="J49" s="82">
        <v>11.86</v>
      </c>
      <c r="K49" s="82">
        <v>11.53</v>
      </c>
      <c r="L49" s="82">
        <v>11.76</v>
      </c>
      <c r="M49" s="82">
        <v>11.19</v>
      </c>
      <c r="N49" s="82">
        <v>11.75</v>
      </c>
      <c r="O49" s="82">
        <v>10.97</v>
      </c>
      <c r="P49" s="82">
        <v>10.96</v>
      </c>
      <c r="Q49" s="83">
        <v>8.14</v>
      </c>
    </row>
    <row r="50" spans="1:17" x14ac:dyDescent="0.25">
      <c r="A50" s="68" t="s">
        <v>268</v>
      </c>
      <c r="B50" s="89">
        <v>1.1100000000000001</v>
      </c>
      <c r="C50" s="77">
        <v>1.25</v>
      </c>
      <c r="D50" s="77">
        <v>0.83</v>
      </c>
      <c r="E50" s="77">
        <v>1.19</v>
      </c>
      <c r="F50" s="77">
        <v>1.24</v>
      </c>
      <c r="G50" s="77">
        <v>1.28</v>
      </c>
      <c r="H50" s="77">
        <v>1.03</v>
      </c>
      <c r="I50" s="77">
        <v>1.26</v>
      </c>
      <c r="J50" s="77">
        <v>0.19</v>
      </c>
      <c r="K50" s="77">
        <v>0.54</v>
      </c>
      <c r="L50" s="77">
        <v>1.23</v>
      </c>
      <c r="M50" s="77">
        <v>1.32</v>
      </c>
      <c r="N50" s="77">
        <v>1.24</v>
      </c>
      <c r="O50" s="77">
        <v>1.04</v>
      </c>
      <c r="P50" s="77">
        <v>1.31</v>
      </c>
      <c r="Q50" s="81">
        <v>1.22</v>
      </c>
    </row>
    <row r="51" spans="1:17" x14ac:dyDescent="0.25">
      <c r="A51" s="68" t="s">
        <v>269</v>
      </c>
      <c r="B51" s="95"/>
      <c r="C51" s="84"/>
      <c r="D51" s="84"/>
      <c r="E51" s="84"/>
      <c r="F51" s="84"/>
      <c r="G51" s="84"/>
      <c r="H51" s="84"/>
      <c r="I51" s="84"/>
      <c r="J51" s="84"/>
      <c r="K51" s="77">
        <v>-0.11</v>
      </c>
      <c r="L51" s="77">
        <v>-0.43</v>
      </c>
      <c r="M51" s="77">
        <v>-0.79</v>
      </c>
      <c r="N51" s="77">
        <v>-0.51</v>
      </c>
      <c r="O51" s="77">
        <v>-0.63</v>
      </c>
      <c r="P51" s="77">
        <v>-0.62</v>
      </c>
      <c r="Q51" s="81">
        <v>-0.73</v>
      </c>
    </row>
    <row r="52" spans="1:17" ht="15.75" thickBot="1" x14ac:dyDescent="0.3">
      <c r="A52" s="72" t="s">
        <v>270</v>
      </c>
      <c r="B52" s="96">
        <f>SUM(B40:B48)</f>
        <v>12.7</v>
      </c>
      <c r="C52" s="97">
        <f t="shared" ref="C52:O52" si="2">SUM(C40:C48)</f>
        <v>12.349999999999998</v>
      </c>
      <c r="D52" s="97">
        <f t="shared" si="2"/>
        <v>13</v>
      </c>
      <c r="E52" s="97">
        <f t="shared" si="2"/>
        <v>12.9</v>
      </c>
      <c r="F52" s="97">
        <f t="shared" si="2"/>
        <v>13.71</v>
      </c>
      <c r="G52" s="97">
        <f t="shared" si="2"/>
        <v>13.43</v>
      </c>
      <c r="H52" s="97">
        <f t="shared" si="2"/>
        <v>12.81</v>
      </c>
      <c r="I52" s="97">
        <f t="shared" si="2"/>
        <v>12.98</v>
      </c>
      <c r="J52" s="97">
        <f t="shared" si="2"/>
        <v>11.86</v>
      </c>
      <c r="K52" s="97">
        <f t="shared" si="2"/>
        <v>11.53</v>
      </c>
      <c r="L52" s="97">
        <f t="shared" si="2"/>
        <v>11.759999999999998</v>
      </c>
      <c r="M52" s="97">
        <f t="shared" si="2"/>
        <v>11.19</v>
      </c>
      <c r="N52" s="97">
        <f t="shared" si="2"/>
        <v>11.75</v>
      </c>
      <c r="O52" s="97">
        <f t="shared" si="2"/>
        <v>10.969999999999999</v>
      </c>
      <c r="P52" s="97">
        <f>SUM(P40:P48)</f>
        <v>10.959999999999999</v>
      </c>
      <c r="Q52" s="98">
        <f>SUM(Q40:Q48)</f>
        <v>8.14</v>
      </c>
    </row>
  </sheetData>
  <mergeCells count="4">
    <mergeCell ref="A12:Q12"/>
    <mergeCell ref="A13:Q13"/>
    <mergeCell ref="A26:Q26"/>
    <mergeCell ref="A38:Q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0530-9C37-4B2D-97D9-156B192A2134}">
  <dimension ref="A1:AF62"/>
  <sheetViews>
    <sheetView zoomScale="70" zoomScaleNormal="70" workbookViewId="0">
      <selection activeCell="B12" sqref="B12"/>
    </sheetView>
  </sheetViews>
  <sheetFormatPr defaultColWidth="9.28515625" defaultRowHeight="15" x14ac:dyDescent="0.25"/>
  <cols>
    <col min="1" max="1" width="97.28515625" style="112" customWidth="1"/>
    <col min="2" max="32" width="6.7109375" style="112" customWidth="1"/>
    <col min="33" max="16384" width="9.28515625" style="112"/>
  </cols>
  <sheetData>
    <row r="1" spans="1:32" x14ac:dyDescent="0.25">
      <c r="A1" s="111" t="s">
        <v>421</v>
      </c>
    </row>
    <row r="3" spans="1:32" ht="15.75" thickBot="1" x14ac:dyDescent="0.3">
      <c r="A3" s="243"/>
      <c r="B3" s="244">
        <v>1990</v>
      </c>
      <c r="C3" s="244">
        <v>1991</v>
      </c>
      <c r="D3" s="244">
        <v>1992</v>
      </c>
      <c r="E3" s="244">
        <v>1993</v>
      </c>
      <c r="F3" s="244">
        <v>1994</v>
      </c>
      <c r="G3" s="244">
        <v>1995</v>
      </c>
      <c r="H3" s="244">
        <v>1996</v>
      </c>
      <c r="I3" s="244">
        <v>1997</v>
      </c>
      <c r="J3" s="244">
        <v>1998</v>
      </c>
      <c r="K3" s="244">
        <v>1999</v>
      </c>
      <c r="L3" s="244">
        <v>2000</v>
      </c>
      <c r="M3" s="244">
        <v>2001</v>
      </c>
      <c r="N3" s="244">
        <v>2002</v>
      </c>
      <c r="O3" s="244">
        <v>2003</v>
      </c>
      <c r="P3" s="244">
        <v>2004</v>
      </c>
      <c r="Q3" s="244">
        <v>2005</v>
      </c>
      <c r="R3" s="244">
        <v>2006</v>
      </c>
      <c r="S3" s="244">
        <v>2007</v>
      </c>
      <c r="T3" s="244">
        <v>2008</v>
      </c>
      <c r="U3" s="244">
        <v>2009</v>
      </c>
      <c r="V3" s="244">
        <v>2010</v>
      </c>
      <c r="W3" s="244">
        <v>2011</v>
      </c>
      <c r="X3" s="244">
        <v>2012</v>
      </c>
      <c r="Y3" s="244">
        <v>2013</v>
      </c>
      <c r="Z3" s="244">
        <v>2014</v>
      </c>
      <c r="AA3" s="244">
        <v>2015</v>
      </c>
      <c r="AB3" s="244">
        <v>2016</v>
      </c>
      <c r="AC3" s="244">
        <v>2017</v>
      </c>
      <c r="AD3" s="244">
        <v>2018</v>
      </c>
      <c r="AE3" s="244">
        <v>2019</v>
      </c>
      <c r="AF3" s="244">
        <v>2020</v>
      </c>
    </row>
    <row r="4" spans="1:32" ht="18.75" thickBot="1" x14ac:dyDescent="0.4">
      <c r="A4" s="288" t="s">
        <v>422</v>
      </c>
      <c r="B4" s="288"/>
      <c r="C4" s="288"/>
      <c r="D4" s="288"/>
      <c r="E4" s="288"/>
      <c r="F4" s="288"/>
      <c r="G4" s="288"/>
      <c r="H4" s="288"/>
      <c r="I4" s="288"/>
      <c r="J4" s="288"/>
      <c r="K4" s="288"/>
      <c r="L4" s="288"/>
      <c r="M4" s="288"/>
      <c r="N4" s="288"/>
      <c r="O4" s="288"/>
      <c r="P4" s="288"/>
      <c r="Q4" s="288"/>
      <c r="R4" s="288"/>
      <c r="S4" s="288"/>
      <c r="T4" s="288"/>
      <c r="U4" s="288"/>
      <c r="V4" s="288"/>
      <c r="W4" s="288"/>
      <c r="X4" s="288"/>
      <c r="Y4" s="288"/>
      <c r="Z4" s="288"/>
      <c r="AA4" s="288"/>
      <c r="AB4" s="288"/>
      <c r="AC4" s="245"/>
      <c r="AD4" s="245"/>
      <c r="AE4" s="245"/>
      <c r="AF4" s="245"/>
    </row>
    <row r="5" spans="1:32" s="248" customFormat="1" ht="15.75" thickBot="1" x14ac:dyDescent="0.3">
      <c r="A5" s="246" t="s">
        <v>423</v>
      </c>
      <c r="B5" s="247">
        <v>594.72224341963499</v>
      </c>
      <c r="C5" s="247">
        <v>587.90579388465096</v>
      </c>
      <c r="D5" s="247">
        <v>605.29024881980399</v>
      </c>
      <c r="E5" s="247">
        <v>607.681076913673</v>
      </c>
      <c r="F5" s="247">
        <v>628.14586919363296</v>
      </c>
      <c r="G5" s="247">
        <v>645.45376653555502</v>
      </c>
      <c r="H5" s="247">
        <v>666.69810809927105</v>
      </c>
      <c r="I5" s="247">
        <v>682.29798786052095</v>
      </c>
      <c r="J5" s="247">
        <v>688.61393102485795</v>
      </c>
      <c r="K5" s="247">
        <v>701.75871172897303</v>
      </c>
      <c r="L5" s="247">
        <v>726.98728299329605</v>
      </c>
      <c r="M5" s="247">
        <v>718.32004315266397</v>
      </c>
      <c r="N5" s="247">
        <v>724.281129555186</v>
      </c>
      <c r="O5" s="247">
        <v>743.28685438484695</v>
      </c>
      <c r="P5" s="247">
        <v>745.19404746278303</v>
      </c>
      <c r="Q5" s="247">
        <v>741.18153685056404</v>
      </c>
      <c r="R5" s="247">
        <v>734.58413737588603</v>
      </c>
      <c r="S5" s="247">
        <v>756.83325810556903</v>
      </c>
      <c r="T5" s="247">
        <v>739.06315164894102</v>
      </c>
      <c r="U5" s="247">
        <v>697.734938768711</v>
      </c>
      <c r="V5" s="247">
        <v>709.65406067916604</v>
      </c>
      <c r="W5" s="247">
        <v>720.82016997449296</v>
      </c>
      <c r="X5" s="247">
        <v>725.58588900909899</v>
      </c>
      <c r="Y5" s="247">
        <v>732.16230161086105</v>
      </c>
      <c r="Z5" s="247">
        <v>729.59978344042304</v>
      </c>
      <c r="AA5" s="247">
        <v>732.53501567666899</v>
      </c>
      <c r="AB5" s="247">
        <v>715.09376917664201</v>
      </c>
      <c r="AC5" s="247">
        <v>725.01397355075096</v>
      </c>
      <c r="AD5" s="247">
        <v>740.00546523350397</v>
      </c>
      <c r="AE5" s="247">
        <v>738.28344606874998</v>
      </c>
      <c r="AF5" s="247">
        <v>672.35381522923103</v>
      </c>
    </row>
    <row r="6" spans="1:32" ht="15" customHeight="1" thickBot="1" x14ac:dyDescent="0.3">
      <c r="A6" s="249" t="s">
        <v>344</v>
      </c>
      <c r="B6" s="250">
        <v>102.64958007115099</v>
      </c>
      <c r="C6" s="250">
        <v>102.17663040332501</v>
      </c>
      <c r="D6" s="250">
        <v>110.819441464497</v>
      </c>
      <c r="E6" s="250">
        <v>117.53052495573201</v>
      </c>
      <c r="F6" s="250">
        <v>121.513454699525</v>
      </c>
      <c r="G6" s="250">
        <v>127.602217679814</v>
      </c>
      <c r="H6" s="250">
        <v>135.363361694932</v>
      </c>
      <c r="I6" s="250">
        <v>136.504361336583</v>
      </c>
      <c r="J6" s="250">
        <v>140.85959515193699</v>
      </c>
      <c r="K6" s="250">
        <v>149.93829215123</v>
      </c>
      <c r="L6" s="250">
        <v>155.07045051669201</v>
      </c>
      <c r="M6" s="250">
        <v>156.58163273159801</v>
      </c>
      <c r="N6" s="250">
        <v>161.53560265489099</v>
      </c>
      <c r="O6" s="250">
        <v>165.91824796662399</v>
      </c>
      <c r="P6" s="250">
        <v>168.22220564847399</v>
      </c>
      <c r="Q6" s="250">
        <v>171.307250741232</v>
      </c>
      <c r="R6" s="250">
        <v>178.02820747292401</v>
      </c>
      <c r="S6" s="250">
        <v>183.02196258958799</v>
      </c>
      <c r="T6" s="250">
        <v>179.91397336743299</v>
      </c>
      <c r="U6" s="250">
        <v>176.91343632582499</v>
      </c>
      <c r="V6" s="250">
        <v>181.44480644940501</v>
      </c>
      <c r="W6" s="250">
        <v>187.211358511127</v>
      </c>
      <c r="X6" s="250">
        <v>194.17170606034699</v>
      </c>
      <c r="Y6" s="250">
        <v>198.87186230603399</v>
      </c>
      <c r="Z6" s="250">
        <v>204.529398178918</v>
      </c>
      <c r="AA6" s="250">
        <v>204.80552385389799</v>
      </c>
      <c r="AB6" s="250">
        <v>194.35767052444501</v>
      </c>
      <c r="AC6" s="250">
        <v>196.49779435501401</v>
      </c>
      <c r="AD6" s="250">
        <v>205.01714087346301</v>
      </c>
      <c r="AE6" s="250">
        <v>203.48354422644101</v>
      </c>
      <c r="AF6" s="250">
        <v>178.79732563142699</v>
      </c>
    </row>
    <row r="7" spans="1:32" x14ac:dyDescent="0.25">
      <c r="A7" s="251" t="s">
        <v>345</v>
      </c>
      <c r="B7" s="252">
        <v>82.7607065985991</v>
      </c>
      <c r="C7" s="252">
        <v>83.602400062872206</v>
      </c>
      <c r="D7" s="252">
        <v>92.048387619650399</v>
      </c>
      <c r="E7" s="252">
        <v>97.992452704783403</v>
      </c>
      <c r="F7" s="252">
        <v>102.987332137381</v>
      </c>
      <c r="G7" s="252">
        <v>108.914818225837</v>
      </c>
      <c r="H7" s="252">
        <v>113.779389495375</v>
      </c>
      <c r="I7" s="252">
        <v>114.984718687514</v>
      </c>
      <c r="J7" s="252">
        <v>119.75416643729901</v>
      </c>
      <c r="K7" s="252">
        <v>129.617112639509</v>
      </c>
      <c r="L7" s="252">
        <v>135.237689681701</v>
      </c>
      <c r="M7" s="252">
        <v>135.96826856503901</v>
      </c>
      <c r="N7" s="252">
        <v>139.84563749726701</v>
      </c>
      <c r="O7" s="252">
        <v>143.03761162200499</v>
      </c>
      <c r="P7" s="252">
        <v>143.81334391540199</v>
      </c>
      <c r="Q7" s="252">
        <v>148.23721271221299</v>
      </c>
      <c r="R7" s="252">
        <v>154.83851158409499</v>
      </c>
      <c r="S7" s="252">
        <v>159.35877168250801</v>
      </c>
      <c r="T7" s="252">
        <v>157.61376397305901</v>
      </c>
      <c r="U7" s="252">
        <v>154.55241051921499</v>
      </c>
      <c r="V7" s="252">
        <v>158.40382854276501</v>
      </c>
      <c r="W7" s="252">
        <v>165.64291820159701</v>
      </c>
      <c r="X7" s="252">
        <v>172.401515171722</v>
      </c>
      <c r="Y7" s="252">
        <v>176.939099154182</v>
      </c>
      <c r="Z7" s="252">
        <v>183.715657810316</v>
      </c>
      <c r="AA7" s="252">
        <v>184.117197158517</v>
      </c>
      <c r="AB7" s="252">
        <v>173.358046336332</v>
      </c>
      <c r="AC7" s="252">
        <v>177.16132833694201</v>
      </c>
      <c r="AD7" s="252">
        <v>185.72494641898101</v>
      </c>
      <c r="AE7" s="252">
        <v>183.35456905387699</v>
      </c>
      <c r="AF7" s="252">
        <v>160.443312935818</v>
      </c>
    </row>
    <row r="8" spans="1:32" s="248" customFormat="1" x14ac:dyDescent="0.25">
      <c r="A8" s="253" t="s">
        <v>346</v>
      </c>
      <c r="B8" s="252">
        <v>31.205431881643101</v>
      </c>
      <c r="C8" s="252">
        <v>30.014141352786201</v>
      </c>
      <c r="D8" s="252">
        <v>31.593804233562899</v>
      </c>
      <c r="E8" s="252">
        <v>34.1279874460649</v>
      </c>
      <c r="F8" s="252">
        <v>36.586580502723997</v>
      </c>
      <c r="G8" s="252">
        <v>38.371042687530199</v>
      </c>
      <c r="H8" s="252">
        <v>40.197975323883298</v>
      </c>
      <c r="I8" s="252">
        <v>37.655749768830297</v>
      </c>
      <c r="J8" s="252">
        <v>40.404186283617904</v>
      </c>
      <c r="K8" s="252">
        <v>49.354852434443302</v>
      </c>
      <c r="L8" s="252">
        <v>54.486587807898097</v>
      </c>
      <c r="M8" s="252">
        <v>56.423452094168603</v>
      </c>
      <c r="N8" s="252">
        <v>59.855521760545997</v>
      </c>
      <c r="O8" s="252">
        <v>63.236176438901097</v>
      </c>
      <c r="P8" s="252">
        <v>62.080628210691003</v>
      </c>
      <c r="Q8" s="252">
        <v>65.816216589495298</v>
      </c>
      <c r="R8" s="252">
        <v>67.720009954354197</v>
      </c>
      <c r="S8" s="252">
        <v>69.212500488428006</v>
      </c>
      <c r="T8" s="252">
        <v>68.238017975471905</v>
      </c>
      <c r="U8" s="252">
        <v>64.766055348564507</v>
      </c>
      <c r="V8" s="252">
        <v>63.6060183408241</v>
      </c>
      <c r="W8" s="252">
        <v>66.974701995673499</v>
      </c>
      <c r="X8" s="252">
        <v>64.678288659211404</v>
      </c>
      <c r="Y8" s="252">
        <v>63.122808232967998</v>
      </c>
      <c r="Z8" s="252">
        <v>62.6336449981291</v>
      </c>
      <c r="AA8" s="252">
        <v>60.9743613075292</v>
      </c>
      <c r="AB8" s="252">
        <v>56.817507776092597</v>
      </c>
      <c r="AC8" s="252">
        <v>53.916952320620801</v>
      </c>
      <c r="AD8" s="252">
        <v>56.341002085335603</v>
      </c>
      <c r="AE8" s="252">
        <v>54.974894567949399</v>
      </c>
      <c r="AF8" s="252">
        <v>44.159437552811703</v>
      </c>
    </row>
    <row r="9" spans="1:32" x14ac:dyDescent="0.25">
      <c r="A9" s="253" t="s">
        <v>347</v>
      </c>
      <c r="B9" s="252">
        <v>24.3645283238105</v>
      </c>
      <c r="C9" s="252">
        <v>25.0011714636987</v>
      </c>
      <c r="D9" s="252">
        <v>27.304661479494701</v>
      </c>
      <c r="E9" s="252">
        <v>28.840791428404401</v>
      </c>
      <c r="F9" s="252">
        <v>29.6890304686798</v>
      </c>
      <c r="G9" s="252">
        <v>32.126517632325999</v>
      </c>
      <c r="H9" s="252">
        <v>34.043882391562498</v>
      </c>
      <c r="I9" s="252">
        <v>35.776985658627702</v>
      </c>
      <c r="J9" s="252">
        <v>35.815095726084003</v>
      </c>
      <c r="K9" s="252">
        <v>36.288870081938597</v>
      </c>
      <c r="L9" s="252">
        <v>39.302747776431801</v>
      </c>
      <c r="M9" s="252">
        <v>37.502504378125401</v>
      </c>
      <c r="N9" s="252">
        <v>37.291791872810698</v>
      </c>
      <c r="O9" s="252">
        <v>36.124332084507003</v>
      </c>
      <c r="P9" s="252">
        <v>35.212164557713201</v>
      </c>
      <c r="Q9" s="252">
        <v>35.1612752137477</v>
      </c>
      <c r="R9" s="252">
        <v>35.146305383563401</v>
      </c>
      <c r="S9" s="252">
        <v>35.995956427508801</v>
      </c>
      <c r="T9" s="252">
        <v>35.0347214675893</v>
      </c>
      <c r="U9" s="252">
        <v>32.4707489555229</v>
      </c>
      <c r="V9" s="252">
        <v>33.381105801022798</v>
      </c>
      <c r="W9" s="252">
        <v>35.626570018032197</v>
      </c>
      <c r="X9" s="252">
        <v>37.888070493639297</v>
      </c>
      <c r="Y9" s="252">
        <v>39.460722476171199</v>
      </c>
      <c r="Z9" s="252">
        <v>41.1988375405056</v>
      </c>
      <c r="AA9" s="252">
        <v>40.078762827707301</v>
      </c>
      <c r="AB9" s="252">
        <v>36.647638084435002</v>
      </c>
      <c r="AC9" s="252">
        <v>36.523493743510699</v>
      </c>
      <c r="AD9" s="252">
        <v>36.807078337126299</v>
      </c>
      <c r="AE9" s="252">
        <v>34.8014603816234</v>
      </c>
      <c r="AF9" s="252">
        <v>25.381196822586499</v>
      </c>
    </row>
    <row r="10" spans="1:32" x14ac:dyDescent="0.25">
      <c r="A10" s="233" t="s">
        <v>348</v>
      </c>
      <c r="B10" s="252">
        <v>14.984781483397301</v>
      </c>
      <c r="C10" s="252">
        <v>14.9088422838915</v>
      </c>
      <c r="D10" s="252">
        <v>15.3729481270798</v>
      </c>
      <c r="E10" s="252">
        <v>16.088562836020898</v>
      </c>
      <c r="F10" s="252">
        <v>16.6883936297092</v>
      </c>
      <c r="G10" s="252">
        <v>17.308709840507198</v>
      </c>
      <c r="H10" s="252">
        <v>18.0491524631007</v>
      </c>
      <c r="I10" s="252">
        <v>17.8042076892715</v>
      </c>
      <c r="J10" s="252">
        <v>17.0850616247806</v>
      </c>
      <c r="K10" s="252">
        <v>17.393234943144101</v>
      </c>
      <c r="L10" s="252">
        <v>18.5217947360062</v>
      </c>
      <c r="M10" s="252">
        <v>18.206531932558299</v>
      </c>
      <c r="N10" s="252">
        <v>17.979336329689001</v>
      </c>
      <c r="O10" s="252">
        <v>17.980434229880199</v>
      </c>
      <c r="P10" s="252">
        <v>18.236219094161001</v>
      </c>
      <c r="Q10" s="252">
        <v>19.009370811916899</v>
      </c>
      <c r="R10" s="252">
        <v>18.925353353957799</v>
      </c>
      <c r="S10" s="252">
        <v>19.783641578019001</v>
      </c>
      <c r="T10" s="252">
        <v>19.7473908051271</v>
      </c>
      <c r="U10" s="252">
        <v>18.4004150194746</v>
      </c>
      <c r="V10" s="252">
        <v>19.163122657319501</v>
      </c>
      <c r="W10" s="252">
        <v>21.708144566085899</v>
      </c>
      <c r="X10" s="252">
        <v>23.772218932341101</v>
      </c>
      <c r="Y10" s="252">
        <v>24.837569311059401</v>
      </c>
      <c r="Z10" s="252">
        <v>26.061507186054701</v>
      </c>
      <c r="AA10" s="252">
        <v>25.4377026290997</v>
      </c>
      <c r="AB10" s="252">
        <v>24.044774651856699</v>
      </c>
      <c r="AC10" s="252">
        <v>24.4133755082836</v>
      </c>
      <c r="AD10" s="252">
        <v>25.379427226314299</v>
      </c>
      <c r="AE10" s="252">
        <v>24.280291581265299</v>
      </c>
      <c r="AF10" s="252">
        <v>17.085918040564898</v>
      </c>
    </row>
    <row r="11" spans="1:32" x14ac:dyDescent="0.25">
      <c r="A11" s="233" t="s">
        <v>349</v>
      </c>
      <c r="B11" s="252">
        <v>9.1180007409534998</v>
      </c>
      <c r="C11" s="252">
        <v>9.8747778475778691</v>
      </c>
      <c r="D11" s="252">
        <v>11.7654347656109</v>
      </c>
      <c r="E11" s="252">
        <v>12.5664098118104</v>
      </c>
      <c r="F11" s="252">
        <v>12.8366830877782</v>
      </c>
      <c r="G11" s="252">
        <v>14.634836844202001</v>
      </c>
      <c r="H11" s="252">
        <v>15.807746616698299</v>
      </c>
      <c r="I11" s="252">
        <v>17.717140210917901</v>
      </c>
      <c r="J11" s="252">
        <v>16.325476265133801</v>
      </c>
      <c r="K11" s="252">
        <v>17.209350307261399</v>
      </c>
      <c r="L11" s="252">
        <v>19.748260318291699</v>
      </c>
      <c r="M11" s="252">
        <v>18.300261731155501</v>
      </c>
      <c r="N11" s="252">
        <v>16.8328661732086</v>
      </c>
      <c r="O11" s="252">
        <v>16.1538759740119</v>
      </c>
      <c r="P11" s="252">
        <v>15.302693711286899</v>
      </c>
      <c r="Q11" s="252">
        <v>14.4198603631163</v>
      </c>
      <c r="R11" s="252">
        <v>14.220143499466801</v>
      </c>
      <c r="S11" s="252">
        <v>14.0881177870688</v>
      </c>
      <c r="T11" s="252">
        <v>13.417436764045</v>
      </c>
      <c r="U11" s="252">
        <v>12.4637284300875</v>
      </c>
      <c r="V11" s="252">
        <v>12.5633824187949</v>
      </c>
      <c r="W11" s="252">
        <v>12.341560828471099</v>
      </c>
      <c r="X11" s="252">
        <v>12.7309564870892</v>
      </c>
      <c r="Y11" s="252">
        <v>13.048742853644701</v>
      </c>
      <c r="Z11" s="252">
        <v>13.3903210710605</v>
      </c>
      <c r="AA11" s="252">
        <v>13.094403167801801</v>
      </c>
      <c r="AB11" s="252">
        <v>10.916508782404</v>
      </c>
      <c r="AC11" s="252">
        <v>10.330893537791701</v>
      </c>
      <c r="AD11" s="252">
        <v>9.5463416887367796</v>
      </c>
      <c r="AE11" s="252">
        <v>8.6521735683638408</v>
      </c>
      <c r="AF11" s="252">
        <v>6.4897643214532197</v>
      </c>
    </row>
    <row r="12" spans="1:32" x14ac:dyDescent="0.25">
      <c r="A12" s="254" t="s">
        <v>350</v>
      </c>
      <c r="B12" s="252">
        <v>0.26001493945964199</v>
      </c>
      <c r="C12" s="252">
        <v>0.21677389222930599</v>
      </c>
      <c r="D12" s="252">
        <v>0.16545594680398701</v>
      </c>
      <c r="E12" s="252">
        <v>0.184580300573119</v>
      </c>
      <c r="F12" s="252">
        <v>0.16247345119238399</v>
      </c>
      <c r="G12" s="252">
        <v>0.182159607616772</v>
      </c>
      <c r="H12" s="252">
        <v>0.18698331176351099</v>
      </c>
      <c r="I12" s="252">
        <v>0.25563775843835701</v>
      </c>
      <c r="J12" s="252">
        <v>2.4045578361695599</v>
      </c>
      <c r="K12" s="252">
        <v>1.6844768315330401</v>
      </c>
      <c r="L12" s="252">
        <v>1.0290767221339401</v>
      </c>
      <c r="M12" s="252">
        <v>0.98983471441162996</v>
      </c>
      <c r="N12" s="252">
        <v>2.4730353699131902</v>
      </c>
      <c r="O12" s="252">
        <v>1.98369388061495</v>
      </c>
      <c r="P12" s="252">
        <v>1.66963575226535</v>
      </c>
      <c r="Q12" s="252">
        <v>1.7266200387144299</v>
      </c>
      <c r="R12" s="252">
        <v>1.9949325301387699</v>
      </c>
      <c r="S12" s="252">
        <v>2.1187730624209098</v>
      </c>
      <c r="T12" s="252">
        <v>1.8671818984172599</v>
      </c>
      <c r="U12" s="252">
        <v>1.60411950596079</v>
      </c>
      <c r="V12" s="252">
        <v>1.6523407249083899</v>
      </c>
      <c r="W12" s="252">
        <v>1.5739266234751701</v>
      </c>
      <c r="X12" s="252">
        <v>1.3824090742090001</v>
      </c>
      <c r="Y12" s="252">
        <v>1.5710203114671299</v>
      </c>
      <c r="Z12" s="252">
        <v>1.74181128339043</v>
      </c>
      <c r="AA12" s="252">
        <v>1.54371903080576</v>
      </c>
      <c r="AB12" s="252">
        <v>1.6822866501743601</v>
      </c>
      <c r="AC12" s="252">
        <v>1.7771906974354299</v>
      </c>
      <c r="AD12" s="252">
        <v>1.8801794220752901</v>
      </c>
      <c r="AE12" s="252">
        <v>1.86741323199425</v>
      </c>
      <c r="AF12" s="252">
        <v>1.80415846056838</v>
      </c>
    </row>
    <row r="13" spans="1:32" x14ac:dyDescent="0.25">
      <c r="A13" s="253" t="s">
        <v>424</v>
      </c>
      <c r="B13" s="252">
        <v>15.0751345048242</v>
      </c>
      <c r="C13" s="252">
        <v>15.573595093639801</v>
      </c>
      <c r="D13" s="252">
        <v>17.5771843787474</v>
      </c>
      <c r="E13" s="252">
        <v>18.8352177847188</v>
      </c>
      <c r="F13" s="252">
        <v>19.8210149841935</v>
      </c>
      <c r="G13" s="252">
        <v>20.1596462289782</v>
      </c>
      <c r="H13" s="252">
        <v>20.696657606850199</v>
      </c>
      <c r="I13" s="252">
        <v>22.481467509430299</v>
      </c>
      <c r="J13" s="252">
        <v>24.605699245776499</v>
      </c>
      <c r="K13" s="252">
        <v>24.905235932167699</v>
      </c>
      <c r="L13" s="252">
        <v>25.9730349471842</v>
      </c>
      <c r="M13" s="252">
        <v>28.4961848187573</v>
      </c>
      <c r="N13" s="252">
        <v>29.501151211548802</v>
      </c>
      <c r="O13" s="252">
        <v>32.453408443885699</v>
      </c>
      <c r="P13" s="252">
        <v>36.0882701112021</v>
      </c>
      <c r="Q13" s="252">
        <v>35.088928447489998</v>
      </c>
      <c r="R13" s="252">
        <v>40.683660513404398</v>
      </c>
      <c r="S13" s="252">
        <v>44.163016107563301</v>
      </c>
      <c r="T13" s="252">
        <v>45.176818314142999</v>
      </c>
      <c r="U13" s="252">
        <v>49.191931207159499</v>
      </c>
      <c r="V13" s="252">
        <v>54.132377848520498</v>
      </c>
      <c r="W13" s="252">
        <v>55.563945993587701</v>
      </c>
      <c r="X13" s="252">
        <v>62.270723347988401</v>
      </c>
      <c r="Y13" s="252">
        <v>65.326701198948101</v>
      </c>
      <c r="Z13" s="252">
        <v>70.003808620632697</v>
      </c>
      <c r="AA13" s="252">
        <v>72.869310427780803</v>
      </c>
      <c r="AB13" s="252">
        <v>70.031553087179802</v>
      </c>
      <c r="AC13" s="252">
        <v>76.956036592634504</v>
      </c>
      <c r="AD13" s="252">
        <v>81.972948051332907</v>
      </c>
      <c r="AE13" s="252">
        <v>82.823244745945104</v>
      </c>
      <c r="AF13" s="252">
        <v>80.890693911586595</v>
      </c>
    </row>
    <row r="14" spans="1:32" x14ac:dyDescent="0.25">
      <c r="A14" s="233" t="s">
        <v>352</v>
      </c>
      <c r="B14" s="252">
        <v>2.1734222722773602</v>
      </c>
      <c r="C14" s="252">
        <v>2.3115654265396701</v>
      </c>
      <c r="D14" s="252">
        <v>2.38973925151336</v>
      </c>
      <c r="E14" s="252">
        <v>2.4854649892207399</v>
      </c>
      <c r="F14" s="252">
        <v>2.6664208634636202</v>
      </c>
      <c r="G14" s="252">
        <v>2.8229106205292802</v>
      </c>
      <c r="H14" s="252">
        <v>2.8555598192843101</v>
      </c>
      <c r="I14" s="252">
        <v>2.8468449724710898</v>
      </c>
      <c r="J14" s="252">
        <v>2.9399298463961401</v>
      </c>
      <c r="K14" s="252">
        <v>3.1361787974546198</v>
      </c>
      <c r="L14" s="252">
        <v>3.2058119323255099</v>
      </c>
      <c r="M14" s="252">
        <v>4.1611381173725102</v>
      </c>
      <c r="N14" s="252">
        <v>4.3204044308624097</v>
      </c>
      <c r="O14" s="252">
        <v>5.3242509793546198</v>
      </c>
      <c r="P14" s="252">
        <v>5.8477311562790799</v>
      </c>
      <c r="Q14" s="252">
        <v>5.6188017840349103</v>
      </c>
      <c r="R14" s="252">
        <v>6.1948058227915297</v>
      </c>
      <c r="S14" s="252">
        <v>6.8257381197050604</v>
      </c>
      <c r="T14" s="252">
        <v>7.1879871731189402</v>
      </c>
      <c r="U14" s="252">
        <v>7.7439987705088402</v>
      </c>
      <c r="V14" s="252">
        <v>8.4660608453669006</v>
      </c>
      <c r="W14" s="252">
        <v>8.4234617798083402</v>
      </c>
      <c r="X14" s="252">
        <v>9.1041959315059504</v>
      </c>
      <c r="Y14" s="252">
        <v>9.9025533672480996</v>
      </c>
      <c r="Z14" s="252">
        <v>10.4880455802725</v>
      </c>
      <c r="AA14" s="252">
        <v>11.0891531015259</v>
      </c>
      <c r="AB14" s="252">
        <v>11.284365140892699</v>
      </c>
      <c r="AC14" s="252">
        <v>12.920391431750501</v>
      </c>
      <c r="AD14" s="252">
        <v>14.770824184317201</v>
      </c>
      <c r="AE14" s="252">
        <v>15.4053925344018</v>
      </c>
      <c r="AF14" s="252">
        <v>14.9301619905933</v>
      </c>
    </row>
    <row r="15" spans="1:32" x14ac:dyDescent="0.25">
      <c r="A15" s="233" t="s">
        <v>353</v>
      </c>
      <c r="B15" s="252">
        <v>4.5267050740824102</v>
      </c>
      <c r="C15" s="252">
        <v>4.2983771363985799</v>
      </c>
      <c r="D15" s="252">
        <v>4.2624458430404397</v>
      </c>
      <c r="E15" s="252">
        <v>4.3422227847167703</v>
      </c>
      <c r="F15" s="252">
        <v>4.4893691397965902</v>
      </c>
      <c r="G15" s="252">
        <v>4.91782822017516</v>
      </c>
      <c r="H15" s="252">
        <v>5.2390005901242702</v>
      </c>
      <c r="I15" s="252">
        <v>7.3299045296429801</v>
      </c>
      <c r="J15" s="252">
        <v>8.9797887488610595</v>
      </c>
      <c r="K15" s="252">
        <v>8.3709229467715396</v>
      </c>
      <c r="L15" s="252">
        <v>9.0254251246805097</v>
      </c>
      <c r="M15" s="252">
        <v>9.2405017101231106</v>
      </c>
      <c r="N15" s="252">
        <v>9.1105272345027206</v>
      </c>
      <c r="O15" s="252">
        <v>10.269270960914399</v>
      </c>
      <c r="P15" s="252">
        <v>11.316642610066801</v>
      </c>
      <c r="Q15" s="252">
        <v>12.203934111021001</v>
      </c>
      <c r="R15" s="252">
        <v>14.200263026703899</v>
      </c>
      <c r="S15" s="252">
        <v>15.694450458722899</v>
      </c>
      <c r="T15" s="252">
        <v>18.401586003129701</v>
      </c>
      <c r="U15" s="252">
        <v>19.788027510652199</v>
      </c>
      <c r="V15" s="252">
        <v>22.702160560906599</v>
      </c>
      <c r="W15" s="252">
        <v>24.513291424185098</v>
      </c>
      <c r="X15" s="252">
        <v>29.2417091655599</v>
      </c>
      <c r="Y15" s="252">
        <v>30.8778239119845</v>
      </c>
      <c r="Z15" s="252">
        <v>35.2131467403076</v>
      </c>
      <c r="AA15" s="252">
        <v>38.138181574419598</v>
      </c>
      <c r="AB15" s="252">
        <v>37.772122287909802</v>
      </c>
      <c r="AC15" s="252">
        <v>41.5357101539025</v>
      </c>
      <c r="AD15" s="252">
        <v>43.647640856098199</v>
      </c>
      <c r="AE15" s="252">
        <v>42.896319443115999</v>
      </c>
      <c r="AF15" s="252">
        <v>41.220925275218598</v>
      </c>
    </row>
    <row r="16" spans="1:32" s="248" customFormat="1" x14ac:dyDescent="0.25">
      <c r="A16" s="233" t="s">
        <v>354</v>
      </c>
      <c r="B16" s="252">
        <v>8.3750071584644505</v>
      </c>
      <c r="C16" s="252">
        <v>8.9636525307015393</v>
      </c>
      <c r="D16" s="252">
        <v>10.9249992841936</v>
      </c>
      <c r="E16" s="252">
        <v>12.0075300107813</v>
      </c>
      <c r="F16" s="252">
        <v>12.6652249809332</v>
      </c>
      <c r="G16" s="252">
        <v>12.4189073882738</v>
      </c>
      <c r="H16" s="252">
        <v>12.6020971974416</v>
      </c>
      <c r="I16" s="252">
        <v>12.3047180073162</v>
      </c>
      <c r="J16" s="252">
        <v>12.6859806505193</v>
      </c>
      <c r="K16" s="252">
        <v>13.398134187941601</v>
      </c>
      <c r="L16" s="252">
        <v>13.7417978901781</v>
      </c>
      <c r="M16" s="252">
        <v>15.094544991261699</v>
      </c>
      <c r="N16" s="252">
        <v>16.070219546183601</v>
      </c>
      <c r="O16" s="252">
        <v>16.8598865036167</v>
      </c>
      <c r="P16" s="252">
        <v>18.9238963448561</v>
      </c>
      <c r="Q16" s="252">
        <v>17.266192552434099</v>
      </c>
      <c r="R16" s="252">
        <v>20.288591663908999</v>
      </c>
      <c r="S16" s="252">
        <v>21.6428275291353</v>
      </c>
      <c r="T16" s="252">
        <v>19.5872451378943</v>
      </c>
      <c r="U16" s="252">
        <v>21.6599049259985</v>
      </c>
      <c r="V16" s="252">
        <v>22.964156442246999</v>
      </c>
      <c r="W16" s="252">
        <v>22.6271927895943</v>
      </c>
      <c r="X16" s="252">
        <v>23.924818250922598</v>
      </c>
      <c r="Y16" s="252">
        <v>24.546323919715501</v>
      </c>
      <c r="Z16" s="252">
        <v>24.302616300052598</v>
      </c>
      <c r="AA16" s="252">
        <v>23.641975751835201</v>
      </c>
      <c r="AB16" s="252">
        <v>20.9750656583774</v>
      </c>
      <c r="AC16" s="252">
        <v>22.499935006981499</v>
      </c>
      <c r="AD16" s="252">
        <v>23.5544830109176</v>
      </c>
      <c r="AE16" s="252">
        <v>24.521532768427399</v>
      </c>
      <c r="AF16" s="252">
        <v>24.7396066457747</v>
      </c>
    </row>
    <row r="17" spans="1:32" ht="15" customHeight="1" x14ac:dyDescent="0.25">
      <c r="A17" s="255" t="s">
        <v>355</v>
      </c>
      <c r="B17" s="252">
        <v>12.1156118883213</v>
      </c>
      <c r="C17" s="252">
        <v>13.013492152747601</v>
      </c>
      <c r="D17" s="252">
        <v>15.572737527845399</v>
      </c>
      <c r="E17" s="252">
        <v>16.188456045595199</v>
      </c>
      <c r="F17" s="252">
        <v>16.890706181783798</v>
      </c>
      <c r="G17" s="252">
        <v>18.257611677002501</v>
      </c>
      <c r="H17" s="252">
        <v>18.840874173079499</v>
      </c>
      <c r="I17" s="252">
        <v>19.070515750625599</v>
      </c>
      <c r="J17" s="252">
        <v>18.929185181820898</v>
      </c>
      <c r="K17" s="252">
        <v>19.068154190959199</v>
      </c>
      <c r="L17" s="252">
        <v>15.475319150186699</v>
      </c>
      <c r="M17" s="252">
        <v>13.546127273987601</v>
      </c>
      <c r="N17" s="252">
        <v>13.197172652360999</v>
      </c>
      <c r="O17" s="252">
        <v>11.223694654711499</v>
      </c>
      <c r="P17" s="252">
        <v>10.432281035796301</v>
      </c>
      <c r="Q17" s="252">
        <v>12.170792461480101</v>
      </c>
      <c r="R17" s="252">
        <v>11.288535732772401</v>
      </c>
      <c r="S17" s="252">
        <v>9.9872986590084594</v>
      </c>
      <c r="T17" s="252">
        <v>9.1642062158544597</v>
      </c>
      <c r="U17" s="252">
        <v>8.12367500796808</v>
      </c>
      <c r="V17" s="252">
        <v>7.2843265523971201</v>
      </c>
      <c r="W17" s="252">
        <v>7.4777001943032104</v>
      </c>
      <c r="X17" s="252">
        <v>7.5644326708832201</v>
      </c>
      <c r="Y17" s="252">
        <v>9.0288672460943697</v>
      </c>
      <c r="Z17" s="252">
        <v>9.8793666510481302</v>
      </c>
      <c r="AA17" s="252">
        <v>10.1947625955</v>
      </c>
      <c r="AB17" s="252">
        <v>9.8613473886242407</v>
      </c>
      <c r="AC17" s="252">
        <v>9.7648456801762809</v>
      </c>
      <c r="AD17" s="252">
        <v>10.603917945186099</v>
      </c>
      <c r="AE17" s="252">
        <v>10.754969358359</v>
      </c>
      <c r="AF17" s="252">
        <v>10.011984648833</v>
      </c>
    </row>
    <row r="18" spans="1:32" x14ac:dyDescent="0.25">
      <c r="A18" s="251" t="s">
        <v>356</v>
      </c>
      <c r="B18" s="252">
        <v>19.888873472552302</v>
      </c>
      <c r="C18" s="252">
        <v>18.574230340453099</v>
      </c>
      <c r="D18" s="252">
        <v>18.7710538448469</v>
      </c>
      <c r="E18" s="252">
        <v>19.538072250948399</v>
      </c>
      <c r="F18" s="252">
        <v>18.526122562143499</v>
      </c>
      <c r="G18" s="252">
        <v>18.6873994539772</v>
      </c>
      <c r="H18" s="252">
        <v>21.583972199556602</v>
      </c>
      <c r="I18" s="252">
        <v>21.5196426490694</v>
      </c>
      <c r="J18" s="252">
        <v>21.105428714637402</v>
      </c>
      <c r="K18" s="252">
        <v>20.321179511721699</v>
      </c>
      <c r="L18" s="252">
        <v>19.832760834991301</v>
      </c>
      <c r="M18" s="252">
        <v>20.613364166558799</v>
      </c>
      <c r="N18" s="252">
        <v>21.689965157624599</v>
      </c>
      <c r="O18" s="252">
        <v>22.880636344618601</v>
      </c>
      <c r="P18" s="252">
        <v>24.4088617330716</v>
      </c>
      <c r="Q18" s="252">
        <v>23.0700380290194</v>
      </c>
      <c r="R18" s="252">
        <v>23.189695888829601</v>
      </c>
      <c r="S18" s="252">
        <v>23.663190907079201</v>
      </c>
      <c r="T18" s="252">
        <v>22.3002093943748</v>
      </c>
      <c r="U18" s="252">
        <v>22.3610258066104</v>
      </c>
      <c r="V18" s="252">
        <v>23.040977906640101</v>
      </c>
      <c r="W18" s="252">
        <v>21.568440309530001</v>
      </c>
      <c r="X18" s="252">
        <v>21.770190888624501</v>
      </c>
      <c r="Y18" s="252">
        <v>21.932763151852701</v>
      </c>
      <c r="Z18" s="252">
        <v>20.8137403686022</v>
      </c>
      <c r="AA18" s="252">
        <v>20.688326695381001</v>
      </c>
      <c r="AB18" s="252">
        <v>20.999624188113799</v>
      </c>
      <c r="AC18" s="252">
        <v>19.336466018071999</v>
      </c>
      <c r="AD18" s="252">
        <v>19.2921944544822</v>
      </c>
      <c r="AE18" s="252">
        <v>20.1289751725642</v>
      </c>
      <c r="AF18" s="252">
        <v>18.354012695609299</v>
      </c>
    </row>
    <row r="19" spans="1:32" x14ac:dyDescent="0.25">
      <c r="A19" s="253" t="s">
        <v>357</v>
      </c>
      <c r="B19" s="252">
        <v>18.2852711100779</v>
      </c>
      <c r="C19" s="252">
        <v>16.909164343140901</v>
      </c>
      <c r="D19" s="252">
        <v>17.0421927858606</v>
      </c>
      <c r="E19" s="252">
        <v>17.769615181325801</v>
      </c>
      <c r="F19" s="252">
        <v>16.6943957499177</v>
      </c>
      <c r="G19" s="252">
        <v>16.830820359131</v>
      </c>
      <c r="H19" s="252">
        <v>19.692222639370499</v>
      </c>
      <c r="I19" s="252">
        <v>19.589440951931699</v>
      </c>
      <c r="J19" s="252">
        <v>19.140540361861198</v>
      </c>
      <c r="K19" s="252">
        <v>18.296032440632899</v>
      </c>
      <c r="L19" s="252">
        <v>18.483233623991499</v>
      </c>
      <c r="M19" s="252">
        <v>19.327069318552802</v>
      </c>
      <c r="N19" s="252">
        <v>20.4573390496532</v>
      </c>
      <c r="O19" s="252">
        <v>21.668705783690399</v>
      </c>
      <c r="P19" s="252">
        <v>23.1716029779782</v>
      </c>
      <c r="Q19" s="252">
        <v>21.779856294743801</v>
      </c>
      <c r="R19" s="252">
        <v>21.937092257259501</v>
      </c>
      <c r="S19" s="252">
        <v>22.421387342784801</v>
      </c>
      <c r="T19" s="252">
        <v>21.071008832486299</v>
      </c>
      <c r="U19" s="252">
        <v>21.1128208643396</v>
      </c>
      <c r="V19" s="252">
        <v>21.855089659360999</v>
      </c>
      <c r="W19" s="252">
        <v>20.446701361050501</v>
      </c>
      <c r="X19" s="252">
        <v>20.733595525412301</v>
      </c>
      <c r="Y19" s="252">
        <v>20.818661224174701</v>
      </c>
      <c r="Z19" s="252">
        <v>19.653981515427098</v>
      </c>
      <c r="AA19" s="252">
        <v>19.508591895641501</v>
      </c>
      <c r="AB19" s="252">
        <v>19.839104098986802</v>
      </c>
      <c r="AC19" s="252">
        <v>18.1761814909318</v>
      </c>
      <c r="AD19" s="252">
        <v>18.143282421792801</v>
      </c>
      <c r="AE19" s="252">
        <v>18.976782614835098</v>
      </c>
      <c r="AF19" s="252">
        <v>17.2056751381601</v>
      </c>
    </row>
    <row r="20" spans="1:32" ht="15.75" thickBot="1" x14ac:dyDescent="0.3">
      <c r="A20" s="256" t="s">
        <v>358</v>
      </c>
      <c r="B20" s="257">
        <v>1.60360236247438</v>
      </c>
      <c r="C20" s="257">
        <v>1.6650659973122199</v>
      </c>
      <c r="D20" s="257">
        <v>1.7288610589863</v>
      </c>
      <c r="E20" s="257">
        <v>1.7684570696225701</v>
      </c>
      <c r="F20" s="257">
        <v>1.8317268122258401</v>
      </c>
      <c r="G20" s="257">
        <v>1.8565790948462499</v>
      </c>
      <c r="H20" s="257">
        <v>1.8917495601860801</v>
      </c>
      <c r="I20" s="257">
        <v>1.9302016971376901</v>
      </c>
      <c r="J20" s="257">
        <v>1.9648883527762599</v>
      </c>
      <c r="K20" s="257">
        <v>2.0251470710888499</v>
      </c>
      <c r="L20" s="257">
        <v>1.3495272109998699</v>
      </c>
      <c r="M20" s="257">
        <v>1.2862948480060501</v>
      </c>
      <c r="N20" s="257">
        <v>1.23262610797146</v>
      </c>
      <c r="O20" s="257">
        <v>1.21193056092824</v>
      </c>
      <c r="P20" s="257">
        <v>1.23725875509336</v>
      </c>
      <c r="Q20" s="257">
        <v>1.2901817342755899</v>
      </c>
      <c r="R20" s="257">
        <v>1.2526036315700999</v>
      </c>
      <c r="S20" s="257">
        <v>1.2418035642944301</v>
      </c>
      <c r="T20" s="257">
        <v>1.2292005618884501</v>
      </c>
      <c r="U20" s="257">
        <v>1.24820494227073</v>
      </c>
      <c r="V20" s="257">
        <v>1.1858882472791099</v>
      </c>
      <c r="W20" s="257">
        <v>1.1217389484795399</v>
      </c>
      <c r="X20" s="257">
        <v>1.0365953632121501</v>
      </c>
      <c r="Y20" s="257">
        <v>1.11410192767803</v>
      </c>
      <c r="Z20" s="257">
        <v>1.15975885317509</v>
      </c>
      <c r="AA20" s="257">
        <v>1.1797347997395</v>
      </c>
      <c r="AB20" s="257">
        <v>1.16052008912698</v>
      </c>
      <c r="AC20" s="257">
        <v>1.1602845271402</v>
      </c>
      <c r="AD20" s="257">
        <v>1.1489120326893401</v>
      </c>
      <c r="AE20" s="257">
        <v>1.1521925577291099</v>
      </c>
      <c r="AF20" s="257">
        <v>1.1483375574492101</v>
      </c>
    </row>
    <row r="21" spans="1:32" ht="15.75" thickBot="1" x14ac:dyDescent="0.3">
      <c r="A21" s="258" t="s">
        <v>54</v>
      </c>
      <c r="B21" s="259">
        <v>94.720766595288197</v>
      </c>
      <c r="C21" s="259">
        <v>96.101442370686598</v>
      </c>
      <c r="D21" s="259">
        <v>102.517985528129</v>
      </c>
      <c r="E21" s="259">
        <v>93.124694324662002</v>
      </c>
      <c r="F21" s="259">
        <v>95.149944317215798</v>
      </c>
      <c r="G21" s="259">
        <v>98.207430511233596</v>
      </c>
      <c r="H21" s="259">
        <v>98.195271448902005</v>
      </c>
      <c r="I21" s="259">
        <v>109.436132553367</v>
      </c>
      <c r="J21" s="259">
        <v>122.115407658691</v>
      </c>
      <c r="K21" s="259">
        <v>119.141601371889</v>
      </c>
      <c r="L21" s="259">
        <v>129.00511324692599</v>
      </c>
      <c r="M21" s="259">
        <v>129.23620676068001</v>
      </c>
      <c r="N21" s="259">
        <v>123.56317683671099</v>
      </c>
      <c r="O21" s="259">
        <v>127.32534640604101</v>
      </c>
      <c r="P21" s="259">
        <v>118.99430429709901</v>
      </c>
      <c r="Q21" s="259">
        <v>117.545366278335</v>
      </c>
      <c r="R21" s="259">
        <v>111.586005398886</v>
      </c>
      <c r="S21" s="259">
        <v>119.603688482237</v>
      </c>
      <c r="T21" s="259">
        <v>108.84405819225201</v>
      </c>
      <c r="U21" s="259">
        <v>93.730439342231506</v>
      </c>
      <c r="V21" s="259">
        <v>94.619719011362307</v>
      </c>
      <c r="W21" s="259">
        <v>86.565758045531595</v>
      </c>
      <c r="X21" s="259">
        <v>83.256293055517702</v>
      </c>
      <c r="Y21" s="259">
        <v>79.692326668731795</v>
      </c>
      <c r="Z21" s="259">
        <v>76.278323401738106</v>
      </c>
      <c r="AA21" s="259">
        <v>79.675956393716007</v>
      </c>
      <c r="AB21" s="259">
        <v>74.269516471384406</v>
      </c>
      <c r="AC21" s="259">
        <v>72.630483912490902</v>
      </c>
      <c r="AD21" s="259">
        <v>62.764429667816103</v>
      </c>
      <c r="AE21" s="259">
        <v>61.778066646881904</v>
      </c>
      <c r="AF21" s="259">
        <v>56.184732989874803</v>
      </c>
    </row>
    <row r="22" spans="1:32" ht="15.75" thickBot="1" x14ac:dyDescent="0.3">
      <c r="A22" s="260" t="s">
        <v>333</v>
      </c>
      <c r="B22" s="261">
        <v>120.483430480892</v>
      </c>
      <c r="C22" s="261">
        <v>114.317667956713</v>
      </c>
      <c r="D22" s="261">
        <v>115.223504978074</v>
      </c>
      <c r="E22" s="261">
        <v>116.70581740830301</v>
      </c>
      <c r="F22" s="261">
        <v>121.332564055465</v>
      </c>
      <c r="G22" s="261">
        <v>122.14180042855899</v>
      </c>
      <c r="H22" s="261">
        <v>125.70829136189801</v>
      </c>
      <c r="I22" s="261">
        <v>131.46059859008901</v>
      </c>
      <c r="J22" s="261">
        <v>137.25938973168999</v>
      </c>
      <c r="K22" s="261">
        <v>143.00177216308299</v>
      </c>
      <c r="L22" s="261">
        <v>144.93848196955801</v>
      </c>
      <c r="M22" s="261">
        <v>146.637567119387</v>
      </c>
      <c r="N22" s="261">
        <v>147.734189713342</v>
      </c>
      <c r="O22" s="261">
        <v>151.72111854552199</v>
      </c>
      <c r="P22" s="261">
        <v>156.10457804113199</v>
      </c>
      <c r="Q22" s="261">
        <v>160.096033154683</v>
      </c>
      <c r="R22" s="261">
        <v>161.04733667407399</v>
      </c>
      <c r="S22" s="261">
        <v>164.42958195461901</v>
      </c>
      <c r="T22" s="261">
        <v>164.50656261699299</v>
      </c>
      <c r="U22" s="261">
        <v>161.518800425119</v>
      </c>
      <c r="V22" s="261">
        <v>167.225164590416</v>
      </c>
      <c r="W22" s="261">
        <v>168.33357005317001</v>
      </c>
      <c r="X22" s="261">
        <v>170.52828927885301</v>
      </c>
      <c r="Y22" s="261">
        <v>173.99196062856601</v>
      </c>
      <c r="Z22" s="261">
        <v>171.46259060880701</v>
      </c>
      <c r="AA22" s="261">
        <v>172.06379360821199</v>
      </c>
      <c r="AB22" s="261">
        <v>173.46940437024401</v>
      </c>
      <c r="AC22" s="261">
        <v>178.91831443865499</v>
      </c>
      <c r="AD22" s="261">
        <v>184.054535161926</v>
      </c>
      <c r="AE22" s="261">
        <v>185.46308554376</v>
      </c>
      <c r="AF22" s="261">
        <v>159.166299264043</v>
      </c>
    </row>
    <row r="23" spans="1:32" x14ac:dyDescent="0.25">
      <c r="A23" s="262" t="s">
        <v>360</v>
      </c>
      <c r="B23" s="252">
        <v>71.270629972378103</v>
      </c>
      <c r="C23" s="252">
        <v>67.8366278573763</v>
      </c>
      <c r="D23" s="252">
        <v>68.4270984689729</v>
      </c>
      <c r="E23" s="252">
        <v>68.653163489452098</v>
      </c>
      <c r="F23" s="252">
        <v>71.407863048129698</v>
      </c>
      <c r="G23" s="252">
        <v>72.192302420641298</v>
      </c>
      <c r="H23" s="252">
        <v>73.655535042054794</v>
      </c>
      <c r="I23" s="252">
        <v>75.885715895012495</v>
      </c>
      <c r="J23" s="252">
        <v>78.708039108997895</v>
      </c>
      <c r="K23" s="252">
        <v>81.159780445867995</v>
      </c>
      <c r="L23" s="252">
        <v>82.296210701882202</v>
      </c>
      <c r="M23" s="252">
        <v>84.745113352875507</v>
      </c>
      <c r="N23" s="252">
        <v>86.432911821841003</v>
      </c>
      <c r="O23" s="252">
        <v>87.862378984780506</v>
      </c>
      <c r="P23" s="252">
        <v>88.9307220314018</v>
      </c>
      <c r="Q23" s="252">
        <v>90.386089451980496</v>
      </c>
      <c r="R23" s="252">
        <v>89.8463779583887</v>
      </c>
      <c r="S23" s="252">
        <v>90.296299444225895</v>
      </c>
      <c r="T23" s="252">
        <v>88.657919458610294</v>
      </c>
      <c r="U23" s="252">
        <v>88.417478627727306</v>
      </c>
      <c r="V23" s="252">
        <v>89.748937239725507</v>
      </c>
      <c r="W23" s="252">
        <v>88.855203081848202</v>
      </c>
      <c r="X23" s="252">
        <v>89.266629567882305</v>
      </c>
      <c r="Y23" s="252">
        <v>91.048356812377804</v>
      </c>
      <c r="Z23" s="252">
        <v>89.420420630660303</v>
      </c>
      <c r="AA23" s="252">
        <v>91.670327574965597</v>
      </c>
      <c r="AB23" s="252">
        <v>94.549625433768497</v>
      </c>
      <c r="AC23" s="252">
        <v>95.5126601095198</v>
      </c>
      <c r="AD23" s="252">
        <v>97.486996952391607</v>
      </c>
      <c r="AE23" s="252">
        <v>98.7038414851786</v>
      </c>
      <c r="AF23" s="252">
        <v>79.649480554740606</v>
      </c>
    </row>
    <row r="24" spans="1:32" x14ac:dyDescent="0.25">
      <c r="A24" s="263" t="s">
        <v>361</v>
      </c>
      <c r="B24" s="252">
        <v>64.135844517156102</v>
      </c>
      <c r="C24" s="252">
        <v>61.693323358516999</v>
      </c>
      <c r="D24" s="252">
        <v>62.296782157943497</v>
      </c>
      <c r="E24" s="252">
        <v>62.916139404215997</v>
      </c>
      <c r="F24" s="252">
        <v>65.436084177409697</v>
      </c>
      <c r="G24" s="252">
        <v>66.030745143549893</v>
      </c>
      <c r="H24" s="252">
        <v>67.064827676160803</v>
      </c>
      <c r="I24" s="252">
        <v>69.071634429227501</v>
      </c>
      <c r="J24" s="252">
        <v>71.511519843826505</v>
      </c>
      <c r="K24" s="252">
        <v>73.5597428843014</v>
      </c>
      <c r="L24" s="252">
        <v>74.631815312157997</v>
      </c>
      <c r="M24" s="252">
        <v>77.491107197496504</v>
      </c>
      <c r="N24" s="252">
        <v>79.366928931427296</v>
      </c>
      <c r="O24" s="252">
        <v>80.512793373272999</v>
      </c>
      <c r="P24" s="252">
        <v>81.106160059274799</v>
      </c>
      <c r="Q24" s="252">
        <v>82.177358825213304</v>
      </c>
      <c r="R24" s="252">
        <v>81.584654890155505</v>
      </c>
      <c r="S24" s="252">
        <v>81.713493611484495</v>
      </c>
      <c r="T24" s="252">
        <v>80.180374316997401</v>
      </c>
      <c r="U24" s="252">
        <v>80.643806813061104</v>
      </c>
      <c r="V24" s="252">
        <v>81.915042661014098</v>
      </c>
      <c r="W24" s="252">
        <v>80.887400674477703</v>
      </c>
      <c r="X24" s="252">
        <v>80.393432213811195</v>
      </c>
      <c r="Y24" s="252">
        <v>81.942293162654295</v>
      </c>
      <c r="Z24" s="252">
        <v>80.629886968663996</v>
      </c>
      <c r="AA24" s="252">
        <v>82.884261854818007</v>
      </c>
      <c r="AB24" s="252">
        <v>85.890490774181202</v>
      </c>
      <c r="AC24" s="252">
        <v>86.447084242594897</v>
      </c>
      <c r="AD24" s="252">
        <v>87.729759070589907</v>
      </c>
      <c r="AE24" s="252">
        <v>88.980436197748503</v>
      </c>
      <c r="AF24" s="252">
        <v>73.4255373004614</v>
      </c>
    </row>
    <row r="25" spans="1:32" s="248" customFormat="1" x14ac:dyDescent="0.25">
      <c r="A25" s="263" t="s">
        <v>362</v>
      </c>
      <c r="B25" s="252">
        <v>7.13478545522202</v>
      </c>
      <c r="C25" s="252">
        <v>6.1433044988592096</v>
      </c>
      <c r="D25" s="252">
        <v>6.1303163110294197</v>
      </c>
      <c r="E25" s="252">
        <v>5.7370240852361603</v>
      </c>
      <c r="F25" s="252">
        <v>5.9717788707200699</v>
      </c>
      <c r="G25" s="252">
        <v>6.1615572770914104</v>
      </c>
      <c r="H25" s="252">
        <v>6.5907073658940201</v>
      </c>
      <c r="I25" s="252">
        <v>6.8140814657850699</v>
      </c>
      <c r="J25" s="252">
        <v>7.1965192651713403</v>
      </c>
      <c r="K25" s="252">
        <v>7.6000375615666202</v>
      </c>
      <c r="L25" s="252">
        <v>7.6643953897241603</v>
      </c>
      <c r="M25" s="252">
        <v>7.2540061553789696</v>
      </c>
      <c r="N25" s="252">
        <v>7.0659828904136504</v>
      </c>
      <c r="O25" s="252">
        <v>7.3495856115075302</v>
      </c>
      <c r="P25" s="252">
        <v>7.8245619721270803</v>
      </c>
      <c r="Q25" s="252">
        <v>8.2087306267671902</v>
      </c>
      <c r="R25" s="252">
        <v>8.2617230682332305</v>
      </c>
      <c r="S25" s="252">
        <v>8.5828058327413306</v>
      </c>
      <c r="T25" s="252">
        <v>8.4775451416129108</v>
      </c>
      <c r="U25" s="252">
        <v>7.7736718146661996</v>
      </c>
      <c r="V25" s="252">
        <v>7.8338945787113898</v>
      </c>
      <c r="W25" s="252">
        <v>7.9678024073704901</v>
      </c>
      <c r="X25" s="252">
        <v>8.8731973540710705</v>
      </c>
      <c r="Y25" s="252">
        <v>9.1060636497235308</v>
      </c>
      <c r="Z25" s="252">
        <v>8.7905336619962693</v>
      </c>
      <c r="AA25" s="252">
        <v>8.7860657201475991</v>
      </c>
      <c r="AB25" s="252">
        <v>8.6591346595872007</v>
      </c>
      <c r="AC25" s="252">
        <v>9.0655758669249291</v>
      </c>
      <c r="AD25" s="252">
        <v>9.7572378818017391</v>
      </c>
      <c r="AE25" s="252">
        <v>9.7234052874301096</v>
      </c>
      <c r="AF25" s="252">
        <v>6.2239432542791899</v>
      </c>
    </row>
    <row r="26" spans="1:32" x14ac:dyDescent="0.25">
      <c r="A26" s="262" t="s">
        <v>363</v>
      </c>
      <c r="B26" s="252">
        <v>30.7242778817835</v>
      </c>
      <c r="C26" s="252">
        <v>28.795087170102398</v>
      </c>
      <c r="D26" s="252">
        <v>28.977124691053501</v>
      </c>
      <c r="E26" s="252">
        <v>29.745997199868398</v>
      </c>
      <c r="F26" s="252">
        <v>31.3939299937757</v>
      </c>
      <c r="G26" s="252">
        <v>31.294138994033801</v>
      </c>
      <c r="H26" s="252">
        <v>34.035581154360599</v>
      </c>
      <c r="I26" s="252">
        <v>38.309538778633197</v>
      </c>
      <c r="J26" s="252">
        <v>42.161758399259803</v>
      </c>
      <c r="K26" s="252">
        <v>45.864797077699102</v>
      </c>
      <c r="L26" s="252">
        <v>48.119990694325203</v>
      </c>
      <c r="M26" s="252">
        <v>50.419338566810602</v>
      </c>
      <c r="N26" s="252">
        <v>50.108949938955398</v>
      </c>
      <c r="O26" s="252">
        <v>52.832493926057197</v>
      </c>
      <c r="P26" s="252">
        <v>55.5258657246181</v>
      </c>
      <c r="Q26" s="252">
        <v>59.6883687071983</v>
      </c>
      <c r="R26" s="252">
        <v>61.343544212154796</v>
      </c>
      <c r="S26" s="252">
        <v>64.062517804492202</v>
      </c>
      <c r="T26" s="252">
        <v>65.915240059719594</v>
      </c>
      <c r="U26" s="252">
        <v>63.356846745265599</v>
      </c>
      <c r="V26" s="252">
        <v>67.371509663573406</v>
      </c>
      <c r="W26" s="252">
        <v>71.046877758883795</v>
      </c>
      <c r="X26" s="252">
        <v>73.260231122215799</v>
      </c>
      <c r="Y26" s="252">
        <v>74.789885933883099</v>
      </c>
      <c r="Z26" s="252">
        <v>73.578585771686704</v>
      </c>
      <c r="AA26" s="252">
        <v>71.683587707133299</v>
      </c>
      <c r="AB26" s="252">
        <v>70.341947758190997</v>
      </c>
      <c r="AC26" s="252">
        <v>74.333757301841004</v>
      </c>
      <c r="AD26" s="252">
        <v>77.243568259704404</v>
      </c>
      <c r="AE26" s="252">
        <v>77.581839459072597</v>
      </c>
      <c r="AF26" s="252">
        <v>70.490971089848898</v>
      </c>
    </row>
    <row r="27" spans="1:32" x14ac:dyDescent="0.25">
      <c r="A27" s="263" t="s">
        <v>364</v>
      </c>
      <c r="B27" s="252">
        <v>26.086224885384599</v>
      </c>
      <c r="C27" s="252">
        <v>24.271274618954202</v>
      </c>
      <c r="D27" s="252">
        <v>24.545730477459699</v>
      </c>
      <c r="E27" s="252">
        <v>25.230475631502799</v>
      </c>
      <c r="F27" s="252">
        <v>26.732098735511599</v>
      </c>
      <c r="G27" s="252">
        <v>26.4954026351894</v>
      </c>
      <c r="H27" s="252">
        <v>29.149060870742399</v>
      </c>
      <c r="I27" s="252">
        <v>33.369629294144303</v>
      </c>
      <c r="J27" s="252">
        <v>37.205479256611603</v>
      </c>
      <c r="K27" s="252">
        <v>40.7589124143514</v>
      </c>
      <c r="L27" s="252">
        <v>43.053249203736897</v>
      </c>
      <c r="M27" s="252">
        <v>45.445331604782702</v>
      </c>
      <c r="N27" s="252">
        <v>44.998968473483103</v>
      </c>
      <c r="O27" s="252">
        <v>47.756588340909801</v>
      </c>
      <c r="P27" s="252">
        <v>50.341064561284398</v>
      </c>
      <c r="Q27" s="252">
        <v>54.3725677473251</v>
      </c>
      <c r="R27" s="252">
        <v>56.128086973796499</v>
      </c>
      <c r="S27" s="252">
        <v>59.043283367232199</v>
      </c>
      <c r="T27" s="252">
        <v>61.096565601106803</v>
      </c>
      <c r="U27" s="252">
        <v>58.708871281288097</v>
      </c>
      <c r="V27" s="252">
        <v>62.666817663800302</v>
      </c>
      <c r="W27" s="252">
        <v>66.407076255807098</v>
      </c>
      <c r="X27" s="252">
        <v>68.559955647400201</v>
      </c>
      <c r="Y27" s="252">
        <v>70.098797256108298</v>
      </c>
      <c r="Z27" s="252">
        <v>68.982266969215502</v>
      </c>
      <c r="AA27" s="252">
        <v>67.203555179598297</v>
      </c>
      <c r="AB27" s="252">
        <v>65.762983793332296</v>
      </c>
      <c r="AC27" s="252">
        <v>69.500845960065007</v>
      </c>
      <c r="AD27" s="252">
        <v>72.119147097423195</v>
      </c>
      <c r="AE27" s="252">
        <v>72.002843774675995</v>
      </c>
      <c r="AF27" s="252">
        <v>65.553623560691193</v>
      </c>
    </row>
    <row r="28" spans="1:32" x14ac:dyDescent="0.25">
      <c r="A28" s="263" t="s">
        <v>365</v>
      </c>
      <c r="B28" s="252">
        <v>4.6380529963989598</v>
      </c>
      <c r="C28" s="252">
        <v>4.5238125511482403</v>
      </c>
      <c r="D28" s="252">
        <v>4.4313942135937996</v>
      </c>
      <c r="E28" s="252">
        <v>4.5155215683656804</v>
      </c>
      <c r="F28" s="252">
        <v>4.6618312582641002</v>
      </c>
      <c r="G28" s="252">
        <v>4.7987363588443896</v>
      </c>
      <c r="H28" s="252">
        <v>4.8865202836182204</v>
      </c>
      <c r="I28" s="252">
        <v>4.9399094844888296</v>
      </c>
      <c r="J28" s="252">
        <v>4.9562791426481798</v>
      </c>
      <c r="K28" s="252">
        <v>5.1058846633477302</v>
      </c>
      <c r="L28" s="252">
        <v>5.06674149058823</v>
      </c>
      <c r="M28" s="252">
        <v>4.9740069620278602</v>
      </c>
      <c r="N28" s="252">
        <v>5.1099814654722504</v>
      </c>
      <c r="O28" s="252">
        <v>5.07590558514734</v>
      </c>
      <c r="P28" s="252">
        <v>5.1848011633337103</v>
      </c>
      <c r="Q28" s="252">
        <v>5.3158009598731804</v>
      </c>
      <c r="R28" s="252">
        <v>5.21545723835834</v>
      </c>
      <c r="S28" s="252">
        <v>5.0192344372599997</v>
      </c>
      <c r="T28" s="252">
        <v>4.8186744586127599</v>
      </c>
      <c r="U28" s="252">
        <v>4.6479754639775104</v>
      </c>
      <c r="V28" s="252">
        <v>4.7046919997730701</v>
      </c>
      <c r="W28" s="252">
        <v>4.6398015030766402</v>
      </c>
      <c r="X28" s="252">
        <v>4.7002754748155304</v>
      </c>
      <c r="Y28" s="252">
        <v>4.6910886777748004</v>
      </c>
      <c r="Z28" s="252">
        <v>4.5963188024712496</v>
      </c>
      <c r="AA28" s="252">
        <v>4.4800325275349797</v>
      </c>
      <c r="AB28" s="252">
        <v>4.5789639648587404</v>
      </c>
      <c r="AC28" s="252">
        <v>4.8329113417760698</v>
      </c>
      <c r="AD28" s="252">
        <v>5.1244211622811999</v>
      </c>
      <c r="AE28" s="252">
        <v>5.5789956843965003</v>
      </c>
      <c r="AF28" s="252">
        <v>4.9373475291577202</v>
      </c>
    </row>
    <row r="29" spans="1:32" ht="15.75" thickBot="1" x14ac:dyDescent="0.3">
      <c r="A29" s="264" t="s">
        <v>366</v>
      </c>
      <c r="B29" s="257">
        <v>18.488522626730699</v>
      </c>
      <c r="C29" s="257">
        <v>17.685952929234201</v>
      </c>
      <c r="D29" s="257">
        <v>17.8192818180475</v>
      </c>
      <c r="E29" s="257">
        <v>18.306656718982801</v>
      </c>
      <c r="F29" s="257">
        <v>18.530771013559701</v>
      </c>
      <c r="G29" s="257">
        <v>18.655359013883501</v>
      </c>
      <c r="H29" s="257">
        <v>18.0171751654822</v>
      </c>
      <c r="I29" s="257">
        <v>17.265343916443602</v>
      </c>
      <c r="J29" s="257">
        <v>16.3895922234328</v>
      </c>
      <c r="K29" s="257">
        <v>15.9771946395154</v>
      </c>
      <c r="L29" s="257">
        <v>14.522280573351001</v>
      </c>
      <c r="M29" s="257">
        <v>11.4731151997012</v>
      </c>
      <c r="N29" s="257">
        <v>11.192327952545901</v>
      </c>
      <c r="O29" s="257">
        <v>11.0262456346842</v>
      </c>
      <c r="P29" s="257">
        <v>11.6479902851124</v>
      </c>
      <c r="Q29" s="257">
        <v>10.021574995503901</v>
      </c>
      <c r="R29" s="257">
        <v>9.8574145035304301</v>
      </c>
      <c r="S29" s="257">
        <v>10.0707647059011</v>
      </c>
      <c r="T29" s="257">
        <v>9.9334030986630406</v>
      </c>
      <c r="U29" s="257">
        <v>9.7444750521265409</v>
      </c>
      <c r="V29" s="257">
        <v>10.1047176871168</v>
      </c>
      <c r="W29" s="257">
        <v>8.4314892124385299</v>
      </c>
      <c r="X29" s="257">
        <v>8.0014285887546599</v>
      </c>
      <c r="Y29" s="257">
        <v>8.1537178823049601</v>
      </c>
      <c r="Z29" s="257">
        <v>8.4635842064601299</v>
      </c>
      <c r="AA29" s="257">
        <v>8.7098783261129693</v>
      </c>
      <c r="AB29" s="257">
        <v>8.5778311782843595</v>
      </c>
      <c r="AC29" s="257">
        <v>9.0718970272942396</v>
      </c>
      <c r="AD29" s="257">
        <v>9.3239699498296993</v>
      </c>
      <c r="AE29" s="257">
        <v>9.1774045995085292</v>
      </c>
      <c r="AF29" s="257">
        <v>9.0258476194535007</v>
      </c>
    </row>
    <row r="30" spans="1:32" ht="15.75" thickBot="1" x14ac:dyDescent="0.3">
      <c r="A30" s="265" t="s">
        <v>367</v>
      </c>
      <c r="B30" s="259">
        <v>97.215293302778093</v>
      </c>
      <c r="C30" s="259">
        <v>97.148682867039099</v>
      </c>
      <c r="D30" s="259">
        <v>94.634272448583303</v>
      </c>
      <c r="E30" s="259">
        <v>94.089683170866905</v>
      </c>
      <c r="F30" s="259">
        <v>99.671253012896997</v>
      </c>
      <c r="G30" s="259">
        <v>100.384124384557</v>
      </c>
      <c r="H30" s="259">
        <v>103.212054014233</v>
      </c>
      <c r="I30" s="259">
        <v>102.63161220217501</v>
      </c>
      <c r="J30" s="259">
        <v>97.564944968665898</v>
      </c>
      <c r="K30" s="259">
        <v>94.723526408919994</v>
      </c>
      <c r="L30" s="259">
        <v>94.076121709225205</v>
      </c>
      <c r="M30" s="259">
        <v>88.339368805644199</v>
      </c>
      <c r="N30" s="259">
        <v>89.045851398610594</v>
      </c>
      <c r="O30" s="259">
        <v>88.269429263685097</v>
      </c>
      <c r="P30" s="259">
        <v>92.172556724750606</v>
      </c>
      <c r="Q30" s="259">
        <v>87.163410183809205</v>
      </c>
      <c r="R30" s="259">
        <v>87.020215738865303</v>
      </c>
      <c r="S30" s="259">
        <v>85.956230160106003</v>
      </c>
      <c r="T30" s="259">
        <v>84.525021347831796</v>
      </c>
      <c r="U30" s="259">
        <v>71.526516581822307</v>
      </c>
      <c r="V30" s="259">
        <v>74.551517385502706</v>
      </c>
      <c r="W30" s="259">
        <v>80.390620086257002</v>
      </c>
      <c r="X30" s="259">
        <v>80.158493532115401</v>
      </c>
      <c r="Y30" s="259">
        <v>78.576296641884795</v>
      </c>
      <c r="Z30" s="259">
        <v>79.372301341750301</v>
      </c>
      <c r="AA30" s="259">
        <v>77.765382465155</v>
      </c>
      <c r="AB30" s="259">
        <v>76.294659673039405</v>
      </c>
      <c r="AC30" s="259">
        <v>75.528539373121006</v>
      </c>
      <c r="AD30" s="259">
        <v>77.489831520344097</v>
      </c>
      <c r="AE30" s="259">
        <v>77.352531724540299</v>
      </c>
      <c r="AF30" s="259">
        <v>71.796039010088094</v>
      </c>
    </row>
    <row r="31" spans="1:32" x14ac:dyDescent="0.25">
      <c r="A31" s="262" t="s">
        <v>368</v>
      </c>
      <c r="B31" s="252">
        <v>6.6900409738751403</v>
      </c>
      <c r="C31" s="252">
        <v>6.4793312082850303</v>
      </c>
      <c r="D31" s="252">
        <v>6.0902342356337504</v>
      </c>
      <c r="E31" s="252">
        <v>6.5824555973887202</v>
      </c>
      <c r="F31" s="252">
        <v>7.5489277961233503</v>
      </c>
      <c r="G31" s="252">
        <v>8.2357663965006793</v>
      </c>
      <c r="H31" s="252">
        <v>8.4914654188980396</v>
      </c>
      <c r="I31" s="252">
        <v>8.8693335988110906</v>
      </c>
      <c r="J31" s="252">
        <v>7.6382039502622403</v>
      </c>
      <c r="K31" s="252">
        <v>7.2284513798247501</v>
      </c>
      <c r="L31" s="252">
        <v>7.7048011556887204</v>
      </c>
      <c r="M31" s="252">
        <v>6.57754867913326</v>
      </c>
      <c r="N31" s="252">
        <v>6.5813472855677704</v>
      </c>
      <c r="O31" s="252">
        <v>7.1569973878304296</v>
      </c>
      <c r="P31" s="252">
        <v>6.9910003402687302</v>
      </c>
      <c r="Q31" s="252">
        <v>6.6689860707954098</v>
      </c>
      <c r="R31" s="252">
        <v>7.0767368157877</v>
      </c>
      <c r="S31" s="252">
        <v>7.6874475869007801</v>
      </c>
      <c r="T31" s="252">
        <v>8.4392741731175906</v>
      </c>
      <c r="U31" s="252">
        <v>7.8983161922997898</v>
      </c>
      <c r="V31" s="252">
        <v>7.9039301002012898</v>
      </c>
      <c r="W31" s="252">
        <v>8.1218779367553999</v>
      </c>
      <c r="X31" s="252">
        <v>8.5489298709558295</v>
      </c>
      <c r="Y31" s="252">
        <v>8.0722874022039992</v>
      </c>
      <c r="Z31" s="252">
        <v>7.8532395927400103</v>
      </c>
      <c r="AA31" s="252">
        <v>7.7382423931625901</v>
      </c>
      <c r="AB31" s="252">
        <v>7.1193380465493297</v>
      </c>
      <c r="AC31" s="252">
        <v>7.79566150641962</v>
      </c>
      <c r="AD31" s="252">
        <v>9.1728731122073697</v>
      </c>
      <c r="AE31" s="252">
        <v>8.8044719602260209</v>
      </c>
      <c r="AF31" s="252">
        <v>9.2070967790798495</v>
      </c>
    </row>
    <row r="32" spans="1:32" x14ac:dyDescent="0.25">
      <c r="A32" s="262" t="s">
        <v>369</v>
      </c>
      <c r="B32" s="252">
        <v>17.243652524578799</v>
      </c>
      <c r="C32" s="252">
        <v>18.125620384196498</v>
      </c>
      <c r="D32" s="252">
        <v>16.8306516687379</v>
      </c>
      <c r="E32" s="252">
        <v>17.060081321466399</v>
      </c>
      <c r="F32" s="252">
        <v>17.142170885818398</v>
      </c>
      <c r="G32" s="252">
        <v>15.9294272646043</v>
      </c>
      <c r="H32" s="252">
        <v>16.723183194260301</v>
      </c>
      <c r="I32" s="252">
        <v>16.548862038062399</v>
      </c>
      <c r="J32" s="252">
        <v>17.184641703334801</v>
      </c>
      <c r="K32" s="252">
        <v>15.932067641789301</v>
      </c>
      <c r="L32" s="252">
        <v>16.056236479782601</v>
      </c>
      <c r="M32" s="252">
        <v>14.9050154303483</v>
      </c>
      <c r="N32" s="252">
        <v>14.9942236971568</v>
      </c>
      <c r="O32" s="252">
        <v>14.804413157714199</v>
      </c>
      <c r="P32" s="252">
        <v>14.129092559703301</v>
      </c>
      <c r="Q32" s="252">
        <v>14.276941435261501</v>
      </c>
      <c r="R32" s="252">
        <v>13.6885237758773</v>
      </c>
      <c r="S32" s="252">
        <v>12.873306478407899</v>
      </c>
      <c r="T32" s="252">
        <v>13.033423391364201</v>
      </c>
      <c r="U32" s="252">
        <v>11.7056555829746</v>
      </c>
      <c r="V32" s="252">
        <v>11.0489423688133</v>
      </c>
      <c r="W32" s="252">
        <v>11.3436105978949</v>
      </c>
      <c r="X32" s="252">
        <v>10.257124438234699</v>
      </c>
      <c r="Y32" s="252">
        <v>11.0737421291266</v>
      </c>
      <c r="Z32" s="252">
        <v>9.9924065661026091</v>
      </c>
      <c r="AA32" s="252">
        <v>10.339873966935199</v>
      </c>
      <c r="AB32" s="252">
        <v>10.5774882040765</v>
      </c>
      <c r="AC32" s="252">
        <v>10.7841079871327</v>
      </c>
      <c r="AD32" s="252">
        <v>9.8110323260181893</v>
      </c>
      <c r="AE32" s="252">
        <v>10.5717775024888</v>
      </c>
      <c r="AF32" s="252">
        <v>10.1788651106953</v>
      </c>
    </row>
    <row r="33" spans="1:32" x14ac:dyDescent="0.25">
      <c r="A33" s="262" t="s">
        <v>370</v>
      </c>
      <c r="B33" s="252">
        <v>15.029080226831001</v>
      </c>
      <c r="C33" s="252">
        <v>14.595292194446699</v>
      </c>
      <c r="D33" s="252">
        <v>13.636938676351001</v>
      </c>
      <c r="E33" s="252">
        <v>13.584500751031801</v>
      </c>
      <c r="F33" s="252">
        <v>13.454664923530901</v>
      </c>
      <c r="G33" s="252">
        <v>13.4002065915552</v>
      </c>
      <c r="H33" s="252">
        <v>13.9392200675324</v>
      </c>
      <c r="I33" s="252">
        <v>13.846107204620401</v>
      </c>
      <c r="J33" s="252">
        <v>12.659265027092699</v>
      </c>
      <c r="K33" s="252">
        <v>13.0638483808759</v>
      </c>
      <c r="L33" s="252">
        <v>13.050270512704399</v>
      </c>
      <c r="M33" s="252">
        <v>11.870653730082701</v>
      </c>
      <c r="N33" s="252">
        <v>11.152947133186</v>
      </c>
      <c r="O33" s="252">
        <v>10.773720089208901</v>
      </c>
      <c r="P33" s="252">
        <v>10.633745928012599</v>
      </c>
      <c r="Q33" s="252">
        <v>8.9932812095514691</v>
      </c>
      <c r="R33" s="252">
        <v>7.88994008876747</v>
      </c>
      <c r="S33" s="252">
        <v>8.1212466571380908</v>
      </c>
      <c r="T33" s="252">
        <v>6.6622678358575502</v>
      </c>
      <c r="U33" s="252">
        <v>6.6142816946206997</v>
      </c>
      <c r="V33" s="252">
        <v>6.5630840393842602</v>
      </c>
      <c r="W33" s="252">
        <v>7.0262349200166199</v>
      </c>
      <c r="X33" s="252">
        <v>6.6811652308516898</v>
      </c>
      <c r="Y33" s="252">
        <v>6.7681261644754098</v>
      </c>
      <c r="Z33" s="252">
        <v>6.5634607134341598</v>
      </c>
      <c r="AA33" s="252">
        <v>6.4136288481603003</v>
      </c>
      <c r="AB33" s="252">
        <v>6.5743720906441796</v>
      </c>
      <c r="AC33" s="252">
        <v>6.9353981745178102</v>
      </c>
      <c r="AD33" s="252">
        <v>7.8326687638273302</v>
      </c>
      <c r="AE33" s="252">
        <v>8.1980314763719395</v>
      </c>
      <c r="AF33" s="252">
        <v>7.2167541025149804</v>
      </c>
    </row>
    <row r="34" spans="1:32" s="248" customFormat="1" x14ac:dyDescent="0.25">
      <c r="A34" s="262" t="s">
        <v>371</v>
      </c>
      <c r="B34" s="252">
        <v>16.438502372088099</v>
      </c>
      <c r="C34" s="252">
        <v>17.969812349734799</v>
      </c>
      <c r="D34" s="252">
        <v>18.4072001413995</v>
      </c>
      <c r="E34" s="252">
        <v>17.927420926010001</v>
      </c>
      <c r="F34" s="252">
        <v>17.586496281335101</v>
      </c>
      <c r="G34" s="252">
        <v>17.858185480248899</v>
      </c>
      <c r="H34" s="252">
        <v>18.0086187459504</v>
      </c>
      <c r="I34" s="252">
        <v>17.896585084931701</v>
      </c>
      <c r="J34" s="252">
        <v>18.261778876175299</v>
      </c>
      <c r="K34" s="252">
        <v>18.6544591420658</v>
      </c>
      <c r="L34" s="252">
        <v>18.763175606835301</v>
      </c>
      <c r="M34" s="252">
        <v>16.569478939436699</v>
      </c>
      <c r="N34" s="252">
        <v>17.200161017469298</v>
      </c>
      <c r="O34" s="252">
        <v>16.905079961531701</v>
      </c>
      <c r="P34" s="252">
        <v>17.375398217271002</v>
      </c>
      <c r="Q34" s="252">
        <v>16.196613470763801</v>
      </c>
      <c r="R34" s="252">
        <v>17.2213706120239</v>
      </c>
      <c r="S34" s="252">
        <v>17.5181536898777</v>
      </c>
      <c r="T34" s="252">
        <v>16.8930575438273</v>
      </c>
      <c r="U34" s="252">
        <v>12.743806808699899</v>
      </c>
      <c r="V34" s="252">
        <v>14.206067386316899</v>
      </c>
      <c r="W34" s="252">
        <v>16.567284689854201</v>
      </c>
      <c r="X34" s="252">
        <v>16.3836794951185</v>
      </c>
      <c r="Y34" s="252">
        <v>14.8645504176354</v>
      </c>
      <c r="Z34" s="252">
        <v>16.227616762450001</v>
      </c>
      <c r="AA34" s="252">
        <v>14.523835141178999</v>
      </c>
      <c r="AB34" s="252">
        <v>15.098026278452799</v>
      </c>
      <c r="AC34" s="252">
        <v>14.8365540284007</v>
      </c>
      <c r="AD34" s="252">
        <v>15.6628831917442</v>
      </c>
      <c r="AE34" s="252">
        <v>14.685530035649499</v>
      </c>
      <c r="AF34" s="252">
        <v>11.954328000063301</v>
      </c>
    </row>
    <row r="35" spans="1:32" x14ac:dyDescent="0.25">
      <c r="A35" s="262" t="s">
        <v>372</v>
      </c>
      <c r="B35" s="252">
        <v>9.9889099024362498</v>
      </c>
      <c r="C35" s="252">
        <v>8.4073131818828308</v>
      </c>
      <c r="D35" s="252">
        <v>8.4753592975572705</v>
      </c>
      <c r="E35" s="252">
        <v>8.5818078264817608</v>
      </c>
      <c r="F35" s="252">
        <v>10.012911323251201</v>
      </c>
      <c r="G35" s="252">
        <v>10.8966375881073</v>
      </c>
      <c r="H35" s="252">
        <v>10.5306003574693</v>
      </c>
      <c r="I35" s="252">
        <v>10.8892654581855</v>
      </c>
      <c r="J35" s="252">
        <v>11.192742856220001</v>
      </c>
      <c r="K35" s="252">
        <v>11.739964288718999</v>
      </c>
      <c r="L35" s="252">
        <v>11.9906649109724</v>
      </c>
      <c r="M35" s="252">
        <v>11.680724901908</v>
      </c>
      <c r="N35" s="252">
        <v>12.2005983625649</v>
      </c>
      <c r="O35" s="252">
        <v>12.3296735312751</v>
      </c>
      <c r="P35" s="252">
        <v>13.026378489177</v>
      </c>
      <c r="Q35" s="252">
        <v>13.059745771655599</v>
      </c>
      <c r="R35" s="252">
        <v>13.501189541591</v>
      </c>
      <c r="S35" s="252">
        <v>12.826176751644899</v>
      </c>
      <c r="T35" s="252">
        <v>11.955411032745999</v>
      </c>
      <c r="U35" s="252">
        <v>9.9154925062242008</v>
      </c>
      <c r="V35" s="252">
        <v>10.1440565270766</v>
      </c>
      <c r="W35" s="252">
        <v>10.4002841555538</v>
      </c>
      <c r="X35" s="252">
        <v>10.6224386735558</v>
      </c>
      <c r="Y35" s="252">
        <v>9.8789767859899005</v>
      </c>
      <c r="Z35" s="252">
        <v>9.9736517501300401</v>
      </c>
      <c r="AA35" s="252">
        <v>10.1666219466595</v>
      </c>
      <c r="AB35" s="252">
        <v>10.0963142984355</v>
      </c>
      <c r="AC35" s="252">
        <v>11.0605576971685</v>
      </c>
      <c r="AD35" s="252">
        <v>11.173556708566</v>
      </c>
      <c r="AE35" s="252">
        <v>11.2242569224608</v>
      </c>
      <c r="AF35" s="252">
        <v>9.8525430778472103</v>
      </c>
    </row>
    <row r="36" spans="1:32" x14ac:dyDescent="0.25">
      <c r="A36" s="266" t="s">
        <v>373</v>
      </c>
      <c r="B36" s="252">
        <v>2.9302658432654298</v>
      </c>
      <c r="C36" s="252">
        <v>2.78507069708402</v>
      </c>
      <c r="D36" s="252">
        <v>2.9067002965299098</v>
      </c>
      <c r="E36" s="252">
        <v>2.8385034735923398</v>
      </c>
      <c r="F36" s="252">
        <v>2.9350909977317801</v>
      </c>
      <c r="G36" s="252">
        <v>2.9469462863823099</v>
      </c>
      <c r="H36" s="252">
        <v>2.9008169134390802</v>
      </c>
      <c r="I36" s="252">
        <v>3.0312650506458501</v>
      </c>
      <c r="J36" s="252">
        <v>2.9859726646925502</v>
      </c>
      <c r="K36" s="252">
        <v>3.14334515202576</v>
      </c>
      <c r="L36" s="252">
        <v>3.0882947567478598</v>
      </c>
      <c r="M36" s="252">
        <v>3.3417026951751301</v>
      </c>
      <c r="N36" s="252">
        <v>3.3058886303581798</v>
      </c>
      <c r="O36" s="252">
        <v>3.1862064150709299</v>
      </c>
      <c r="P36" s="252">
        <v>3.4630052959566</v>
      </c>
      <c r="Q36" s="252">
        <v>3.4726073006683298</v>
      </c>
      <c r="R36" s="252">
        <v>3.3405096146698599</v>
      </c>
      <c r="S36" s="252">
        <v>3.3647444264235</v>
      </c>
      <c r="T36" s="252">
        <v>3.2098139743526199</v>
      </c>
      <c r="U36" s="252">
        <v>2.4290642798856101</v>
      </c>
      <c r="V36" s="252">
        <v>2.6071627524257499</v>
      </c>
      <c r="W36" s="252">
        <v>2.7417958331514898</v>
      </c>
      <c r="X36" s="252">
        <v>2.6710816404362698</v>
      </c>
      <c r="Y36" s="252">
        <v>2.43535182589219</v>
      </c>
      <c r="Z36" s="252">
        <v>2.64122111513392</v>
      </c>
      <c r="AA36" s="252">
        <v>2.4850416941225402</v>
      </c>
      <c r="AB36" s="252">
        <v>2.47528041971775</v>
      </c>
      <c r="AC36" s="252">
        <v>2.56555064556767</v>
      </c>
      <c r="AD36" s="252">
        <v>2.39268785156177</v>
      </c>
      <c r="AE36" s="252">
        <v>2.2820971674681099</v>
      </c>
      <c r="AF36" s="252">
        <v>2.05127162918853</v>
      </c>
    </row>
    <row r="37" spans="1:32" ht="15.75" thickBot="1" x14ac:dyDescent="0.3">
      <c r="A37" s="264" t="s">
        <v>374</v>
      </c>
      <c r="B37" s="257">
        <v>28.894841459703301</v>
      </c>
      <c r="C37" s="257">
        <v>28.786242851409199</v>
      </c>
      <c r="D37" s="257">
        <v>28.287188132373998</v>
      </c>
      <c r="E37" s="257">
        <v>27.5149132748959</v>
      </c>
      <c r="F37" s="257">
        <v>30.9909908051063</v>
      </c>
      <c r="G37" s="257">
        <v>31.116954777157801</v>
      </c>
      <c r="H37" s="257">
        <v>32.618149316683699</v>
      </c>
      <c r="I37" s="257">
        <v>31.550193766917999</v>
      </c>
      <c r="J37" s="257">
        <v>27.642339890888302</v>
      </c>
      <c r="K37" s="257">
        <v>24.961390423619601</v>
      </c>
      <c r="L37" s="257">
        <v>23.422678286493799</v>
      </c>
      <c r="M37" s="257">
        <v>23.394244429560199</v>
      </c>
      <c r="N37" s="257">
        <v>23.610685272307698</v>
      </c>
      <c r="O37" s="257">
        <v>23.1133387210538</v>
      </c>
      <c r="P37" s="257">
        <v>26.553935894361398</v>
      </c>
      <c r="Q37" s="257">
        <v>24.495234925113099</v>
      </c>
      <c r="R37" s="257">
        <v>24.3019452901482</v>
      </c>
      <c r="S37" s="257">
        <v>23.565154569713101</v>
      </c>
      <c r="T37" s="257">
        <v>24.331773396566501</v>
      </c>
      <c r="U37" s="257">
        <v>20.219899517117501</v>
      </c>
      <c r="V37" s="257">
        <v>22.078274211284601</v>
      </c>
      <c r="W37" s="257">
        <v>24.189531953030599</v>
      </c>
      <c r="X37" s="257">
        <v>24.994074182962599</v>
      </c>
      <c r="Y37" s="257">
        <v>25.4832619165613</v>
      </c>
      <c r="Z37" s="257">
        <v>26.120704841759501</v>
      </c>
      <c r="AA37" s="257">
        <v>26.098138474935901</v>
      </c>
      <c r="AB37" s="257">
        <v>24.353840335163198</v>
      </c>
      <c r="AC37" s="257">
        <v>21.550709333914099</v>
      </c>
      <c r="AD37" s="257">
        <v>21.444129566419299</v>
      </c>
      <c r="AE37" s="257">
        <v>21.5863666598751</v>
      </c>
      <c r="AF37" s="257">
        <v>21.335180310698799</v>
      </c>
    </row>
    <row r="38" spans="1:32" ht="15.75" thickBot="1" x14ac:dyDescent="0.3">
      <c r="A38" s="267" t="s">
        <v>375</v>
      </c>
      <c r="B38" s="259">
        <v>71.248083107510794</v>
      </c>
      <c r="C38" s="259">
        <v>70.579324771837904</v>
      </c>
      <c r="D38" s="259">
        <v>72.422774220779701</v>
      </c>
      <c r="E38" s="259">
        <v>75.978090803509204</v>
      </c>
      <c r="F38" s="259">
        <v>76.294712670275501</v>
      </c>
      <c r="G38" s="259">
        <v>77.030025141057905</v>
      </c>
      <c r="H38" s="259">
        <v>83.305931919806596</v>
      </c>
      <c r="I38" s="259">
        <v>80.7968042212228</v>
      </c>
      <c r="J38" s="259">
        <v>72.436704093141799</v>
      </c>
      <c r="K38" s="259">
        <v>76.301077366638694</v>
      </c>
      <c r="L38" s="259">
        <v>82.843171468352296</v>
      </c>
      <c r="M38" s="259">
        <v>79.462976012706605</v>
      </c>
      <c r="N38" s="259">
        <v>83.815653625084394</v>
      </c>
      <c r="O38" s="259">
        <v>89.042614203138598</v>
      </c>
      <c r="P38" s="259">
        <v>87.575619720649797</v>
      </c>
      <c r="Q38" s="259">
        <v>83.670102543442397</v>
      </c>
      <c r="R38" s="259">
        <v>78.455346012324995</v>
      </c>
      <c r="S38" s="259">
        <v>84.281965591525207</v>
      </c>
      <c r="T38" s="259">
        <v>84.164174553268396</v>
      </c>
      <c r="U38" s="259">
        <v>82.575449978760901</v>
      </c>
      <c r="V38" s="259">
        <v>79.437485961123897</v>
      </c>
      <c r="W38" s="259">
        <v>84.683339657909599</v>
      </c>
      <c r="X38" s="259">
        <v>83.220805971541793</v>
      </c>
      <c r="Y38" s="259">
        <v>84.309630796155901</v>
      </c>
      <c r="Z38" s="259">
        <v>84.861506656493702</v>
      </c>
      <c r="AA38" s="259">
        <v>83.819325088564696</v>
      </c>
      <c r="AB38" s="259">
        <v>82.243294539081305</v>
      </c>
      <c r="AC38" s="259">
        <v>86.631821203545201</v>
      </c>
      <c r="AD38" s="259">
        <v>92.948260317798301</v>
      </c>
      <c r="AE38" s="259">
        <v>92.006116494975799</v>
      </c>
      <c r="AF38" s="259">
        <v>87.762390752923196</v>
      </c>
    </row>
    <row r="39" spans="1:32" x14ac:dyDescent="0.25">
      <c r="A39" s="262" t="s">
        <v>376</v>
      </c>
      <c r="B39" s="252">
        <v>27.483975765822201</v>
      </c>
      <c r="C39" s="252">
        <v>28.301707369034901</v>
      </c>
      <c r="D39" s="252">
        <v>28.862158111105199</v>
      </c>
      <c r="E39" s="252">
        <v>30.463667482831099</v>
      </c>
      <c r="F39" s="252">
        <v>30.080787484265901</v>
      </c>
      <c r="G39" s="252">
        <v>32.044706864411602</v>
      </c>
      <c r="H39" s="252">
        <v>33.547727694737603</v>
      </c>
      <c r="I39" s="252">
        <v>34.429299439536699</v>
      </c>
      <c r="J39" s="252">
        <v>31.6939745082969</v>
      </c>
      <c r="K39" s="252">
        <v>33.822872258417398</v>
      </c>
      <c r="L39" s="252">
        <v>38.089421704731102</v>
      </c>
      <c r="M39" s="252">
        <v>37.761691817666502</v>
      </c>
      <c r="N39" s="252">
        <v>40.128332797964099</v>
      </c>
      <c r="O39" s="252">
        <v>43.231404934329099</v>
      </c>
      <c r="P39" s="252">
        <v>43.199474893185801</v>
      </c>
      <c r="Q39" s="252">
        <v>40.0237783735747</v>
      </c>
      <c r="R39" s="252">
        <v>36.956413921706201</v>
      </c>
      <c r="S39" s="252">
        <v>38.296296670967898</v>
      </c>
      <c r="T39" s="252">
        <v>38.730203869781299</v>
      </c>
      <c r="U39" s="252">
        <v>38.805265911666403</v>
      </c>
      <c r="V39" s="252">
        <v>38.1662500246916</v>
      </c>
      <c r="W39" s="252">
        <v>40.383385366335702</v>
      </c>
      <c r="X39" s="252">
        <v>42.358848052791302</v>
      </c>
      <c r="Y39" s="252">
        <v>41.729257844324898</v>
      </c>
      <c r="Z39" s="252">
        <v>42.337261578622197</v>
      </c>
      <c r="AA39" s="252">
        <v>41.757245876238102</v>
      </c>
      <c r="AB39" s="252">
        <v>43.251248601648101</v>
      </c>
      <c r="AC39" s="252">
        <v>45.032454433603903</v>
      </c>
      <c r="AD39" s="252">
        <v>47.3704726056949</v>
      </c>
      <c r="AE39" s="252">
        <v>49.448361307005399</v>
      </c>
      <c r="AF39" s="252">
        <v>47.890863703031798</v>
      </c>
    </row>
    <row r="40" spans="1:32" ht="15.75" thickBot="1" x14ac:dyDescent="0.3">
      <c r="A40" s="264" t="s">
        <v>377</v>
      </c>
      <c r="B40" s="257">
        <v>43.7641073416886</v>
      </c>
      <c r="C40" s="257">
        <v>42.277617402803003</v>
      </c>
      <c r="D40" s="257">
        <v>43.560616109674399</v>
      </c>
      <c r="E40" s="257">
        <v>45.514423320677999</v>
      </c>
      <c r="F40" s="257">
        <v>46.213925186009597</v>
      </c>
      <c r="G40" s="257">
        <v>44.985318276646296</v>
      </c>
      <c r="H40" s="257">
        <v>49.758204225069001</v>
      </c>
      <c r="I40" s="257">
        <v>46.367504781686002</v>
      </c>
      <c r="J40" s="257">
        <v>40.742729584844803</v>
      </c>
      <c r="K40" s="257">
        <v>42.478205108221204</v>
      </c>
      <c r="L40" s="257">
        <v>44.753749763621201</v>
      </c>
      <c r="M40" s="257">
        <v>41.701284195040202</v>
      </c>
      <c r="N40" s="257">
        <v>43.687320827120303</v>
      </c>
      <c r="O40" s="257">
        <v>45.811209268809499</v>
      </c>
      <c r="P40" s="257">
        <v>44.376144827464003</v>
      </c>
      <c r="Q40" s="257">
        <v>43.646324169867697</v>
      </c>
      <c r="R40" s="257">
        <v>41.498932090618801</v>
      </c>
      <c r="S40" s="257">
        <v>45.985668920557302</v>
      </c>
      <c r="T40" s="257">
        <v>45.433970683487097</v>
      </c>
      <c r="U40" s="257">
        <v>43.770184067094497</v>
      </c>
      <c r="V40" s="257">
        <v>41.271235936432397</v>
      </c>
      <c r="W40" s="257">
        <v>44.299954291573897</v>
      </c>
      <c r="X40" s="257">
        <v>40.861957918750498</v>
      </c>
      <c r="Y40" s="257">
        <v>42.580372951831002</v>
      </c>
      <c r="Z40" s="257">
        <v>42.524245077871498</v>
      </c>
      <c r="AA40" s="257">
        <v>42.062079212326701</v>
      </c>
      <c r="AB40" s="257">
        <v>38.992045937433197</v>
      </c>
      <c r="AC40" s="257">
        <v>41.599366769941298</v>
      </c>
      <c r="AD40" s="257">
        <v>45.577787712103401</v>
      </c>
      <c r="AE40" s="257">
        <v>42.5577551879704</v>
      </c>
      <c r="AF40" s="257">
        <v>39.871527049891398</v>
      </c>
    </row>
    <row r="41" spans="1:32" ht="15.75" thickBot="1" x14ac:dyDescent="0.3">
      <c r="A41" s="258" t="s">
        <v>312</v>
      </c>
      <c r="B41" s="259">
        <v>51.7258374013634</v>
      </c>
      <c r="C41" s="259">
        <v>52.270848887266098</v>
      </c>
      <c r="D41" s="259">
        <v>54.743482721625703</v>
      </c>
      <c r="E41" s="259">
        <v>56.535133638720403</v>
      </c>
      <c r="F41" s="259">
        <v>59.067305454376203</v>
      </c>
      <c r="G41" s="259">
        <v>62.1731486233395</v>
      </c>
      <c r="H41" s="259">
        <v>63.442280672033597</v>
      </c>
      <c r="I41" s="259">
        <v>63.999788622621402</v>
      </c>
      <c r="J41" s="259">
        <v>63.841906857994097</v>
      </c>
      <c r="K41" s="259">
        <v>63.451765501048797</v>
      </c>
      <c r="L41" s="259">
        <v>64.116883000240307</v>
      </c>
      <c r="M41" s="259">
        <v>62.864833221205501</v>
      </c>
      <c r="N41" s="259">
        <v>62.933790942562801</v>
      </c>
      <c r="O41" s="259">
        <v>65.148470703005302</v>
      </c>
      <c r="P41" s="259">
        <v>65.932249474097503</v>
      </c>
      <c r="Q41" s="259">
        <v>66.440788707029398</v>
      </c>
      <c r="R41" s="259">
        <v>64.990735223084798</v>
      </c>
      <c r="S41" s="259">
        <v>65.042079402494494</v>
      </c>
      <c r="T41" s="259">
        <v>64.159487127985898</v>
      </c>
      <c r="U41" s="259">
        <v>61.934373745753298</v>
      </c>
      <c r="V41" s="259">
        <v>61.852722877670502</v>
      </c>
      <c r="W41" s="259">
        <v>62.365350463873803</v>
      </c>
      <c r="X41" s="259">
        <v>63.710348112344697</v>
      </c>
      <c r="Y41" s="259">
        <v>65.375689190956606</v>
      </c>
      <c r="Z41" s="259">
        <v>63.771164347713999</v>
      </c>
      <c r="AA41" s="259">
        <v>64.649126355200096</v>
      </c>
      <c r="AB41" s="259">
        <v>64.942484361532905</v>
      </c>
      <c r="AC41" s="259">
        <v>64.331104341076994</v>
      </c>
      <c r="AD41" s="259">
        <v>66.257433171954403</v>
      </c>
      <c r="AE41" s="259">
        <v>66.665387968704195</v>
      </c>
      <c r="AF41" s="259">
        <v>68.654855446689695</v>
      </c>
    </row>
    <row r="42" spans="1:32" s="248" customFormat="1" x14ac:dyDescent="0.25">
      <c r="A42" s="262" t="s">
        <v>425</v>
      </c>
      <c r="B42" s="252">
        <v>10.5431095161863</v>
      </c>
      <c r="C42" s="252">
        <v>10.924108828013299</v>
      </c>
      <c r="D42" s="252">
        <v>11.492607725579701</v>
      </c>
      <c r="E42" s="252">
        <v>12.1898880573708</v>
      </c>
      <c r="F42" s="252">
        <v>12.899707217773001</v>
      </c>
      <c r="G42" s="252">
        <v>14.0144524703481</v>
      </c>
      <c r="H42" s="252">
        <v>14.250908122924599</v>
      </c>
      <c r="I42" s="252">
        <v>14.565625580236899</v>
      </c>
      <c r="J42" s="252">
        <v>13.7426814949978</v>
      </c>
      <c r="K42" s="252">
        <v>13.2838973951292</v>
      </c>
      <c r="L42" s="252">
        <v>13.103845349896901</v>
      </c>
      <c r="M42" s="252">
        <v>11.435536442853</v>
      </c>
      <c r="N42" s="252">
        <v>11.4029527761436</v>
      </c>
      <c r="O42" s="252">
        <v>12.2241458984762</v>
      </c>
      <c r="P42" s="252">
        <v>12.305592614983</v>
      </c>
      <c r="Q42" s="252">
        <v>12.2643831722842</v>
      </c>
      <c r="R42" s="252">
        <v>11.5666629628265</v>
      </c>
      <c r="S42" s="252">
        <v>12.117211568628299</v>
      </c>
      <c r="T42" s="252">
        <v>11.760143950917101</v>
      </c>
      <c r="U42" s="252">
        <v>11.437863267562999</v>
      </c>
      <c r="V42" s="252">
        <v>12.3058138066579</v>
      </c>
      <c r="W42" s="252">
        <v>13.079279234292899</v>
      </c>
      <c r="X42" s="252">
        <v>12.636404356765</v>
      </c>
      <c r="Y42" s="252">
        <v>12.6254752928955</v>
      </c>
      <c r="Z42" s="252">
        <v>12.4544235549898</v>
      </c>
      <c r="AA42" s="252">
        <v>12.274401797459801</v>
      </c>
      <c r="AB42" s="252">
        <v>11.888688850130601</v>
      </c>
      <c r="AC42" s="252">
        <v>12.287649218444001</v>
      </c>
      <c r="AD42" s="252">
        <v>13.0796962096481</v>
      </c>
      <c r="AE42" s="252">
        <v>13.385342844258901</v>
      </c>
      <c r="AF42" s="252">
        <v>13.495190209343599</v>
      </c>
    </row>
    <row r="43" spans="1:32" x14ac:dyDescent="0.25">
      <c r="A43" s="266" t="s">
        <v>379</v>
      </c>
      <c r="B43" s="252">
        <v>10.4270048078473</v>
      </c>
      <c r="C43" s="252">
        <v>9.9832291144538807</v>
      </c>
      <c r="D43" s="252">
        <v>10.401173015369199</v>
      </c>
      <c r="E43" s="252">
        <v>10.964547780894099</v>
      </c>
      <c r="F43" s="252">
        <v>11.3876659651101</v>
      </c>
      <c r="G43" s="252">
        <v>11.579408068201801</v>
      </c>
      <c r="H43" s="252">
        <v>12.0964911610959</v>
      </c>
      <c r="I43" s="252">
        <v>12.3232538081306</v>
      </c>
      <c r="J43" s="252">
        <v>12.716082342681601</v>
      </c>
      <c r="K43" s="252">
        <v>12.4187619599219</v>
      </c>
      <c r="L43" s="252">
        <v>12.425165018137699</v>
      </c>
      <c r="M43" s="252">
        <v>11.688732554085799</v>
      </c>
      <c r="N43" s="252">
        <v>11.6230356335161</v>
      </c>
      <c r="O43" s="252">
        <v>12.6668818432007</v>
      </c>
      <c r="P43" s="252">
        <v>12.101198945789699</v>
      </c>
      <c r="Q43" s="252">
        <v>11.717990035605901</v>
      </c>
      <c r="R43" s="252">
        <v>12.114999910070299</v>
      </c>
      <c r="S43" s="252">
        <v>12.992696254750699</v>
      </c>
      <c r="T43" s="252">
        <v>13.6164960297865</v>
      </c>
      <c r="U43" s="252">
        <v>13.677921188811</v>
      </c>
      <c r="V43" s="252">
        <v>13.957542407669701</v>
      </c>
      <c r="W43" s="252">
        <v>14.460916731651301</v>
      </c>
      <c r="X43" s="252">
        <v>16.173009613929999</v>
      </c>
      <c r="Y43" s="252">
        <v>17.8581496166282</v>
      </c>
      <c r="Z43" s="252">
        <v>16.818120211670202</v>
      </c>
      <c r="AA43" s="252">
        <v>17.974034049637599</v>
      </c>
      <c r="AB43" s="252">
        <v>18.290076599574199</v>
      </c>
      <c r="AC43" s="252">
        <v>17.257708070913701</v>
      </c>
      <c r="AD43" s="252">
        <v>18.490610285636201</v>
      </c>
      <c r="AE43" s="252">
        <v>18.7159291014495</v>
      </c>
      <c r="AF43" s="252">
        <v>20.987749395906398</v>
      </c>
    </row>
    <row r="44" spans="1:32" ht="15.75" thickBot="1" x14ac:dyDescent="0.3">
      <c r="A44" s="268" t="s">
        <v>380</v>
      </c>
      <c r="B44" s="257">
        <v>30.7557230773299</v>
      </c>
      <c r="C44" s="257">
        <v>31.363510944799</v>
      </c>
      <c r="D44" s="257">
        <v>32.849701980676699</v>
      </c>
      <c r="E44" s="257">
        <v>33.380697800455501</v>
      </c>
      <c r="F44" s="257">
        <v>34.779932271493003</v>
      </c>
      <c r="G44" s="257">
        <v>36.579288084789503</v>
      </c>
      <c r="H44" s="257">
        <v>37.0948813880131</v>
      </c>
      <c r="I44" s="257">
        <v>37.110909234254002</v>
      </c>
      <c r="J44" s="257">
        <v>37.383143020314698</v>
      </c>
      <c r="K44" s="257">
        <v>37.7491061459977</v>
      </c>
      <c r="L44" s="257">
        <v>38.587872632205702</v>
      </c>
      <c r="M44" s="257">
        <v>39.740564224266699</v>
      </c>
      <c r="N44" s="257">
        <v>39.907802532903197</v>
      </c>
      <c r="O44" s="257">
        <v>40.257442961328401</v>
      </c>
      <c r="P44" s="257">
        <v>41.5254579133249</v>
      </c>
      <c r="Q44" s="257">
        <v>42.458415499139299</v>
      </c>
      <c r="R44" s="257">
        <v>41.309072350188003</v>
      </c>
      <c r="S44" s="257">
        <v>39.932171579115497</v>
      </c>
      <c r="T44" s="257">
        <v>38.782847147282197</v>
      </c>
      <c r="U44" s="257">
        <v>36.818589289379297</v>
      </c>
      <c r="V44" s="257">
        <v>35.589366663342801</v>
      </c>
      <c r="W44" s="257">
        <v>34.825154497929603</v>
      </c>
      <c r="X44" s="257">
        <v>34.900934141649699</v>
      </c>
      <c r="Y44" s="257">
        <v>34.892064281433001</v>
      </c>
      <c r="Z44" s="257">
        <v>34.498620581053999</v>
      </c>
      <c r="AA44" s="257">
        <v>34.400690508102699</v>
      </c>
      <c r="AB44" s="257">
        <v>34.7637189118281</v>
      </c>
      <c r="AC44" s="257">
        <v>34.785747051719298</v>
      </c>
      <c r="AD44" s="257">
        <v>34.687126676669997</v>
      </c>
      <c r="AE44" s="257">
        <v>34.564116022995698</v>
      </c>
      <c r="AF44" s="257">
        <v>34.171915841439599</v>
      </c>
    </row>
    <row r="45" spans="1:32" ht="15.75" thickBot="1" x14ac:dyDescent="0.3">
      <c r="A45" s="267" t="s">
        <v>313</v>
      </c>
      <c r="B45" s="259">
        <v>24.416542048299501</v>
      </c>
      <c r="C45" s="259">
        <v>24.5076376386452</v>
      </c>
      <c r="D45" s="259">
        <v>25.023147754657199</v>
      </c>
      <c r="E45" s="259">
        <v>25.495034973088298</v>
      </c>
      <c r="F45" s="259">
        <v>26.092640228168701</v>
      </c>
      <c r="G45" s="259">
        <v>26.419283188173701</v>
      </c>
      <c r="H45" s="259">
        <v>26.0244467279059</v>
      </c>
      <c r="I45" s="259">
        <v>25.782686940126901</v>
      </c>
      <c r="J45" s="259">
        <v>26.667983495618198</v>
      </c>
      <c r="K45" s="259">
        <v>27.5817562884164</v>
      </c>
      <c r="L45" s="259">
        <v>28.2836862233179</v>
      </c>
      <c r="M45" s="259">
        <v>28.2440898619659</v>
      </c>
      <c r="N45" s="259">
        <v>28.813954666204701</v>
      </c>
      <c r="O45" s="259">
        <v>28.848774620942599</v>
      </c>
      <c r="P45" s="259">
        <v>28.295719055546201</v>
      </c>
      <c r="Q45" s="259">
        <v>28.716990498101001</v>
      </c>
      <c r="R45" s="259">
        <v>28.682296815415299</v>
      </c>
      <c r="S45" s="259">
        <v>28.298968201795802</v>
      </c>
      <c r="T45" s="259">
        <v>27.833255008744199</v>
      </c>
      <c r="U45" s="259">
        <v>26.999087595058899</v>
      </c>
      <c r="V45" s="259">
        <v>26.068320986966601</v>
      </c>
      <c r="W45" s="259">
        <v>26.097827048536299</v>
      </c>
      <c r="X45" s="259">
        <v>25.9533304502717</v>
      </c>
      <c r="Y45" s="259">
        <v>26.2087321720999</v>
      </c>
      <c r="Z45" s="259">
        <v>25.947044901107098</v>
      </c>
      <c r="AA45" s="259">
        <v>26.2047391872558</v>
      </c>
      <c r="AB45" s="259">
        <v>26.2569195369413</v>
      </c>
      <c r="AC45" s="259">
        <v>26.723959142967502</v>
      </c>
      <c r="AD45" s="259">
        <v>26.991106520529801</v>
      </c>
      <c r="AE45" s="259">
        <v>27.162789779537899</v>
      </c>
      <c r="AF45" s="259">
        <v>27.3589907746967</v>
      </c>
    </row>
    <row r="46" spans="1:32" ht="17.25" x14ac:dyDescent="0.25">
      <c r="A46" s="266" t="s">
        <v>426</v>
      </c>
      <c r="B46" s="252">
        <v>22.532745048074599</v>
      </c>
      <c r="C46" s="252">
        <v>22.593237693332199</v>
      </c>
      <c r="D46" s="252">
        <v>23.057836891711801</v>
      </c>
      <c r="E46" s="252">
        <v>23.527870753072001</v>
      </c>
      <c r="F46" s="252">
        <v>24.028846314002902</v>
      </c>
      <c r="G46" s="252">
        <v>24.320923567921</v>
      </c>
      <c r="H46" s="252">
        <v>23.9226486329</v>
      </c>
      <c r="I46" s="252">
        <v>23.680175523356599</v>
      </c>
      <c r="J46" s="252">
        <v>24.499822478511899</v>
      </c>
      <c r="K46" s="252">
        <v>25.361908749448901</v>
      </c>
      <c r="L46" s="252">
        <v>26.039079904509201</v>
      </c>
      <c r="M46" s="252">
        <v>25.964223986543001</v>
      </c>
      <c r="N46" s="252">
        <v>26.535246801345</v>
      </c>
      <c r="O46" s="252">
        <v>26.559134250477701</v>
      </c>
      <c r="P46" s="252">
        <v>26.037675633016299</v>
      </c>
      <c r="Q46" s="252">
        <v>26.471881516756099</v>
      </c>
      <c r="R46" s="252">
        <v>26.4274408207352</v>
      </c>
      <c r="S46" s="252">
        <v>26.0128081261091</v>
      </c>
      <c r="T46" s="252">
        <v>25.521998058836299</v>
      </c>
      <c r="U46" s="252">
        <v>24.708840726858401</v>
      </c>
      <c r="V46" s="252">
        <v>23.687343651727801</v>
      </c>
      <c r="W46" s="252">
        <v>23.682014108953201</v>
      </c>
      <c r="X46" s="252">
        <v>23.633954236221999</v>
      </c>
      <c r="Y46" s="252">
        <v>23.4923710396742</v>
      </c>
      <c r="Z46" s="252">
        <v>23.280874689551698</v>
      </c>
      <c r="AA46" s="252">
        <v>23.4222536510852</v>
      </c>
      <c r="AB46" s="252">
        <v>23.6095517543928</v>
      </c>
      <c r="AC46" s="252">
        <v>24.082005932777701</v>
      </c>
      <c r="AD46" s="252">
        <v>24.336453987604401</v>
      </c>
      <c r="AE46" s="252">
        <v>24.520509537170302</v>
      </c>
      <c r="AF46" s="252">
        <v>24.6865514371618</v>
      </c>
    </row>
    <row r="47" spans="1:32" x14ac:dyDescent="0.25">
      <c r="A47" s="266" t="s">
        <v>382</v>
      </c>
      <c r="B47" s="252">
        <v>1.6109099270013301</v>
      </c>
      <c r="C47" s="252">
        <v>1.6287385652087301</v>
      </c>
      <c r="D47" s="252">
        <v>1.66330564663501</v>
      </c>
      <c r="E47" s="252">
        <v>1.6643351698405</v>
      </c>
      <c r="F47" s="252">
        <v>1.7271128044239199</v>
      </c>
      <c r="G47" s="252">
        <v>1.7279689685187201</v>
      </c>
      <c r="H47" s="252">
        <v>1.75474782208155</v>
      </c>
      <c r="I47" s="252">
        <v>1.78210078205708</v>
      </c>
      <c r="J47" s="252">
        <v>1.81993316001795</v>
      </c>
      <c r="K47" s="252">
        <v>1.8716204311735101</v>
      </c>
      <c r="L47" s="252">
        <v>1.8783706495124901</v>
      </c>
      <c r="M47" s="252">
        <v>1.8974689137601199</v>
      </c>
      <c r="N47" s="252">
        <v>1.9140587067634101</v>
      </c>
      <c r="O47" s="252">
        <v>1.9262669444331399</v>
      </c>
      <c r="P47" s="252">
        <v>1.9047622683932099</v>
      </c>
      <c r="Q47" s="252">
        <v>1.89870277973082</v>
      </c>
      <c r="R47" s="252">
        <v>1.9329245703931399</v>
      </c>
      <c r="S47" s="252">
        <v>1.95956316316854</v>
      </c>
      <c r="T47" s="252">
        <v>1.9756480588237399</v>
      </c>
      <c r="U47" s="252">
        <v>2.00097774424456</v>
      </c>
      <c r="V47" s="252">
        <v>2.07609506653526</v>
      </c>
      <c r="W47" s="252">
        <v>2.1137643397015098</v>
      </c>
      <c r="X47" s="252">
        <v>2.1444341777354401</v>
      </c>
      <c r="Y47" s="252">
        <v>2.5253518736212901</v>
      </c>
      <c r="Z47" s="252">
        <v>2.49276746892826</v>
      </c>
      <c r="AA47" s="252">
        <v>2.5851805580484899</v>
      </c>
      <c r="AB47" s="252">
        <v>2.4428735358647899</v>
      </c>
      <c r="AC47" s="252">
        <v>2.45077964208296</v>
      </c>
      <c r="AD47" s="252">
        <v>2.4740741314040702</v>
      </c>
      <c r="AE47" s="252">
        <v>2.4656165611830501</v>
      </c>
      <c r="AF47" s="252">
        <v>2.50763273415689</v>
      </c>
    </row>
    <row r="48" spans="1:32" s="269" customFormat="1" x14ac:dyDescent="0.25">
      <c r="A48" s="266" t="s">
        <v>383</v>
      </c>
      <c r="B48" s="252">
        <v>0.27288707322353101</v>
      </c>
      <c r="C48" s="252">
        <v>0.28566138010425401</v>
      </c>
      <c r="D48" s="252">
        <v>0.30200521631030802</v>
      </c>
      <c r="E48" s="252">
        <v>0.302829050175843</v>
      </c>
      <c r="F48" s="252">
        <v>0.33668110974190602</v>
      </c>
      <c r="G48" s="252">
        <v>0.37039065173395502</v>
      </c>
      <c r="H48" s="252">
        <v>0.34705027292437302</v>
      </c>
      <c r="I48" s="252">
        <v>0.32041063471315601</v>
      </c>
      <c r="J48" s="252">
        <v>0.34822785708834703</v>
      </c>
      <c r="K48" s="252">
        <v>0.34822710779396199</v>
      </c>
      <c r="L48" s="252">
        <v>0.366235669296122</v>
      </c>
      <c r="M48" s="252">
        <v>0.38239696166276399</v>
      </c>
      <c r="N48" s="252">
        <v>0.36464915809632797</v>
      </c>
      <c r="O48" s="252">
        <v>0.363373426031804</v>
      </c>
      <c r="P48" s="252">
        <v>0.35328115413668199</v>
      </c>
      <c r="Q48" s="252">
        <v>0.34640620161409702</v>
      </c>
      <c r="R48" s="252">
        <v>0.32193142428694499</v>
      </c>
      <c r="S48" s="252">
        <v>0.32659691251820999</v>
      </c>
      <c r="T48" s="252">
        <v>0.33560889108410202</v>
      </c>
      <c r="U48" s="252">
        <v>0.28926912395596499</v>
      </c>
      <c r="V48" s="252">
        <v>0.30488226870352703</v>
      </c>
      <c r="W48" s="252">
        <v>0.302048599881661</v>
      </c>
      <c r="X48" s="252">
        <v>0.174942036314222</v>
      </c>
      <c r="Y48" s="252">
        <v>0.191009258804446</v>
      </c>
      <c r="Z48" s="252">
        <v>0.17340274262717301</v>
      </c>
      <c r="AA48" s="252">
        <v>0.19730497812209999</v>
      </c>
      <c r="AB48" s="252">
        <v>0.20449424668369801</v>
      </c>
      <c r="AC48" s="252">
        <v>0.19117356810685901</v>
      </c>
      <c r="AD48" s="252">
        <v>0.18057840152131199</v>
      </c>
      <c r="AE48" s="252">
        <v>0.176663681184521</v>
      </c>
      <c r="AF48" s="252">
        <v>0.16480660337793701</v>
      </c>
    </row>
    <row r="49" spans="1:32" ht="15.75" thickBot="1" x14ac:dyDescent="0.3">
      <c r="A49" s="258" t="s">
        <v>384</v>
      </c>
      <c r="B49" s="259">
        <v>4.0253336217415097</v>
      </c>
      <c r="C49" s="259">
        <v>4.17422373244945</v>
      </c>
      <c r="D49" s="259">
        <v>3.5399444629230401</v>
      </c>
      <c r="E49" s="259">
        <v>4.1614302138099504</v>
      </c>
      <c r="F49" s="259">
        <v>4.1583809419030704</v>
      </c>
      <c r="G49" s="259">
        <v>4.0443056012332503</v>
      </c>
      <c r="H49" s="259">
        <v>4.0158387717562203</v>
      </c>
      <c r="I49" s="259">
        <v>4.0036218678912396</v>
      </c>
      <c r="J49" s="259">
        <v>3.4907878320153198</v>
      </c>
      <c r="K49" s="259">
        <v>3.1261964945565599</v>
      </c>
      <c r="L49" s="259">
        <v>3.1628382301601201</v>
      </c>
      <c r="M49" s="259">
        <v>3.2494348158678799</v>
      </c>
      <c r="N49" s="259">
        <v>2.8662461761503302</v>
      </c>
      <c r="O49" s="259">
        <v>2.7220073127721598</v>
      </c>
      <c r="P49" s="259">
        <v>2.8114331694580001</v>
      </c>
      <c r="Q49" s="259">
        <v>2.3482340683357501</v>
      </c>
      <c r="R49" s="259">
        <v>2.3056689203476801</v>
      </c>
      <c r="S49" s="259">
        <v>2.5571592938184202</v>
      </c>
      <c r="T49" s="259">
        <v>2.5172481280162899</v>
      </c>
      <c r="U49" s="259">
        <v>2.4232340931799401</v>
      </c>
      <c r="V49" s="259">
        <v>2.7626606441739399</v>
      </c>
      <c r="W49" s="259">
        <v>2.6694190360027701</v>
      </c>
      <c r="X49" s="259">
        <v>2.6817780084460701</v>
      </c>
      <c r="Y49" s="259">
        <v>2.8569099844033601</v>
      </c>
      <c r="Z49" s="259">
        <v>2.38120403646999</v>
      </c>
      <c r="AA49" s="259">
        <v>2.26769601061579</v>
      </c>
      <c r="AB49" s="259">
        <v>2.4392630338442101</v>
      </c>
      <c r="AC49" s="259">
        <v>2.2330622881352298</v>
      </c>
      <c r="AD49" s="259">
        <v>2.5450952027184801</v>
      </c>
      <c r="AE49" s="259">
        <v>2.5452277048886098</v>
      </c>
      <c r="AF49" s="259">
        <v>2.27827886617131</v>
      </c>
    </row>
    <row r="50" spans="1:32" ht="15.75" thickBot="1" x14ac:dyDescent="0.3">
      <c r="A50" s="267" t="s">
        <v>385</v>
      </c>
      <c r="B50" s="259">
        <v>28.237376790610501</v>
      </c>
      <c r="C50" s="259">
        <v>26.629335256688101</v>
      </c>
      <c r="D50" s="259">
        <v>26.365695240534201</v>
      </c>
      <c r="E50" s="259">
        <v>24.060667424980799</v>
      </c>
      <c r="F50" s="259">
        <v>24.865613813807201</v>
      </c>
      <c r="G50" s="259">
        <v>27.451430977587201</v>
      </c>
      <c r="H50" s="259">
        <v>27.4306314878033</v>
      </c>
      <c r="I50" s="259">
        <v>27.682381526444701</v>
      </c>
      <c r="J50" s="259">
        <v>24.3772112351046</v>
      </c>
      <c r="K50" s="259">
        <v>24.492723983191102</v>
      </c>
      <c r="L50" s="259">
        <v>25.490536628823801</v>
      </c>
      <c r="M50" s="259">
        <v>23.703933823608601</v>
      </c>
      <c r="N50" s="259">
        <v>23.9726635416284</v>
      </c>
      <c r="O50" s="259">
        <v>24.2908453631165</v>
      </c>
      <c r="P50" s="259">
        <v>25.085381331576201</v>
      </c>
      <c r="Q50" s="259">
        <v>23.893360675596501</v>
      </c>
      <c r="R50" s="259">
        <v>22.468325119963399</v>
      </c>
      <c r="S50" s="259">
        <v>23.641622429384601</v>
      </c>
      <c r="T50" s="259">
        <v>22.599371306416302</v>
      </c>
      <c r="U50" s="259">
        <v>20.113600680959799</v>
      </c>
      <c r="V50" s="259">
        <v>21.691662772546401</v>
      </c>
      <c r="W50" s="259">
        <v>22.502927072084599</v>
      </c>
      <c r="X50" s="259">
        <v>21.904844539661699</v>
      </c>
      <c r="Y50" s="259">
        <v>22.278893222028898</v>
      </c>
      <c r="Z50" s="259">
        <v>20.996249967424902</v>
      </c>
      <c r="AA50" s="259">
        <v>21.283472714051499</v>
      </c>
      <c r="AB50" s="259">
        <v>20.820556666129502</v>
      </c>
      <c r="AC50" s="259">
        <v>21.518894495744298</v>
      </c>
      <c r="AD50" s="259">
        <v>21.937632796953601</v>
      </c>
      <c r="AE50" s="259">
        <v>21.8266959790203</v>
      </c>
      <c r="AF50" s="259">
        <v>20.3549024933174</v>
      </c>
    </row>
    <row r="51" spans="1:32" s="248" customFormat="1" x14ac:dyDescent="0.25">
      <c r="A51" s="251" t="s">
        <v>386</v>
      </c>
      <c r="B51" s="252">
        <v>21.198322954234001</v>
      </c>
      <c r="C51" s="252">
        <v>20.3321013428329</v>
      </c>
      <c r="D51" s="252">
        <v>19.908734500628199</v>
      </c>
      <c r="E51" s="252">
        <v>17.830470655440902</v>
      </c>
      <c r="F51" s="252">
        <v>18.0426313772147</v>
      </c>
      <c r="G51" s="252">
        <v>20.164298209041899</v>
      </c>
      <c r="H51" s="252">
        <v>20.432110069743501</v>
      </c>
      <c r="I51" s="252">
        <v>20.789773948129799</v>
      </c>
      <c r="J51" s="252">
        <v>18.035569011096399</v>
      </c>
      <c r="K51" s="252">
        <v>18.111787780664201</v>
      </c>
      <c r="L51" s="252">
        <v>18.736824014169699</v>
      </c>
      <c r="M51" s="252">
        <v>17.085197786902299</v>
      </c>
      <c r="N51" s="252">
        <v>17.010307071160099</v>
      </c>
      <c r="O51" s="252">
        <v>16.7610856809167</v>
      </c>
      <c r="P51" s="252">
        <v>17.2708883769848</v>
      </c>
      <c r="Q51" s="252">
        <v>16.681664235072201</v>
      </c>
      <c r="R51" s="252">
        <v>15.353975588481401</v>
      </c>
      <c r="S51" s="252">
        <v>16.3842543550229</v>
      </c>
      <c r="T51" s="252">
        <v>15.434739725838201</v>
      </c>
      <c r="U51" s="252">
        <v>13.820934077836499</v>
      </c>
      <c r="V51" s="252">
        <v>14.5090677161414</v>
      </c>
      <c r="W51" s="252">
        <v>15.4527048654653</v>
      </c>
      <c r="X51" s="252">
        <v>15.626831395057</v>
      </c>
      <c r="Y51" s="252">
        <v>16.273592265983101</v>
      </c>
      <c r="Z51" s="252">
        <v>15.1988937640934</v>
      </c>
      <c r="AA51" s="252">
        <v>14.7795621827498</v>
      </c>
      <c r="AB51" s="252">
        <v>14.3697811427699</v>
      </c>
      <c r="AC51" s="252">
        <v>14.323882835859299</v>
      </c>
      <c r="AD51" s="252">
        <v>14.296350523894301</v>
      </c>
      <c r="AE51" s="252">
        <v>14.332626996885599</v>
      </c>
      <c r="AF51" s="252">
        <v>13.346436669987799</v>
      </c>
    </row>
    <row r="52" spans="1:32" x14ac:dyDescent="0.25">
      <c r="A52" s="251" t="s">
        <v>387</v>
      </c>
      <c r="B52" s="252">
        <v>6.00100540080998</v>
      </c>
      <c r="C52" s="252">
        <v>5.2868109272939003</v>
      </c>
      <c r="D52" s="252">
        <v>5.4169068420240203</v>
      </c>
      <c r="E52" s="252">
        <v>5.0694320060823799</v>
      </c>
      <c r="F52" s="252">
        <v>5.53440931666346</v>
      </c>
      <c r="G52" s="252">
        <v>5.8804907806921998</v>
      </c>
      <c r="H52" s="252">
        <v>5.55860925722713</v>
      </c>
      <c r="I52" s="252">
        <v>5.4242234691116904</v>
      </c>
      <c r="J52" s="252">
        <v>4.91293466736645</v>
      </c>
      <c r="K52" s="252">
        <v>5.0861343360677198</v>
      </c>
      <c r="L52" s="252">
        <v>5.4848626449522202</v>
      </c>
      <c r="M52" s="252">
        <v>5.2191909541292496</v>
      </c>
      <c r="N52" s="252">
        <v>5.7976720585002202</v>
      </c>
      <c r="O52" s="252">
        <v>6.1144530160307999</v>
      </c>
      <c r="P52" s="252">
        <v>6.3365423970497003</v>
      </c>
      <c r="Q52" s="252">
        <v>5.7748640643086899</v>
      </c>
      <c r="R52" s="252">
        <v>5.7066972165310501</v>
      </c>
      <c r="S52" s="252">
        <v>5.7754909430832804</v>
      </c>
      <c r="T52" s="252">
        <v>5.7040382463373804</v>
      </c>
      <c r="U52" s="252">
        <v>4.9969859102249004</v>
      </c>
      <c r="V52" s="252">
        <v>5.7160762673919496</v>
      </c>
      <c r="W52" s="252">
        <v>5.8513260150686</v>
      </c>
      <c r="X52" s="252">
        <v>5.2117841549575097</v>
      </c>
      <c r="Y52" s="252">
        <v>4.9248601144664397</v>
      </c>
      <c r="Z52" s="252">
        <v>4.7563466342154204</v>
      </c>
      <c r="AA52" s="252">
        <v>5.3333473666695603</v>
      </c>
      <c r="AB52" s="252">
        <v>5.4362528771368002</v>
      </c>
      <c r="AC52" s="252">
        <v>5.9496064637060799</v>
      </c>
      <c r="AD52" s="252">
        <v>6.2815608526690996</v>
      </c>
      <c r="AE52" s="252">
        <v>6.0574573985371396</v>
      </c>
      <c r="AF52" s="252">
        <v>5.5655024988768202</v>
      </c>
    </row>
    <row r="53" spans="1:32" ht="15.75" thickBot="1" x14ac:dyDescent="0.3">
      <c r="A53" s="270" t="s">
        <v>388</v>
      </c>
      <c r="B53" s="257">
        <v>1.0380484355665001</v>
      </c>
      <c r="C53" s="257">
        <v>1.0104229865612999</v>
      </c>
      <c r="D53" s="257">
        <v>1.04005389788198</v>
      </c>
      <c r="E53" s="257">
        <v>1.16076476345757</v>
      </c>
      <c r="F53" s="257">
        <v>1.28857311992904</v>
      </c>
      <c r="G53" s="257">
        <v>1.40664198785311</v>
      </c>
      <c r="H53" s="257">
        <v>1.4399121608327199</v>
      </c>
      <c r="I53" s="257">
        <v>1.4683841092032099</v>
      </c>
      <c r="J53" s="257">
        <v>1.42870755664175</v>
      </c>
      <c r="K53" s="257">
        <v>1.29480186645923</v>
      </c>
      <c r="L53" s="257">
        <v>1.26884996970187</v>
      </c>
      <c r="M53" s="257">
        <v>1.3995450825770199</v>
      </c>
      <c r="N53" s="257">
        <v>1.1646844119680699</v>
      </c>
      <c r="O53" s="257">
        <v>1.4153066661690601</v>
      </c>
      <c r="P53" s="257">
        <v>1.4779505575416401</v>
      </c>
      <c r="Q53" s="257">
        <v>1.4368323762156301</v>
      </c>
      <c r="R53" s="257">
        <v>1.4076523149509299</v>
      </c>
      <c r="S53" s="257">
        <v>1.48187713127843</v>
      </c>
      <c r="T53" s="257">
        <v>1.4605933342406501</v>
      </c>
      <c r="U53" s="257">
        <v>1.29568069289831</v>
      </c>
      <c r="V53" s="257">
        <v>1.46651878901309</v>
      </c>
      <c r="W53" s="257">
        <v>1.1988961915506899</v>
      </c>
      <c r="X53" s="257">
        <v>1.0662289896472099</v>
      </c>
      <c r="Y53" s="257">
        <v>1.08044084157942</v>
      </c>
      <c r="Z53" s="257">
        <v>1.0410095691161501</v>
      </c>
      <c r="AA53" s="257">
        <v>1.17056316463212</v>
      </c>
      <c r="AB53" s="257">
        <v>1.01452264622289</v>
      </c>
      <c r="AC53" s="257">
        <v>1.245405196179</v>
      </c>
      <c r="AD53" s="257">
        <v>1.35972142039016</v>
      </c>
      <c r="AE53" s="257">
        <v>1.4366115835975299</v>
      </c>
      <c r="AF53" s="257">
        <v>1.4429633244528199</v>
      </c>
    </row>
    <row r="54" spans="1:32" x14ac:dyDescent="0.25">
      <c r="A54" s="271"/>
    </row>
    <row r="55" spans="1:32" x14ac:dyDescent="0.25">
      <c r="A55" s="225" t="s">
        <v>427</v>
      </c>
    </row>
    <row r="56" spans="1:32" x14ac:dyDescent="0.25">
      <c r="A56" s="225" t="s">
        <v>428</v>
      </c>
    </row>
    <row r="57" spans="1:32" x14ac:dyDescent="0.25">
      <c r="A57" s="272" t="s">
        <v>418</v>
      </c>
    </row>
    <row r="58" spans="1:32" x14ac:dyDescent="0.25">
      <c r="A58" s="273" t="s">
        <v>429</v>
      </c>
    </row>
    <row r="59" spans="1:32" x14ac:dyDescent="0.25">
      <c r="A59" s="273" t="s">
        <v>430</v>
      </c>
    </row>
    <row r="60" spans="1:32" x14ac:dyDescent="0.25">
      <c r="A60" s="274" t="s">
        <v>431</v>
      </c>
    </row>
    <row r="61" spans="1:32" ht="18" x14ac:dyDescent="0.35">
      <c r="A61" s="226" t="s">
        <v>432</v>
      </c>
    </row>
    <row r="62" spans="1:32" x14ac:dyDescent="0.25">
      <c r="A62" s="275" t="s">
        <v>433</v>
      </c>
    </row>
  </sheetData>
  <mergeCells count="1">
    <mergeCell ref="A4:AB4"/>
  </mergeCells>
  <conditionalFormatting sqref="B5:AA47 B49:AC53">
    <cfRule type="cellIs" dxfId="14" priority="15" operator="equal">
      <formula>0</formula>
    </cfRule>
  </conditionalFormatting>
  <conditionalFormatting sqref="AB5:AB47">
    <cfRule type="cellIs" dxfId="13" priority="14" operator="equal">
      <formula>0</formula>
    </cfRule>
  </conditionalFormatting>
  <conditionalFormatting sqref="B48:AA48">
    <cfRule type="cellIs" dxfId="12" priority="13" operator="equal">
      <formula>0</formula>
    </cfRule>
  </conditionalFormatting>
  <conditionalFormatting sqref="AB48">
    <cfRule type="cellIs" dxfId="11" priority="12" operator="equal">
      <formula>0</formula>
    </cfRule>
  </conditionalFormatting>
  <conditionalFormatting sqref="AC5:AC47">
    <cfRule type="cellIs" dxfId="10" priority="11" operator="equal">
      <formula>0</formula>
    </cfRule>
  </conditionalFormatting>
  <conditionalFormatting sqref="AC48">
    <cfRule type="cellIs" dxfId="9" priority="10" operator="equal">
      <formula>0</formula>
    </cfRule>
  </conditionalFormatting>
  <conditionalFormatting sqref="AD49:AD53">
    <cfRule type="cellIs" dxfId="8" priority="9" operator="equal">
      <formula>0</formula>
    </cfRule>
  </conditionalFormatting>
  <conditionalFormatting sqref="AD5:AD47">
    <cfRule type="cellIs" dxfId="7" priority="8" operator="equal">
      <formula>0</formula>
    </cfRule>
  </conditionalFormatting>
  <conditionalFormatting sqref="AD48">
    <cfRule type="cellIs" dxfId="6" priority="7" operator="equal">
      <formula>0</formula>
    </cfRule>
  </conditionalFormatting>
  <conditionalFormatting sqref="AE49:AE53">
    <cfRule type="cellIs" dxfId="5" priority="6" operator="equal">
      <formula>0</formula>
    </cfRule>
  </conditionalFormatting>
  <conditionalFormatting sqref="AE5:AE47">
    <cfRule type="cellIs" dxfId="4" priority="5" operator="equal">
      <formula>0</formula>
    </cfRule>
  </conditionalFormatting>
  <conditionalFormatting sqref="AE48">
    <cfRule type="cellIs" dxfId="3" priority="4" operator="equal">
      <formula>0</formula>
    </cfRule>
  </conditionalFormatting>
  <conditionalFormatting sqref="AF49:AF53">
    <cfRule type="cellIs" dxfId="2" priority="3" operator="equal">
      <formula>0</formula>
    </cfRule>
  </conditionalFormatting>
  <conditionalFormatting sqref="AF5:AF47">
    <cfRule type="cellIs" dxfId="1" priority="2" operator="equal">
      <formula>0</formula>
    </cfRule>
  </conditionalFormatting>
  <conditionalFormatting sqref="AF48">
    <cfRule type="cellIs" dxfId="0" priority="1" operator="equal">
      <formula>0</formula>
    </cfRule>
  </conditionalFormatting>
  <pageMargins left="0.5" right="0.5" top="0.5" bottom="0.5" header="0.25" footer="0.25"/>
  <pageSetup scale="58" orientation="landscape" r:id="rId1"/>
  <headerFooter alignWithMargins="0">
    <oddFooter>&amp;C&amp;Z&amp;F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ED17-7E34-4375-B7C6-D602F29221EF}">
  <dimension ref="A1:AD87"/>
  <sheetViews>
    <sheetView topLeftCell="A5" zoomScale="85" zoomScaleNormal="85" workbookViewId="0">
      <pane xSplit="2" ySplit="6" topLeftCell="X11" activePane="bottomRight" state="frozen"/>
      <selection activeCell="A5" sqref="A5"/>
      <selection pane="topRight" activeCell="C5" sqref="C5"/>
      <selection pane="bottomLeft" activeCell="A11" sqref="A11"/>
      <selection pane="bottomRight" activeCell="Y37" sqref="Y37"/>
    </sheetView>
  </sheetViews>
  <sheetFormatPr defaultColWidth="9.28515625" defaultRowHeight="12.75" x14ac:dyDescent="0.2"/>
  <cols>
    <col min="1" max="1" width="3.7109375" style="114" bestFit="1" customWidth="1"/>
    <col min="2" max="2" width="64.7109375" style="113" customWidth="1"/>
    <col min="3" max="3" width="13.7109375" style="113" customWidth="1"/>
    <col min="4" max="4" width="12.7109375" style="113" customWidth="1"/>
    <col min="5" max="5" width="13.7109375" style="113" bestFit="1" customWidth="1"/>
    <col min="6" max="6" width="10.28515625" style="113" customWidth="1"/>
    <col min="7" max="7" width="12.7109375" style="113" customWidth="1"/>
    <col min="8" max="8" width="18.7109375" style="113" customWidth="1"/>
    <col min="9" max="9" width="9.7109375" style="113" bestFit="1" customWidth="1"/>
    <col min="10" max="10" width="12.42578125" style="113" customWidth="1"/>
    <col min="11" max="11" width="8.7109375" style="113" customWidth="1"/>
    <col min="12" max="12" width="12.7109375" style="113" bestFit="1" customWidth="1"/>
    <col min="13" max="13" width="12.28515625" style="113" bestFit="1" customWidth="1"/>
    <col min="14" max="14" width="15.28515625" style="113" bestFit="1" customWidth="1"/>
    <col min="15" max="15" width="21.7109375" style="113" bestFit="1" customWidth="1"/>
    <col min="16" max="16" width="16.28515625" style="113" bestFit="1" customWidth="1"/>
    <col min="17" max="17" width="12.7109375" style="113" customWidth="1"/>
    <col min="18" max="18" width="9.28515625" style="113"/>
    <col min="19" max="21" width="18.28515625" style="113" customWidth="1"/>
    <col min="22" max="22" width="8.7109375" style="113" customWidth="1"/>
    <col min="23" max="23" width="13.7109375" style="113" customWidth="1"/>
    <col min="24" max="24" width="13.28515625" style="113" customWidth="1"/>
    <col min="25" max="25" width="23.28515625" style="113" customWidth="1"/>
    <col min="26" max="26" width="14.7109375" style="113" customWidth="1"/>
    <col min="27" max="27" width="16.7109375" style="113" customWidth="1"/>
    <col min="28" max="28" width="9.7109375" style="113" customWidth="1"/>
    <col min="29" max="29" width="13.28515625" style="113" customWidth="1"/>
    <col min="30" max="30" width="10.7109375" style="113" customWidth="1"/>
    <col min="31" max="16384" width="9.28515625" style="113"/>
  </cols>
  <sheetData>
    <row r="1" spans="1:30" ht="15" x14ac:dyDescent="0.25">
      <c r="A1" s="111" t="s">
        <v>413</v>
      </c>
      <c r="B1" s="112"/>
    </row>
    <row r="2" spans="1:30" ht="13.5" thickBot="1" x14ac:dyDescent="0.25"/>
    <row r="3" spans="1:30" s="115" customFormat="1" ht="19.5" customHeight="1" thickBot="1" x14ac:dyDescent="0.3">
      <c r="A3" s="341"/>
      <c r="B3" s="342"/>
      <c r="C3" s="347" t="s">
        <v>308</v>
      </c>
      <c r="D3" s="350" t="s">
        <v>309</v>
      </c>
      <c r="E3" s="351"/>
      <c r="F3" s="351"/>
      <c r="G3" s="351"/>
      <c r="H3" s="351"/>
      <c r="I3" s="351"/>
      <c r="J3" s="351"/>
      <c r="K3" s="351"/>
      <c r="L3" s="351"/>
      <c r="M3" s="351"/>
      <c r="N3" s="351"/>
      <c r="O3" s="351"/>
      <c r="P3" s="351"/>
      <c r="Q3" s="351"/>
      <c r="R3" s="351"/>
      <c r="S3" s="351"/>
      <c r="T3" s="351"/>
      <c r="U3" s="351"/>
      <c r="V3" s="351"/>
      <c r="W3" s="351"/>
      <c r="X3" s="351"/>
      <c r="Y3" s="351"/>
      <c r="Z3" s="351"/>
      <c r="AA3" s="351"/>
      <c r="AB3" s="351"/>
      <c r="AC3" s="351"/>
      <c r="AD3" s="352"/>
    </row>
    <row r="4" spans="1:30" ht="15" customHeight="1" thickBot="1" x14ac:dyDescent="0.3">
      <c r="A4" s="343"/>
      <c r="B4" s="344"/>
      <c r="C4" s="348"/>
      <c r="D4" s="353" t="s">
        <v>310</v>
      </c>
      <c r="E4" s="354"/>
      <c r="F4" s="354"/>
      <c r="G4" s="354"/>
      <c r="H4" s="354"/>
      <c r="I4" s="354"/>
      <c r="J4" s="354"/>
      <c r="K4" s="355"/>
      <c r="L4" s="356" t="s">
        <v>311</v>
      </c>
      <c r="M4" s="357"/>
      <c r="N4" s="357"/>
      <c r="O4" s="357"/>
      <c r="P4" s="357"/>
      <c r="Q4" s="357"/>
      <c r="R4" s="358"/>
      <c r="S4" s="359" t="s">
        <v>312</v>
      </c>
      <c r="T4" s="360"/>
      <c r="U4" s="360"/>
      <c r="V4" s="361"/>
      <c r="W4" s="362" t="s">
        <v>313</v>
      </c>
      <c r="X4" s="363"/>
      <c r="Y4" s="363"/>
      <c r="Z4" s="363"/>
      <c r="AA4" s="363"/>
      <c r="AB4" s="364"/>
      <c r="AC4" s="365" t="s">
        <v>314</v>
      </c>
      <c r="AD4" s="368" t="s">
        <v>315</v>
      </c>
    </row>
    <row r="5" spans="1:30" ht="15" x14ac:dyDescent="0.25">
      <c r="A5" s="343"/>
      <c r="B5" s="344"/>
      <c r="C5" s="348"/>
      <c r="D5" s="371" t="s">
        <v>316</v>
      </c>
      <c r="E5" s="333"/>
      <c r="F5" s="333"/>
      <c r="G5" s="334"/>
      <c r="H5" s="332" t="s">
        <v>317</v>
      </c>
      <c r="I5" s="333"/>
      <c r="J5" s="334"/>
      <c r="K5" s="335" t="s">
        <v>222</v>
      </c>
      <c r="L5" s="338" t="s">
        <v>318</v>
      </c>
      <c r="M5" s="320" t="s">
        <v>319</v>
      </c>
      <c r="N5" s="320" t="s">
        <v>320</v>
      </c>
      <c r="O5" s="320" t="s">
        <v>321</v>
      </c>
      <c r="P5" s="320" t="s">
        <v>322</v>
      </c>
      <c r="Q5" s="320" t="s">
        <v>323</v>
      </c>
      <c r="R5" s="323" t="s">
        <v>222</v>
      </c>
      <c r="S5" s="326" t="s">
        <v>324</v>
      </c>
      <c r="T5" s="329" t="s">
        <v>325</v>
      </c>
      <c r="U5" s="329" t="s">
        <v>326</v>
      </c>
      <c r="V5" s="311" t="s">
        <v>222</v>
      </c>
      <c r="W5" s="314" t="s">
        <v>327</v>
      </c>
      <c r="X5" s="316" t="s">
        <v>328</v>
      </c>
      <c r="Y5" s="316" t="s">
        <v>329</v>
      </c>
      <c r="Z5" s="316" t="s">
        <v>330</v>
      </c>
      <c r="AA5" s="318" t="s">
        <v>331</v>
      </c>
      <c r="AB5" s="297" t="s">
        <v>222</v>
      </c>
      <c r="AC5" s="366"/>
      <c r="AD5" s="369"/>
    </row>
    <row r="6" spans="1:30" ht="15" x14ac:dyDescent="0.2">
      <c r="A6" s="343"/>
      <c r="B6" s="344"/>
      <c r="C6" s="348"/>
      <c r="D6" s="299" t="s">
        <v>332</v>
      </c>
      <c r="E6" s="300"/>
      <c r="F6" s="301"/>
      <c r="G6" s="302" t="s">
        <v>333</v>
      </c>
      <c r="H6" s="305" t="s">
        <v>334</v>
      </c>
      <c r="I6" s="302" t="s">
        <v>335</v>
      </c>
      <c r="J6" s="302" t="s">
        <v>336</v>
      </c>
      <c r="K6" s="336"/>
      <c r="L6" s="339"/>
      <c r="M6" s="321"/>
      <c r="N6" s="321"/>
      <c r="O6" s="321"/>
      <c r="P6" s="321"/>
      <c r="Q6" s="321"/>
      <c r="R6" s="324"/>
      <c r="S6" s="327"/>
      <c r="T6" s="330"/>
      <c r="U6" s="330"/>
      <c r="V6" s="312"/>
      <c r="W6" s="314"/>
      <c r="X6" s="316"/>
      <c r="Y6" s="316"/>
      <c r="Z6" s="316"/>
      <c r="AA6" s="318"/>
      <c r="AB6" s="297"/>
      <c r="AC6" s="366"/>
      <c r="AD6" s="369"/>
    </row>
    <row r="7" spans="1:30" s="116" customFormat="1" ht="15" x14ac:dyDescent="0.2">
      <c r="A7" s="343"/>
      <c r="B7" s="344"/>
      <c r="C7" s="348"/>
      <c r="D7" s="308" t="s">
        <v>337</v>
      </c>
      <c r="E7" s="310" t="s">
        <v>338</v>
      </c>
      <c r="F7" s="301"/>
      <c r="G7" s="303"/>
      <c r="H7" s="306"/>
      <c r="I7" s="303"/>
      <c r="J7" s="303"/>
      <c r="K7" s="336"/>
      <c r="L7" s="339"/>
      <c r="M7" s="321"/>
      <c r="N7" s="321"/>
      <c r="O7" s="321"/>
      <c r="P7" s="321"/>
      <c r="Q7" s="321"/>
      <c r="R7" s="324"/>
      <c r="S7" s="327"/>
      <c r="T7" s="330"/>
      <c r="U7" s="330"/>
      <c r="V7" s="312"/>
      <c r="W7" s="314"/>
      <c r="X7" s="316"/>
      <c r="Y7" s="316"/>
      <c r="Z7" s="316"/>
      <c r="AA7" s="318"/>
      <c r="AB7" s="297"/>
      <c r="AC7" s="366"/>
      <c r="AD7" s="369"/>
    </row>
    <row r="8" spans="1:30" ht="30.75" thickBot="1" x14ac:dyDescent="0.25">
      <c r="A8" s="343"/>
      <c r="B8" s="344"/>
      <c r="C8" s="349"/>
      <c r="D8" s="309"/>
      <c r="E8" s="117" t="s">
        <v>339</v>
      </c>
      <c r="F8" s="117" t="s">
        <v>340</v>
      </c>
      <c r="G8" s="304"/>
      <c r="H8" s="307"/>
      <c r="I8" s="304"/>
      <c r="J8" s="304"/>
      <c r="K8" s="337"/>
      <c r="L8" s="340"/>
      <c r="M8" s="322"/>
      <c r="N8" s="322"/>
      <c r="O8" s="322"/>
      <c r="P8" s="322"/>
      <c r="Q8" s="322"/>
      <c r="R8" s="325"/>
      <c r="S8" s="328"/>
      <c r="T8" s="331"/>
      <c r="U8" s="331"/>
      <c r="V8" s="313"/>
      <c r="W8" s="315"/>
      <c r="X8" s="317"/>
      <c r="Y8" s="317"/>
      <c r="Z8" s="317"/>
      <c r="AA8" s="319"/>
      <c r="AB8" s="298"/>
      <c r="AC8" s="367"/>
      <c r="AD8" s="370"/>
    </row>
    <row r="9" spans="1:30" ht="15.75" thickBot="1" x14ac:dyDescent="0.25">
      <c r="A9" s="345"/>
      <c r="B9" s="346"/>
      <c r="C9" s="289" t="s">
        <v>341</v>
      </c>
      <c r="D9" s="290"/>
      <c r="E9" s="290"/>
      <c r="F9" s="290"/>
      <c r="G9" s="290"/>
      <c r="H9" s="290"/>
      <c r="I9" s="290"/>
      <c r="J9" s="290"/>
      <c r="K9" s="290"/>
      <c r="L9" s="290"/>
      <c r="M9" s="290"/>
      <c r="N9" s="290"/>
      <c r="O9" s="290"/>
      <c r="P9" s="290"/>
      <c r="Q9" s="290"/>
      <c r="R9" s="290"/>
      <c r="S9" s="290" t="s">
        <v>341</v>
      </c>
      <c r="T9" s="290"/>
      <c r="U9" s="290"/>
      <c r="V9" s="290"/>
      <c r="W9" s="290"/>
      <c r="X9" s="290"/>
      <c r="Y9" s="290"/>
      <c r="Z9" s="290"/>
      <c r="AA9" s="290"/>
      <c r="AB9" s="290"/>
      <c r="AC9" s="290"/>
      <c r="AD9" s="291"/>
    </row>
    <row r="10" spans="1:30" s="116" customFormat="1" ht="18" thickBot="1" x14ac:dyDescent="0.3">
      <c r="A10" s="292" t="s">
        <v>342</v>
      </c>
      <c r="B10" s="293"/>
      <c r="C10" s="118">
        <v>672.35381522923103</v>
      </c>
      <c r="D10" s="119">
        <v>277.65711347859002</v>
      </c>
      <c r="E10" s="120">
        <v>22.3237711493218</v>
      </c>
      <c r="F10" s="120">
        <v>0.64485241679298799</v>
      </c>
      <c r="G10" s="121">
        <v>189.93271634203799</v>
      </c>
      <c r="H10" s="120">
        <v>21.531195171628699</v>
      </c>
      <c r="I10" s="120">
        <v>6.4111150271129302</v>
      </c>
      <c r="J10" s="120">
        <v>22.688312435509498</v>
      </c>
      <c r="K10" s="122">
        <v>541.189076020995</v>
      </c>
      <c r="L10" s="123">
        <v>8.1212980710290505</v>
      </c>
      <c r="M10" s="124">
        <v>6.58551725038161</v>
      </c>
      <c r="N10" s="124">
        <v>12.9885910456366</v>
      </c>
      <c r="O10" s="124">
        <v>12.0007093178359</v>
      </c>
      <c r="P10" s="124">
        <v>9.9091549138408705</v>
      </c>
      <c r="Q10" s="124">
        <v>0.72605581052620105</v>
      </c>
      <c r="R10" s="125">
        <v>50.331326409250302</v>
      </c>
      <c r="S10" s="126">
        <v>7.7917096587651304</v>
      </c>
      <c r="T10" s="127">
        <v>23.676982054790098</v>
      </c>
      <c r="U10" s="127">
        <v>23.690973523790898</v>
      </c>
      <c r="V10" s="128">
        <v>55.159665237346097</v>
      </c>
      <c r="W10" s="129">
        <v>22.135217376361901</v>
      </c>
      <c r="X10" s="130">
        <v>0.35808482023589799</v>
      </c>
      <c r="Y10" s="130">
        <v>2.50763273415689</v>
      </c>
      <c r="Z10" s="130">
        <v>0.16480660337793701</v>
      </c>
      <c r="AA10" s="131">
        <v>2.1779014994621901</v>
      </c>
      <c r="AB10" s="132">
        <v>27.343643033594802</v>
      </c>
      <c r="AC10" s="133">
        <v>-1.6698954719550001</v>
      </c>
      <c r="AD10" s="134"/>
    </row>
    <row r="11" spans="1:30" ht="14.65" customHeight="1" x14ac:dyDescent="0.25">
      <c r="A11" s="294" t="s">
        <v>343</v>
      </c>
      <c r="B11" s="135" t="s">
        <v>344</v>
      </c>
      <c r="C11" s="136">
        <v>178.79732563142699</v>
      </c>
      <c r="D11" s="137">
        <v>102.780838405832</v>
      </c>
      <c r="E11" s="138">
        <v>14.0525788557753</v>
      </c>
      <c r="F11" s="138">
        <v>4.8676540890219298E-2</v>
      </c>
      <c r="G11" s="138">
        <v>12.0841786649684</v>
      </c>
      <c r="H11" s="138">
        <v>20.463138544851599</v>
      </c>
      <c r="I11" s="138">
        <v>6.4111150271129302</v>
      </c>
      <c r="J11" s="138">
        <v>22.688312435509498</v>
      </c>
      <c r="K11" s="139">
        <v>178.52883847493999</v>
      </c>
      <c r="L11" s="140"/>
      <c r="M11" s="141"/>
      <c r="N11" s="141"/>
      <c r="O11" s="141"/>
      <c r="P11" s="142">
        <v>1.2091956284423899</v>
      </c>
      <c r="Q11" s="142"/>
      <c r="R11" s="143">
        <v>1.2091956284423899</v>
      </c>
      <c r="S11" s="140"/>
      <c r="T11" s="141"/>
      <c r="U11" s="141"/>
      <c r="V11" s="144"/>
      <c r="W11" s="140"/>
      <c r="X11" s="141"/>
      <c r="Y11" s="141"/>
      <c r="Z11" s="141"/>
      <c r="AA11" s="145"/>
      <c r="AB11" s="144"/>
      <c r="AC11" s="146">
        <v>-0.94070847195499996</v>
      </c>
      <c r="AD11" s="147"/>
    </row>
    <row r="12" spans="1:30" ht="15" x14ac:dyDescent="0.25">
      <c r="A12" s="295"/>
      <c r="B12" s="148" t="s">
        <v>345</v>
      </c>
      <c r="C12" s="149">
        <v>160.443312935818</v>
      </c>
      <c r="D12" s="150">
        <v>88.825578428097401</v>
      </c>
      <c r="E12" s="151">
        <v>13.061829939980401</v>
      </c>
      <c r="F12" s="151"/>
      <c r="G12" s="151">
        <v>12.0109841395095</v>
      </c>
      <c r="H12" s="151">
        <v>19.3617506849906</v>
      </c>
      <c r="I12" s="151">
        <v>6.2431981022662999</v>
      </c>
      <c r="J12" s="151">
        <v>21.766550112928499</v>
      </c>
      <c r="K12" s="152">
        <v>161.269891407773</v>
      </c>
      <c r="L12" s="153"/>
      <c r="M12" s="154"/>
      <c r="N12" s="154"/>
      <c r="O12" s="154"/>
      <c r="P12" s="154">
        <v>0.11413</v>
      </c>
      <c r="Q12" s="154"/>
      <c r="R12" s="155">
        <v>0.11413</v>
      </c>
      <c r="S12" s="153"/>
      <c r="T12" s="154"/>
      <c r="U12" s="154"/>
      <c r="V12" s="155"/>
      <c r="W12" s="153"/>
      <c r="X12" s="154"/>
      <c r="Y12" s="154"/>
      <c r="Z12" s="154"/>
      <c r="AA12" s="156"/>
      <c r="AB12" s="155"/>
      <c r="AC12" s="157">
        <v>-0.94070847195499996</v>
      </c>
      <c r="AD12" s="158"/>
    </row>
    <row r="13" spans="1:30" s="116" customFormat="1" ht="15" x14ac:dyDescent="0.25">
      <c r="A13" s="295"/>
      <c r="B13" s="159" t="s">
        <v>346</v>
      </c>
      <c r="C13" s="149">
        <v>44.159437552811703</v>
      </c>
      <c r="D13" s="150">
        <v>24.584302858134901</v>
      </c>
      <c r="E13" s="151">
        <v>2.0434208042160802</v>
      </c>
      <c r="F13" s="151"/>
      <c r="G13" s="151">
        <v>0.30395178204052298</v>
      </c>
      <c r="H13" s="151">
        <v>6.3447179354904604</v>
      </c>
      <c r="I13" s="151">
        <v>1.78206442265721</v>
      </c>
      <c r="J13" s="151">
        <v>9.0826737502724608</v>
      </c>
      <c r="K13" s="152">
        <v>44.1411315528117</v>
      </c>
      <c r="L13" s="153"/>
      <c r="M13" s="154"/>
      <c r="N13" s="154"/>
      <c r="O13" s="154"/>
      <c r="P13" s="154">
        <v>1.8305999999999999E-2</v>
      </c>
      <c r="Q13" s="154"/>
      <c r="R13" s="155">
        <v>1.8305999999999999E-2</v>
      </c>
      <c r="S13" s="153"/>
      <c r="T13" s="154"/>
      <c r="U13" s="154"/>
      <c r="V13" s="155"/>
      <c r="W13" s="153"/>
      <c r="X13" s="154"/>
      <c r="Y13" s="154"/>
      <c r="Z13" s="154"/>
      <c r="AA13" s="156"/>
      <c r="AB13" s="155"/>
      <c r="AC13" s="157"/>
      <c r="AD13" s="158"/>
    </row>
    <row r="14" spans="1:30" ht="15" x14ac:dyDescent="0.25">
      <c r="A14" s="295"/>
      <c r="B14" s="159" t="s">
        <v>347</v>
      </c>
      <c r="C14" s="149">
        <v>25.381196822586499</v>
      </c>
      <c r="D14" s="150">
        <v>7.4378380652683802</v>
      </c>
      <c r="E14" s="151">
        <v>0.28207449271937002</v>
      </c>
      <c r="F14" s="151"/>
      <c r="G14" s="151">
        <v>0.32859572367293</v>
      </c>
      <c r="H14" s="151">
        <v>9.06156576344247</v>
      </c>
      <c r="I14" s="151">
        <v>2.86426144317858</v>
      </c>
      <c r="J14" s="151">
        <v>5.4039233343047499</v>
      </c>
      <c r="K14" s="152">
        <v>25.378258822586499</v>
      </c>
      <c r="L14" s="153"/>
      <c r="M14" s="154"/>
      <c r="N14" s="154"/>
      <c r="O14" s="154"/>
      <c r="P14" s="154">
        <v>2.9380000000000001E-3</v>
      </c>
      <c r="Q14" s="154"/>
      <c r="R14" s="155">
        <v>2.9380000000000001E-3</v>
      </c>
      <c r="S14" s="153"/>
      <c r="T14" s="154"/>
      <c r="U14" s="154"/>
      <c r="V14" s="155"/>
      <c r="W14" s="153"/>
      <c r="X14" s="154"/>
      <c r="Y14" s="154"/>
      <c r="Z14" s="154"/>
      <c r="AA14" s="156"/>
      <c r="AB14" s="155"/>
      <c r="AC14" s="157"/>
      <c r="AD14" s="158"/>
    </row>
    <row r="15" spans="1:30" ht="15" x14ac:dyDescent="0.25">
      <c r="A15" s="295"/>
      <c r="B15" s="160" t="s">
        <v>348</v>
      </c>
      <c r="C15" s="149">
        <v>17.085918040564898</v>
      </c>
      <c r="D15" s="150">
        <v>3.7153170353424101</v>
      </c>
      <c r="E15" s="151"/>
      <c r="F15" s="151"/>
      <c r="G15" s="151">
        <v>0.177512135616749</v>
      </c>
      <c r="H15" s="151">
        <v>7.1293135167333004</v>
      </c>
      <c r="I15" s="151">
        <v>2.1391623359871601</v>
      </c>
      <c r="J15" s="151">
        <v>3.92303101688527</v>
      </c>
      <c r="K15" s="152">
        <v>17.084336040564899</v>
      </c>
      <c r="L15" s="153"/>
      <c r="M15" s="154"/>
      <c r="N15" s="154"/>
      <c r="O15" s="154"/>
      <c r="P15" s="154">
        <v>1.5820000000000001E-3</v>
      </c>
      <c r="Q15" s="154"/>
      <c r="R15" s="155">
        <v>1.5820000000000001E-3</v>
      </c>
      <c r="S15" s="153"/>
      <c r="T15" s="154"/>
      <c r="U15" s="154"/>
      <c r="V15" s="155"/>
      <c r="W15" s="153"/>
      <c r="X15" s="154"/>
      <c r="Y15" s="154"/>
      <c r="Z15" s="154"/>
      <c r="AA15" s="156"/>
      <c r="AB15" s="155"/>
      <c r="AC15" s="157"/>
      <c r="AD15" s="158"/>
    </row>
    <row r="16" spans="1:30" ht="15" x14ac:dyDescent="0.25">
      <c r="A16" s="295"/>
      <c r="B16" s="160" t="s">
        <v>349</v>
      </c>
      <c r="C16" s="149">
        <v>6.4897643214532197</v>
      </c>
      <c r="D16" s="150">
        <v>2.6789597070926199</v>
      </c>
      <c r="E16" s="151"/>
      <c r="F16" s="151"/>
      <c r="G16" s="151">
        <v>0.13816922734203901</v>
      </c>
      <c r="H16" s="151">
        <v>1.8901744676526699</v>
      </c>
      <c r="I16" s="151">
        <v>0.30210652283752498</v>
      </c>
      <c r="J16" s="151">
        <v>1.4803543965283701</v>
      </c>
      <c r="K16" s="152">
        <v>6.4897643214532197</v>
      </c>
      <c r="L16" s="153"/>
      <c r="M16" s="154"/>
      <c r="N16" s="154"/>
      <c r="O16" s="154"/>
      <c r="P16" s="154"/>
      <c r="Q16" s="154"/>
      <c r="R16" s="155"/>
      <c r="S16" s="153"/>
      <c r="T16" s="154"/>
      <c r="U16" s="154"/>
      <c r="V16" s="155"/>
      <c r="W16" s="153"/>
      <c r="X16" s="154"/>
      <c r="Y16" s="154"/>
      <c r="Z16" s="154"/>
      <c r="AA16" s="156"/>
      <c r="AB16" s="155"/>
      <c r="AC16" s="157"/>
      <c r="AD16" s="158"/>
    </row>
    <row r="17" spans="1:30" ht="15" x14ac:dyDescent="0.25">
      <c r="A17" s="295"/>
      <c r="B17" s="231" t="s">
        <v>350</v>
      </c>
      <c r="C17" s="149">
        <v>1.80415846056838</v>
      </c>
      <c r="D17" s="150">
        <v>1.04356132283335</v>
      </c>
      <c r="E17" s="151">
        <v>0.28207449271937002</v>
      </c>
      <c r="F17" s="151"/>
      <c r="G17" s="151">
        <v>1.2914360714141201E-2</v>
      </c>
      <c r="H17" s="151">
        <v>4.20777790564974E-2</v>
      </c>
      <c r="I17" s="151">
        <v>0.42299258435390202</v>
      </c>
      <c r="J17" s="151">
        <v>5.379208911151E-4</v>
      </c>
      <c r="K17" s="152">
        <v>1.80415846056838</v>
      </c>
      <c r="L17" s="153"/>
      <c r="M17" s="154"/>
      <c r="N17" s="154"/>
      <c r="O17" s="154"/>
      <c r="P17" s="154"/>
      <c r="Q17" s="154"/>
      <c r="R17" s="155"/>
      <c r="S17" s="153"/>
      <c r="T17" s="154"/>
      <c r="U17" s="154"/>
      <c r="V17" s="155"/>
      <c r="W17" s="153"/>
      <c r="X17" s="154"/>
      <c r="Y17" s="154"/>
      <c r="Z17" s="154"/>
      <c r="AA17" s="156"/>
      <c r="AB17" s="155"/>
      <c r="AC17" s="157"/>
      <c r="AD17" s="158"/>
    </row>
    <row r="18" spans="1:30" ht="17.25" x14ac:dyDescent="0.25">
      <c r="A18" s="295"/>
      <c r="B18" s="232" t="s">
        <v>414</v>
      </c>
      <c r="C18" s="149">
        <v>80.890693911586595</v>
      </c>
      <c r="D18" s="150">
        <v>56.803437504694102</v>
      </c>
      <c r="E18" s="151">
        <v>10.7363346430449</v>
      </c>
      <c r="F18" s="151"/>
      <c r="G18" s="151">
        <v>3.7188289871378899</v>
      </c>
      <c r="H18" s="151">
        <v>2.5487186549184502</v>
      </c>
      <c r="I18" s="151">
        <v>1.58880402970796</v>
      </c>
      <c r="J18" s="151">
        <v>6.3423925640382404</v>
      </c>
      <c r="K18" s="152">
        <v>81.738516383541594</v>
      </c>
      <c r="L18" s="153"/>
      <c r="M18" s="154"/>
      <c r="N18" s="154"/>
      <c r="O18" s="154"/>
      <c r="P18" s="163">
        <v>9.2885999999999996E-2</v>
      </c>
      <c r="Q18" s="154"/>
      <c r="R18" s="155">
        <v>9.2885999999999996E-2</v>
      </c>
      <c r="S18" s="153"/>
      <c r="T18" s="154"/>
      <c r="U18" s="154"/>
      <c r="V18" s="155"/>
      <c r="W18" s="153"/>
      <c r="X18" s="154"/>
      <c r="Y18" s="154"/>
      <c r="Z18" s="154"/>
      <c r="AA18" s="156"/>
      <c r="AB18" s="155"/>
      <c r="AC18" s="157">
        <v>-0.94070847195499996</v>
      </c>
      <c r="AD18" s="158"/>
    </row>
    <row r="19" spans="1:30" ht="15" x14ac:dyDescent="0.25">
      <c r="A19" s="295"/>
      <c r="B19" s="233" t="s">
        <v>352</v>
      </c>
      <c r="C19" s="149">
        <v>14.9301619905933</v>
      </c>
      <c r="D19" s="150">
        <v>7.8160360449253599</v>
      </c>
      <c r="E19" s="151">
        <v>1.2721005659053199</v>
      </c>
      <c r="F19" s="151"/>
      <c r="G19" s="151">
        <v>3.6573156233810602</v>
      </c>
      <c r="H19" s="151">
        <v>1.93697273154005</v>
      </c>
      <c r="I19" s="151">
        <v>0.16426436583082801</v>
      </c>
      <c r="J19" s="151">
        <v>1.31866590106302E-2</v>
      </c>
      <c r="K19" s="152">
        <v>14.859875990593199</v>
      </c>
      <c r="L19" s="153"/>
      <c r="M19" s="154"/>
      <c r="N19" s="154"/>
      <c r="O19" s="154"/>
      <c r="P19" s="154">
        <v>7.0286000000000001E-2</v>
      </c>
      <c r="Q19" s="154"/>
      <c r="R19" s="155">
        <v>7.0286000000000001E-2</v>
      </c>
      <c r="S19" s="153"/>
      <c r="T19" s="154"/>
      <c r="U19" s="154"/>
      <c r="V19" s="155"/>
      <c r="W19" s="153"/>
      <c r="X19" s="154"/>
      <c r="Y19" s="154"/>
      <c r="Z19" s="154"/>
      <c r="AA19" s="156"/>
      <c r="AB19" s="155"/>
      <c r="AC19" s="157"/>
      <c r="AD19" s="158"/>
    </row>
    <row r="20" spans="1:30" ht="15" x14ac:dyDescent="0.25">
      <c r="A20" s="295"/>
      <c r="B20" s="233" t="s">
        <v>353</v>
      </c>
      <c r="C20" s="149">
        <v>41.220925275218598</v>
      </c>
      <c r="D20" s="150">
        <v>33.340342346645599</v>
      </c>
      <c r="E20" s="151">
        <v>6.2080617119449402</v>
      </c>
      <c r="F20" s="151"/>
      <c r="G20" s="151">
        <v>5.8085467230039198E-2</v>
      </c>
      <c r="H20" s="151">
        <v>0.52062534341616795</v>
      </c>
      <c r="I20" s="151">
        <v>0.34474420227897801</v>
      </c>
      <c r="J20" s="151">
        <v>0.74906620370282095</v>
      </c>
      <c r="K20" s="152">
        <v>41.220925275218598</v>
      </c>
      <c r="L20" s="153"/>
      <c r="M20" s="154"/>
      <c r="N20" s="154"/>
      <c r="O20" s="154"/>
      <c r="P20" s="154"/>
      <c r="Q20" s="154"/>
      <c r="R20" s="155"/>
      <c r="S20" s="153"/>
      <c r="T20" s="154"/>
      <c r="U20" s="154"/>
      <c r="V20" s="155"/>
      <c r="W20" s="153"/>
      <c r="X20" s="154"/>
      <c r="Y20" s="154"/>
      <c r="Z20" s="154"/>
      <c r="AA20" s="156"/>
      <c r="AB20" s="155"/>
      <c r="AC20" s="157"/>
      <c r="AD20" s="158"/>
    </row>
    <row r="21" spans="1:30" s="116" customFormat="1" ht="15" x14ac:dyDescent="0.25">
      <c r="A21" s="295"/>
      <c r="B21" s="233" t="s">
        <v>354</v>
      </c>
      <c r="C21" s="149">
        <v>24.7396066457747</v>
      </c>
      <c r="D21" s="150">
        <v>15.647059113123101</v>
      </c>
      <c r="E21" s="151">
        <v>3.2561723651946801</v>
      </c>
      <c r="F21" s="151"/>
      <c r="G21" s="151">
        <v>3.4278965267914101E-3</v>
      </c>
      <c r="H21" s="151">
        <v>9.1120579962222906E-2</v>
      </c>
      <c r="I21" s="151">
        <v>1.07979546159815</v>
      </c>
      <c r="J21" s="151">
        <v>5.5801397013248</v>
      </c>
      <c r="K21" s="152">
        <v>25.657715117729701</v>
      </c>
      <c r="L21" s="153"/>
      <c r="M21" s="154"/>
      <c r="N21" s="154"/>
      <c r="O21" s="154"/>
      <c r="P21" s="154">
        <v>2.2599999999999999E-2</v>
      </c>
      <c r="Q21" s="154"/>
      <c r="R21" s="155">
        <v>2.2599999999999999E-2</v>
      </c>
      <c r="S21" s="153"/>
      <c r="T21" s="154"/>
      <c r="U21" s="154"/>
      <c r="V21" s="155"/>
      <c r="W21" s="153"/>
      <c r="X21" s="154"/>
      <c r="Y21" s="154"/>
      <c r="Z21" s="154"/>
      <c r="AA21" s="156"/>
      <c r="AB21" s="155"/>
      <c r="AC21" s="157">
        <v>-0.94070847195499996</v>
      </c>
      <c r="AD21" s="158"/>
    </row>
    <row r="22" spans="1:30" ht="15" customHeight="1" x14ac:dyDescent="0.25">
      <c r="A22" s="295"/>
      <c r="B22" s="165" t="s">
        <v>355</v>
      </c>
      <c r="C22" s="149">
        <v>10.011984648833</v>
      </c>
      <c r="D22" s="150"/>
      <c r="E22" s="151"/>
      <c r="F22" s="151"/>
      <c r="G22" s="151">
        <v>7.6596076466581904</v>
      </c>
      <c r="H22" s="151">
        <v>1.4067483311392499</v>
      </c>
      <c r="I22" s="151">
        <v>8.0682067225529806E-3</v>
      </c>
      <c r="J22" s="151">
        <v>0.93756046431301099</v>
      </c>
      <c r="K22" s="152">
        <v>10.011984648833</v>
      </c>
      <c r="L22" s="153"/>
      <c r="M22" s="154"/>
      <c r="N22" s="154"/>
      <c r="O22" s="154"/>
      <c r="P22" s="154"/>
      <c r="Q22" s="154"/>
      <c r="R22" s="155"/>
      <c r="S22" s="153"/>
      <c r="T22" s="154"/>
      <c r="U22" s="154"/>
      <c r="V22" s="155"/>
      <c r="W22" s="153"/>
      <c r="X22" s="154"/>
      <c r="Y22" s="154"/>
      <c r="Z22" s="154"/>
      <c r="AA22" s="156"/>
      <c r="AB22" s="155"/>
      <c r="AC22" s="157"/>
      <c r="AD22" s="158"/>
    </row>
    <row r="23" spans="1:30" ht="15" x14ac:dyDescent="0.25">
      <c r="A23" s="295"/>
      <c r="B23" s="148" t="s">
        <v>356</v>
      </c>
      <c r="C23" s="149">
        <v>18.354012695609299</v>
      </c>
      <c r="D23" s="150">
        <v>13.9552599777343</v>
      </c>
      <c r="E23" s="151">
        <v>0.99074891579489199</v>
      </c>
      <c r="F23" s="151">
        <v>4.8676540890219298E-2</v>
      </c>
      <c r="G23" s="151">
        <v>7.3194525458875601E-2</v>
      </c>
      <c r="H23" s="151">
        <v>1.1013878598609299</v>
      </c>
      <c r="I23" s="151">
        <v>0.16791692484662499</v>
      </c>
      <c r="J23" s="151">
        <v>0.92176232258107804</v>
      </c>
      <c r="K23" s="152">
        <v>17.258947067166901</v>
      </c>
      <c r="L23" s="153"/>
      <c r="M23" s="154"/>
      <c r="N23" s="154"/>
      <c r="O23" s="154"/>
      <c r="P23" s="163">
        <v>1.0950656284423901</v>
      </c>
      <c r="Q23" s="154"/>
      <c r="R23" s="155">
        <v>1.0950656284423901</v>
      </c>
      <c r="S23" s="153"/>
      <c r="T23" s="154"/>
      <c r="U23" s="154"/>
      <c r="V23" s="155"/>
      <c r="W23" s="153"/>
      <c r="X23" s="154"/>
      <c r="Y23" s="154"/>
      <c r="Z23" s="154"/>
      <c r="AA23" s="156"/>
      <c r="AB23" s="155"/>
      <c r="AC23" s="157"/>
      <c r="AD23" s="158"/>
    </row>
    <row r="24" spans="1:30" ht="15" x14ac:dyDescent="0.25">
      <c r="A24" s="295"/>
      <c r="B24" s="159" t="s">
        <v>357</v>
      </c>
      <c r="C24" s="149">
        <v>17.2056751381601</v>
      </c>
      <c r="D24" s="150">
        <v>13.9552599777343</v>
      </c>
      <c r="E24" s="151">
        <v>0.99074891579489199</v>
      </c>
      <c r="F24" s="151">
        <v>4.8676540890219298E-2</v>
      </c>
      <c r="G24" s="151"/>
      <c r="H24" s="151">
        <v>0.108878685951197</v>
      </c>
      <c r="I24" s="151">
        <v>0.16789497807645201</v>
      </c>
      <c r="J24" s="151">
        <v>0.83915041127065104</v>
      </c>
      <c r="K24" s="152">
        <v>16.110609509717701</v>
      </c>
      <c r="L24" s="153"/>
      <c r="M24" s="154"/>
      <c r="N24" s="154"/>
      <c r="O24" s="154"/>
      <c r="P24" s="154">
        <v>1.0950656284423901</v>
      </c>
      <c r="Q24" s="154"/>
      <c r="R24" s="155">
        <v>1.0950656284423901</v>
      </c>
      <c r="S24" s="153"/>
      <c r="T24" s="154"/>
      <c r="U24" s="154"/>
      <c r="V24" s="155"/>
      <c r="W24" s="153"/>
      <c r="X24" s="154"/>
      <c r="Y24" s="154"/>
      <c r="Z24" s="154"/>
      <c r="AA24" s="156"/>
      <c r="AB24" s="155"/>
      <c r="AC24" s="157"/>
      <c r="AD24" s="158"/>
    </row>
    <row r="25" spans="1:30" ht="15" x14ac:dyDescent="0.25">
      <c r="A25" s="295"/>
      <c r="B25" s="159" t="s">
        <v>358</v>
      </c>
      <c r="C25" s="149">
        <v>1.1483375574492101</v>
      </c>
      <c r="D25" s="150"/>
      <c r="E25" s="151"/>
      <c r="F25" s="151"/>
      <c r="G25" s="151">
        <v>7.3194525458875601E-2</v>
      </c>
      <c r="H25" s="151">
        <v>0.99250917390973104</v>
      </c>
      <c r="I25" s="151">
        <v>2.1946770173124399E-5</v>
      </c>
      <c r="J25" s="151">
        <v>8.2611911310427596E-2</v>
      </c>
      <c r="K25" s="152">
        <v>1.1483375574492101</v>
      </c>
      <c r="L25" s="153"/>
      <c r="M25" s="154"/>
      <c r="N25" s="154"/>
      <c r="O25" s="154"/>
      <c r="P25" s="154"/>
      <c r="Q25" s="154"/>
      <c r="R25" s="155"/>
      <c r="S25" s="153"/>
      <c r="T25" s="154"/>
      <c r="U25" s="154"/>
      <c r="V25" s="155"/>
      <c r="W25" s="153"/>
      <c r="X25" s="154"/>
      <c r="Y25" s="154"/>
      <c r="Z25" s="154"/>
      <c r="AA25" s="156"/>
      <c r="AB25" s="155"/>
      <c r="AC25" s="157"/>
      <c r="AD25" s="158"/>
    </row>
    <row r="26" spans="1:30" ht="15" x14ac:dyDescent="0.25">
      <c r="A26" s="295"/>
      <c r="B26" s="234" t="s">
        <v>54</v>
      </c>
      <c r="C26" s="169">
        <v>56.184732989874803</v>
      </c>
      <c r="D26" s="170">
        <v>56.514494673541897</v>
      </c>
      <c r="E26" s="171"/>
      <c r="F26" s="171">
        <v>0.234821172332838</v>
      </c>
      <c r="G26" s="171"/>
      <c r="H26" s="171"/>
      <c r="I26" s="171"/>
      <c r="J26" s="171"/>
      <c r="K26" s="172">
        <v>56.749315845874797</v>
      </c>
      <c r="L26" s="173"/>
      <c r="M26" s="174"/>
      <c r="N26" s="174"/>
      <c r="O26" s="174"/>
      <c r="P26" s="174"/>
      <c r="Q26" s="174">
        <v>0.16460414400000001</v>
      </c>
      <c r="R26" s="175">
        <v>0.16460414400000001</v>
      </c>
      <c r="S26" s="173"/>
      <c r="T26" s="174"/>
      <c r="U26" s="174"/>
      <c r="V26" s="175"/>
      <c r="W26" s="173"/>
      <c r="X26" s="174"/>
      <c r="Y26" s="174"/>
      <c r="Z26" s="174"/>
      <c r="AA26" s="176"/>
      <c r="AB26" s="175"/>
      <c r="AC26" s="177">
        <v>-0.72918700000000003</v>
      </c>
      <c r="AD26" s="178"/>
    </row>
    <row r="27" spans="1:30" ht="17.25" x14ac:dyDescent="0.25">
      <c r="A27" s="295"/>
      <c r="B27" s="168" t="s">
        <v>359</v>
      </c>
      <c r="C27" s="169">
        <v>159.166299264043</v>
      </c>
      <c r="D27" s="170"/>
      <c r="E27" s="171"/>
      <c r="F27" s="171"/>
      <c r="G27" s="171">
        <v>156.457871668613</v>
      </c>
      <c r="H27" s="171"/>
      <c r="I27" s="171"/>
      <c r="J27" s="171"/>
      <c r="K27" s="172">
        <v>156.457871668613</v>
      </c>
      <c r="L27" s="173"/>
      <c r="M27" s="174"/>
      <c r="N27" s="174"/>
      <c r="O27" s="174">
        <v>2.5384704889629299</v>
      </c>
      <c r="P27" s="174">
        <v>0.169957106467435</v>
      </c>
      <c r="Q27" s="174"/>
      <c r="R27" s="175">
        <v>2.7084275954303698</v>
      </c>
      <c r="S27" s="173"/>
      <c r="T27" s="174"/>
      <c r="U27" s="174"/>
      <c r="V27" s="175"/>
      <c r="W27" s="173"/>
      <c r="X27" s="174"/>
      <c r="Y27" s="174"/>
      <c r="Z27" s="174"/>
      <c r="AA27" s="176"/>
      <c r="AB27" s="175"/>
      <c r="AC27" s="177"/>
      <c r="AD27" s="178"/>
    </row>
    <row r="28" spans="1:30" ht="15" x14ac:dyDescent="0.25">
      <c r="A28" s="295"/>
      <c r="B28" s="166" t="s">
        <v>360</v>
      </c>
      <c r="C28" s="149">
        <v>79.649480554740606</v>
      </c>
      <c r="D28" s="150"/>
      <c r="E28" s="151"/>
      <c r="F28" s="151"/>
      <c r="G28" s="151">
        <v>78.353514208467899</v>
      </c>
      <c r="H28" s="151"/>
      <c r="I28" s="151"/>
      <c r="J28" s="151"/>
      <c r="K28" s="152">
        <v>78.353514208467899</v>
      </c>
      <c r="L28" s="153"/>
      <c r="M28" s="154"/>
      <c r="N28" s="154"/>
      <c r="O28" s="154">
        <v>1.20625498456488</v>
      </c>
      <c r="P28" s="154">
        <v>8.9711361707755205E-2</v>
      </c>
      <c r="Q28" s="154"/>
      <c r="R28" s="155">
        <v>1.2959663462726401</v>
      </c>
      <c r="S28" s="153"/>
      <c r="T28" s="154"/>
      <c r="U28" s="154"/>
      <c r="V28" s="155"/>
      <c r="W28" s="153"/>
      <c r="X28" s="154"/>
      <c r="Y28" s="154"/>
      <c r="Z28" s="154"/>
      <c r="AA28" s="156"/>
      <c r="AB28" s="155"/>
      <c r="AC28" s="157"/>
      <c r="AD28" s="158"/>
    </row>
    <row r="29" spans="1:30" ht="15" x14ac:dyDescent="0.25">
      <c r="A29" s="295"/>
      <c r="B29" s="167" t="s">
        <v>361</v>
      </c>
      <c r="C29" s="149">
        <v>73.4255373004614</v>
      </c>
      <c r="D29" s="150"/>
      <c r="E29" s="151"/>
      <c r="F29" s="151"/>
      <c r="G29" s="151">
        <v>72.221230783947803</v>
      </c>
      <c r="H29" s="151"/>
      <c r="I29" s="151"/>
      <c r="J29" s="151"/>
      <c r="K29" s="152">
        <v>72.221230783947803</v>
      </c>
      <c r="L29" s="153"/>
      <c r="M29" s="154"/>
      <c r="N29" s="154"/>
      <c r="O29" s="154">
        <v>1.1173583486765499</v>
      </c>
      <c r="P29" s="154">
        <v>8.6948167837023096E-2</v>
      </c>
      <c r="Q29" s="154"/>
      <c r="R29" s="155">
        <v>1.20430651651357</v>
      </c>
      <c r="S29" s="153"/>
      <c r="T29" s="154"/>
      <c r="U29" s="154"/>
      <c r="V29" s="155"/>
      <c r="W29" s="153"/>
      <c r="X29" s="154"/>
      <c r="Y29" s="154"/>
      <c r="Z29" s="154"/>
      <c r="AA29" s="156"/>
      <c r="AB29" s="155"/>
      <c r="AC29" s="157"/>
      <c r="AD29" s="158"/>
    </row>
    <row r="30" spans="1:30" s="116" customFormat="1" ht="15" x14ac:dyDescent="0.25">
      <c r="A30" s="295"/>
      <c r="B30" s="167" t="s">
        <v>362</v>
      </c>
      <c r="C30" s="149">
        <v>6.2239432542791899</v>
      </c>
      <c r="D30" s="150"/>
      <c r="E30" s="151"/>
      <c r="F30" s="151"/>
      <c r="G30" s="151">
        <v>6.1322834245201197</v>
      </c>
      <c r="H30" s="151"/>
      <c r="I30" s="151"/>
      <c r="J30" s="151"/>
      <c r="K30" s="152">
        <v>6.1322834245201197</v>
      </c>
      <c r="L30" s="153"/>
      <c r="M30" s="154"/>
      <c r="N30" s="154"/>
      <c r="O30" s="154">
        <v>8.8896635888337405E-2</v>
      </c>
      <c r="P30" s="154">
        <v>2.7631938707321801E-3</v>
      </c>
      <c r="Q30" s="154"/>
      <c r="R30" s="155">
        <v>9.16598297590695E-2</v>
      </c>
      <c r="S30" s="153"/>
      <c r="T30" s="154"/>
      <c r="U30" s="154"/>
      <c r="V30" s="155"/>
      <c r="W30" s="153"/>
      <c r="X30" s="154"/>
      <c r="Y30" s="154"/>
      <c r="Z30" s="154"/>
      <c r="AA30" s="156"/>
      <c r="AB30" s="155"/>
      <c r="AC30" s="157"/>
      <c r="AD30" s="158"/>
    </row>
    <row r="31" spans="1:30" ht="15" x14ac:dyDescent="0.25">
      <c r="A31" s="295"/>
      <c r="B31" s="166" t="s">
        <v>363</v>
      </c>
      <c r="C31" s="149">
        <v>70.490971089848898</v>
      </c>
      <c r="D31" s="150"/>
      <c r="E31" s="151"/>
      <c r="F31" s="151"/>
      <c r="G31" s="151">
        <v>69.078509840691197</v>
      </c>
      <c r="H31" s="151"/>
      <c r="I31" s="151"/>
      <c r="J31" s="151"/>
      <c r="K31" s="152">
        <v>69.078509840691197</v>
      </c>
      <c r="L31" s="153"/>
      <c r="M31" s="154"/>
      <c r="N31" s="154"/>
      <c r="O31" s="154">
        <v>1.3322155043980499</v>
      </c>
      <c r="P31" s="154">
        <v>8.0245744759679299E-2</v>
      </c>
      <c r="Q31" s="154"/>
      <c r="R31" s="155">
        <v>1.41246124915773</v>
      </c>
      <c r="S31" s="153"/>
      <c r="T31" s="154"/>
      <c r="U31" s="154"/>
      <c r="V31" s="155"/>
      <c r="W31" s="153"/>
      <c r="X31" s="154"/>
      <c r="Y31" s="154"/>
      <c r="Z31" s="154"/>
      <c r="AA31" s="156"/>
      <c r="AB31" s="155"/>
      <c r="AC31" s="157"/>
      <c r="AD31" s="158"/>
    </row>
    <row r="32" spans="1:30" ht="15" x14ac:dyDescent="0.25">
      <c r="A32" s="295"/>
      <c r="B32" s="167" t="s">
        <v>364</v>
      </c>
      <c r="C32" s="149">
        <v>65.553623560691193</v>
      </c>
      <c r="D32" s="150"/>
      <c r="E32" s="151"/>
      <c r="F32" s="151"/>
      <c r="G32" s="151">
        <v>64.299727932942801</v>
      </c>
      <c r="H32" s="151"/>
      <c r="I32" s="151"/>
      <c r="J32" s="151"/>
      <c r="K32" s="152">
        <v>64.299727932942801</v>
      </c>
      <c r="L32" s="153"/>
      <c r="M32" s="154"/>
      <c r="N32" s="154"/>
      <c r="O32" s="154">
        <v>1.1751556708974999</v>
      </c>
      <c r="P32" s="154">
        <v>7.8739956850877493E-2</v>
      </c>
      <c r="Q32" s="154"/>
      <c r="R32" s="155">
        <v>1.2538956277483799</v>
      </c>
      <c r="S32" s="153"/>
      <c r="T32" s="154"/>
      <c r="U32" s="154"/>
      <c r="V32" s="155"/>
      <c r="W32" s="153"/>
      <c r="X32" s="154"/>
      <c r="Y32" s="154"/>
      <c r="Z32" s="154"/>
      <c r="AA32" s="156"/>
      <c r="AB32" s="155"/>
      <c r="AC32" s="157"/>
      <c r="AD32" s="158"/>
    </row>
    <row r="33" spans="1:30" ht="15" x14ac:dyDescent="0.25">
      <c r="A33" s="295"/>
      <c r="B33" s="167" t="s">
        <v>365</v>
      </c>
      <c r="C33" s="149">
        <v>4.9373475291577202</v>
      </c>
      <c r="D33" s="150"/>
      <c r="E33" s="151"/>
      <c r="F33" s="151"/>
      <c r="G33" s="151">
        <v>4.7787819077483702</v>
      </c>
      <c r="H33" s="151"/>
      <c r="I33" s="151"/>
      <c r="J33" s="151"/>
      <c r="K33" s="152">
        <v>4.7787819077483702</v>
      </c>
      <c r="L33" s="153"/>
      <c r="M33" s="154"/>
      <c r="N33" s="154"/>
      <c r="O33" s="154">
        <v>0.157059833500548</v>
      </c>
      <c r="P33" s="154">
        <v>1.50578790880173E-3</v>
      </c>
      <c r="Q33" s="154"/>
      <c r="R33" s="155">
        <v>0.15856562140934999</v>
      </c>
      <c r="S33" s="153"/>
      <c r="T33" s="154"/>
      <c r="U33" s="154"/>
      <c r="V33" s="155"/>
      <c r="W33" s="153"/>
      <c r="X33" s="154"/>
      <c r="Y33" s="154"/>
      <c r="Z33" s="154"/>
      <c r="AA33" s="156"/>
      <c r="AB33" s="155"/>
      <c r="AC33" s="157"/>
      <c r="AD33" s="158"/>
    </row>
    <row r="34" spans="1:30" ht="15" x14ac:dyDescent="0.25">
      <c r="A34" s="295"/>
      <c r="B34" s="148" t="s">
        <v>366</v>
      </c>
      <c r="C34" s="149">
        <v>9.0258476194535007</v>
      </c>
      <c r="D34" s="150"/>
      <c r="E34" s="151"/>
      <c r="F34" s="151"/>
      <c r="G34" s="151">
        <v>9.0258476194535007</v>
      </c>
      <c r="H34" s="151"/>
      <c r="I34" s="151"/>
      <c r="J34" s="151"/>
      <c r="K34" s="152">
        <v>9.0258476194535007</v>
      </c>
      <c r="L34" s="153"/>
      <c r="M34" s="154"/>
      <c r="N34" s="154"/>
      <c r="O34" s="154"/>
      <c r="P34" s="154"/>
      <c r="Q34" s="154"/>
      <c r="R34" s="155"/>
      <c r="S34" s="153"/>
      <c r="T34" s="154"/>
      <c r="U34" s="154"/>
      <c r="V34" s="155"/>
      <c r="W34" s="153"/>
      <c r="X34" s="154"/>
      <c r="Y34" s="154"/>
      <c r="Z34" s="154"/>
      <c r="AA34" s="156"/>
      <c r="AB34" s="155"/>
      <c r="AC34" s="157"/>
      <c r="AD34" s="158"/>
    </row>
    <row r="35" spans="1:30" ht="15" x14ac:dyDescent="0.25">
      <c r="A35" s="295"/>
      <c r="B35" s="235" t="s">
        <v>367</v>
      </c>
      <c r="C35" s="169">
        <v>71.796039010088094</v>
      </c>
      <c r="D35" s="170">
        <v>29.187353724102898</v>
      </c>
      <c r="E35" s="171">
        <v>7.32120369625191</v>
      </c>
      <c r="F35" s="171">
        <v>0.254407826139253</v>
      </c>
      <c r="G35" s="171">
        <v>3.4977906742783702</v>
      </c>
      <c r="H35" s="171"/>
      <c r="I35" s="171"/>
      <c r="J35" s="171"/>
      <c r="K35" s="172">
        <v>40.260755920772397</v>
      </c>
      <c r="L35" s="173">
        <v>7.9619302325596699</v>
      </c>
      <c r="M35" s="174">
        <v>6.58551725038161</v>
      </c>
      <c r="N35" s="174">
        <v>12.9885910456366</v>
      </c>
      <c r="O35" s="174">
        <v>0.21104642450694</v>
      </c>
      <c r="P35" s="174">
        <v>3.7881981362308599</v>
      </c>
      <c r="Q35" s="174"/>
      <c r="R35" s="175">
        <v>31.535283089315701</v>
      </c>
      <c r="S35" s="173"/>
      <c r="T35" s="174"/>
      <c r="U35" s="174"/>
      <c r="V35" s="175"/>
      <c r="W35" s="173"/>
      <c r="X35" s="174"/>
      <c r="Y35" s="174"/>
      <c r="Z35" s="174"/>
      <c r="AA35" s="176"/>
      <c r="AB35" s="175"/>
      <c r="AC35" s="177"/>
      <c r="AD35" s="178"/>
    </row>
    <row r="36" spans="1:30" ht="15" x14ac:dyDescent="0.25">
      <c r="A36" s="295"/>
      <c r="B36" s="148" t="s">
        <v>368</v>
      </c>
      <c r="C36" s="149">
        <v>9.2070967790798495</v>
      </c>
      <c r="D36" s="150">
        <v>4.7482420585335898</v>
      </c>
      <c r="E36" s="151">
        <v>1.3287418582025701</v>
      </c>
      <c r="F36" s="151"/>
      <c r="G36" s="151">
        <v>2.9175409248541202</v>
      </c>
      <c r="H36" s="151"/>
      <c r="I36" s="151"/>
      <c r="J36" s="151"/>
      <c r="K36" s="152">
        <v>8.9945248415902697</v>
      </c>
      <c r="L36" s="153"/>
      <c r="M36" s="154"/>
      <c r="N36" s="154"/>
      <c r="O36" s="154">
        <v>2.6309456178987899E-2</v>
      </c>
      <c r="P36" s="154">
        <v>0.186262481310594</v>
      </c>
      <c r="Q36" s="154"/>
      <c r="R36" s="155">
        <v>0.212571937489582</v>
      </c>
      <c r="S36" s="153"/>
      <c r="T36" s="154"/>
      <c r="U36" s="154"/>
      <c r="V36" s="155"/>
      <c r="W36" s="153"/>
      <c r="X36" s="154"/>
      <c r="Y36" s="154"/>
      <c r="Z36" s="154"/>
      <c r="AA36" s="156"/>
      <c r="AB36" s="155"/>
      <c r="AC36" s="157"/>
      <c r="AD36" s="158"/>
    </row>
    <row r="37" spans="1:30" ht="15" x14ac:dyDescent="0.25">
      <c r="A37" s="295"/>
      <c r="B37" s="166" t="s">
        <v>369</v>
      </c>
      <c r="C37" s="149">
        <v>10.1788651106953</v>
      </c>
      <c r="D37" s="150">
        <v>3.04559402038567</v>
      </c>
      <c r="E37" s="151"/>
      <c r="F37" s="151">
        <v>1.4715511112937301E-3</v>
      </c>
      <c r="G37" s="151">
        <v>0.14729101619018201</v>
      </c>
      <c r="H37" s="151"/>
      <c r="I37" s="151"/>
      <c r="J37" s="151"/>
      <c r="K37" s="152">
        <v>3.1943565876871398</v>
      </c>
      <c r="L37" s="153">
        <v>1.02767398343844E-2</v>
      </c>
      <c r="M37" s="154"/>
      <c r="N37" s="154">
        <v>6.0033240452273997</v>
      </c>
      <c r="O37" s="154"/>
      <c r="P37" s="154">
        <v>0.97090773794640295</v>
      </c>
      <c r="Q37" s="154"/>
      <c r="R37" s="155">
        <v>6.9845085230081798</v>
      </c>
      <c r="S37" s="153"/>
      <c r="T37" s="154"/>
      <c r="U37" s="154"/>
      <c r="V37" s="155"/>
      <c r="W37" s="153"/>
      <c r="X37" s="154"/>
      <c r="Y37" s="154"/>
      <c r="Z37" s="154"/>
      <c r="AA37" s="156"/>
      <c r="AB37" s="155"/>
      <c r="AC37" s="157"/>
      <c r="AD37" s="158"/>
    </row>
    <row r="38" spans="1:30" ht="15" x14ac:dyDescent="0.25">
      <c r="A38" s="295"/>
      <c r="B38" s="148" t="s">
        <v>370</v>
      </c>
      <c r="C38" s="149">
        <v>7.2167541025149804</v>
      </c>
      <c r="D38" s="150">
        <v>4.9184429194438701</v>
      </c>
      <c r="E38" s="151">
        <v>2.05316480560555</v>
      </c>
      <c r="F38" s="151">
        <v>7.0671662761062695E-2</v>
      </c>
      <c r="G38" s="151">
        <v>0.13182544982161701</v>
      </c>
      <c r="H38" s="151"/>
      <c r="I38" s="151"/>
      <c r="J38" s="151"/>
      <c r="K38" s="152">
        <v>7.1741048376321004</v>
      </c>
      <c r="L38" s="153">
        <v>1.13595644166269E-2</v>
      </c>
      <c r="M38" s="154"/>
      <c r="N38" s="154"/>
      <c r="O38" s="154"/>
      <c r="P38" s="154">
        <v>3.1289700466252797E-2</v>
      </c>
      <c r="Q38" s="154"/>
      <c r="R38" s="155">
        <v>4.2649264882879803E-2</v>
      </c>
      <c r="S38" s="153"/>
      <c r="T38" s="154"/>
      <c r="U38" s="154"/>
      <c r="V38" s="155"/>
      <c r="W38" s="153"/>
      <c r="X38" s="154"/>
      <c r="Y38" s="154"/>
      <c r="Z38" s="154"/>
      <c r="AA38" s="156"/>
      <c r="AB38" s="155"/>
      <c r="AC38" s="157"/>
      <c r="AD38" s="158"/>
    </row>
    <row r="39" spans="1:30" s="116" customFormat="1" ht="15" x14ac:dyDescent="0.25">
      <c r="A39" s="295"/>
      <c r="B39" s="148" t="s">
        <v>371</v>
      </c>
      <c r="C39" s="149">
        <v>11.954328000063301</v>
      </c>
      <c r="D39" s="150">
        <v>4.49000524951943</v>
      </c>
      <c r="E39" s="151">
        <v>0.19394191540373901</v>
      </c>
      <c r="F39" s="151">
        <v>2.13595115699296E-6</v>
      </c>
      <c r="G39" s="151">
        <v>0.151849796794048</v>
      </c>
      <c r="H39" s="151"/>
      <c r="I39" s="151"/>
      <c r="J39" s="151"/>
      <c r="K39" s="152">
        <v>4.8357990976683798</v>
      </c>
      <c r="L39" s="153"/>
      <c r="M39" s="154"/>
      <c r="N39" s="154">
        <v>6.9852670004091904</v>
      </c>
      <c r="O39" s="154"/>
      <c r="P39" s="154">
        <v>0.13326190198575699</v>
      </c>
      <c r="Q39" s="154"/>
      <c r="R39" s="155">
        <v>7.1185289023949503</v>
      </c>
      <c r="S39" s="153"/>
      <c r="T39" s="154"/>
      <c r="U39" s="154"/>
      <c r="V39" s="155"/>
      <c r="W39" s="153"/>
      <c r="X39" s="154"/>
      <c r="Y39" s="154"/>
      <c r="Z39" s="154"/>
      <c r="AA39" s="156"/>
      <c r="AB39" s="155"/>
      <c r="AC39" s="157"/>
      <c r="AD39" s="158"/>
    </row>
    <row r="40" spans="1:30" ht="15" x14ac:dyDescent="0.25">
      <c r="A40" s="295"/>
      <c r="B40" s="148" t="s">
        <v>372</v>
      </c>
      <c r="C40" s="149">
        <v>9.8525430778472103</v>
      </c>
      <c r="D40" s="150">
        <v>3.1311972689636098</v>
      </c>
      <c r="E40" s="151"/>
      <c r="F40" s="151"/>
      <c r="G40" s="151">
        <v>6.5347777417353606E-2</v>
      </c>
      <c r="H40" s="151"/>
      <c r="I40" s="151"/>
      <c r="J40" s="151"/>
      <c r="K40" s="152">
        <v>3.1965450463809599</v>
      </c>
      <c r="L40" s="153">
        <v>6.6247083309999999</v>
      </c>
      <c r="M40" s="154"/>
      <c r="N40" s="154"/>
      <c r="O40" s="154"/>
      <c r="P40" s="154">
        <v>3.1289700466252797E-2</v>
      </c>
      <c r="Q40" s="154"/>
      <c r="R40" s="155">
        <v>6.6559980314662504</v>
      </c>
      <c r="S40" s="153"/>
      <c r="T40" s="154"/>
      <c r="U40" s="154"/>
      <c r="V40" s="155"/>
      <c r="W40" s="153"/>
      <c r="X40" s="154"/>
      <c r="Y40" s="154"/>
      <c r="Z40" s="154"/>
      <c r="AA40" s="156"/>
      <c r="AB40" s="155"/>
      <c r="AC40" s="157"/>
      <c r="AD40" s="158"/>
    </row>
    <row r="41" spans="1:30" ht="15" x14ac:dyDescent="0.25">
      <c r="A41" s="295"/>
      <c r="B41" s="180" t="s">
        <v>373</v>
      </c>
      <c r="C41" s="149">
        <v>2.05127162918853</v>
      </c>
      <c r="D41" s="150">
        <v>0.81939741056318205</v>
      </c>
      <c r="E41" s="151"/>
      <c r="F41" s="151"/>
      <c r="G41" s="151">
        <v>7.4945232590918802E-3</v>
      </c>
      <c r="H41" s="151"/>
      <c r="I41" s="151"/>
      <c r="J41" s="151"/>
      <c r="K41" s="152">
        <v>0.82689193382227399</v>
      </c>
      <c r="L41" s="153">
        <v>1.1930899949</v>
      </c>
      <c r="M41" s="154"/>
      <c r="N41" s="154"/>
      <c r="O41" s="154"/>
      <c r="P41" s="154">
        <v>3.1289700466252797E-2</v>
      </c>
      <c r="Q41" s="154"/>
      <c r="R41" s="155">
        <v>1.22437969536625</v>
      </c>
      <c r="S41" s="153"/>
      <c r="T41" s="154"/>
      <c r="U41" s="154"/>
      <c r="V41" s="155"/>
      <c r="W41" s="153"/>
      <c r="X41" s="154"/>
      <c r="Y41" s="154"/>
      <c r="Z41" s="154"/>
      <c r="AA41" s="156"/>
      <c r="AB41" s="155"/>
      <c r="AC41" s="157"/>
      <c r="AD41" s="158"/>
    </row>
    <row r="42" spans="1:30" ht="15" x14ac:dyDescent="0.25">
      <c r="A42" s="295"/>
      <c r="B42" s="181" t="s">
        <v>374</v>
      </c>
      <c r="C42" s="182">
        <v>21.335180310698799</v>
      </c>
      <c r="D42" s="183">
        <v>8.0344747966935195</v>
      </c>
      <c r="E42" s="184">
        <v>3.7453551170400501</v>
      </c>
      <c r="F42" s="184">
        <v>0.18226247631574</v>
      </c>
      <c r="G42" s="184">
        <v>7.64411859419655E-2</v>
      </c>
      <c r="H42" s="184"/>
      <c r="I42" s="184"/>
      <c r="J42" s="184"/>
      <c r="K42" s="185">
        <v>12.0385335759913</v>
      </c>
      <c r="L42" s="186">
        <v>0.122495602408661</v>
      </c>
      <c r="M42" s="187">
        <v>6.58551725038161</v>
      </c>
      <c r="N42" s="187"/>
      <c r="O42" s="187">
        <v>0.184736968327952</v>
      </c>
      <c r="P42" s="187">
        <v>2.4038969135893402</v>
      </c>
      <c r="Q42" s="187"/>
      <c r="R42" s="188">
        <v>9.2966467347075703</v>
      </c>
      <c r="S42" s="186"/>
      <c r="T42" s="187"/>
      <c r="U42" s="187"/>
      <c r="V42" s="188"/>
      <c r="W42" s="186"/>
      <c r="X42" s="187"/>
      <c r="Y42" s="187"/>
      <c r="Z42" s="187"/>
      <c r="AA42" s="189"/>
      <c r="AB42" s="188"/>
      <c r="AC42" s="190"/>
      <c r="AD42" s="191"/>
    </row>
    <row r="43" spans="1:30" ht="15" x14ac:dyDescent="0.25">
      <c r="A43" s="295"/>
      <c r="B43" s="236" t="s">
        <v>375</v>
      </c>
      <c r="C43" s="169">
        <v>87.762390752923196</v>
      </c>
      <c r="D43" s="170">
        <v>73.752119161964998</v>
      </c>
      <c r="E43" s="171">
        <v>0.43648529076919701</v>
      </c>
      <c r="F43" s="171">
        <v>7.7055812664065207E-2</v>
      </c>
      <c r="G43" s="171"/>
      <c r="H43" s="171"/>
      <c r="I43" s="171"/>
      <c r="J43" s="171"/>
      <c r="K43" s="172">
        <v>74.265660265398296</v>
      </c>
      <c r="L43" s="173"/>
      <c r="M43" s="174"/>
      <c r="N43" s="174"/>
      <c r="O43" s="174">
        <v>8.78722432419959</v>
      </c>
      <c r="P43" s="174">
        <v>4.1717190427001896</v>
      </c>
      <c r="Q43" s="174">
        <v>0.53778712062512102</v>
      </c>
      <c r="R43" s="175">
        <v>13.4967304875249</v>
      </c>
      <c r="S43" s="173"/>
      <c r="T43" s="174"/>
      <c r="U43" s="174"/>
      <c r="V43" s="175"/>
      <c r="W43" s="173"/>
      <c r="X43" s="174"/>
      <c r="Y43" s="174"/>
      <c r="Z43" s="174"/>
      <c r="AA43" s="176"/>
      <c r="AB43" s="175"/>
      <c r="AC43" s="177"/>
      <c r="AD43" s="178"/>
    </row>
    <row r="44" spans="1:30" ht="15" x14ac:dyDescent="0.25">
      <c r="A44" s="295"/>
      <c r="B44" s="148" t="s">
        <v>376</v>
      </c>
      <c r="C44" s="149">
        <v>47.890863703031798</v>
      </c>
      <c r="D44" s="150">
        <v>35.728218139140402</v>
      </c>
      <c r="E44" s="151">
        <v>0.43648529076919701</v>
      </c>
      <c r="F44" s="151">
        <v>7.7055812664065207E-2</v>
      </c>
      <c r="G44" s="151"/>
      <c r="H44" s="151"/>
      <c r="I44" s="151"/>
      <c r="J44" s="151"/>
      <c r="K44" s="152">
        <v>36.2417592425736</v>
      </c>
      <c r="L44" s="153"/>
      <c r="M44" s="154"/>
      <c r="N44" s="154"/>
      <c r="O44" s="154">
        <v>6.9395982971328003</v>
      </c>
      <c r="P44" s="154">
        <v>4.1717190427001896</v>
      </c>
      <c r="Q44" s="154">
        <v>0.53778712062512102</v>
      </c>
      <c r="R44" s="155">
        <v>11.6491044604581</v>
      </c>
      <c r="S44" s="153"/>
      <c r="T44" s="154"/>
      <c r="U44" s="154"/>
      <c r="V44" s="155"/>
      <c r="W44" s="153"/>
      <c r="X44" s="154"/>
      <c r="Y44" s="154"/>
      <c r="Z44" s="154"/>
      <c r="AA44" s="156"/>
      <c r="AB44" s="155"/>
      <c r="AC44" s="157"/>
      <c r="AD44" s="158"/>
    </row>
    <row r="45" spans="1:30" ht="15" x14ac:dyDescent="0.25">
      <c r="A45" s="295"/>
      <c r="B45" s="237" t="s">
        <v>377</v>
      </c>
      <c r="C45" s="182">
        <v>39.871527049891398</v>
      </c>
      <c r="D45" s="183">
        <v>38.023901022824603</v>
      </c>
      <c r="E45" s="184"/>
      <c r="F45" s="184"/>
      <c r="G45" s="184"/>
      <c r="H45" s="184"/>
      <c r="I45" s="184"/>
      <c r="J45" s="184"/>
      <c r="K45" s="185">
        <v>38.023901022824603</v>
      </c>
      <c r="L45" s="186"/>
      <c r="M45" s="187"/>
      <c r="N45" s="187"/>
      <c r="O45" s="187">
        <v>1.8476260270667799</v>
      </c>
      <c r="P45" s="187"/>
      <c r="Q45" s="187"/>
      <c r="R45" s="188">
        <v>1.8476260270667799</v>
      </c>
      <c r="S45" s="186"/>
      <c r="T45" s="187"/>
      <c r="U45" s="187"/>
      <c r="V45" s="188"/>
      <c r="W45" s="186"/>
      <c r="X45" s="187"/>
      <c r="Y45" s="187"/>
      <c r="Z45" s="187"/>
      <c r="AA45" s="189"/>
      <c r="AB45" s="188"/>
      <c r="AC45" s="190"/>
      <c r="AD45" s="191"/>
    </row>
    <row r="46" spans="1:30" ht="15" x14ac:dyDescent="0.25">
      <c r="A46" s="295"/>
      <c r="B46" s="234" t="s">
        <v>312</v>
      </c>
      <c r="C46" s="169">
        <v>68.654855446689695</v>
      </c>
      <c r="D46" s="170">
        <v>2.9638375737398799</v>
      </c>
      <c r="E46" s="171">
        <v>0.114113991851548</v>
      </c>
      <c r="F46" s="171"/>
      <c r="G46" s="171">
        <v>10.3693266437521</v>
      </c>
      <c r="H46" s="171"/>
      <c r="I46" s="171"/>
      <c r="J46" s="171"/>
      <c r="K46" s="172">
        <v>13.447278209343599</v>
      </c>
      <c r="L46" s="173"/>
      <c r="M46" s="174"/>
      <c r="N46" s="174"/>
      <c r="O46" s="174"/>
      <c r="P46" s="171">
        <v>4.7912000000000003E-2</v>
      </c>
      <c r="Q46" s="174"/>
      <c r="R46" s="175">
        <v>4.7912000000000003E-2</v>
      </c>
      <c r="S46" s="173">
        <v>7.7917096587651304</v>
      </c>
      <c r="T46" s="174">
        <v>23.676982054790098</v>
      </c>
      <c r="U46" s="174">
        <v>23.690973523790898</v>
      </c>
      <c r="V46" s="175">
        <v>55.159665237346097</v>
      </c>
      <c r="W46" s="173"/>
      <c r="X46" s="174"/>
      <c r="Y46" s="174"/>
      <c r="Z46" s="174"/>
      <c r="AA46" s="176"/>
      <c r="AB46" s="175"/>
      <c r="AC46" s="177"/>
      <c r="AD46" s="178"/>
    </row>
    <row r="47" spans="1:30" s="116" customFormat="1" ht="17.25" x14ac:dyDescent="0.25">
      <c r="A47" s="295"/>
      <c r="B47" s="148" t="s">
        <v>415</v>
      </c>
      <c r="C47" s="149">
        <v>13.495190209343599</v>
      </c>
      <c r="D47" s="150">
        <v>2.9638375737398799</v>
      </c>
      <c r="E47" s="151">
        <v>0.114113991851548</v>
      </c>
      <c r="F47" s="151"/>
      <c r="G47" s="151">
        <v>10.3693266437521</v>
      </c>
      <c r="H47" s="151"/>
      <c r="I47" s="151"/>
      <c r="J47" s="151"/>
      <c r="K47" s="152">
        <v>13.447278209343599</v>
      </c>
      <c r="L47" s="153"/>
      <c r="M47" s="154"/>
      <c r="N47" s="154"/>
      <c r="O47" s="154"/>
      <c r="P47" s="154">
        <v>4.7912000000000003E-2</v>
      </c>
      <c r="Q47" s="154"/>
      <c r="R47" s="155">
        <v>4.7912000000000003E-2</v>
      </c>
      <c r="S47" s="153"/>
      <c r="T47" s="154"/>
      <c r="U47" s="154"/>
      <c r="V47" s="155"/>
      <c r="W47" s="153"/>
      <c r="X47" s="154"/>
      <c r="Y47" s="154"/>
      <c r="Z47" s="154"/>
      <c r="AA47" s="156"/>
      <c r="AB47" s="155"/>
      <c r="AC47" s="157"/>
      <c r="AD47" s="158"/>
    </row>
    <row r="48" spans="1:30" ht="15" x14ac:dyDescent="0.25">
      <c r="A48" s="295"/>
      <c r="B48" s="238" t="s">
        <v>379</v>
      </c>
      <c r="C48" s="149">
        <v>20.987749395906398</v>
      </c>
      <c r="D48" s="150"/>
      <c r="E48" s="151"/>
      <c r="F48" s="151"/>
      <c r="G48" s="151"/>
      <c r="H48" s="151"/>
      <c r="I48" s="151"/>
      <c r="J48" s="151"/>
      <c r="K48" s="152"/>
      <c r="L48" s="153"/>
      <c r="M48" s="154"/>
      <c r="N48" s="154"/>
      <c r="O48" s="154"/>
      <c r="P48" s="154"/>
      <c r="Q48" s="154"/>
      <c r="R48" s="155"/>
      <c r="S48" s="153"/>
      <c r="T48" s="154"/>
      <c r="U48" s="154">
        <v>20.987749395906398</v>
      </c>
      <c r="V48" s="155">
        <v>20.987749395906398</v>
      </c>
      <c r="W48" s="153"/>
      <c r="X48" s="154"/>
      <c r="Y48" s="154"/>
      <c r="Z48" s="154"/>
      <c r="AA48" s="156"/>
      <c r="AB48" s="155"/>
      <c r="AC48" s="157"/>
      <c r="AD48" s="158"/>
    </row>
    <row r="49" spans="1:30" ht="15" x14ac:dyDescent="0.25">
      <c r="A49" s="295"/>
      <c r="B49" s="239" t="s">
        <v>380</v>
      </c>
      <c r="C49" s="182">
        <v>34.171915841439599</v>
      </c>
      <c r="D49" s="183"/>
      <c r="E49" s="184"/>
      <c r="F49" s="184"/>
      <c r="G49" s="184"/>
      <c r="H49" s="184"/>
      <c r="I49" s="184"/>
      <c r="J49" s="184"/>
      <c r="K49" s="185"/>
      <c r="L49" s="186"/>
      <c r="M49" s="187"/>
      <c r="N49" s="187"/>
      <c r="O49" s="187"/>
      <c r="P49" s="187"/>
      <c r="Q49" s="187"/>
      <c r="R49" s="188"/>
      <c r="S49" s="186">
        <v>7.7917096587651304</v>
      </c>
      <c r="T49" s="187">
        <v>23.676982054790098</v>
      </c>
      <c r="U49" s="187">
        <v>2.7032241278844098</v>
      </c>
      <c r="V49" s="188">
        <v>34.171915841439599</v>
      </c>
      <c r="W49" s="186"/>
      <c r="X49" s="187"/>
      <c r="Y49" s="187"/>
      <c r="Z49" s="187"/>
      <c r="AA49" s="189"/>
      <c r="AB49" s="188"/>
      <c r="AC49" s="190"/>
      <c r="AD49" s="191"/>
    </row>
    <row r="50" spans="1:30" ht="15" x14ac:dyDescent="0.25">
      <c r="A50" s="295"/>
      <c r="B50" s="240" t="s">
        <v>313</v>
      </c>
      <c r="C50" s="195">
        <v>27.3589907746967</v>
      </c>
      <c r="D50" s="196"/>
      <c r="E50" s="197"/>
      <c r="F50" s="197"/>
      <c r="G50" s="197"/>
      <c r="H50" s="197"/>
      <c r="I50" s="197"/>
      <c r="J50" s="197"/>
      <c r="K50" s="198"/>
      <c r="L50" s="199"/>
      <c r="M50" s="200"/>
      <c r="N50" s="200"/>
      <c r="O50" s="200">
        <v>1.5347741101866701E-2</v>
      </c>
      <c r="P50" s="200"/>
      <c r="Q50" s="200"/>
      <c r="R50" s="201">
        <v>1.5347741101866701E-2</v>
      </c>
      <c r="S50" s="199"/>
      <c r="T50" s="200"/>
      <c r="U50" s="200"/>
      <c r="V50" s="201"/>
      <c r="W50" s="199">
        <v>22.135217376361901</v>
      </c>
      <c r="X50" s="200">
        <v>0.35808482023589799</v>
      </c>
      <c r="Y50" s="200">
        <v>2.50763273415689</v>
      </c>
      <c r="Z50" s="200">
        <v>0.16480660337793701</v>
      </c>
      <c r="AA50" s="202">
        <v>2.1779014994621901</v>
      </c>
      <c r="AB50" s="201">
        <v>27.343643033594802</v>
      </c>
      <c r="AC50" s="203"/>
      <c r="AD50" s="204"/>
    </row>
    <row r="51" spans="1:30" ht="17.25" x14ac:dyDescent="0.25">
      <c r="A51" s="295"/>
      <c r="B51" s="238" t="s">
        <v>416</v>
      </c>
      <c r="C51" s="149">
        <v>24.6865514371618</v>
      </c>
      <c r="D51" s="150"/>
      <c r="E51" s="151"/>
      <c r="F51" s="151"/>
      <c r="G51" s="151"/>
      <c r="H51" s="151"/>
      <c r="I51" s="151"/>
      <c r="J51" s="151"/>
      <c r="K51" s="152"/>
      <c r="L51" s="153"/>
      <c r="M51" s="154"/>
      <c r="N51" s="154"/>
      <c r="O51" s="154">
        <v>1.5347741101866701E-2</v>
      </c>
      <c r="P51" s="154"/>
      <c r="Q51" s="154"/>
      <c r="R51" s="155">
        <v>1.5347741101866701E-2</v>
      </c>
      <c r="S51" s="153"/>
      <c r="T51" s="154"/>
      <c r="U51" s="154"/>
      <c r="V51" s="155"/>
      <c r="W51" s="153">
        <v>22.135217376361901</v>
      </c>
      <c r="X51" s="154">
        <v>0.35808482023589799</v>
      </c>
      <c r="Y51" s="154"/>
      <c r="Z51" s="154"/>
      <c r="AA51" s="156">
        <v>2.1779014994621901</v>
      </c>
      <c r="AB51" s="155">
        <v>24.671203696060001</v>
      </c>
      <c r="AC51" s="157"/>
      <c r="AD51" s="158"/>
    </row>
    <row r="52" spans="1:30" ht="15" x14ac:dyDescent="0.25">
      <c r="A52" s="295"/>
      <c r="B52" s="238" t="s">
        <v>382</v>
      </c>
      <c r="C52" s="149">
        <v>2.50763273415689</v>
      </c>
      <c r="D52" s="150"/>
      <c r="E52" s="151"/>
      <c r="F52" s="151"/>
      <c r="G52" s="151"/>
      <c r="H52" s="151"/>
      <c r="I52" s="151"/>
      <c r="J52" s="151"/>
      <c r="K52" s="152"/>
      <c r="L52" s="153"/>
      <c r="M52" s="154"/>
      <c r="N52" s="154"/>
      <c r="O52" s="154"/>
      <c r="P52" s="154"/>
      <c r="Q52" s="154"/>
      <c r="R52" s="155"/>
      <c r="S52" s="153"/>
      <c r="T52" s="154"/>
      <c r="U52" s="154"/>
      <c r="V52" s="155"/>
      <c r="W52" s="153"/>
      <c r="X52" s="154"/>
      <c r="Y52" s="154">
        <v>2.50763273415689</v>
      </c>
      <c r="Z52" s="154"/>
      <c r="AA52" s="156"/>
      <c r="AB52" s="155">
        <v>2.50763273415689</v>
      </c>
      <c r="AC52" s="157"/>
      <c r="AD52" s="158"/>
    </row>
    <row r="53" spans="1:30" s="205" customFormat="1" ht="15" x14ac:dyDescent="0.25">
      <c r="A53" s="295"/>
      <c r="B53" s="238" t="s">
        <v>383</v>
      </c>
      <c r="C53" s="149">
        <v>0.16480660337793701</v>
      </c>
      <c r="D53" s="150"/>
      <c r="E53" s="151"/>
      <c r="F53" s="151"/>
      <c r="G53" s="151"/>
      <c r="H53" s="151"/>
      <c r="I53" s="151"/>
      <c r="J53" s="151"/>
      <c r="K53" s="152"/>
      <c r="L53" s="153"/>
      <c r="M53" s="154"/>
      <c r="N53" s="154"/>
      <c r="O53" s="154"/>
      <c r="P53" s="154"/>
      <c r="Q53" s="154"/>
      <c r="R53" s="155"/>
      <c r="S53" s="153"/>
      <c r="T53" s="154"/>
      <c r="U53" s="154"/>
      <c r="V53" s="155"/>
      <c r="W53" s="153"/>
      <c r="X53" s="154"/>
      <c r="Y53" s="154"/>
      <c r="Z53" s="154">
        <v>0.16480660337793701</v>
      </c>
      <c r="AA53" s="156"/>
      <c r="AB53" s="155">
        <v>0.16480660337793701</v>
      </c>
      <c r="AC53" s="157"/>
      <c r="AD53" s="158"/>
    </row>
    <row r="54" spans="1:30" ht="15" x14ac:dyDescent="0.25">
      <c r="A54" s="295"/>
      <c r="B54" s="241" t="s">
        <v>384</v>
      </c>
      <c r="C54" s="207">
        <v>2.27827886617131</v>
      </c>
      <c r="D54" s="208">
        <v>0.43680845956689102</v>
      </c>
      <c r="E54" s="209"/>
      <c r="F54" s="209"/>
      <c r="G54" s="209">
        <v>0.77341377982724901</v>
      </c>
      <c r="H54" s="209">
        <v>1.0680566267771701</v>
      </c>
      <c r="I54" s="209"/>
      <c r="J54" s="209"/>
      <c r="K54" s="210">
        <v>2.27827886617131</v>
      </c>
      <c r="L54" s="211"/>
      <c r="M54" s="212"/>
      <c r="N54" s="212"/>
      <c r="O54" s="212"/>
      <c r="P54" s="212"/>
      <c r="Q54" s="212"/>
      <c r="R54" s="213"/>
      <c r="S54" s="211"/>
      <c r="T54" s="212"/>
      <c r="U54" s="212"/>
      <c r="V54" s="213"/>
      <c r="W54" s="211"/>
      <c r="X54" s="212"/>
      <c r="Y54" s="212"/>
      <c r="Z54" s="212"/>
      <c r="AA54" s="214"/>
      <c r="AB54" s="213"/>
      <c r="AC54" s="215"/>
      <c r="AD54" s="216"/>
    </row>
    <row r="55" spans="1:30" ht="15" x14ac:dyDescent="0.25">
      <c r="A55" s="295"/>
      <c r="B55" s="194" t="s">
        <v>385</v>
      </c>
      <c r="C55" s="195">
        <v>20.3549024933174</v>
      </c>
      <c r="D55" s="196">
        <v>12.021661479842299</v>
      </c>
      <c r="E55" s="197">
        <v>0.39938931467387501</v>
      </c>
      <c r="F55" s="197">
        <v>2.9891064766613101E-2</v>
      </c>
      <c r="G55" s="197">
        <v>6.7501349105995896</v>
      </c>
      <c r="H55" s="197"/>
      <c r="I55" s="197"/>
      <c r="J55" s="197"/>
      <c r="K55" s="198">
        <v>19.201076769882299</v>
      </c>
      <c r="L55" s="199">
        <v>0.15936783846938199</v>
      </c>
      <c r="M55" s="200"/>
      <c r="N55" s="200"/>
      <c r="O55" s="200">
        <v>0.44862033906460103</v>
      </c>
      <c r="P55" s="200">
        <v>0.522173</v>
      </c>
      <c r="Q55" s="200">
        <v>2.3664545901080601E-2</v>
      </c>
      <c r="R55" s="201">
        <v>1.15382572343506</v>
      </c>
      <c r="S55" s="199"/>
      <c r="T55" s="200"/>
      <c r="U55" s="200"/>
      <c r="V55" s="201"/>
      <c r="W55" s="199"/>
      <c r="X55" s="200"/>
      <c r="Y55" s="200"/>
      <c r="Z55" s="200"/>
      <c r="AA55" s="202"/>
      <c r="AB55" s="201"/>
      <c r="AC55" s="203"/>
      <c r="AD55" s="204"/>
    </row>
    <row r="56" spans="1:30" s="116" customFormat="1" ht="15" x14ac:dyDescent="0.25">
      <c r="A56" s="295"/>
      <c r="B56" s="148" t="s">
        <v>386</v>
      </c>
      <c r="C56" s="149">
        <v>13.346436669987799</v>
      </c>
      <c r="D56" s="150">
        <v>10.571570522944601</v>
      </c>
      <c r="E56" s="151">
        <v>0.39937701393097802</v>
      </c>
      <c r="F56" s="151">
        <v>2.9891064766613101E-2</v>
      </c>
      <c r="G56" s="151">
        <v>1.40104834491055</v>
      </c>
      <c r="H56" s="151"/>
      <c r="I56" s="151"/>
      <c r="J56" s="151"/>
      <c r="K56" s="152">
        <v>12.4018869465527</v>
      </c>
      <c r="L56" s="153">
        <v>0.15936783846938199</v>
      </c>
      <c r="M56" s="154"/>
      <c r="N56" s="154"/>
      <c r="O56" s="154">
        <v>0.44862033906460103</v>
      </c>
      <c r="P56" s="154">
        <v>0.31289699999999998</v>
      </c>
      <c r="Q56" s="154">
        <v>2.3664545901080601E-2</v>
      </c>
      <c r="R56" s="155">
        <v>0.94454972343506305</v>
      </c>
      <c r="S56" s="153"/>
      <c r="T56" s="154"/>
      <c r="U56" s="154"/>
      <c r="V56" s="155"/>
      <c r="W56" s="153"/>
      <c r="X56" s="154"/>
      <c r="Y56" s="154"/>
      <c r="Z56" s="154"/>
      <c r="AA56" s="156"/>
      <c r="AB56" s="155"/>
      <c r="AC56" s="157"/>
      <c r="AD56" s="158"/>
    </row>
    <row r="57" spans="1:30" ht="15" x14ac:dyDescent="0.25">
      <c r="A57" s="295"/>
      <c r="B57" s="148" t="s">
        <v>387</v>
      </c>
      <c r="C57" s="149">
        <v>5.5655024988768202</v>
      </c>
      <c r="D57" s="150">
        <v>1.4316492484196699</v>
      </c>
      <c r="E57" s="151">
        <v>1.2300742896577301E-5</v>
      </c>
      <c r="F57" s="151"/>
      <c r="G57" s="151">
        <v>4.0931609497142603</v>
      </c>
      <c r="H57" s="151"/>
      <c r="I57" s="151"/>
      <c r="J57" s="151"/>
      <c r="K57" s="152">
        <v>5.5248224988768202</v>
      </c>
      <c r="L57" s="153"/>
      <c r="M57" s="154"/>
      <c r="N57" s="154"/>
      <c r="O57" s="154"/>
      <c r="P57" s="154">
        <v>4.0680000000000001E-2</v>
      </c>
      <c r="Q57" s="154"/>
      <c r="R57" s="155">
        <v>4.0680000000000001E-2</v>
      </c>
      <c r="S57" s="153"/>
      <c r="T57" s="154"/>
      <c r="U57" s="154"/>
      <c r="V57" s="155"/>
      <c r="W57" s="153"/>
      <c r="X57" s="154"/>
      <c r="Y57" s="154"/>
      <c r="Z57" s="154"/>
      <c r="AA57" s="156"/>
      <c r="AB57" s="155"/>
      <c r="AC57" s="157"/>
      <c r="AD57" s="158"/>
    </row>
    <row r="58" spans="1:30" ht="15" x14ac:dyDescent="0.25">
      <c r="A58" s="295"/>
      <c r="B58" s="237" t="s">
        <v>388</v>
      </c>
      <c r="C58" s="182">
        <v>1.4429633244528199</v>
      </c>
      <c r="D58" s="183">
        <v>1.84417084780522E-2</v>
      </c>
      <c r="E58" s="184"/>
      <c r="F58" s="184"/>
      <c r="G58" s="184">
        <v>1.25592561597477</v>
      </c>
      <c r="H58" s="184"/>
      <c r="I58" s="184"/>
      <c r="J58" s="184"/>
      <c r="K58" s="185">
        <v>1.27436732445282</v>
      </c>
      <c r="L58" s="186"/>
      <c r="M58" s="187"/>
      <c r="N58" s="187"/>
      <c r="O58" s="187"/>
      <c r="P58" s="187">
        <v>0.168596</v>
      </c>
      <c r="Q58" s="187"/>
      <c r="R58" s="188">
        <v>0.168596</v>
      </c>
      <c r="S58" s="186"/>
      <c r="T58" s="187"/>
      <c r="U58" s="187"/>
      <c r="V58" s="188"/>
      <c r="W58" s="186"/>
      <c r="X58" s="187"/>
      <c r="Y58" s="187"/>
      <c r="Z58" s="187"/>
      <c r="AA58" s="189"/>
      <c r="AB58" s="188"/>
      <c r="AC58" s="190"/>
      <c r="AD58" s="191"/>
    </row>
    <row r="59" spans="1:30" ht="15.75" thickBot="1" x14ac:dyDescent="0.3">
      <c r="A59" s="296"/>
      <c r="B59" s="217"/>
      <c r="C59" s="218"/>
      <c r="D59" s="219"/>
      <c r="E59" s="220"/>
      <c r="F59" s="220"/>
      <c r="G59" s="220"/>
      <c r="H59" s="220"/>
      <c r="I59" s="220"/>
      <c r="J59" s="220"/>
      <c r="K59" s="221"/>
      <c r="L59" s="219"/>
      <c r="M59" s="220"/>
      <c r="N59" s="220"/>
      <c r="O59" s="220"/>
      <c r="P59" s="220"/>
      <c r="Q59" s="220"/>
      <c r="R59" s="221"/>
      <c r="S59" s="219"/>
      <c r="T59" s="220"/>
      <c r="U59" s="220"/>
      <c r="V59" s="221"/>
      <c r="W59" s="219"/>
      <c r="X59" s="220"/>
      <c r="Y59" s="220"/>
      <c r="Z59" s="220"/>
      <c r="AA59" s="222"/>
      <c r="AB59" s="221"/>
      <c r="AC59" s="223"/>
      <c r="AD59" s="224">
        <v>-6.7605676259999887</v>
      </c>
    </row>
    <row r="60" spans="1:30" ht="15" x14ac:dyDescent="0.25">
      <c r="A60" s="225"/>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row>
    <row r="61" spans="1:30" ht="15" x14ac:dyDescent="0.25">
      <c r="A61" s="227" t="s">
        <v>389</v>
      </c>
      <c r="B61" s="228"/>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row>
    <row r="62" spans="1:30" ht="15" x14ac:dyDescent="0.25">
      <c r="A62" s="227"/>
      <c r="B62" s="242" t="s">
        <v>417</v>
      </c>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row>
    <row r="63" spans="1:30" ht="15" x14ac:dyDescent="0.25">
      <c r="A63" s="227"/>
      <c r="B63" s="242" t="s">
        <v>418</v>
      </c>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row>
    <row r="64" spans="1:30" ht="15" x14ac:dyDescent="0.25">
      <c r="A64" s="227" t="s">
        <v>392</v>
      </c>
      <c r="B64" s="228" t="s">
        <v>393</v>
      </c>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row>
    <row r="65" spans="1:30" ht="15" x14ac:dyDescent="0.25">
      <c r="A65" s="227" t="s">
        <v>394</v>
      </c>
      <c r="B65" s="228" t="s">
        <v>395</v>
      </c>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row>
    <row r="66" spans="1:30" s="205" customFormat="1" ht="15" x14ac:dyDescent="0.25">
      <c r="A66" s="227" t="s">
        <v>396</v>
      </c>
      <c r="B66" s="228" t="s">
        <v>397</v>
      </c>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row>
    <row r="67" spans="1:30" s="205" customFormat="1" ht="15" x14ac:dyDescent="0.25">
      <c r="A67" s="227" t="s">
        <v>398</v>
      </c>
      <c r="B67" s="228" t="s">
        <v>399</v>
      </c>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row>
    <row r="68" spans="1:30" s="205" customFormat="1" ht="15" x14ac:dyDescent="0.25">
      <c r="A68" s="227" t="s">
        <v>400</v>
      </c>
      <c r="B68" s="228" t="s">
        <v>419</v>
      </c>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row>
    <row r="69" spans="1:30" ht="18" x14ac:dyDescent="0.35">
      <c r="A69" s="227" t="s">
        <v>402</v>
      </c>
      <c r="B69" s="228" t="s">
        <v>403</v>
      </c>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row>
    <row r="70" spans="1:30" ht="15" x14ac:dyDescent="0.25">
      <c r="A70" s="225" t="s">
        <v>404</v>
      </c>
      <c r="B70" s="228" t="s">
        <v>405</v>
      </c>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row>
    <row r="71" spans="1:30" ht="15" x14ac:dyDescent="0.25">
      <c r="A71" s="225" t="s">
        <v>406</v>
      </c>
      <c r="B71" s="228" t="s">
        <v>407</v>
      </c>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row>
    <row r="72" spans="1:30" ht="15" x14ac:dyDescent="0.25">
      <c r="A72" s="225" t="s">
        <v>408</v>
      </c>
      <c r="B72" s="228" t="s">
        <v>409</v>
      </c>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row>
    <row r="73" spans="1:30" ht="18" x14ac:dyDescent="0.35">
      <c r="A73" s="225" t="s">
        <v>410</v>
      </c>
      <c r="B73" s="228" t="s">
        <v>411</v>
      </c>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c r="AD73" s="226"/>
    </row>
    <row r="74" spans="1:30" ht="18" x14ac:dyDescent="0.35">
      <c r="A74" s="229">
        <v>0</v>
      </c>
      <c r="B74" s="226" t="s">
        <v>412</v>
      </c>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c r="AD74" s="226"/>
    </row>
    <row r="76" spans="1:30" ht="15" x14ac:dyDescent="0.25">
      <c r="B76" s="230"/>
    </row>
    <row r="77" spans="1:30" ht="15" x14ac:dyDescent="0.25">
      <c r="B77" s="228"/>
    </row>
    <row r="78" spans="1:30" ht="15" x14ac:dyDescent="0.25">
      <c r="B78" s="228"/>
    </row>
    <row r="79" spans="1:30" ht="15" x14ac:dyDescent="0.25">
      <c r="B79" s="228"/>
    </row>
    <row r="80" spans="1:30" ht="15" x14ac:dyDescent="0.25">
      <c r="B80" s="228"/>
    </row>
    <row r="81" spans="2:2" ht="15" x14ac:dyDescent="0.25">
      <c r="B81" s="228"/>
    </row>
    <row r="82" spans="2:2" ht="15" x14ac:dyDescent="0.25">
      <c r="B82" s="228"/>
    </row>
    <row r="83" spans="2:2" ht="15" x14ac:dyDescent="0.25">
      <c r="B83" s="228"/>
    </row>
    <row r="84" spans="2:2" ht="15" x14ac:dyDescent="0.25">
      <c r="B84" s="228"/>
    </row>
    <row r="85" spans="2:2" ht="15" x14ac:dyDescent="0.25">
      <c r="B85" s="228"/>
    </row>
    <row r="86" spans="2:2" ht="15" x14ac:dyDescent="0.25">
      <c r="B86" s="228"/>
    </row>
    <row r="87" spans="2:2" ht="15" x14ac:dyDescent="0.25">
      <c r="B87" s="226"/>
    </row>
  </sheetData>
  <mergeCells count="40">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 ref="Z5:Z8"/>
    <mergeCell ref="AA5:AA8"/>
    <mergeCell ref="P5:P8"/>
    <mergeCell ref="Q5:Q8"/>
    <mergeCell ref="R5:R8"/>
    <mergeCell ref="S5:S8"/>
    <mergeCell ref="T5:T8"/>
    <mergeCell ref="U5:U8"/>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s>
  <pageMargins left="0.5" right="0.5" top="0.5" bottom="0.5" header="0.25" footer="0.25"/>
  <pageSetup paperSize="17" scale="48" orientation="landscape" r:id="rId1"/>
  <headerFooter alignWithMargins="0">
    <oddFooter>&amp;C&amp;Z&amp;F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1D0-64BF-46DB-90E1-5A287FAEF46C}">
  <dimension ref="A1:AD87"/>
  <sheetViews>
    <sheetView zoomScale="80" zoomScaleNormal="80" workbookViewId="0">
      <pane xSplit="2" ySplit="10" topLeftCell="C11" activePane="bottomRight" state="frozen"/>
      <selection pane="topRight" activeCell="C1" sqref="C1"/>
      <selection pane="bottomLeft" activeCell="A11" sqref="A11"/>
      <selection pane="bottomRight" activeCell="C26" sqref="C26"/>
    </sheetView>
  </sheetViews>
  <sheetFormatPr defaultColWidth="9.140625" defaultRowHeight="12.75" x14ac:dyDescent="0.2"/>
  <cols>
    <col min="1" max="1" width="3.7109375" style="114" bestFit="1" customWidth="1"/>
    <col min="2" max="2" width="64.7109375" style="113" customWidth="1"/>
    <col min="3" max="3" width="13.7109375" style="113" customWidth="1"/>
    <col min="4" max="4" width="12.7109375" style="113" customWidth="1"/>
    <col min="5" max="5" width="13.85546875" style="113" bestFit="1" customWidth="1"/>
    <col min="6" max="6" width="10.28515625" style="113" customWidth="1"/>
    <col min="7" max="7" width="12.7109375" style="113" customWidth="1"/>
    <col min="8" max="8" width="18.7109375" style="113" customWidth="1"/>
    <col min="9" max="9" width="9.7109375" style="113" bestFit="1" customWidth="1"/>
    <col min="10" max="10" width="12.42578125" style="113" customWidth="1"/>
    <col min="11" max="11" width="8.7109375" style="113" customWidth="1"/>
    <col min="12" max="12" width="12.85546875" style="113" bestFit="1" customWidth="1"/>
    <col min="13" max="13" width="12.140625" style="113" bestFit="1" customWidth="1"/>
    <col min="14" max="14" width="15.140625" style="113" bestFit="1" customWidth="1"/>
    <col min="15" max="15" width="21.7109375" style="113" bestFit="1" customWidth="1"/>
    <col min="16" max="16" width="16.28515625" style="113" bestFit="1" customWidth="1"/>
    <col min="17" max="17" width="12.7109375" style="113" customWidth="1"/>
    <col min="18" max="18" width="9.140625" style="113"/>
    <col min="19" max="21" width="18.28515625" style="113" customWidth="1"/>
    <col min="22" max="22" width="8.85546875" style="113" customWidth="1"/>
    <col min="23" max="23" width="13.7109375" style="113" customWidth="1"/>
    <col min="24" max="24" width="13.28515625" style="113" customWidth="1"/>
    <col min="25" max="25" width="23.140625" style="113" customWidth="1"/>
    <col min="26" max="26" width="14.7109375" style="113" customWidth="1"/>
    <col min="27" max="27" width="16.85546875" style="113" customWidth="1"/>
    <col min="28" max="28" width="9.7109375" style="113" customWidth="1"/>
    <col min="29" max="29" width="13.28515625" style="113" customWidth="1"/>
    <col min="30" max="30" width="10.85546875" style="113" customWidth="1"/>
    <col min="31" max="16384" width="9.140625" style="113"/>
  </cols>
  <sheetData>
    <row r="1" spans="1:30" ht="15" x14ac:dyDescent="0.25">
      <c r="A1" s="111" t="s">
        <v>307</v>
      </c>
      <c r="B1" s="112"/>
    </row>
    <row r="2" spans="1:30" ht="13.5" thickBot="1" x14ac:dyDescent="0.25"/>
    <row r="3" spans="1:30" s="115" customFormat="1" ht="19.5" customHeight="1" thickBot="1" x14ac:dyDescent="0.3">
      <c r="A3" s="341"/>
      <c r="B3" s="342"/>
      <c r="C3" s="347" t="s">
        <v>308</v>
      </c>
      <c r="D3" s="350" t="s">
        <v>309</v>
      </c>
      <c r="E3" s="351"/>
      <c r="F3" s="351"/>
      <c r="G3" s="351"/>
      <c r="H3" s="351"/>
      <c r="I3" s="351"/>
      <c r="J3" s="351"/>
      <c r="K3" s="351"/>
      <c r="L3" s="351"/>
      <c r="M3" s="351"/>
      <c r="N3" s="351"/>
      <c r="O3" s="351"/>
      <c r="P3" s="351"/>
      <c r="Q3" s="351"/>
      <c r="R3" s="351"/>
      <c r="S3" s="351"/>
      <c r="T3" s="351"/>
      <c r="U3" s="351"/>
      <c r="V3" s="351"/>
      <c r="W3" s="351"/>
      <c r="X3" s="351"/>
      <c r="Y3" s="351"/>
      <c r="Z3" s="351"/>
      <c r="AA3" s="351"/>
      <c r="AB3" s="351"/>
      <c r="AC3" s="351"/>
      <c r="AD3" s="352"/>
    </row>
    <row r="4" spans="1:30" ht="15" customHeight="1" thickBot="1" x14ac:dyDescent="0.3">
      <c r="A4" s="343"/>
      <c r="B4" s="344"/>
      <c r="C4" s="348"/>
      <c r="D4" s="353" t="s">
        <v>310</v>
      </c>
      <c r="E4" s="354"/>
      <c r="F4" s="354"/>
      <c r="G4" s="354"/>
      <c r="H4" s="354"/>
      <c r="I4" s="354"/>
      <c r="J4" s="354"/>
      <c r="K4" s="355"/>
      <c r="L4" s="356" t="s">
        <v>311</v>
      </c>
      <c r="M4" s="357"/>
      <c r="N4" s="357"/>
      <c r="O4" s="357"/>
      <c r="P4" s="357"/>
      <c r="Q4" s="357"/>
      <c r="R4" s="358"/>
      <c r="S4" s="359" t="s">
        <v>312</v>
      </c>
      <c r="T4" s="360"/>
      <c r="U4" s="360"/>
      <c r="V4" s="361"/>
      <c r="W4" s="362" t="s">
        <v>313</v>
      </c>
      <c r="X4" s="363"/>
      <c r="Y4" s="363"/>
      <c r="Z4" s="363"/>
      <c r="AA4" s="363"/>
      <c r="AB4" s="364"/>
      <c r="AC4" s="365" t="s">
        <v>314</v>
      </c>
      <c r="AD4" s="368" t="s">
        <v>315</v>
      </c>
    </row>
    <row r="5" spans="1:30" ht="15" x14ac:dyDescent="0.25">
      <c r="A5" s="343"/>
      <c r="B5" s="344"/>
      <c r="C5" s="348"/>
      <c r="D5" s="371" t="s">
        <v>316</v>
      </c>
      <c r="E5" s="333"/>
      <c r="F5" s="333"/>
      <c r="G5" s="334"/>
      <c r="H5" s="332" t="s">
        <v>317</v>
      </c>
      <c r="I5" s="333"/>
      <c r="J5" s="334"/>
      <c r="K5" s="335" t="s">
        <v>222</v>
      </c>
      <c r="L5" s="338" t="s">
        <v>318</v>
      </c>
      <c r="M5" s="320" t="s">
        <v>319</v>
      </c>
      <c r="N5" s="320" t="s">
        <v>320</v>
      </c>
      <c r="O5" s="320" t="s">
        <v>321</v>
      </c>
      <c r="P5" s="320" t="s">
        <v>322</v>
      </c>
      <c r="Q5" s="320" t="s">
        <v>323</v>
      </c>
      <c r="R5" s="323" t="s">
        <v>222</v>
      </c>
      <c r="S5" s="326" t="s">
        <v>324</v>
      </c>
      <c r="T5" s="329" t="s">
        <v>325</v>
      </c>
      <c r="U5" s="329" t="s">
        <v>326</v>
      </c>
      <c r="V5" s="311" t="s">
        <v>222</v>
      </c>
      <c r="W5" s="314" t="s">
        <v>327</v>
      </c>
      <c r="X5" s="316" t="s">
        <v>328</v>
      </c>
      <c r="Y5" s="316" t="s">
        <v>329</v>
      </c>
      <c r="Z5" s="316" t="s">
        <v>330</v>
      </c>
      <c r="AA5" s="318" t="s">
        <v>331</v>
      </c>
      <c r="AB5" s="297" t="s">
        <v>222</v>
      </c>
      <c r="AC5" s="366"/>
      <c r="AD5" s="369"/>
    </row>
    <row r="6" spans="1:30" ht="15" x14ac:dyDescent="0.2">
      <c r="A6" s="343"/>
      <c r="B6" s="344"/>
      <c r="C6" s="348"/>
      <c r="D6" s="299" t="s">
        <v>332</v>
      </c>
      <c r="E6" s="300"/>
      <c r="F6" s="301"/>
      <c r="G6" s="302" t="s">
        <v>333</v>
      </c>
      <c r="H6" s="305" t="s">
        <v>334</v>
      </c>
      <c r="I6" s="302" t="s">
        <v>335</v>
      </c>
      <c r="J6" s="302" t="s">
        <v>336</v>
      </c>
      <c r="K6" s="336"/>
      <c r="L6" s="339"/>
      <c r="M6" s="321"/>
      <c r="N6" s="321"/>
      <c r="O6" s="321"/>
      <c r="P6" s="321"/>
      <c r="Q6" s="321"/>
      <c r="R6" s="324"/>
      <c r="S6" s="327"/>
      <c r="T6" s="330"/>
      <c r="U6" s="330"/>
      <c r="V6" s="312"/>
      <c r="W6" s="314"/>
      <c r="X6" s="316"/>
      <c r="Y6" s="316"/>
      <c r="Z6" s="316"/>
      <c r="AA6" s="318"/>
      <c r="AB6" s="297"/>
      <c r="AC6" s="366"/>
      <c r="AD6" s="369"/>
    </row>
    <row r="7" spans="1:30" s="116" customFormat="1" ht="15" x14ac:dyDescent="0.2">
      <c r="A7" s="343"/>
      <c r="B7" s="344"/>
      <c r="C7" s="348"/>
      <c r="D7" s="308" t="s">
        <v>337</v>
      </c>
      <c r="E7" s="310" t="s">
        <v>338</v>
      </c>
      <c r="F7" s="301"/>
      <c r="G7" s="303"/>
      <c r="H7" s="306"/>
      <c r="I7" s="303"/>
      <c r="J7" s="303"/>
      <c r="K7" s="336"/>
      <c r="L7" s="339"/>
      <c r="M7" s="321"/>
      <c r="N7" s="321"/>
      <c r="O7" s="321"/>
      <c r="P7" s="321"/>
      <c r="Q7" s="321"/>
      <c r="R7" s="324"/>
      <c r="S7" s="327"/>
      <c r="T7" s="330"/>
      <c r="U7" s="330"/>
      <c r="V7" s="312"/>
      <c r="W7" s="314"/>
      <c r="X7" s="316"/>
      <c r="Y7" s="316"/>
      <c r="Z7" s="316"/>
      <c r="AA7" s="318"/>
      <c r="AB7" s="297"/>
      <c r="AC7" s="366"/>
      <c r="AD7" s="369"/>
    </row>
    <row r="8" spans="1:30" ht="30.75" thickBot="1" x14ac:dyDescent="0.25">
      <c r="A8" s="343"/>
      <c r="B8" s="344"/>
      <c r="C8" s="349"/>
      <c r="D8" s="309"/>
      <c r="E8" s="117" t="s">
        <v>339</v>
      </c>
      <c r="F8" s="117" t="s">
        <v>340</v>
      </c>
      <c r="G8" s="304"/>
      <c r="H8" s="307"/>
      <c r="I8" s="304"/>
      <c r="J8" s="304"/>
      <c r="K8" s="337"/>
      <c r="L8" s="340"/>
      <c r="M8" s="322"/>
      <c r="N8" s="322"/>
      <c r="O8" s="322"/>
      <c r="P8" s="322"/>
      <c r="Q8" s="322"/>
      <c r="R8" s="325"/>
      <c r="S8" s="328"/>
      <c r="T8" s="331"/>
      <c r="U8" s="331"/>
      <c r="V8" s="313"/>
      <c r="W8" s="315"/>
      <c r="X8" s="317"/>
      <c r="Y8" s="317"/>
      <c r="Z8" s="317"/>
      <c r="AA8" s="319"/>
      <c r="AB8" s="298"/>
      <c r="AC8" s="367"/>
      <c r="AD8" s="370"/>
    </row>
    <row r="9" spans="1:30" ht="15.75" thickBot="1" x14ac:dyDescent="0.25">
      <c r="A9" s="345"/>
      <c r="B9" s="346"/>
      <c r="C9" s="289" t="s">
        <v>341</v>
      </c>
      <c r="D9" s="290"/>
      <c r="E9" s="290"/>
      <c r="F9" s="290"/>
      <c r="G9" s="290"/>
      <c r="H9" s="290"/>
      <c r="I9" s="290"/>
      <c r="J9" s="290"/>
      <c r="K9" s="290"/>
      <c r="L9" s="290"/>
      <c r="M9" s="290"/>
      <c r="N9" s="290"/>
      <c r="O9" s="290"/>
      <c r="P9" s="290"/>
      <c r="Q9" s="290"/>
      <c r="R9" s="290"/>
      <c r="S9" s="290" t="s">
        <v>341</v>
      </c>
      <c r="T9" s="290"/>
      <c r="U9" s="290"/>
      <c r="V9" s="290"/>
      <c r="W9" s="290"/>
      <c r="X9" s="290"/>
      <c r="Y9" s="290"/>
      <c r="Z9" s="290"/>
      <c r="AA9" s="290"/>
      <c r="AB9" s="290"/>
      <c r="AC9" s="290"/>
      <c r="AD9" s="291"/>
    </row>
    <row r="10" spans="1:30" s="116" customFormat="1" ht="18" thickBot="1" x14ac:dyDescent="0.3">
      <c r="A10" s="292" t="s">
        <v>342</v>
      </c>
      <c r="B10" s="293"/>
      <c r="C10" s="118">
        <v>730.24493224786795</v>
      </c>
      <c r="D10" s="119">
        <v>295.192396320944</v>
      </c>
      <c r="E10" s="120">
        <v>23.2026894635462</v>
      </c>
      <c r="F10" s="120">
        <v>0.89140449124188703</v>
      </c>
      <c r="G10" s="121">
        <v>216.77040448992901</v>
      </c>
      <c r="H10" s="120">
        <v>19.051893248404401</v>
      </c>
      <c r="I10" s="120">
        <v>6.3361607054334099</v>
      </c>
      <c r="J10" s="120">
        <v>29.586827324962599</v>
      </c>
      <c r="K10" s="122">
        <v>591.03177604446205</v>
      </c>
      <c r="L10" s="123">
        <v>8.8310264129351506</v>
      </c>
      <c r="M10" s="124">
        <v>6.8135169108317397</v>
      </c>
      <c r="N10" s="124">
        <v>13.845800717756401</v>
      </c>
      <c r="O10" s="124">
        <v>12.4445664627891</v>
      </c>
      <c r="P10" s="124">
        <v>11.6327366948037</v>
      </c>
      <c r="Q10" s="124">
        <v>0.75033692089241799</v>
      </c>
      <c r="R10" s="125">
        <v>54.317984120008497</v>
      </c>
      <c r="S10" s="126">
        <v>7.9244850130006004</v>
      </c>
      <c r="T10" s="127">
        <v>24.008544277313199</v>
      </c>
      <c r="U10" s="127">
        <v>27.1250513401902</v>
      </c>
      <c r="V10" s="128">
        <v>59.058080630504001</v>
      </c>
      <c r="W10" s="129">
        <v>22.988985805510801</v>
      </c>
      <c r="X10" s="130">
        <v>0.38138836315313401</v>
      </c>
      <c r="Y10" s="130">
        <v>1.02129056633833</v>
      </c>
      <c r="Z10" s="130">
        <v>0.186969741489972</v>
      </c>
      <c r="AA10" s="131">
        <v>3.0026166394009999</v>
      </c>
      <c r="AB10" s="132">
        <v>27.581251115893199</v>
      </c>
      <c r="AC10" s="133">
        <v>-1.744159663</v>
      </c>
      <c r="AD10" s="134"/>
    </row>
    <row r="11" spans="1:30" ht="14.45" customHeight="1" x14ac:dyDescent="0.25">
      <c r="A11" s="294" t="s">
        <v>343</v>
      </c>
      <c r="B11" s="135" t="s">
        <v>344</v>
      </c>
      <c r="C11" s="136">
        <v>191.39443457220801</v>
      </c>
      <c r="D11" s="137">
        <v>109.205890275654</v>
      </c>
      <c r="E11" s="138">
        <v>14.9267089780798</v>
      </c>
      <c r="F11" s="138">
        <v>3.8941052049089597E-2</v>
      </c>
      <c r="G11" s="138">
        <v>12.9312224433938</v>
      </c>
      <c r="H11" s="138">
        <v>17.6610199265826</v>
      </c>
      <c r="I11" s="138">
        <v>6.3361607054334099</v>
      </c>
      <c r="J11" s="138">
        <v>29.586827324962599</v>
      </c>
      <c r="K11" s="139">
        <v>190.68677070615499</v>
      </c>
      <c r="L11" s="140"/>
      <c r="M11" s="141"/>
      <c r="N11" s="141"/>
      <c r="O11" s="141"/>
      <c r="P11" s="142">
        <v>1.8358235290527301</v>
      </c>
      <c r="Q11" s="142"/>
      <c r="R11" s="143">
        <v>1.8358235290527301</v>
      </c>
      <c r="S11" s="140"/>
      <c r="T11" s="141"/>
      <c r="U11" s="141"/>
      <c r="V11" s="144"/>
      <c r="W11" s="140"/>
      <c r="X11" s="141"/>
      <c r="Y11" s="141"/>
      <c r="Z11" s="141"/>
      <c r="AA11" s="145"/>
      <c r="AB11" s="144"/>
      <c r="AC11" s="146">
        <v>-1.1281596629999999</v>
      </c>
      <c r="AD11" s="147"/>
    </row>
    <row r="12" spans="1:30" ht="15" x14ac:dyDescent="0.25">
      <c r="A12" s="295"/>
      <c r="B12" s="148" t="s">
        <v>345</v>
      </c>
      <c r="C12" s="149">
        <v>171.680401537412</v>
      </c>
      <c r="D12" s="150">
        <v>94.956728129173698</v>
      </c>
      <c r="E12" s="151">
        <v>13.9640487915328</v>
      </c>
      <c r="F12" s="151"/>
      <c r="G12" s="151">
        <v>12.850937156648699</v>
      </c>
      <c r="H12" s="151">
        <v>16.560502320757902</v>
      </c>
      <c r="I12" s="151">
        <v>5.9382081065053196</v>
      </c>
      <c r="J12" s="151">
        <v>28.427396695793501</v>
      </c>
      <c r="K12" s="152">
        <v>172.69782120041199</v>
      </c>
      <c r="L12" s="153"/>
      <c r="M12" s="154"/>
      <c r="N12" s="154"/>
      <c r="O12" s="154"/>
      <c r="P12" s="154">
        <v>0.11074000000000001</v>
      </c>
      <c r="Q12" s="154"/>
      <c r="R12" s="155">
        <v>0.11074000000000001</v>
      </c>
      <c r="S12" s="153"/>
      <c r="T12" s="154"/>
      <c r="U12" s="154"/>
      <c r="V12" s="155"/>
      <c r="W12" s="153"/>
      <c r="X12" s="154"/>
      <c r="Y12" s="154"/>
      <c r="Z12" s="154"/>
      <c r="AA12" s="156"/>
      <c r="AB12" s="155"/>
      <c r="AC12" s="157">
        <v>-1.1281596629999999</v>
      </c>
      <c r="AD12" s="158"/>
    </row>
    <row r="13" spans="1:30" s="116" customFormat="1" ht="15" x14ac:dyDescent="0.25">
      <c r="A13" s="295"/>
      <c r="B13" s="159" t="s">
        <v>346</v>
      </c>
      <c r="C13" s="149">
        <v>52.730038984264397</v>
      </c>
      <c r="D13" s="150">
        <v>29.988811278625299</v>
      </c>
      <c r="E13" s="151">
        <v>1.4534291705647799</v>
      </c>
      <c r="F13" s="151"/>
      <c r="G13" s="151">
        <v>0.185531553881599</v>
      </c>
      <c r="H13" s="151">
        <v>9.61270848738293</v>
      </c>
      <c r="I13" s="151">
        <v>1.3254495511265501</v>
      </c>
      <c r="J13" s="151">
        <v>10.152582942683299</v>
      </c>
      <c r="K13" s="152">
        <v>52.7185129842644</v>
      </c>
      <c r="L13" s="153"/>
      <c r="M13" s="154"/>
      <c r="N13" s="154"/>
      <c r="O13" s="154"/>
      <c r="P13" s="154">
        <v>1.1526E-2</v>
      </c>
      <c r="Q13" s="154"/>
      <c r="R13" s="155">
        <v>1.1526E-2</v>
      </c>
      <c r="S13" s="153"/>
      <c r="T13" s="154"/>
      <c r="U13" s="154"/>
      <c r="V13" s="155"/>
      <c r="W13" s="153"/>
      <c r="X13" s="154"/>
      <c r="Y13" s="154"/>
      <c r="Z13" s="154"/>
      <c r="AA13" s="156"/>
      <c r="AB13" s="155"/>
      <c r="AC13" s="157"/>
      <c r="AD13" s="158"/>
    </row>
    <row r="14" spans="1:30" ht="15" x14ac:dyDescent="0.25">
      <c r="A14" s="295"/>
      <c r="B14" s="159" t="s">
        <v>347</v>
      </c>
      <c r="C14" s="149">
        <v>25.314217437952401</v>
      </c>
      <c r="D14" s="150">
        <v>8.1599931085612898</v>
      </c>
      <c r="E14" s="151">
        <v>0.28313072603438899</v>
      </c>
      <c r="F14" s="151"/>
      <c r="G14" s="151">
        <v>0.186716629930194</v>
      </c>
      <c r="H14" s="151">
        <v>2.9112964296786301</v>
      </c>
      <c r="I14" s="151">
        <v>3.1923769475514701</v>
      </c>
      <c r="J14" s="151">
        <v>10.5775395961964</v>
      </c>
      <c r="K14" s="152">
        <v>25.311053437952399</v>
      </c>
      <c r="L14" s="153"/>
      <c r="M14" s="154"/>
      <c r="N14" s="154"/>
      <c r="O14" s="154"/>
      <c r="P14" s="154">
        <v>3.1640000000000001E-3</v>
      </c>
      <c r="Q14" s="154"/>
      <c r="R14" s="155">
        <v>3.1640000000000001E-3</v>
      </c>
      <c r="S14" s="153"/>
      <c r="T14" s="154"/>
      <c r="U14" s="154"/>
      <c r="V14" s="155"/>
      <c r="W14" s="153"/>
      <c r="X14" s="154"/>
      <c r="Y14" s="154"/>
      <c r="Z14" s="154"/>
      <c r="AA14" s="156"/>
      <c r="AB14" s="155"/>
      <c r="AC14" s="157"/>
      <c r="AD14" s="158"/>
    </row>
    <row r="15" spans="1:30" ht="15" x14ac:dyDescent="0.25">
      <c r="A15" s="295"/>
      <c r="B15" s="160" t="s">
        <v>348</v>
      </c>
      <c r="C15" s="149">
        <v>16.514539991911999</v>
      </c>
      <c r="D15" s="150">
        <v>4.1492668440148597</v>
      </c>
      <c r="E15" s="151"/>
      <c r="F15" s="151"/>
      <c r="G15" s="151">
        <v>0.109091946399927</v>
      </c>
      <c r="H15" s="151">
        <v>2.1355891063613899</v>
      </c>
      <c r="I15" s="151">
        <v>1.9998715500764499</v>
      </c>
      <c r="J15" s="151">
        <v>8.1191385450593891</v>
      </c>
      <c r="K15" s="152">
        <v>16.512957991912</v>
      </c>
      <c r="L15" s="153"/>
      <c r="M15" s="154"/>
      <c r="N15" s="154"/>
      <c r="O15" s="154"/>
      <c r="P15" s="154">
        <v>1.5820000000000001E-3</v>
      </c>
      <c r="Q15" s="154"/>
      <c r="R15" s="155">
        <v>1.5820000000000001E-3</v>
      </c>
      <c r="S15" s="153"/>
      <c r="T15" s="154"/>
      <c r="U15" s="154"/>
      <c r="V15" s="155"/>
      <c r="W15" s="153"/>
      <c r="X15" s="154"/>
      <c r="Y15" s="154"/>
      <c r="Z15" s="154"/>
      <c r="AA15" s="156"/>
      <c r="AB15" s="155"/>
      <c r="AC15" s="157"/>
      <c r="AD15" s="158"/>
    </row>
    <row r="16" spans="1:30" ht="15" x14ac:dyDescent="0.25">
      <c r="A16" s="295"/>
      <c r="B16" s="160" t="s">
        <v>349</v>
      </c>
      <c r="C16" s="149">
        <v>6.92165766188654</v>
      </c>
      <c r="D16" s="150">
        <v>3.0922063042105798</v>
      </c>
      <c r="E16" s="151"/>
      <c r="F16" s="151"/>
      <c r="G16" s="151">
        <v>6.4855333319124894E-2</v>
      </c>
      <c r="H16" s="151">
        <v>0.73808258530820203</v>
      </c>
      <c r="I16" s="151">
        <v>0.56811244100665903</v>
      </c>
      <c r="J16" s="151">
        <v>2.4584009980419701</v>
      </c>
      <c r="K16" s="152">
        <v>6.92165766188654</v>
      </c>
      <c r="L16" s="153"/>
      <c r="M16" s="154"/>
      <c r="N16" s="154"/>
      <c r="O16" s="154"/>
      <c r="P16" s="154"/>
      <c r="Q16" s="154"/>
      <c r="R16" s="155"/>
      <c r="S16" s="153"/>
      <c r="T16" s="154"/>
      <c r="U16" s="154"/>
      <c r="V16" s="155"/>
      <c r="W16" s="153"/>
      <c r="X16" s="154"/>
      <c r="Y16" s="154"/>
      <c r="Z16" s="154"/>
      <c r="AA16" s="156"/>
      <c r="AB16" s="155"/>
      <c r="AC16" s="157"/>
      <c r="AD16" s="158"/>
    </row>
    <row r="17" spans="1:30" ht="15" x14ac:dyDescent="0.25">
      <c r="A17" s="295"/>
      <c r="B17" s="161" t="s">
        <v>350</v>
      </c>
      <c r="C17" s="149">
        <v>1.87643778415386</v>
      </c>
      <c r="D17" s="150">
        <v>0.91851996033584304</v>
      </c>
      <c r="E17" s="151">
        <v>0.28313072603438899</v>
      </c>
      <c r="F17" s="151"/>
      <c r="G17" s="151">
        <v>1.27693502111425E-2</v>
      </c>
      <c r="H17" s="151">
        <v>3.7624738009039101E-2</v>
      </c>
      <c r="I17" s="151">
        <v>0.62439295646835802</v>
      </c>
      <c r="J17" s="151">
        <v>5.3095083778985698E-8</v>
      </c>
      <c r="K17" s="152">
        <v>1.87643778415386</v>
      </c>
      <c r="L17" s="153"/>
      <c r="M17" s="154"/>
      <c r="N17" s="154"/>
      <c r="O17" s="154"/>
      <c r="P17" s="154"/>
      <c r="Q17" s="154"/>
      <c r="R17" s="155"/>
      <c r="S17" s="153"/>
      <c r="T17" s="154"/>
      <c r="U17" s="154"/>
      <c r="V17" s="155"/>
      <c r="W17" s="153"/>
      <c r="X17" s="154"/>
      <c r="Y17" s="154"/>
      <c r="Z17" s="154"/>
      <c r="AA17" s="156"/>
      <c r="AB17" s="155"/>
      <c r="AC17" s="157"/>
      <c r="AD17" s="158"/>
    </row>
    <row r="18" spans="1:30" ht="17.25" x14ac:dyDescent="0.25">
      <c r="A18" s="295"/>
      <c r="B18" s="162" t="s">
        <v>351</v>
      </c>
      <c r="C18" s="149">
        <v>83.087579780908499</v>
      </c>
      <c r="D18" s="150">
        <v>56.807923741987103</v>
      </c>
      <c r="E18" s="151">
        <v>12.2274888949337</v>
      </c>
      <c r="F18" s="151"/>
      <c r="G18" s="151">
        <v>4.2637452570462102</v>
      </c>
      <c r="H18" s="151">
        <v>2.6436809532669199</v>
      </c>
      <c r="I18" s="151">
        <v>1.41201723704458</v>
      </c>
      <c r="J18" s="151">
        <v>6.7648333596300096</v>
      </c>
      <c r="K18" s="152">
        <v>84.119689443908499</v>
      </c>
      <c r="L18" s="153"/>
      <c r="M18" s="154"/>
      <c r="N18" s="154"/>
      <c r="O18" s="154"/>
      <c r="P18" s="163">
        <v>9.6049999999999996E-2</v>
      </c>
      <c r="Q18" s="154"/>
      <c r="R18" s="155">
        <v>9.6049999999999996E-2</v>
      </c>
      <c r="S18" s="153"/>
      <c r="T18" s="154"/>
      <c r="U18" s="154"/>
      <c r="V18" s="155"/>
      <c r="W18" s="153"/>
      <c r="X18" s="154"/>
      <c r="Y18" s="154"/>
      <c r="Z18" s="154"/>
      <c r="AA18" s="156"/>
      <c r="AB18" s="155"/>
      <c r="AC18" s="157">
        <v>-1.1281596629999999</v>
      </c>
      <c r="AD18" s="158"/>
    </row>
    <row r="19" spans="1:30" ht="15" x14ac:dyDescent="0.25">
      <c r="A19" s="295"/>
      <c r="B19" s="164" t="s">
        <v>352</v>
      </c>
      <c r="C19" s="149">
        <v>15.4630831828899</v>
      </c>
      <c r="D19" s="150">
        <v>7.0323673611842503</v>
      </c>
      <c r="E19" s="151">
        <v>2.0000307938792399</v>
      </c>
      <c r="F19" s="151"/>
      <c r="G19" s="151">
        <v>4.1957885618341102</v>
      </c>
      <c r="H19" s="151">
        <v>1.9809198219359101</v>
      </c>
      <c r="I19" s="151">
        <v>0.16600417842182999</v>
      </c>
      <c r="J19" s="151">
        <v>1.4522465634520299E-2</v>
      </c>
      <c r="K19" s="152">
        <v>15.3896331828899</v>
      </c>
      <c r="L19" s="153"/>
      <c r="M19" s="154"/>
      <c r="N19" s="154"/>
      <c r="O19" s="154"/>
      <c r="P19" s="154">
        <v>7.3450000000000001E-2</v>
      </c>
      <c r="Q19" s="154"/>
      <c r="R19" s="155">
        <v>7.3450000000000001E-2</v>
      </c>
      <c r="S19" s="153"/>
      <c r="T19" s="154"/>
      <c r="U19" s="154"/>
      <c r="V19" s="155"/>
      <c r="W19" s="153"/>
      <c r="X19" s="154"/>
      <c r="Y19" s="154"/>
      <c r="Z19" s="154"/>
      <c r="AA19" s="156"/>
      <c r="AB19" s="155"/>
      <c r="AC19" s="157"/>
      <c r="AD19" s="158"/>
    </row>
    <row r="20" spans="1:30" ht="15" x14ac:dyDescent="0.25">
      <c r="A20" s="295"/>
      <c r="B20" s="164" t="s">
        <v>353</v>
      </c>
      <c r="C20" s="149">
        <v>42.6876102424281</v>
      </c>
      <c r="D20" s="150">
        <v>33.901073384406402</v>
      </c>
      <c r="E20" s="151">
        <v>6.9719524472489196</v>
      </c>
      <c r="F20" s="151"/>
      <c r="G20" s="151">
        <v>6.4328874294778904E-2</v>
      </c>
      <c r="H20" s="151">
        <v>0.55815459397932898</v>
      </c>
      <c r="I20" s="151">
        <v>0.152666701645091</v>
      </c>
      <c r="J20" s="151">
        <v>1.0394342408535999</v>
      </c>
      <c r="K20" s="152">
        <v>42.6876102424281</v>
      </c>
      <c r="L20" s="153"/>
      <c r="M20" s="154"/>
      <c r="N20" s="154"/>
      <c r="O20" s="154"/>
      <c r="P20" s="154"/>
      <c r="Q20" s="154"/>
      <c r="R20" s="155"/>
      <c r="S20" s="153"/>
      <c r="T20" s="154"/>
      <c r="U20" s="154"/>
      <c r="V20" s="155"/>
      <c r="W20" s="153"/>
      <c r="X20" s="154"/>
      <c r="Y20" s="154"/>
      <c r="Z20" s="154"/>
      <c r="AA20" s="156"/>
      <c r="AB20" s="155"/>
      <c r="AC20" s="157"/>
      <c r="AD20" s="158"/>
    </row>
    <row r="21" spans="1:30" s="116" customFormat="1" ht="15" x14ac:dyDescent="0.25">
      <c r="A21" s="295"/>
      <c r="B21" s="164" t="s">
        <v>354</v>
      </c>
      <c r="C21" s="149">
        <v>24.936886355590602</v>
      </c>
      <c r="D21" s="150">
        <v>15.8744829963965</v>
      </c>
      <c r="E21" s="151">
        <v>3.25550565380551</v>
      </c>
      <c r="F21" s="151"/>
      <c r="G21" s="151">
        <v>3.6278209173194399E-3</v>
      </c>
      <c r="H21" s="151">
        <v>0.104606537351686</v>
      </c>
      <c r="I21" s="151">
        <v>1.09334635697766</v>
      </c>
      <c r="J21" s="151">
        <v>5.7108766531418897</v>
      </c>
      <c r="K21" s="152">
        <v>26.042446018590599</v>
      </c>
      <c r="L21" s="153"/>
      <c r="M21" s="154"/>
      <c r="N21" s="154"/>
      <c r="O21" s="154"/>
      <c r="P21" s="154">
        <v>2.2599999999999999E-2</v>
      </c>
      <c r="Q21" s="154"/>
      <c r="R21" s="155">
        <v>2.2599999999999999E-2</v>
      </c>
      <c r="S21" s="153"/>
      <c r="T21" s="154"/>
      <c r="U21" s="154"/>
      <c r="V21" s="155"/>
      <c r="W21" s="153"/>
      <c r="X21" s="154"/>
      <c r="Y21" s="154"/>
      <c r="Z21" s="154"/>
      <c r="AA21" s="156"/>
      <c r="AB21" s="155"/>
      <c r="AC21" s="157">
        <v>-1.1281596629999999</v>
      </c>
      <c r="AD21" s="158"/>
    </row>
    <row r="22" spans="1:30" ht="15" customHeight="1" x14ac:dyDescent="0.25">
      <c r="A22" s="295"/>
      <c r="B22" s="165" t="s">
        <v>355</v>
      </c>
      <c r="C22" s="149">
        <v>10.548565334286501</v>
      </c>
      <c r="D22" s="150"/>
      <c r="E22" s="151"/>
      <c r="F22" s="151"/>
      <c r="G22" s="151">
        <v>8.2149437157906693</v>
      </c>
      <c r="H22" s="151">
        <v>1.3928164504294001</v>
      </c>
      <c r="I22" s="151">
        <v>8.3643707827156105E-3</v>
      </c>
      <c r="J22" s="151">
        <v>0.93244079728376095</v>
      </c>
      <c r="K22" s="152">
        <v>10.548565334286501</v>
      </c>
      <c r="L22" s="153"/>
      <c r="M22" s="154"/>
      <c r="N22" s="154"/>
      <c r="O22" s="154"/>
      <c r="P22" s="154"/>
      <c r="Q22" s="154"/>
      <c r="R22" s="155"/>
      <c r="S22" s="153"/>
      <c r="T22" s="154"/>
      <c r="U22" s="154"/>
      <c r="V22" s="155"/>
      <c r="W22" s="153"/>
      <c r="X22" s="154"/>
      <c r="Y22" s="154"/>
      <c r="Z22" s="154"/>
      <c r="AA22" s="156"/>
      <c r="AB22" s="155"/>
      <c r="AC22" s="157"/>
      <c r="AD22" s="158"/>
    </row>
    <row r="23" spans="1:30" ht="15" x14ac:dyDescent="0.25">
      <c r="A23" s="295"/>
      <c r="B23" s="166" t="s">
        <v>356</v>
      </c>
      <c r="C23" s="149">
        <v>19.714033034796</v>
      </c>
      <c r="D23" s="150">
        <v>14.2491621464803</v>
      </c>
      <c r="E23" s="151">
        <v>0.96266018654692997</v>
      </c>
      <c r="F23" s="151">
        <v>3.8941052049089597E-2</v>
      </c>
      <c r="G23" s="151">
        <v>8.0285286745076401E-2</v>
      </c>
      <c r="H23" s="151">
        <v>1.1005176058246799</v>
      </c>
      <c r="I23" s="151">
        <v>0.39795259892808299</v>
      </c>
      <c r="J23" s="151">
        <v>1.1594306291691601</v>
      </c>
      <c r="K23" s="152">
        <v>17.9889495057433</v>
      </c>
      <c r="L23" s="153"/>
      <c r="M23" s="154"/>
      <c r="N23" s="154"/>
      <c r="O23" s="154"/>
      <c r="P23" s="163">
        <v>1.72508352905273</v>
      </c>
      <c r="Q23" s="154"/>
      <c r="R23" s="155">
        <v>1.72508352905273</v>
      </c>
      <c r="S23" s="153"/>
      <c r="T23" s="154"/>
      <c r="U23" s="154"/>
      <c r="V23" s="155"/>
      <c r="W23" s="153"/>
      <c r="X23" s="154"/>
      <c r="Y23" s="154"/>
      <c r="Z23" s="154"/>
      <c r="AA23" s="156"/>
      <c r="AB23" s="155"/>
      <c r="AC23" s="157"/>
      <c r="AD23" s="158"/>
    </row>
    <row r="24" spans="1:30" ht="15" x14ac:dyDescent="0.25">
      <c r="A24" s="295"/>
      <c r="B24" s="167" t="s">
        <v>357</v>
      </c>
      <c r="C24" s="149">
        <v>18.565052452774498</v>
      </c>
      <c r="D24" s="150">
        <v>14.2491621464803</v>
      </c>
      <c r="E24" s="151">
        <v>0.96266018654692997</v>
      </c>
      <c r="F24" s="151">
        <v>3.8941052049089597E-2</v>
      </c>
      <c r="G24" s="151">
        <v>1.2627755357446299E-3</v>
      </c>
      <c r="H24" s="151">
        <v>0.113065634173222</v>
      </c>
      <c r="I24" s="151">
        <v>0.39793070043509898</v>
      </c>
      <c r="J24" s="151">
        <v>1.0769464285014401</v>
      </c>
      <c r="K24" s="152">
        <v>16.839968923721798</v>
      </c>
      <c r="L24" s="153"/>
      <c r="M24" s="154"/>
      <c r="N24" s="154"/>
      <c r="O24" s="154"/>
      <c r="P24" s="154">
        <v>1.72508352905273</v>
      </c>
      <c r="Q24" s="154"/>
      <c r="R24" s="155">
        <v>1.72508352905273</v>
      </c>
      <c r="S24" s="153"/>
      <c r="T24" s="154"/>
      <c r="U24" s="154"/>
      <c r="V24" s="155"/>
      <c r="W24" s="153"/>
      <c r="X24" s="154"/>
      <c r="Y24" s="154"/>
      <c r="Z24" s="154"/>
      <c r="AA24" s="156"/>
      <c r="AB24" s="155"/>
      <c r="AC24" s="157"/>
      <c r="AD24" s="158"/>
    </row>
    <row r="25" spans="1:30" ht="15" x14ac:dyDescent="0.25">
      <c r="A25" s="295"/>
      <c r="B25" s="167" t="s">
        <v>358</v>
      </c>
      <c r="C25" s="149">
        <v>1.14898058202149</v>
      </c>
      <c r="D25" s="150"/>
      <c r="E25" s="151"/>
      <c r="F25" s="151"/>
      <c r="G25" s="151">
        <v>7.9022511209331694E-2</v>
      </c>
      <c r="H25" s="151">
        <v>0.98745197165146303</v>
      </c>
      <c r="I25" s="151">
        <v>2.1898492984920301E-5</v>
      </c>
      <c r="J25" s="151">
        <v>8.2484200667713295E-2</v>
      </c>
      <c r="K25" s="152">
        <v>1.14898058202149</v>
      </c>
      <c r="L25" s="153"/>
      <c r="M25" s="154"/>
      <c r="N25" s="154"/>
      <c r="O25" s="154"/>
      <c r="P25" s="154"/>
      <c r="Q25" s="154"/>
      <c r="R25" s="155"/>
      <c r="S25" s="153"/>
      <c r="T25" s="154"/>
      <c r="U25" s="154"/>
      <c r="V25" s="155"/>
      <c r="W25" s="153"/>
      <c r="X25" s="154"/>
      <c r="Y25" s="154"/>
      <c r="Z25" s="154"/>
      <c r="AA25" s="156"/>
      <c r="AB25" s="155"/>
      <c r="AC25" s="157"/>
      <c r="AD25" s="158"/>
    </row>
    <row r="26" spans="1:30" ht="15" x14ac:dyDescent="0.25">
      <c r="A26" s="295"/>
      <c r="B26" s="168" t="s">
        <v>54</v>
      </c>
      <c r="C26" s="169">
        <v>61.065731729319701</v>
      </c>
      <c r="D26" s="170">
        <v>61.052613969865</v>
      </c>
      <c r="E26" s="171"/>
      <c r="F26" s="171">
        <v>0.45895625225476799</v>
      </c>
      <c r="G26" s="171"/>
      <c r="H26" s="171"/>
      <c r="I26" s="171"/>
      <c r="J26" s="171"/>
      <c r="K26" s="172">
        <v>61.511570222119701</v>
      </c>
      <c r="L26" s="173"/>
      <c r="M26" s="174"/>
      <c r="N26" s="174"/>
      <c r="O26" s="174"/>
      <c r="P26" s="174"/>
      <c r="Q26" s="174">
        <v>0.17016150720000001</v>
      </c>
      <c r="R26" s="175">
        <v>0.17016150720000001</v>
      </c>
      <c r="S26" s="173"/>
      <c r="T26" s="174"/>
      <c r="U26" s="174"/>
      <c r="V26" s="175"/>
      <c r="W26" s="173"/>
      <c r="X26" s="174"/>
      <c r="Y26" s="174"/>
      <c r="Z26" s="174"/>
      <c r="AA26" s="176"/>
      <c r="AB26" s="175"/>
      <c r="AC26" s="177">
        <v>-0.61599999999999999</v>
      </c>
      <c r="AD26" s="178"/>
    </row>
    <row r="27" spans="1:30" ht="17.25" x14ac:dyDescent="0.25">
      <c r="A27" s="295"/>
      <c r="B27" s="168" t="s">
        <v>359</v>
      </c>
      <c r="C27" s="169">
        <v>185.775989176347</v>
      </c>
      <c r="D27" s="170"/>
      <c r="E27" s="171"/>
      <c r="F27" s="171"/>
      <c r="G27" s="171">
        <v>182.96207578559401</v>
      </c>
      <c r="H27" s="171"/>
      <c r="I27" s="171"/>
      <c r="J27" s="171"/>
      <c r="K27" s="172">
        <v>182.96207578559401</v>
      </c>
      <c r="L27" s="173"/>
      <c r="M27" s="174"/>
      <c r="N27" s="174"/>
      <c r="O27" s="174">
        <v>2.6018640085598901</v>
      </c>
      <c r="P27" s="174">
        <v>0.180122</v>
      </c>
      <c r="Q27" s="174">
        <v>3.1927382193357903E-2</v>
      </c>
      <c r="R27" s="175">
        <v>2.8139133907532399</v>
      </c>
      <c r="S27" s="173"/>
      <c r="T27" s="174"/>
      <c r="U27" s="174"/>
      <c r="V27" s="175"/>
      <c r="W27" s="173"/>
      <c r="X27" s="174"/>
      <c r="Y27" s="174"/>
      <c r="Z27" s="174"/>
      <c r="AA27" s="176"/>
      <c r="AB27" s="175"/>
      <c r="AC27" s="177"/>
      <c r="AD27" s="178"/>
    </row>
    <row r="28" spans="1:30" ht="15" x14ac:dyDescent="0.25">
      <c r="A28" s="295"/>
      <c r="B28" s="166" t="s">
        <v>360</v>
      </c>
      <c r="C28" s="149">
        <v>98.563966567256799</v>
      </c>
      <c r="D28" s="150"/>
      <c r="E28" s="151"/>
      <c r="F28" s="151"/>
      <c r="G28" s="151">
        <v>97.173338987005707</v>
      </c>
      <c r="H28" s="151"/>
      <c r="I28" s="151"/>
      <c r="J28" s="151"/>
      <c r="K28" s="152">
        <v>97.173338987005707</v>
      </c>
      <c r="L28" s="153"/>
      <c r="M28" s="154"/>
      <c r="N28" s="154"/>
      <c r="O28" s="154">
        <v>1.2716409030434499</v>
      </c>
      <c r="P28" s="154">
        <v>0.116254034329585</v>
      </c>
      <c r="Q28" s="154">
        <v>2.7326428780575598E-3</v>
      </c>
      <c r="R28" s="155">
        <v>1.3906275802510899</v>
      </c>
      <c r="S28" s="153"/>
      <c r="T28" s="154"/>
      <c r="U28" s="154"/>
      <c r="V28" s="155"/>
      <c r="W28" s="153"/>
      <c r="X28" s="154"/>
      <c r="Y28" s="154"/>
      <c r="Z28" s="154"/>
      <c r="AA28" s="156"/>
      <c r="AB28" s="155"/>
      <c r="AC28" s="157"/>
      <c r="AD28" s="158"/>
    </row>
    <row r="29" spans="1:30" ht="15" x14ac:dyDescent="0.25">
      <c r="A29" s="295"/>
      <c r="B29" s="167" t="s">
        <v>361</v>
      </c>
      <c r="C29" s="149">
        <v>88.990255728191102</v>
      </c>
      <c r="D29" s="150"/>
      <c r="E29" s="151"/>
      <c r="F29" s="151"/>
      <c r="G29" s="151">
        <v>87.720572905896802</v>
      </c>
      <c r="H29" s="151"/>
      <c r="I29" s="151"/>
      <c r="J29" s="151"/>
      <c r="K29" s="152">
        <v>87.720572905896802</v>
      </c>
      <c r="L29" s="153"/>
      <c r="M29" s="154"/>
      <c r="N29" s="154"/>
      <c r="O29" s="154">
        <v>1.1536888195085899</v>
      </c>
      <c r="P29" s="154">
        <v>0.114149492599841</v>
      </c>
      <c r="Q29" s="154">
        <v>1.84451018588072E-3</v>
      </c>
      <c r="R29" s="155">
        <v>1.2696828222943199</v>
      </c>
      <c r="S29" s="153"/>
      <c r="T29" s="154"/>
      <c r="U29" s="154"/>
      <c r="V29" s="155"/>
      <c r="W29" s="153"/>
      <c r="X29" s="154"/>
      <c r="Y29" s="154"/>
      <c r="Z29" s="154"/>
      <c r="AA29" s="156"/>
      <c r="AB29" s="155"/>
      <c r="AC29" s="157"/>
      <c r="AD29" s="158"/>
    </row>
    <row r="30" spans="1:30" s="116" customFormat="1" ht="15" x14ac:dyDescent="0.25">
      <c r="A30" s="295"/>
      <c r="B30" s="167" t="s">
        <v>362</v>
      </c>
      <c r="C30" s="149">
        <v>9.5737108390656704</v>
      </c>
      <c r="D30" s="150"/>
      <c r="E30" s="151"/>
      <c r="F30" s="151"/>
      <c r="G30" s="151">
        <v>9.4527660811088996</v>
      </c>
      <c r="H30" s="151"/>
      <c r="I30" s="151"/>
      <c r="J30" s="151"/>
      <c r="K30" s="152">
        <v>9.4527660811088996</v>
      </c>
      <c r="L30" s="153"/>
      <c r="M30" s="154"/>
      <c r="N30" s="154"/>
      <c r="O30" s="154">
        <v>0.117952083534851</v>
      </c>
      <c r="P30" s="154">
        <v>2.1045417297434399E-3</v>
      </c>
      <c r="Q30" s="154">
        <v>8.8813269217684701E-4</v>
      </c>
      <c r="R30" s="155">
        <v>0.120944757956771</v>
      </c>
      <c r="S30" s="153"/>
      <c r="T30" s="154"/>
      <c r="U30" s="154"/>
      <c r="V30" s="155"/>
      <c r="W30" s="153"/>
      <c r="X30" s="154"/>
      <c r="Y30" s="154"/>
      <c r="Z30" s="154"/>
      <c r="AA30" s="156"/>
      <c r="AB30" s="155"/>
      <c r="AC30" s="157"/>
      <c r="AD30" s="158"/>
    </row>
    <row r="31" spans="1:30" ht="15" x14ac:dyDescent="0.25">
      <c r="A31" s="295"/>
      <c r="B31" s="166" t="s">
        <v>363</v>
      </c>
      <c r="C31" s="149">
        <v>78.025964025831897</v>
      </c>
      <c r="D31" s="150"/>
      <c r="E31" s="151"/>
      <c r="F31" s="151"/>
      <c r="G31" s="151">
        <v>76.602678215329703</v>
      </c>
      <c r="H31" s="151"/>
      <c r="I31" s="151"/>
      <c r="J31" s="151"/>
      <c r="K31" s="152">
        <v>76.602678215329703</v>
      </c>
      <c r="L31" s="153"/>
      <c r="M31" s="154"/>
      <c r="N31" s="154"/>
      <c r="O31" s="154">
        <v>1.33022310551644</v>
      </c>
      <c r="P31" s="154">
        <v>6.3867965670415403E-2</v>
      </c>
      <c r="Q31" s="154">
        <v>2.9194739315300301E-2</v>
      </c>
      <c r="R31" s="155">
        <v>1.42328581050216</v>
      </c>
      <c r="S31" s="153"/>
      <c r="T31" s="154"/>
      <c r="U31" s="154"/>
      <c r="V31" s="155"/>
      <c r="W31" s="153"/>
      <c r="X31" s="154"/>
      <c r="Y31" s="154"/>
      <c r="Z31" s="154"/>
      <c r="AA31" s="156"/>
      <c r="AB31" s="155"/>
      <c r="AC31" s="157"/>
      <c r="AD31" s="158"/>
    </row>
    <row r="32" spans="1:30" ht="15" x14ac:dyDescent="0.25">
      <c r="A32" s="295"/>
      <c r="B32" s="167" t="s">
        <v>364</v>
      </c>
      <c r="C32" s="149">
        <v>72.398212241423195</v>
      </c>
      <c r="D32" s="150"/>
      <c r="E32" s="151"/>
      <c r="F32" s="151"/>
      <c r="G32" s="151">
        <v>71.146182317909904</v>
      </c>
      <c r="H32" s="151"/>
      <c r="I32" s="151"/>
      <c r="J32" s="151"/>
      <c r="K32" s="152">
        <v>71.146182317909904</v>
      </c>
      <c r="L32" s="153"/>
      <c r="M32" s="154"/>
      <c r="N32" s="154"/>
      <c r="O32" s="154">
        <v>1.1606284016155799</v>
      </c>
      <c r="P32" s="154">
        <v>6.2206782582401497E-2</v>
      </c>
      <c r="Q32" s="154">
        <v>2.9194739315300301E-2</v>
      </c>
      <c r="R32" s="155">
        <v>1.2520299235132799</v>
      </c>
      <c r="S32" s="153"/>
      <c r="T32" s="154"/>
      <c r="U32" s="154"/>
      <c r="V32" s="155"/>
      <c r="W32" s="153"/>
      <c r="X32" s="154"/>
      <c r="Y32" s="154"/>
      <c r="Z32" s="154"/>
      <c r="AA32" s="156"/>
      <c r="AB32" s="155"/>
      <c r="AC32" s="157"/>
      <c r="AD32" s="158"/>
    </row>
    <row r="33" spans="1:30" ht="15" x14ac:dyDescent="0.25">
      <c r="A33" s="295"/>
      <c r="B33" s="167" t="s">
        <v>365</v>
      </c>
      <c r="C33" s="149">
        <v>5.62775178440869</v>
      </c>
      <c r="D33" s="150"/>
      <c r="E33" s="151"/>
      <c r="F33" s="151"/>
      <c r="G33" s="151">
        <v>5.4564958974198099</v>
      </c>
      <c r="H33" s="151"/>
      <c r="I33" s="151"/>
      <c r="J33" s="151"/>
      <c r="K33" s="152">
        <v>5.4564958974198099</v>
      </c>
      <c r="L33" s="153"/>
      <c r="M33" s="154"/>
      <c r="N33" s="154"/>
      <c r="O33" s="154">
        <v>0.16959470390086301</v>
      </c>
      <c r="P33" s="154">
        <v>1.66118308801394E-3</v>
      </c>
      <c r="Q33" s="154"/>
      <c r="R33" s="155">
        <v>0.171255886988877</v>
      </c>
      <c r="S33" s="153"/>
      <c r="T33" s="154"/>
      <c r="U33" s="154"/>
      <c r="V33" s="155"/>
      <c r="W33" s="153"/>
      <c r="X33" s="154"/>
      <c r="Y33" s="154"/>
      <c r="Z33" s="154"/>
      <c r="AA33" s="156"/>
      <c r="AB33" s="155"/>
      <c r="AC33" s="157"/>
      <c r="AD33" s="158"/>
    </row>
    <row r="34" spans="1:30" ht="15" x14ac:dyDescent="0.25">
      <c r="A34" s="295"/>
      <c r="B34" s="166" t="s">
        <v>366</v>
      </c>
      <c r="C34" s="149">
        <v>9.1860585832587205</v>
      </c>
      <c r="D34" s="150"/>
      <c r="E34" s="151"/>
      <c r="F34" s="151"/>
      <c r="G34" s="151">
        <v>9.1860585832587205</v>
      </c>
      <c r="H34" s="151"/>
      <c r="I34" s="151"/>
      <c r="J34" s="151"/>
      <c r="K34" s="152">
        <v>9.1860585832587205</v>
      </c>
      <c r="L34" s="153"/>
      <c r="M34" s="154"/>
      <c r="N34" s="154"/>
      <c r="O34" s="154"/>
      <c r="P34" s="154"/>
      <c r="Q34" s="154"/>
      <c r="R34" s="155"/>
      <c r="S34" s="153"/>
      <c r="T34" s="154"/>
      <c r="U34" s="154"/>
      <c r="V34" s="155"/>
      <c r="W34" s="153"/>
      <c r="X34" s="154"/>
      <c r="Y34" s="154"/>
      <c r="Z34" s="154"/>
      <c r="AA34" s="156"/>
      <c r="AB34" s="155"/>
      <c r="AC34" s="157"/>
      <c r="AD34" s="158"/>
    </row>
    <row r="35" spans="1:30" ht="15" x14ac:dyDescent="0.25">
      <c r="A35" s="295"/>
      <c r="B35" s="179" t="s">
        <v>367</v>
      </c>
      <c r="C35" s="169">
        <v>77.118074764164604</v>
      </c>
      <c r="D35" s="170">
        <v>32.413246267539499</v>
      </c>
      <c r="E35" s="171">
        <v>7.11608210287645</v>
      </c>
      <c r="F35" s="171">
        <v>0.27962533893921598</v>
      </c>
      <c r="G35" s="171">
        <v>3.11087057123189</v>
      </c>
      <c r="H35" s="171"/>
      <c r="I35" s="171"/>
      <c r="J35" s="171"/>
      <c r="K35" s="172">
        <v>42.9198242805871</v>
      </c>
      <c r="L35" s="173">
        <v>8.6686055950771408</v>
      </c>
      <c r="M35" s="174">
        <v>6.8135169108317397</v>
      </c>
      <c r="N35" s="174">
        <v>13.845800717756401</v>
      </c>
      <c r="O35" s="174">
        <v>0.25546866792842099</v>
      </c>
      <c r="P35" s="174">
        <v>4.6148585919838503</v>
      </c>
      <c r="Q35" s="174"/>
      <c r="R35" s="175">
        <v>34.198250483577503</v>
      </c>
      <c r="S35" s="173"/>
      <c r="T35" s="174"/>
      <c r="U35" s="174"/>
      <c r="V35" s="175"/>
      <c r="W35" s="173"/>
      <c r="X35" s="174"/>
      <c r="Y35" s="174"/>
      <c r="Z35" s="174"/>
      <c r="AA35" s="176"/>
      <c r="AB35" s="175"/>
      <c r="AC35" s="177"/>
      <c r="AD35" s="178"/>
    </row>
    <row r="36" spans="1:30" ht="15" x14ac:dyDescent="0.25">
      <c r="A36" s="295"/>
      <c r="B36" s="166" t="s">
        <v>368</v>
      </c>
      <c r="C36" s="149">
        <v>8.8278952341776105</v>
      </c>
      <c r="D36" s="150">
        <v>5.0583512542664799</v>
      </c>
      <c r="E36" s="151">
        <v>1.1786101612901301</v>
      </c>
      <c r="F36" s="151"/>
      <c r="G36" s="151">
        <v>2.3625665881100901</v>
      </c>
      <c r="H36" s="151"/>
      <c r="I36" s="151"/>
      <c r="J36" s="151"/>
      <c r="K36" s="152">
        <v>8.5995280036666895</v>
      </c>
      <c r="L36" s="153"/>
      <c r="M36" s="154"/>
      <c r="N36" s="154"/>
      <c r="O36" s="154">
        <v>2.4146588895674202E-2</v>
      </c>
      <c r="P36" s="154">
        <v>0.20422064161523601</v>
      </c>
      <c r="Q36" s="154"/>
      <c r="R36" s="155">
        <v>0.22836723051091001</v>
      </c>
      <c r="S36" s="153"/>
      <c r="T36" s="154"/>
      <c r="U36" s="154"/>
      <c r="V36" s="155"/>
      <c r="W36" s="153"/>
      <c r="X36" s="154"/>
      <c r="Y36" s="154"/>
      <c r="Z36" s="154"/>
      <c r="AA36" s="156"/>
      <c r="AB36" s="155"/>
      <c r="AC36" s="157"/>
      <c r="AD36" s="158"/>
    </row>
    <row r="37" spans="1:30" ht="15" x14ac:dyDescent="0.25">
      <c r="A37" s="295"/>
      <c r="B37" s="166" t="s">
        <v>369</v>
      </c>
      <c r="C37" s="149">
        <v>10.1150164377402</v>
      </c>
      <c r="D37" s="150">
        <v>2.8311239542751099</v>
      </c>
      <c r="E37" s="151"/>
      <c r="F37" s="151">
        <v>5.6837579947230702E-4</v>
      </c>
      <c r="G37" s="151">
        <v>0.17705574817537001</v>
      </c>
      <c r="H37" s="151"/>
      <c r="I37" s="151"/>
      <c r="J37" s="151"/>
      <c r="K37" s="152">
        <v>3.0087480782499498</v>
      </c>
      <c r="L37" s="153"/>
      <c r="M37" s="154"/>
      <c r="N37" s="154">
        <v>5.5831046266897104</v>
      </c>
      <c r="O37" s="154"/>
      <c r="P37" s="154">
        <v>1.5231637328005101</v>
      </c>
      <c r="Q37" s="154"/>
      <c r="R37" s="155">
        <v>7.1062683594902198</v>
      </c>
      <c r="S37" s="153"/>
      <c r="T37" s="154"/>
      <c r="U37" s="154"/>
      <c r="V37" s="155"/>
      <c r="W37" s="153"/>
      <c r="X37" s="154"/>
      <c r="Y37" s="154"/>
      <c r="Z37" s="154"/>
      <c r="AA37" s="156"/>
      <c r="AB37" s="155"/>
      <c r="AC37" s="157"/>
      <c r="AD37" s="158"/>
    </row>
    <row r="38" spans="1:30" ht="15" x14ac:dyDescent="0.25">
      <c r="A38" s="295"/>
      <c r="B38" s="166" t="s">
        <v>370</v>
      </c>
      <c r="C38" s="149">
        <v>8.3008289216462394</v>
      </c>
      <c r="D38" s="150">
        <v>5.3827706574629701</v>
      </c>
      <c r="E38" s="151">
        <v>2.54221329851991</v>
      </c>
      <c r="F38" s="151">
        <v>7.1942881303012796E-2</v>
      </c>
      <c r="G38" s="151">
        <v>0.25103410551524602</v>
      </c>
      <c r="H38" s="151"/>
      <c r="I38" s="151"/>
      <c r="J38" s="151"/>
      <c r="K38" s="152">
        <v>8.24796094280115</v>
      </c>
      <c r="L38" s="153">
        <v>1.2651278245817099E-2</v>
      </c>
      <c r="M38" s="154"/>
      <c r="N38" s="154"/>
      <c r="O38" s="154"/>
      <c r="P38" s="154">
        <v>4.0216700599275498E-2</v>
      </c>
      <c r="Q38" s="154"/>
      <c r="R38" s="155">
        <v>5.2867978845092603E-2</v>
      </c>
      <c r="S38" s="153"/>
      <c r="T38" s="154"/>
      <c r="U38" s="154"/>
      <c r="V38" s="155"/>
      <c r="W38" s="153"/>
      <c r="X38" s="154"/>
      <c r="Y38" s="154"/>
      <c r="Z38" s="154"/>
      <c r="AA38" s="156"/>
      <c r="AB38" s="155"/>
      <c r="AC38" s="157"/>
      <c r="AD38" s="158"/>
    </row>
    <row r="39" spans="1:30" s="116" customFormat="1" ht="15" x14ac:dyDescent="0.25">
      <c r="A39" s="295"/>
      <c r="B39" s="166" t="s">
        <v>371</v>
      </c>
      <c r="C39" s="149">
        <v>14.579715359687</v>
      </c>
      <c r="D39" s="150">
        <v>5.8373355295269604</v>
      </c>
      <c r="E39" s="151">
        <v>0.12899902553793499</v>
      </c>
      <c r="F39" s="151">
        <v>9.4918261750940206E-5</v>
      </c>
      <c r="G39" s="151">
        <v>0.196555333271697</v>
      </c>
      <c r="H39" s="151"/>
      <c r="I39" s="151"/>
      <c r="J39" s="151"/>
      <c r="K39" s="152">
        <v>6.1629848065983399</v>
      </c>
      <c r="L39" s="153"/>
      <c r="M39" s="154"/>
      <c r="N39" s="154">
        <v>8.2626960910666707</v>
      </c>
      <c r="O39" s="154"/>
      <c r="P39" s="154">
        <v>0.15403446202198401</v>
      </c>
      <c r="Q39" s="154"/>
      <c r="R39" s="155">
        <v>8.4167305530886498</v>
      </c>
      <c r="S39" s="153"/>
      <c r="T39" s="154"/>
      <c r="U39" s="154"/>
      <c r="V39" s="155"/>
      <c r="W39" s="153"/>
      <c r="X39" s="154"/>
      <c r="Y39" s="154"/>
      <c r="Z39" s="154"/>
      <c r="AA39" s="156"/>
      <c r="AB39" s="155"/>
      <c r="AC39" s="157"/>
      <c r="AD39" s="158"/>
    </row>
    <row r="40" spans="1:30" ht="15" x14ac:dyDescent="0.25">
      <c r="A40" s="295"/>
      <c r="B40" s="166" t="s">
        <v>372</v>
      </c>
      <c r="C40" s="149">
        <v>11.4873127285873</v>
      </c>
      <c r="D40" s="150">
        <v>4.21723512116563</v>
      </c>
      <c r="E40" s="151"/>
      <c r="F40" s="151"/>
      <c r="G40" s="151">
        <v>5.3129626122384303E-2</v>
      </c>
      <c r="H40" s="151"/>
      <c r="I40" s="151"/>
      <c r="J40" s="151"/>
      <c r="K40" s="152">
        <v>4.2703647472880197</v>
      </c>
      <c r="L40" s="153">
        <v>7.1767312807000003</v>
      </c>
      <c r="M40" s="154"/>
      <c r="N40" s="154"/>
      <c r="O40" s="154"/>
      <c r="P40" s="154">
        <v>4.0216700599275498E-2</v>
      </c>
      <c r="Q40" s="154"/>
      <c r="R40" s="155">
        <v>7.2169479812992803</v>
      </c>
      <c r="S40" s="153"/>
      <c r="T40" s="154"/>
      <c r="U40" s="154"/>
      <c r="V40" s="155"/>
      <c r="W40" s="153"/>
      <c r="X40" s="154"/>
      <c r="Y40" s="154"/>
      <c r="Z40" s="154"/>
      <c r="AA40" s="156"/>
      <c r="AB40" s="155"/>
      <c r="AC40" s="157"/>
      <c r="AD40" s="158"/>
    </row>
    <row r="41" spans="1:30" ht="15" x14ac:dyDescent="0.25">
      <c r="A41" s="295"/>
      <c r="B41" s="180" t="s">
        <v>373</v>
      </c>
      <c r="C41" s="149">
        <v>2.39473373097425</v>
      </c>
      <c r="D41" s="150">
        <v>1.00512745450105</v>
      </c>
      <c r="E41" s="151"/>
      <c r="F41" s="151"/>
      <c r="G41" s="151">
        <v>1.01308971739307E-2</v>
      </c>
      <c r="H41" s="151"/>
      <c r="I41" s="151"/>
      <c r="J41" s="151"/>
      <c r="K41" s="152">
        <v>1.01525835167498</v>
      </c>
      <c r="L41" s="153">
        <v>1.3392586787</v>
      </c>
      <c r="M41" s="154"/>
      <c r="N41" s="154"/>
      <c r="O41" s="154"/>
      <c r="P41" s="154">
        <v>4.0216700599275498E-2</v>
      </c>
      <c r="Q41" s="154"/>
      <c r="R41" s="155">
        <v>1.37947537929928</v>
      </c>
      <c r="S41" s="153"/>
      <c r="T41" s="154"/>
      <c r="U41" s="154"/>
      <c r="V41" s="155"/>
      <c r="W41" s="153"/>
      <c r="X41" s="154"/>
      <c r="Y41" s="154"/>
      <c r="Z41" s="154"/>
      <c r="AA41" s="156"/>
      <c r="AB41" s="155"/>
      <c r="AC41" s="157"/>
      <c r="AD41" s="158"/>
    </row>
    <row r="42" spans="1:30" ht="15" x14ac:dyDescent="0.25">
      <c r="A42" s="295"/>
      <c r="B42" s="181" t="s">
        <v>374</v>
      </c>
      <c r="C42" s="182">
        <v>21.4125723513521</v>
      </c>
      <c r="D42" s="183">
        <v>8.0813022963413292</v>
      </c>
      <c r="E42" s="184">
        <v>3.2662596175284699</v>
      </c>
      <c r="F42" s="184">
        <v>0.20701916357497999</v>
      </c>
      <c r="G42" s="184">
        <v>6.0398272863175097E-2</v>
      </c>
      <c r="H42" s="184"/>
      <c r="I42" s="184"/>
      <c r="J42" s="184"/>
      <c r="K42" s="185">
        <v>11.614979350307999</v>
      </c>
      <c r="L42" s="186">
        <v>0.13996435743132399</v>
      </c>
      <c r="M42" s="187">
        <v>6.8135169108317397</v>
      </c>
      <c r="N42" s="187"/>
      <c r="O42" s="187">
        <v>0.23132207903274701</v>
      </c>
      <c r="P42" s="187">
        <v>2.61278965374829</v>
      </c>
      <c r="Q42" s="187"/>
      <c r="R42" s="188">
        <v>9.7975930010441008</v>
      </c>
      <c r="S42" s="186"/>
      <c r="T42" s="187"/>
      <c r="U42" s="187"/>
      <c r="V42" s="188"/>
      <c r="W42" s="186"/>
      <c r="X42" s="187"/>
      <c r="Y42" s="187"/>
      <c r="Z42" s="187"/>
      <c r="AA42" s="189"/>
      <c r="AB42" s="188"/>
      <c r="AC42" s="190"/>
      <c r="AD42" s="191"/>
    </row>
    <row r="43" spans="1:30" ht="15" x14ac:dyDescent="0.25">
      <c r="A43" s="295"/>
      <c r="B43" s="192" t="s">
        <v>375</v>
      </c>
      <c r="C43" s="169">
        <v>90.711713974301404</v>
      </c>
      <c r="D43" s="170">
        <v>76.024660288430098</v>
      </c>
      <c r="E43" s="171">
        <v>0.598179784410098</v>
      </c>
      <c r="F43" s="171"/>
      <c r="G43" s="171"/>
      <c r="H43" s="171"/>
      <c r="I43" s="171"/>
      <c r="J43" s="171"/>
      <c r="K43" s="172">
        <v>76.622840072840205</v>
      </c>
      <c r="L43" s="173"/>
      <c r="M43" s="174"/>
      <c r="N43" s="174"/>
      <c r="O43" s="174">
        <v>9.11738627536044</v>
      </c>
      <c r="P43" s="174">
        <v>4.4535435737670896</v>
      </c>
      <c r="Q43" s="174">
        <v>0.51794405233370799</v>
      </c>
      <c r="R43" s="175">
        <v>14.0888739014612</v>
      </c>
      <c r="S43" s="173"/>
      <c r="T43" s="174"/>
      <c r="U43" s="174"/>
      <c r="V43" s="175"/>
      <c r="W43" s="173"/>
      <c r="X43" s="174"/>
      <c r="Y43" s="174"/>
      <c r="Z43" s="174"/>
      <c r="AA43" s="176"/>
      <c r="AB43" s="175"/>
      <c r="AC43" s="177"/>
      <c r="AD43" s="178"/>
    </row>
    <row r="44" spans="1:30" ht="15" x14ac:dyDescent="0.25">
      <c r="A44" s="295"/>
      <c r="B44" s="166" t="s">
        <v>376</v>
      </c>
      <c r="C44" s="149">
        <v>46.626830038130102</v>
      </c>
      <c r="D44" s="150">
        <v>33.815544285008002</v>
      </c>
      <c r="E44" s="151">
        <v>0.598179784410098</v>
      </c>
      <c r="F44" s="151"/>
      <c r="G44" s="151"/>
      <c r="H44" s="151"/>
      <c r="I44" s="151"/>
      <c r="J44" s="151"/>
      <c r="K44" s="152">
        <v>34.413724069418102</v>
      </c>
      <c r="L44" s="153"/>
      <c r="M44" s="154"/>
      <c r="N44" s="154"/>
      <c r="O44" s="154">
        <v>7.2416183426112797</v>
      </c>
      <c r="P44" s="154">
        <v>4.4535435737670896</v>
      </c>
      <c r="Q44" s="154">
        <v>0.51794405233370799</v>
      </c>
      <c r="R44" s="155">
        <v>12.2131059687121</v>
      </c>
      <c r="S44" s="153"/>
      <c r="T44" s="154"/>
      <c r="U44" s="154"/>
      <c r="V44" s="155"/>
      <c r="W44" s="153"/>
      <c r="X44" s="154"/>
      <c r="Y44" s="154"/>
      <c r="Z44" s="154"/>
      <c r="AA44" s="156"/>
      <c r="AB44" s="155"/>
      <c r="AC44" s="157"/>
      <c r="AD44" s="158"/>
    </row>
    <row r="45" spans="1:30" ht="15" x14ac:dyDescent="0.25">
      <c r="A45" s="295"/>
      <c r="B45" s="181" t="s">
        <v>377</v>
      </c>
      <c r="C45" s="182">
        <v>44.084883936171302</v>
      </c>
      <c r="D45" s="183">
        <v>42.209116003422103</v>
      </c>
      <c r="E45" s="184"/>
      <c r="F45" s="184"/>
      <c r="G45" s="184"/>
      <c r="H45" s="184"/>
      <c r="I45" s="184"/>
      <c r="J45" s="184"/>
      <c r="K45" s="185">
        <v>42.209116003422103</v>
      </c>
      <c r="L45" s="186"/>
      <c r="M45" s="187"/>
      <c r="N45" s="187"/>
      <c r="O45" s="187">
        <v>1.8757679327491601</v>
      </c>
      <c r="P45" s="187"/>
      <c r="Q45" s="187"/>
      <c r="R45" s="188">
        <v>1.8757679327491601</v>
      </c>
      <c r="S45" s="186"/>
      <c r="T45" s="187"/>
      <c r="U45" s="187"/>
      <c r="V45" s="188"/>
      <c r="W45" s="186"/>
      <c r="X45" s="187"/>
      <c r="Y45" s="187"/>
      <c r="Z45" s="187"/>
      <c r="AA45" s="189"/>
      <c r="AB45" s="188"/>
      <c r="AC45" s="190"/>
      <c r="AD45" s="191"/>
    </row>
    <row r="46" spans="1:30" ht="15" x14ac:dyDescent="0.25">
      <c r="A46" s="295"/>
      <c r="B46" s="168" t="s">
        <v>312</v>
      </c>
      <c r="C46" s="169">
        <v>72.726045331611701</v>
      </c>
      <c r="D46" s="170">
        <v>3.5971791832000002</v>
      </c>
      <c r="E46" s="171">
        <v>1.6475810202062E-2</v>
      </c>
      <c r="F46" s="171"/>
      <c r="G46" s="171">
        <v>9.9966797077055993</v>
      </c>
      <c r="H46" s="171"/>
      <c r="I46" s="171"/>
      <c r="J46" s="171"/>
      <c r="K46" s="172">
        <v>13.6103347011077</v>
      </c>
      <c r="L46" s="173"/>
      <c r="M46" s="174"/>
      <c r="N46" s="174"/>
      <c r="O46" s="174"/>
      <c r="P46" s="171">
        <v>5.7630000000000001E-2</v>
      </c>
      <c r="Q46" s="174"/>
      <c r="R46" s="175">
        <v>5.7630000000000001E-2</v>
      </c>
      <c r="S46" s="173">
        <v>7.9244850130006004</v>
      </c>
      <c r="T46" s="174">
        <v>24.008544277313199</v>
      </c>
      <c r="U46" s="174">
        <v>27.1250513401902</v>
      </c>
      <c r="V46" s="175">
        <v>59.058080630504001</v>
      </c>
      <c r="W46" s="173"/>
      <c r="X46" s="174"/>
      <c r="Y46" s="174"/>
      <c r="Z46" s="174"/>
      <c r="AA46" s="176"/>
      <c r="AB46" s="175"/>
      <c r="AC46" s="177"/>
      <c r="AD46" s="178"/>
    </row>
    <row r="47" spans="1:30" s="116" customFormat="1" ht="17.25" x14ac:dyDescent="0.25">
      <c r="A47" s="295"/>
      <c r="B47" s="166" t="s">
        <v>378</v>
      </c>
      <c r="C47" s="149">
        <v>13.667964701107699</v>
      </c>
      <c r="D47" s="150">
        <v>3.5971791832000002</v>
      </c>
      <c r="E47" s="151">
        <v>1.6475810202062E-2</v>
      </c>
      <c r="F47" s="151"/>
      <c r="G47" s="151">
        <v>9.9966797077055993</v>
      </c>
      <c r="H47" s="151"/>
      <c r="I47" s="151"/>
      <c r="J47" s="151"/>
      <c r="K47" s="152">
        <v>13.6103347011077</v>
      </c>
      <c r="L47" s="153"/>
      <c r="M47" s="154"/>
      <c r="N47" s="154"/>
      <c r="O47" s="154"/>
      <c r="P47" s="154">
        <v>5.7630000000000001E-2</v>
      </c>
      <c r="Q47" s="154"/>
      <c r="R47" s="155">
        <v>5.7630000000000001E-2</v>
      </c>
      <c r="S47" s="153"/>
      <c r="T47" s="154"/>
      <c r="U47" s="154"/>
      <c r="V47" s="155"/>
      <c r="W47" s="153"/>
      <c r="X47" s="154"/>
      <c r="Y47" s="154"/>
      <c r="Z47" s="154"/>
      <c r="AA47" s="156"/>
      <c r="AB47" s="155"/>
      <c r="AC47" s="157"/>
      <c r="AD47" s="158"/>
    </row>
    <row r="48" spans="1:30" ht="15" x14ac:dyDescent="0.25">
      <c r="A48" s="295"/>
      <c r="B48" s="180" t="s">
        <v>379</v>
      </c>
      <c r="C48" s="149">
        <v>23.505238770498998</v>
      </c>
      <c r="D48" s="150"/>
      <c r="E48" s="151"/>
      <c r="F48" s="151"/>
      <c r="G48" s="151"/>
      <c r="H48" s="151"/>
      <c r="I48" s="151"/>
      <c r="J48" s="151"/>
      <c r="K48" s="152"/>
      <c r="L48" s="153"/>
      <c r="M48" s="154"/>
      <c r="N48" s="154"/>
      <c r="O48" s="154"/>
      <c r="P48" s="154"/>
      <c r="Q48" s="154"/>
      <c r="R48" s="155"/>
      <c r="S48" s="153"/>
      <c r="T48" s="154"/>
      <c r="U48" s="154">
        <v>23.505238770498998</v>
      </c>
      <c r="V48" s="155">
        <v>23.505238770498998</v>
      </c>
      <c r="W48" s="153"/>
      <c r="X48" s="154"/>
      <c r="Y48" s="154"/>
      <c r="Z48" s="154"/>
      <c r="AA48" s="156"/>
      <c r="AB48" s="155"/>
      <c r="AC48" s="157"/>
      <c r="AD48" s="158"/>
    </row>
    <row r="49" spans="1:30" ht="15" x14ac:dyDescent="0.25">
      <c r="A49" s="295"/>
      <c r="B49" s="193" t="s">
        <v>380</v>
      </c>
      <c r="C49" s="182">
        <v>35.552841860005003</v>
      </c>
      <c r="D49" s="183"/>
      <c r="E49" s="184"/>
      <c r="F49" s="184"/>
      <c r="G49" s="184"/>
      <c r="H49" s="184"/>
      <c r="I49" s="184"/>
      <c r="J49" s="184"/>
      <c r="K49" s="185"/>
      <c r="L49" s="186"/>
      <c r="M49" s="187"/>
      <c r="N49" s="187"/>
      <c r="O49" s="187"/>
      <c r="P49" s="187"/>
      <c r="Q49" s="187"/>
      <c r="R49" s="188"/>
      <c r="S49" s="186">
        <v>7.9244850130006004</v>
      </c>
      <c r="T49" s="187">
        <v>24.008544277313199</v>
      </c>
      <c r="U49" s="187">
        <v>3.6198125696911498</v>
      </c>
      <c r="V49" s="188">
        <v>35.552841860005003</v>
      </c>
      <c r="W49" s="186"/>
      <c r="X49" s="187"/>
      <c r="Y49" s="187"/>
      <c r="Z49" s="187"/>
      <c r="AA49" s="189"/>
      <c r="AB49" s="188"/>
      <c r="AC49" s="190"/>
      <c r="AD49" s="191"/>
    </row>
    <row r="50" spans="1:30" ht="15" x14ac:dyDescent="0.25">
      <c r="A50" s="295"/>
      <c r="B50" s="194" t="s">
        <v>313</v>
      </c>
      <c r="C50" s="195">
        <v>27.5942652844967</v>
      </c>
      <c r="D50" s="196"/>
      <c r="E50" s="197"/>
      <c r="F50" s="197"/>
      <c r="G50" s="197"/>
      <c r="H50" s="197"/>
      <c r="I50" s="197"/>
      <c r="J50" s="197"/>
      <c r="K50" s="198"/>
      <c r="L50" s="199"/>
      <c r="M50" s="200"/>
      <c r="N50" s="200"/>
      <c r="O50" s="200">
        <v>1.3014168603462901E-2</v>
      </c>
      <c r="P50" s="200"/>
      <c r="Q50" s="200"/>
      <c r="R50" s="201">
        <v>1.3014168603462901E-2</v>
      </c>
      <c r="S50" s="199"/>
      <c r="T50" s="200"/>
      <c r="U50" s="200"/>
      <c r="V50" s="201"/>
      <c r="W50" s="199">
        <v>22.988985805510801</v>
      </c>
      <c r="X50" s="200">
        <v>0.38138836315313401</v>
      </c>
      <c r="Y50" s="200">
        <v>1.02129056633833</v>
      </c>
      <c r="Z50" s="200">
        <v>0.186969741489972</v>
      </c>
      <c r="AA50" s="202">
        <v>3.0026166394009999</v>
      </c>
      <c r="AB50" s="201">
        <v>27.581251115893199</v>
      </c>
      <c r="AC50" s="203"/>
      <c r="AD50" s="204"/>
    </row>
    <row r="51" spans="1:30" ht="17.25" x14ac:dyDescent="0.25">
      <c r="A51" s="295"/>
      <c r="B51" s="180" t="s">
        <v>381</v>
      </c>
      <c r="C51" s="149">
        <v>26.386004976668399</v>
      </c>
      <c r="D51" s="150"/>
      <c r="E51" s="151"/>
      <c r="F51" s="151"/>
      <c r="G51" s="151"/>
      <c r="H51" s="151"/>
      <c r="I51" s="151"/>
      <c r="J51" s="151"/>
      <c r="K51" s="152"/>
      <c r="L51" s="153"/>
      <c r="M51" s="154"/>
      <c r="N51" s="154"/>
      <c r="O51" s="154">
        <v>1.3014168603462901E-2</v>
      </c>
      <c r="P51" s="154"/>
      <c r="Q51" s="154"/>
      <c r="R51" s="155">
        <v>1.3014168603462901E-2</v>
      </c>
      <c r="S51" s="153"/>
      <c r="T51" s="154"/>
      <c r="U51" s="154"/>
      <c r="V51" s="155"/>
      <c r="W51" s="153">
        <v>22.988985805510801</v>
      </c>
      <c r="X51" s="154">
        <v>0.38138836315313401</v>
      </c>
      <c r="Y51" s="154"/>
      <c r="Z51" s="154"/>
      <c r="AA51" s="156">
        <v>3.0026166394009999</v>
      </c>
      <c r="AB51" s="155">
        <v>26.372990808064898</v>
      </c>
      <c r="AC51" s="157"/>
      <c r="AD51" s="158"/>
    </row>
    <row r="52" spans="1:30" ht="15" x14ac:dyDescent="0.25">
      <c r="A52" s="295"/>
      <c r="B52" s="180" t="s">
        <v>382</v>
      </c>
      <c r="C52" s="149">
        <v>1.02129056633833</v>
      </c>
      <c r="D52" s="150"/>
      <c r="E52" s="151"/>
      <c r="F52" s="151"/>
      <c r="G52" s="151"/>
      <c r="H52" s="151"/>
      <c r="I52" s="151"/>
      <c r="J52" s="151"/>
      <c r="K52" s="152"/>
      <c r="L52" s="153"/>
      <c r="M52" s="154"/>
      <c r="N52" s="154"/>
      <c r="O52" s="154"/>
      <c r="P52" s="154"/>
      <c r="Q52" s="154"/>
      <c r="R52" s="155"/>
      <c r="S52" s="153"/>
      <c r="T52" s="154"/>
      <c r="U52" s="154"/>
      <c r="V52" s="155"/>
      <c r="W52" s="153"/>
      <c r="X52" s="154"/>
      <c r="Y52" s="154">
        <v>1.02129056633833</v>
      </c>
      <c r="Z52" s="154"/>
      <c r="AA52" s="156"/>
      <c r="AB52" s="155">
        <v>1.02129056633833</v>
      </c>
      <c r="AC52" s="157"/>
      <c r="AD52" s="158"/>
    </row>
    <row r="53" spans="1:30" s="205" customFormat="1" ht="15" x14ac:dyDescent="0.25">
      <c r="A53" s="295"/>
      <c r="B53" s="180" t="s">
        <v>383</v>
      </c>
      <c r="C53" s="149">
        <v>0.186969741489972</v>
      </c>
      <c r="D53" s="150"/>
      <c r="E53" s="151"/>
      <c r="F53" s="151"/>
      <c r="G53" s="151"/>
      <c r="H53" s="151"/>
      <c r="I53" s="151"/>
      <c r="J53" s="151"/>
      <c r="K53" s="152"/>
      <c r="L53" s="153"/>
      <c r="M53" s="154"/>
      <c r="N53" s="154"/>
      <c r="O53" s="154"/>
      <c r="P53" s="154"/>
      <c r="Q53" s="154"/>
      <c r="R53" s="155"/>
      <c r="S53" s="153"/>
      <c r="T53" s="154"/>
      <c r="U53" s="154"/>
      <c r="V53" s="155"/>
      <c r="W53" s="153"/>
      <c r="X53" s="154"/>
      <c r="Y53" s="154"/>
      <c r="Z53" s="154">
        <v>0.186969741489972</v>
      </c>
      <c r="AA53" s="156"/>
      <c r="AB53" s="155">
        <v>0.186969741489972</v>
      </c>
      <c r="AC53" s="157"/>
      <c r="AD53" s="158"/>
    </row>
    <row r="54" spans="1:30" ht="15" x14ac:dyDescent="0.25">
      <c r="A54" s="295"/>
      <c r="B54" s="206" t="s">
        <v>384</v>
      </c>
      <c r="C54" s="207">
        <v>2.5988015967326898</v>
      </c>
      <c r="D54" s="208">
        <v>0.51257775041541798</v>
      </c>
      <c r="E54" s="209"/>
      <c r="F54" s="209"/>
      <c r="G54" s="209">
        <v>0.69535052449547596</v>
      </c>
      <c r="H54" s="209">
        <v>1.3908733218217999</v>
      </c>
      <c r="I54" s="209"/>
      <c r="J54" s="209"/>
      <c r="K54" s="210">
        <v>2.5988015967326898</v>
      </c>
      <c r="L54" s="211"/>
      <c r="M54" s="212"/>
      <c r="N54" s="212"/>
      <c r="O54" s="212"/>
      <c r="P54" s="212"/>
      <c r="Q54" s="212"/>
      <c r="R54" s="213"/>
      <c r="S54" s="211"/>
      <c r="T54" s="212"/>
      <c r="U54" s="212"/>
      <c r="V54" s="213"/>
      <c r="W54" s="211"/>
      <c r="X54" s="212"/>
      <c r="Y54" s="212"/>
      <c r="Z54" s="212"/>
      <c r="AA54" s="214"/>
      <c r="AB54" s="213"/>
      <c r="AC54" s="215"/>
      <c r="AD54" s="216"/>
    </row>
    <row r="55" spans="1:30" ht="15" x14ac:dyDescent="0.25">
      <c r="A55" s="295"/>
      <c r="B55" s="194" t="s">
        <v>385</v>
      </c>
      <c r="C55" s="195">
        <v>21.259875818685501</v>
      </c>
      <c r="D55" s="196">
        <v>12.3862285858402</v>
      </c>
      <c r="E55" s="197">
        <v>0.54524278797778503</v>
      </c>
      <c r="F55" s="197">
        <v>0.113881847998814</v>
      </c>
      <c r="G55" s="197">
        <v>7.0742054575084499</v>
      </c>
      <c r="H55" s="197"/>
      <c r="I55" s="197"/>
      <c r="J55" s="197"/>
      <c r="K55" s="198">
        <v>20.119558679325198</v>
      </c>
      <c r="L55" s="199">
        <v>0.162420817858003</v>
      </c>
      <c r="M55" s="200"/>
      <c r="N55" s="200"/>
      <c r="O55" s="200">
        <v>0.45683334233691097</v>
      </c>
      <c r="P55" s="200">
        <v>0.490759</v>
      </c>
      <c r="Q55" s="200">
        <v>3.0303979165352098E-2</v>
      </c>
      <c r="R55" s="201">
        <v>1.14031713936027</v>
      </c>
      <c r="S55" s="199"/>
      <c r="T55" s="200"/>
      <c r="U55" s="200"/>
      <c r="V55" s="201"/>
      <c r="W55" s="199"/>
      <c r="X55" s="200"/>
      <c r="Y55" s="200"/>
      <c r="Z55" s="200"/>
      <c r="AA55" s="202"/>
      <c r="AB55" s="201"/>
      <c r="AC55" s="203"/>
      <c r="AD55" s="204"/>
    </row>
    <row r="56" spans="1:30" s="116" customFormat="1" ht="15" x14ac:dyDescent="0.25">
      <c r="A56" s="295"/>
      <c r="B56" s="166" t="s">
        <v>386</v>
      </c>
      <c r="C56" s="149">
        <v>13.942251400001901</v>
      </c>
      <c r="D56" s="150">
        <v>10.947380575340199</v>
      </c>
      <c r="E56" s="151">
        <v>0.54514447986332604</v>
      </c>
      <c r="F56" s="151">
        <v>0.113881847998814</v>
      </c>
      <c r="G56" s="151">
        <v>1.2841193574393399</v>
      </c>
      <c r="H56" s="151"/>
      <c r="I56" s="151"/>
      <c r="J56" s="151"/>
      <c r="K56" s="152">
        <v>12.8905262606417</v>
      </c>
      <c r="L56" s="153">
        <v>0.162420817858003</v>
      </c>
      <c r="M56" s="154"/>
      <c r="N56" s="154"/>
      <c r="O56" s="154">
        <v>0.45683334233691097</v>
      </c>
      <c r="P56" s="154">
        <v>0.402167</v>
      </c>
      <c r="Q56" s="154">
        <v>3.0303979165352098E-2</v>
      </c>
      <c r="R56" s="155">
        <v>1.05172513936027</v>
      </c>
      <c r="S56" s="153"/>
      <c r="T56" s="154"/>
      <c r="U56" s="154"/>
      <c r="V56" s="155"/>
      <c r="W56" s="153"/>
      <c r="X56" s="154"/>
      <c r="Y56" s="154"/>
      <c r="Z56" s="154"/>
      <c r="AA56" s="156"/>
      <c r="AB56" s="155"/>
      <c r="AC56" s="157"/>
      <c r="AD56" s="158"/>
    </row>
    <row r="57" spans="1:30" ht="15" x14ac:dyDescent="0.25">
      <c r="A57" s="295"/>
      <c r="B57" s="166" t="s">
        <v>387</v>
      </c>
      <c r="C57" s="149">
        <v>5.98038273519564</v>
      </c>
      <c r="D57" s="150">
        <v>1.3627632535</v>
      </c>
      <c r="E57" s="151">
        <v>9.8308114459179E-5</v>
      </c>
      <c r="F57" s="151"/>
      <c r="G57" s="151">
        <v>4.5702871735811801</v>
      </c>
      <c r="H57" s="151"/>
      <c r="I57" s="151"/>
      <c r="J57" s="151"/>
      <c r="K57" s="152">
        <v>5.9331487351956396</v>
      </c>
      <c r="L57" s="153"/>
      <c r="M57" s="154"/>
      <c r="N57" s="154"/>
      <c r="O57" s="154"/>
      <c r="P57" s="154">
        <v>4.7233999999999998E-2</v>
      </c>
      <c r="Q57" s="154"/>
      <c r="R57" s="155">
        <v>4.7233999999999998E-2</v>
      </c>
      <c r="S57" s="153"/>
      <c r="T57" s="154"/>
      <c r="U57" s="154"/>
      <c r="V57" s="155"/>
      <c r="W57" s="153"/>
      <c r="X57" s="154"/>
      <c r="Y57" s="154"/>
      <c r="Z57" s="154"/>
      <c r="AA57" s="156"/>
      <c r="AB57" s="155"/>
      <c r="AC57" s="157"/>
      <c r="AD57" s="158"/>
    </row>
    <row r="58" spans="1:30" ht="15" x14ac:dyDescent="0.25">
      <c r="A58" s="295"/>
      <c r="B58" s="181" t="s">
        <v>388</v>
      </c>
      <c r="C58" s="182">
        <v>1.3372416834879399</v>
      </c>
      <c r="D58" s="183">
        <v>7.6084757000000003E-2</v>
      </c>
      <c r="E58" s="184"/>
      <c r="F58" s="184"/>
      <c r="G58" s="184">
        <v>1.2197989264879301</v>
      </c>
      <c r="H58" s="184"/>
      <c r="I58" s="184"/>
      <c r="J58" s="184"/>
      <c r="K58" s="185">
        <v>1.2958836834879399</v>
      </c>
      <c r="L58" s="186"/>
      <c r="M58" s="187"/>
      <c r="N58" s="187"/>
      <c r="O58" s="187"/>
      <c r="P58" s="187">
        <v>4.1357999999999999E-2</v>
      </c>
      <c r="Q58" s="187"/>
      <c r="R58" s="188">
        <v>4.1357999999999999E-2</v>
      </c>
      <c r="S58" s="186"/>
      <c r="T58" s="187"/>
      <c r="U58" s="187"/>
      <c r="V58" s="188"/>
      <c r="W58" s="186"/>
      <c r="X58" s="187"/>
      <c r="Y58" s="187"/>
      <c r="Z58" s="187"/>
      <c r="AA58" s="189"/>
      <c r="AB58" s="188"/>
      <c r="AC58" s="190"/>
      <c r="AD58" s="191"/>
    </row>
    <row r="59" spans="1:30" ht="15.75" thickBot="1" x14ac:dyDescent="0.3">
      <c r="A59" s="296"/>
      <c r="B59" s="217"/>
      <c r="C59" s="218"/>
      <c r="D59" s="219"/>
      <c r="E59" s="220"/>
      <c r="F59" s="220"/>
      <c r="G59" s="220"/>
      <c r="H59" s="220"/>
      <c r="I59" s="220"/>
      <c r="J59" s="220"/>
      <c r="K59" s="221"/>
      <c r="L59" s="219"/>
      <c r="M59" s="220"/>
      <c r="N59" s="220"/>
      <c r="O59" s="220"/>
      <c r="P59" s="220"/>
      <c r="Q59" s="220"/>
      <c r="R59" s="221"/>
      <c r="S59" s="219"/>
      <c r="T59" s="220"/>
      <c r="U59" s="220"/>
      <c r="V59" s="221"/>
      <c r="W59" s="219"/>
      <c r="X59" s="220"/>
      <c r="Y59" s="220"/>
      <c r="Z59" s="220"/>
      <c r="AA59" s="222"/>
      <c r="AB59" s="221"/>
      <c r="AC59" s="223"/>
      <c r="AD59" s="224">
        <v>9.8780148210000096</v>
      </c>
    </row>
    <row r="60" spans="1:30" ht="15" x14ac:dyDescent="0.25">
      <c r="A60" s="225"/>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row>
    <row r="61" spans="1:30" ht="15" x14ac:dyDescent="0.25">
      <c r="A61" s="227" t="s">
        <v>389</v>
      </c>
      <c r="B61" s="228"/>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row>
    <row r="62" spans="1:30" ht="15" x14ac:dyDescent="0.25">
      <c r="A62" s="227"/>
      <c r="B62" s="228" t="s">
        <v>390</v>
      </c>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row>
    <row r="63" spans="1:30" ht="15" x14ac:dyDescent="0.25">
      <c r="A63" s="227"/>
      <c r="B63" s="228" t="s">
        <v>391</v>
      </c>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row>
    <row r="64" spans="1:30" ht="15" x14ac:dyDescent="0.25">
      <c r="A64" s="227" t="s">
        <v>392</v>
      </c>
      <c r="B64" s="228" t="s">
        <v>393</v>
      </c>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row>
    <row r="65" spans="1:30" ht="15" x14ac:dyDescent="0.25">
      <c r="A65" s="227" t="s">
        <v>394</v>
      </c>
      <c r="B65" s="228" t="s">
        <v>395</v>
      </c>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row>
    <row r="66" spans="1:30" s="205" customFormat="1" ht="15" x14ac:dyDescent="0.25">
      <c r="A66" s="227" t="s">
        <v>396</v>
      </c>
      <c r="B66" s="228" t="s">
        <v>397</v>
      </c>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row>
    <row r="67" spans="1:30" s="205" customFormat="1" ht="15" x14ac:dyDescent="0.25">
      <c r="A67" s="227" t="s">
        <v>398</v>
      </c>
      <c r="B67" s="228" t="s">
        <v>399</v>
      </c>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row>
    <row r="68" spans="1:30" s="205" customFormat="1" ht="15" x14ac:dyDescent="0.25">
      <c r="A68" s="227" t="s">
        <v>400</v>
      </c>
      <c r="B68" s="228" t="s">
        <v>401</v>
      </c>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row>
    <row r="69" spans="1:30" ht="18" x14ac:dyDescent="0.35">
      <c r="A69" s="227" t="s">
        <v>402</v>
      </c>
      <c r="B69" s="228" t="s">
        <v>403</v>
      </c>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row>
    <row r="70" spans="1:30" ht="15" x14ac:dyDescent="0.25">
      <c r="A70" s="225" t="s">
        <v>404</v>
      </c>
      <c r="B70" s="228" t="s">
        <v>405</v>
      </c>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row>
    <row r="71" spans="1:30" ht="15" x14ac:dyDescent="0.25">
      <c r="A71" s="225" t="s">
        <v>406</v>
      </c>
      <c r="B71" s="228" t="s">
        <v>407</v>
      </c>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row>
    <row r="72" spans="1:30" ht="15" x14ac:dyDescent="0.25">
      <c r="A72" s="225" t="s">
        <v>408</v>
      </c>
      <c r="B72" s="228" t="s">
        <v>409</v>
      </c>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row>
    <row r="73" spans="1:30" ht="18" x14ac:dyDescent="0.35">
      <c r="A73" s="225" t="s">
        <v>410</v>
      </c>
      <c r="B73" s="228" t="s">
        <v>411</v>
      </c>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c r="AD73" s="226"/>
    </row>
    <row r="74" spans="1:30" ht="18" x14ac:dyDescent="0.35">
      <c r="A74" s="229">
        <v>0</v>
      </c>
      <c r="B74" s="226" t="s">
        <v>412</v>
      </c>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c r="AD74" s="226"/>
    </row>
    <row r="76" spans="1:30" ht="15" x14ac:dyDescent="0.25">
      <c r="B76" s="230"/>
    </row>
    <row r="77" spans="1:30" ht="15" x14ac:dyDescent="0.25">
      <c r="B77" s="228"/>
    </row>
    <row r="78" spans="1:30" ht="15" x14ac:dyDescent="0.25">
      <c r="B78" s="228"/>
    </row>
    <row r="79" spans="1:30" ht="15" x14ac:dyDescent="0.25">
      <c r="B79" s="228"/>
    </row>
    <row r="80" spans="1:30" ht="15" x14ac:dyDescent="0.25">
      <c r="B80" s="228"/>
    </row>
    <row r="81" spans="2:2" ht="15" x14ac:dyDescent="0.25">
      <c r="B81" s="228"/>
    </row>
    <row r="82" spans="2:2" ht="15" x14ac:dyDescent="0.25">
      <c r="B82" s="228"/>
    </row>
    <row r="83" spans="2:2" ht="15" x14ac:dyDescent="0.25">
      <c r="B83" s="228"/>
    </row>
    <row r="84" spans="2:2" ht="15" x14ac:dyDescent="0.25">
      <c r="B84" s="228"/>
    </row>
    <row r="85" spans="2:2" ht="15" x14ac:dyDescent="0.25">
      <c r="B85" s="228"/>
    </row>
    <row r="86" spans="2:2" ht="15" x14ac:dyDescent="0.25">
      <c r="B86" s="228"/>
    </row>
    <row r="87" spans="2:2" ht="15" x14ac:dyDescent="0.25">
      <c r="B87" s="226"/>
    </row>
  </sheetData>
  <mergeCells count="40">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 ref="Z5:Z8"/>
    <mergeCell ref="AA5:AA8"/>
    <mergeCell ref="P5:P8"/>
    <mergeCell ref="Q5:Q8"/>
    <mergeCell ref="R5:R8"/>
    <mergeCell ref="S5:S8"/>
    <mergeCell ref="T5:T8"/>
    <mergeCell ref="U5:U8"/>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s>
  <pageMargins left="0.5" right="0.5" top="0.5" bottom="0.5" header="0.25" footer="0.25"/>
  <pageSetup paperSize="17" scale="48" orientation="landscape" r:id="rId1"/>
  <headerFooter alignWithMargins="0">
    <oddFooter>&amp;C&amp;Z&amp;F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2447-497A-48B6-9831-FAE2E33B6FAC}">
  <dimension ref="B5:I19"/>
  <sheetViews>
    <sheetView workbookViewId="0">
      <selection activeCell="B33" sqref="B33"/>
    </sheetView>
  </sheetViews>
  <sheetFormatPr defaultRowHeight="12.75" x14ac:dyDescent="0.25"/>
  <cols>
    <col min="1" max="1" width="9.140625" style="277"/>
    <col min="2" max="2" width="25.5703125" style="277" customWidth="1"/>
    <col min="3" max="3" width="10.42578125" style="277" customWidth="1"/>
    <col min="4" max="9" width="7.85546875" style="277" customWidth="1"/>
    <col min="10" max="16384" width="9.140625" style="277"/>
  </cols>
  <sheetData>
    <row r="5" spans="2:9" x14ac:dyDescent="0.25">
      <c r="B5" s="277" t="s">
        <v>436</v>
      </c>
    </row>
    <row r="8" spans="2:9" s="278" customFormat="1" ht="38.25" x14ac:dyDescent="0.25">
      <c r="C8" s="278" t="s">
        <v>437</v>
      </c>
      <c r="G8" s="278" t="s">
        <v>438</v>
      </c>
      <c r="I8" s="278" t="s">
        <v>439</v>
      </c>
    </row>
    <row r="9" spans="2:9" x14ac:dyDescent="0.25">
      <c r="C9" s="277">
        <v>2005</v>
      </c>
      <c r="D9" s="277">
        <v>2010</v>
      </c>
      <c r="E9" s="277">
        <v>2015</v>
      </c>
      <c r="F9" s="277">
        <v>2019</v>
      </c>
      <c r="G9" s="277">
        <v>2020</v>
      </c>
      <c r="H9" s="277">
        <v>2030</v>
      </c>
    </row>
    <row r="10" spans="2:9" x14ac:dyDescent="0.25">
      <c r="B10" s="277" t="s">
        <v>344</v>
      </c>
      <c r="C10" s="277">
        <v>160</v>
      </c>
      <c r="D10" s="277">
        <v>166</v>
      </c>
      <c r="E10" s="277">
        <v>190</v>
      </c>
      <c r="F10" s="277">
        <v>191</v>
      </c>
      <c r="G10" s="277">
        <v>179</v>
      </c>
      <c r="H10" s="277">
        <v>187</v>
      </c>
      <c r="I10" s="277">
        <v>27</v>
      </c>
    </row>
    <row r="11" spans="2:9" x14ac:dyDescent="0.25">
      <c r="B11" s="277" t="s">
        <v>54</v>
      </c>
      <c r="C11" s="277">
        <v>118</v>
      </c>
      <c r="D11" s="277">
        <v>95</v>
      </c>
      <c r="E11" s="277">
        <v>79</v>
      </c>
      <c r="F11" s="277">
        <v>61</v>
      </c>
      <c r="G11" s="277">
        <v>52</v>
      </c>
      <c r="H11" s="277">
        <v>28</v>
      </c>
      <c r="I11" s="277">
        <v>-90</v>
      </c>
    </row>
    <row r="12" spans="2:9" x14ac:dyDescent="0.25">
      <c r="B12" s="277" t="s">
        <v>333</v>
      </c>
      <c r="C12" s="277">
        <v>160</v>
      </c>
      <c r="D12" s="277">
        <v>167</v>
      </c>
      <c r="E12" s="277">
        <v>172</v>
      </c>
      <c r="F12" s="277">
        <v>186</v>
      </c>
      <c r="G12" s="277">
        <v>165</v>
      </c>
      <c r="H12" s="277">
        <v>170</v>
      </c>
      <c r="I12" s="277">
        <v>10</v>
      </c>
    </row>
    <row r="13" spans="2:9" x14ac:dyDescent="0.25">
      <c r="B13" s="277" t="s">
        <v>367</v>
      </c>
      <c r="C13" s="277">
        <v>87</v>
      </c>
      <c r="D13" s="277">
        <v>75</v>
      </c>
      <c r="E13" s="277">
        <v>77</v>
      </c>
      <c r="F13" s="277">
        <v>77</v>
      </c>
      <c r="G13" s="277">
        <v>69</v>
      </c>
      <c r="H13" s="277">
        <v>75</v>
      </c>
      <c r="I13" s="277">
        <v>-13</v>
      </c>
    </row>
    <row r="14" spans="2:9" x14ac:dyDescent="0.25">
      <c r="B14" s="277" t="s">
        <v>375</v>
      </c>
      <c r="C14" s="277">
        <v>84</v>
      </c>
      <c r="D14" s="277">
        <v>80</v>
      </c>
      <c r="E14" s="277">
        <v>83</v>
      </c>
      <c r="F14" s="277">
        <v>91</v>
      </c>
      <c r="G14" s="277">
        <v>85</v>
      </c>
      <c r="H14" s="277">
        <v>76</v>
      </c>
      <c r="I14" s="277">
        <v>-9</v>
      </c>
    </row>
    <row r="15" spans="2:9" x14ac:dyDescent="0.25">
      <c r="B15" s="277" t="s">
        <v>312</v>
      </c>
      <c r="C15" s="277">
        <v>72</v>
      </c>
      <c r="D15" s="277">
        <v>68</v>
      </c>
      <c r="E15" s="277">
        <v>71</v>
      </c>
      <c r="F15" s="277">
        <v>73</v>
      </c>
      <c r="G15" s="277">
        <v>72</v>
      </c>
      <c r="H15" s="277">
        <v>74</v>
      </c>
      <c r="I15" s="277">
        <v>2</v>
      </c>
    </row>
    <row r="16" spans="2:9" x14ac:dyDescent="0.25">
      <c r="B16" s="277" t="s">
        <v>440</v>
      </c>
      <c r="C16" s="277">
        <v>57</v>
      </c>
      <c r="D16" s="277">
        <v>52</v>
      </c>
      <c r="E16" s="277">
        <v>50</v>
      </c>
      <c r="F16" s="277">
        <v>51</v>
      </c>
      <c r="G16" s="277">
        <v>51</v>
      </c>
      <c r="H16" s="277">
        <v>50</v>
      </c>
      <c r="I16" s="277">
        <v>-7</v>
      </c>
    </row>
    <row r="17" spans="2:9" x14ac:dyDescent="0.25">
      <c r="B17" s="277" t="s">
        <v>441</v>
      </c>
      <c r="C17" s="277" t="s">
        <v>442</v>
      </c>
      <c r="D17" s="277">
        <v>10</v>
      </c>
      <c r="E17" s="277">
        <v>-4</v>
      </c>
      <c r="F17" s="277">
        <v>-8</v>
      </c>
      <c r="G17" s="277">
        <v>-10</v>
      </c>
      <c r="H17" s="277">
        <v>-11</v>
      </c>
      <c r="I17" s="277" t="s">
        <v>442</v>
      </c>
    </row>
    <row r="18" spans="2:9" x14ac:dyDescent="0.25">
      <c r="B18" s="277" t="s">
        <v>443</v>
      </c>
      <c r="C18" s="277">
        <v>739</v>
      </c>
      <c r="D18" s="277">
        <v>703</v>
      </c>
      <c r="E18" s="277">
        <v>723</v>
      </c>
      <c r="F18" s="277">
        <v>730</v>
      </c>
      <c r="G18" s="277">
        <v>675</v>
      </c>
      <c r="H18" s="277">
        <v>659</v>
      </c>
      <c r="I18" s="277">
        <v>-79</v>
      </c>
    </row>
    <row r="19" spans="2:9" x14ac:dyDescent="0.25">
      <c r="B19" s="277" t="s">
        <v>444</v>
      </c>
      <c r="C19" s="277">
        <v>739</v>
      </c>
      <c r="D19" s="277">
        <v>713</v>
      </c>
      <c r="E19" s="277">
        <v>719</v>
      </c>
      <c r="F19" s="277">
        <v>723</v>
      </c>
      <c r="G19" s="277">
        <v>665</v>
      </c>
      <c r="H19" s="277">
        <v>648</v>
      </c>
      <c r="I19" s="277">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123-696A-4C45-B3E5-32D94C86FEF9}">
  <dimension ref="A1:AA15"/>
  <sheetViews>
    <sheetView workbookViewId="0">
      <selection activeCell="H25" sqref="H25"/>
    </sheetView>
  </sheetViews>
  <sheetFormatPr defaultColWidth="9" defaultRowHeight="15" x14ac:dyDescent="0.25"/>
  <cols>
    <col min="2" max="2" width="19.85546875" bestFit="1" customWidth="1"/>
  </cols>
  <sheetData>
    <row r="1" spans="1:27" x14ac:dyDescent="0.25">
      <c r="A1" s="1" t="s">
        <v>446</v>
      </c>
    </row>
    <row r="2" spans="1:27" x14ac:dyDescent="0.25">
      <c r="A2" t="s">
        <v>447</v>
      </c>
    </row>
    <row r="3" spans="1:27" x14ac:dyDescent="0.25">
      <c r="C3">
        <v>2016</v>
      </c>
      <c r="D3" t="s">
        <v>448</v>
      </c>
      <c r="E3">
        <v>2030</v>
      </c>
      <c r="J3" t="s">
        <v>448</v>
      </c>
      <c r="K3">
        <v>2040</v>
      </c>
      <c r="P3" t="s">
        <v>448</v>
      </c>
      <c r="Q3">
        <v>2050</v>
      </c>
      <c r="V3" t="s">
        <v>448</v>
      </c>
      <c r="W3">
        <v>2060</v>
      </c>
    </row>
    <row r="4" spans="1:27" x14ac:dyDescent="0.25">
      <c r="E4" t="s">
        <v>449</v>
      </c>
      <c r="F4" s="279" t="s">
        <v>450</v>
      </c>
      <c r="G4" t="s">
        <v>451</v>
      </c>
      <c r="H4" t="s">
        <v>452</v>
      </c>
      <c r="I4" t="s">
        <v>453</v>
      </c>
      <c r="K4" t="s">
        <v>449</v>
      </c>
      <c r="L4" s="279" t="s">
        <v>450</v>
      </c>
      <c r="M4" t="s">
        <v>451</v>
      </c>
      <c r="N4" t="s">
        <v>452</v>
      </c>
      <c r="O4" t="s">
        <v>453</v>
      </c>
      <c r="Q4" t="s">
        <v>449</v>
      </c>
      <c r="R4" s="279" t="s">
        <v>450</v>
      </c>
      <c r="S4" t="s">
        <v>451</v>
      </c>
      <c r="T4" t="s">
        <v>452</v>
      </c>
      <c r="U4" t="s">
        <v>453</v>
      </c>
      <c r="W4" t="s">
        <v>449</v>
      </c>
      <c r="X4" t="s">
        <v>450</v>
      </c>
      <c r="Y4" t="s">
        <v>451</v>
      </c>
      <c r="Z4" t="s">
        <v>452</v>
      </c>
      <c r="AA4" t="s">
        <v>453</v>
      </c>
    </row>
    <row r="5" spans="1:27" x14ac:dyDescent="0.25">
      <c r="B5" t="s">
        <v>312</v>
      </c>
      <c r="C5">
        <v>59.52034355</v>
      </c>
      <c r="E5">
        <v>64.569683549999993</v>
      </c>
      <c r="F5" s="279">
        <v>64.569683549999993</v>
      </c>
      <c r="G5">
        <v>56.738833670000005</v>
      </c>
      <c r="H5">
        <v>56.738701570000003</v>
      </c>
      <c r="I5">
        <v>56.738721909999995</v>
      </c>
      <c r="K5">
        <v>68.363720700000002</v>
      </c>
      <c r="L5" s="279">
        <v>68.363720700000002</v>
      </c>
      <c r="M5">
        <v>53.591809020000007</v>
      </c>
      <c r="N5">
        <v>41.025201159999995</v>
      </c>
      <c r="O5">
        <v>40.977798210000003</v>
      </c>
      <c r="Q5">
        <v>71.549219969999996</v>
      </c>
      <c r="R5" s="279">
        <v>71.549219969999996</v>
      </c>
      <c r="S5">
        <v>43.205434090000004</v>
      </c>
      <c r="T5">
        <v>41.046661664479998</v>
      </c>
      <c r="U5">
        <v>41.381929626400002</v>
      </c>
      <c r="W5">
        <v>74.7638046</v>
      </c>
      <c r="X5">
        <v>74.7638046</v>
      </c>
      <c r="Y5">
        <v>41.687902469450002</v>
      </c>
      <c r="Z5">
        <v>41.687902467249998</v>
      </c>
      <c r="AA5">
        <v>41.687902467199997</v>
      </c>
    </row>
    <row r="6" spans="1:27" x14ac:dyDescent="0.25">
      <c r="B6" t="s">
        <v>454</v>
      </c>
      <c r="C6">
        <v>31.360306452746098</v>
      </c>
      <c r="E6">
        <v>32.918522820180797</v>
      </c>
      <c r="F6" s="279">
        <v>30.378368079167398</v>
      </c>
      <c r="G6">
        <v>28.794191979878203</v>
      </c>
      <c r="H6">
        <v>24.748261885821801</v>
      </c>
      <c r="I6">
        <v>22.868683475259001</v>
      </c>
      <c r="K6">
        <v>32.685069147559403</v>
      </c>
      <c r="L6" s="279">
        <v>29.716345494875</v>
      </c>
      <c r="M6">
        <v>16.984166404209997</v>
      </c>
      <c r="N6">
        <v>8.8613339510043989</v>
      </c>
      <c r="O6">
        <v>8.0632316094672998</v>
      </c>
      <c r="Q6">
        <v>32.728856541857603</v>
      </c>
      <c r="R6" s="279">
        <v>28.650322522498399</v>
      </c>
      <c r="S6">
        <v>1.7786230905710301</v>
      </c>
      <c r="T6">
        <v>0.55953791831504995</v>
      </c>
      <c r="U6">
        <v>0.56140519463481997</v>
      </c>
      <c r="W6">
        <v>34.972755651696396</v>
      </c>
      <c r="X6">
        <v>30.377272088688599</v>
      </c>
      <c r="Y6">
        <v>0.59973833083084993</v>
      </c>
      <c r="Z6">
        <v>0.59804103336180992</v>
      </c>
      <c r="AA6">
        <v>0.59945626084173997</v>
      </c>
    </row>
    <row r="7" spans="1:27" x14ac:dyDescent="0.25">
      <c r="B7" t="s">
        <v>455</v>
      </c>
      <c r="C7">
        <v>51.254200040000001</v>
      </c>
      <c r="E7">
        <v>42.028509219999997</v>
      </c>
      <c r="F7" s="279">
        <v>34.281631390000001</v>
      </c>
      <c r="G7">
        <v>33.629479530000005</v>
      </c>
      <c r="H7">
        <v>30.082946829999997</v>
      </c>
      <c r="I7">
        <v>28.412153109999998</v>
      </c>
      <c r="K7">
        <v>34.669372439999997</v>
      </c>
      <c r="L7" s="279">
        <v>27.331187979999999</v>
      </c>
      <c r="M7">
        <v>20.349747440000002</v>
      </c>
      <c r="N7">
        <v>19.701409630000001</v>
      </c>
      <c r="O7">
        <v>19.06785584</v>
      </c>
      <c r="Q7">
        <v>35.47719704</v>
      </c>
      <c r="R7" s="279">
        <v>28.530384050000002</v>
      </c>
      <c r="S7">
        <v>20.988603019999999</v>
      </c>
      <c r="T7">
        <v>18.093225816099999</v>
      </c>
      <c r="U7">
        <v>19.381593244699999</v>
      </c>
      <c r="W7">
        <v>36.795543469999998</v>
      </c>
      <c r="X7">
        <v>26.843724269999999</v>
      </c>
      <c r="Y7">
        <v>17.556939203700001</v>
      </c>
      <c r="Z7">
        <v>17.898876012300001</v>
      </c>
      <c r="AA7">
        <v>17.615956003999997</v>
      </c>
    </row>
    <row r="8" spans="1:27" x14ac:dyDescent="0.25">
      <c r="B8" t="s">
        <v>456</v>
      </c>
      <c r="C8">
        <v>64.623527576487845</v>
      </c>
      <c r="E8">
        <v>65.512647892758949</v>
      </c>
      <c r="F8" s="279">
        <v>56.370424980059859</v>
      </c>
      <c r="G8">
        <v>51.810773068061053</v>
      </c>
      <c r="H8">
        <v>37.247316325751768</v>
      </c>
      <c r="I8">
        <v>28.843556196690891</v>
      </c>
      <c r="K8">
        <v>73.823633914794911</v>
      </c>
      <c r="L8" s="279">
        <v>60.870577192290284</v>
      </c>
      <c r="M8">
        <v>14.32170053238082</v>
      </c>
      <c r="N8">
        <v>-13.739848798342798</v>
      </c>
      <c r="O8">
        <v>-36.420788429658032</v>
      </c>
      <c r="Q8">
        <v>81.154405852858972</v>
      </c>
      <c r="R8" s="279">
        <v>66.08653092168089</v>
      </c>
      <c r="S8">
        <v>-28.148348026702255</v>
      </c>
      <c r="T8">
        <v>-56.769910141685195</v>
      </c>
      <c r="U8">
        <v>-55.922264598516954</v>
      </c>
      <c r="W8">
        <v>87.091296790878417</v>
      </c>
      <c r="X8">
        <v>67.495639259227303</v>
      </c>
      <c r="Y8">
        <v>-55.688274851165396</v>
      </c>
      <c r="Z8">
        <v>-56.43208280538493</v>
      </c>
      <c r="AA8">
        <v>-54.622769621576978</v>
      </c>
    </row>
    <row r="9" spans="1:27" x14ac:dyDescent="0.25">
      <c r="B9" t="s">
        <v>377</v>
      </c>
      <c r="C9">
        <v>40.809852281144003</v>
      </c>
      <c r="E9">
        <v>30.528237440413999</v>
      </c>
      <c r="F9" s="279">
        <v>29.639444302739996</v>
      </c>
      <c r="G9">
        <v>27.183617557063997</v>
      </c>
      <c r="H9">
        <v>24.140748686437998</v>
      </c>
      <c r="I9">
        <v>20.956924515654002</v>
      </c>
      <c r="K9">
        <v>26.030389228568001</v>
      </c>
      <c r="L9" s="279">
        <v>19.631884587211399</v>
      </c>
      <c r="M9">
        <v>12.664781077118398</v>
      </c>
      <c r="N9">
        <v>10.8549739100102</v>
      </c>
      <c r="O9">
        <v>10.342366485462799</v>
      </c>
      <c r="Q9">
        <v>22.493896343046</v>
      </c>
      <c r="R9" s="279">
        <v>10.807934010996799</v>
      </c>
      <c r="S9">
        <v>2.76881374874048</v>
      </c>
      <c r="T9">
        <v>2.2206466020411404</v>
      </c>
      <c r="U9">
        <v>1.98855277400252</v>
      </c>
      <c r="W9">
        <v>24.572185839198401</v>
      </c>
      <c r="X9">
        <v>12.086819253739399</v>
      </c>
      <c r="Y9">
        <v>2.5708829238743198</v>
      </c>
      <c r="Z9">
        <v>2.5869917856691202</v>
      </c>
      <c r="AA9">
        <v>2.6928187551464799</v>
      </c>
    </row>
    <row r="10" spans="1:27" x14ac:dyDescent="0.25">
      <c r="B10" t="s">
        <v>333</v>
      </c>
      <c r="C10">
        <v>197.01952360899026</v>
      </c>
      <c r="E10">
        <v>229.83534393536442</v>
      </c>
      <c r="F10" s="279">
        <v>213.21694806817152</v>
      </c>
      <c r="G10">
        <v>206.85196272843064</v>
      </c>
      <c r="H10">
        <v>184.7226266565915</v>
      </c>
      <c r="I10">
        <v>181.65914519938806</v>
      </c>
      <c r="K10">
        <v>244.01727464559931</v>
      </c>
      <c r="L10" s="279">
        <v>208.83947035376116</v>
      </c>
      <c r="M10">
        <v>169.69809623003655</v>
      </c>
      <c r="N10">
        <v>131.19885420576881</v>
      </c>
      <c r="O10">
        <v>87.784273458312612</v>
      </c>
      <c r="Q10">
        <v>274.78695665652214</v>
      </c>
      <c r="R10" s="279">
        <v>196.92658516436495</v>
      </c>
      <c r="S10">
        <v>125.55609761302149</v>
      </c>
      <c r="T10">
        <v>50.671996978495734</v>
      </c>
      <c r="U10">
        <v>52.114629597243606</v>
      </c>
      <c r="W10">
        <v>305.8984118080287</v>
      </c>
      <c r="X10">
        <v>179.7337127923139</v>
      </c>
      <c r="Y10">
        <v>50.138919449646579</v>
      </c>
      <c r="Z10">
        <v>44.443445148592616</v>
      </c>
      <c r="AA10">
        <v>55.002307583115815</v>
      </c>
    </row>
    <row r="11" spans="1:27" s="32" customFormat="1" x14ac:dyDescent="0.25">
      <c r="B11" s="32" t="s">
        <v>54</v>
      </c>
      <c r="C11" s="32">
        <v>82.361642576073493</v>
      </c>
      <c r="E11" s="32">
        <v>74.595799731401385</v>
      </c>
      <c r="F11" s="279">
        <v>32.560636754939537</v>
      </c>
      <c r="G11" s="32">
        <v>24.79842167572518</v>
      </c>
      <c r="H11" s="32">
        <v>9.4594400868071418</v>
      </c>
      <c r="I11" s="32">
        <v>-2.0311076578829996</v>
      </c>
      <c r="K11" s="32">
        <v>84.284300370623342</v>
      </c>
      <c r="L11" s="279">
        <v>17.811699628796184</v>
      </c>
      <c r="M11" s="32">
        <v>-17.853522852311219</v>
      </c>
      <c r="N11" s="32">
        <v>-25.486959501536603</v>
      </c>
      <c r="O11" s="32">
        <v>-32.359552002788348</v>
      </c>
      <c r="Q11" s="32">
        <v>98.170572492017698</v>
      </c>
      <c r="R11" s="279">
        <v>4.6178757525235401</v>
      </c>
      <c r="S11" s="32">
        <v>-45.171938075409301</v>
      </c>
      <c r="T11" s="32">
        <v>-54.899070537378059</v>
      </c>
      <c r="U11" s="32">
        <v>-49.82795325737662</v>
      </c>
      <c r="W11" s="32">
        <v>138.69707665286288</v>
      </c>
      <c r="X11" s="32">
        <v>8.9206041867551011</v>
      </c>
      <c r="Y11" s="32">
        <v>-56.917584470884002</v>
      </c>
      <c r="Z11" s="32">
        <v>-52.408185209114507</v>
      </c>
      <c r="AA11" s="32">
        <v>-46.870248414491058</v>
      </c>
    </row>
    <row r="12" spans="1:27" x14ac:dyDescent="0.25">
      <c r="B12" t="s">
        <v>457</v>
      </c>
      <c r="C12">
        <v>107.66934637773682</v>
      </c>
      <c r="E12">
        <v>131.21554108007513</v>
      </c>
      <c r="F12" s="279">
        <v>115.3457797027166</v>
      </c>
      <c r="G12">
        <v>48.055178664068606</v>
      </c>
      <c r="H12">
        <v>40.575513335126402</v>
      </c>
      <c r="I12">
        <v>36.774481569155299</v>
      </c>
      <c r="K12">
        <v>142.8125922466314</v>
      </c>
      <c r="L12" s="279">
        <v>119.1708127068944</v>
      </c>
      <c r="M12">
        <v>33.177482259404101</v>
      </c>
      <c r="N12">
        <v>24.580433894418299</v>
      </c>
      <c r="O12">
        <v>16.037049677138278</v>
      </c>
      <c r="Q12">
        <v>135.06809638683958</v>
      </c>
      <c r="R12" s="279">
        <v>116.86170606661889</v>
      </c>
      <c r="S12">
        <v>11.885544977423738</v>
      </c>
      <c r="T12">
        <v>6.4278835245756794</v>
      </c>
      <c r="U12">
        <v>8.4372665040199806</v>
      </c>
      <c r="W12">
        <v>106.56596135071672</v>
      </c>
      <c r="X12">
        <v>89.331617645537705</v>
      </c>
      <c r="Y12">
        <v>6.8795177071670706</v>
      </c>
      <c r="Z12">
        <v>7.4063068955062796</v>
      </c>
      <c r="AA12">
        <v>7.8337744237925095</v>
      </c>
    </row>
    <row r="13" spans="1:27" x14ac:dyDescent="0.25">
      <c r="B13" t="s">
        <v>458</v>
      </c>
      <c r="C13">
        <v>53.659712340000006</v>
      </c>
      <c r="E13">
        <v>64.491477630000006</v>
      </c>
      <c r="F13" s="279">
        <v>57.214498810000002</v>
      </c>
      <c r="G13">
        <v>26.679575620000001</v>
      </c>
      <c r="H13">
        <v>23.85189269</v>
      </c>
      <c r="I13">
        <v>20.8575968</v>
      </c>
      <c r="K13">
        <v>75.700370989999996</v>
      </c>
      <c r="L13" s="279">
        <v>65.126134640000004</v>
      </c>
      <c r="M13">
        <v>19.391562629999999</v>
      </c>
      <c r="N13">
        <v>15.90204612</v>
      </c>
      <c r="O13">
        <v>14.36638569</v>
      </c>
      <c r="Q13">
        <v>75.479630610000001</v>
      </c>
      <c r="R13" s="279">
        <v>66.958716140000007</v>
      </c>
      <c r="S13">
        <v>7.1134549079999996</v>
      </c>
      <c r="T13">
        <v>3.0152100679</v>
      </c>
      <c r="U13">
        <v>5.0440575170000006</v>
      </c>
      <c r="W13">
        <v>53.550960659999994</v>
      </c>
      <c r="X13">
        <v>44.762630840000007</v>
      </c>
      <c r="Y13">
        <v>4.4026377330999997</v>
      </c>
      <c r="Z13">
        <v>5.7132963731999995</v>
      </c>
      <c r="AA13">
        <v>5.2910360923000006</v>
      </c>
    </row>
    <row r="14" spans="1:27" x14ac:dyDescent="0.25">
      <c r="B14" t="s">
        <v>313</v>
      </c>
      <c r="C14">
        <v>16.769768330000002</v>
      </c>
      <c r="E14">
        <v>18.328495010000001</v>
      </c>
      <c r="F14" s="279">
        <v>8.0227772920000007</v>
      </c>
      <c r="G14">
        <v>6.2800670149999993</v>
      </c>
      <c r="H14">
        <v>6.2800675230000005</v>
      </c>
      <c r="I14">
        <v>6.2800675209999994</v>
      </c>
      <c r="K14">
        <v>20.130262999999999</v>
      </c>
      <c r="L14" s="279">
        <v>7.5321444</v>
      </c>
      <c r="M14">
        <v>6.0598139409999998</v>
      </c>
      <c r="N14">
        <v>6.0263132219999997</v>
      </c>
      <c r="O14">
        <v>5.9281203600000003</v>
      </c>
      <c r="Q14">
        <v>22.945866850000002</v>
      </c>
      <c r="R14" s="279">
        <v>7.1176335340000003</v>
      </c>
      <c r="S14">
        <v>5.9728865020000006</v>
      </c>
      <c r="T14">
        <v>5.3458583900000001</v>
      </c>
      <c r="U14">
        <v>4.8056361500000007</v>
      </c>
      <c r="W14">
        <v>21.853891359999999</v>
      </c>
      <c r="X14">
        <v>6.5142106380000007</v>
      </c>
      <c r="Y14">
        <v>5.4094388650000003</v>
      </c>
      <c r="Z14">
        <v>4.2239648000000001</v>
      </c>
      <c r="AA14">
        <v>3.9269915970000002</v>
      </c>
    </row>
    <row r="15" spans="1:27" x14ac:dyDescent="0.25">
      <c r="B15" t="s">
        <v>459</v>
      </c>
      <c r="C15">
        <v>0</v>
      </c>
      <c r="E15">
        <v>0</v>
      </c>
      <c r="F15" s="279">
        <v>0</v>
      </c>
      <c r="G15">
        <v>0</v>
      </c>
      <c r="H15">
        <v>0</v>
      </c>
      <c r="I15">
        <v>0</v>
      </c>
      <c r="K15">
        <v>0</v>
      </c>
      <c r="L15" s="279">
        <v>0</v>
      </c>
      <c r="M15">
        <v>0</v>
      </c>
      <c r="N15">
        <v>0</v>
      </c>
      <c r="O15">
        <v>0</v>
      </c>
      <c r="Q15">
        <v>0</v>
      </c>
      <c r="R15" s="279">
        <v>0</v>
      </c>
      <c r="S15">
        <v>0</v>
      </c>
      <c r="T15">
        <v>-15.712040273980001</v>
      </c>
      <c r="U15">
        <v>-27.964852744099996</v>
      </c>
      <c r="W15">
        <v>0</v>
      </c>
      <c r="X15">
        <v>0</v>
      </c>
      <c r="Y15">
        <v>-16.640117361950001</v>
      </c>
      <c r="Z15">
        <v>-15.718556518249997</v>
      </c>
      <c r="AA15">
        <v>-33.1572251471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A6F8-9526-409B-95A2-D811E0331885}">
  <dimension ref="C5:U16"/>
  <sheetViews>
    <sheetView topLeftCell="B1" zoomScale="85" zoomScaleNormal="85" workbookViewId="0">
      <selection activeCell="J10" sqref="J10:J16"/>
    </sheetView>
  </sheetViews>
  <sheetFormatPr defaultRowHeight="15" x14ac:dyDescent="0.25"/>
  <cols>
    <col min="1" max="2" width="9.140625" style="104"/>
    <col min="3" max="3" width="32" style="103" bestFit="1" customWidth="1"/>
    <col min="4" max="4" width="22.28515625" style="103" bestFit="1" customWidth="1"/>
    <col min="5" max="5" width="13.140625" style="103" bestFit="1" customWidth="1"/>
    <col min="6" max="6" width="14" style="103" customWidth="1"/>
    <col min="7" max="7" width="13.7109375" style="103" customWidth="1"/>
    <col min="8" max="8" width="14.28515625" style="103" bestFit="1" customWidth="1"/>
    <col min="10" max="12" width="32.28515625" style="103" customWidth="1"/>
    <col min="13" max="13" width="175.28515625" style="103" customWidth="1"/>
    <col min="14" max="21" width="32.28515625" style="103" customWidth="1"/>
    <col min="22" max="16384" width="9.140625" style="104"/>
  </cols>
  <sheetData>
    <row r="5" spans="3:13" x14ac:dyDescent="0.25">
      <c r="C5" s="102" t="s">
        <v>276</v>
      </c>
    </row>
    <row r="9" spans="3:13" ht="25.5" x14ac:dyDescent="0.2">
      <c r="C9" s="106" t="s">
        <v>277</v>
      </c>
      <c r="D9" s="106" t="s">
        <v>278</v>
      </c>
      <c r="E9" s="106" t="s">
        <v>279</v>
      </c>
      <c r="F9" s="106" t="s">
        <v>212</v>
      </c>
      <c r="G9" s="106" t="s">
        <v>152</v>
      </c>
      <c r="H9" s="106" t="s">
        <v>280</v>
      </c>
      <c r="I9" s="107"/>
      <c r="J9" s="106" t="s">
        <v>282</v>
      </c>
      <c r="K9" s="106" t="s">
        <v>3</v>
      </c>
      <c r="L9" s="106" t="s">
        <v>283</v>
      </c>
      <c r="M9" s="106" t="s">
        <v>281</v>
      </c>
    </row>
    <row r="10" spans="3:13" s="103" customFormat="1" ht="51" x14ac:dyDescent="0.2">
      <c r="C10" s="103" t="s">
        <v>284</v>
      </c>
      <c r="D10" s="103" t="s">
        <v>285</v>
      </c>
      <c r="E10" s="103" t="s">
        <v>152</v>
      </c>
      <c r="F10" s="103" t="s">
        <v>151</v>
      </c>
      <c r="G10" s="103">
        <v>2020</v>
      </c>
      <c r="H10" s="103" t="s">
        <v>286</v>
      </c>
      <c r="J10" s="105">
        <v>1.3</v>
      </c>
      <c r="K10" s="105">
        <v>2021</v>
      </c>
      <c r="L10" s="108" t="s">
        <v>37</v>
      </c>
      <c r="M10" s="103" t="s">
        <v>287</v>
      </c>
    </row>
    <row r="11" spans="3:13" ht="26.25" x14ac:dyDescent="0.25">
      <c r="C11" s="103" t="s">
        <v>288</v>
      </c>
      <c r="D11" s="103" t="s">
        <v>285</v>
      </c>
      <c r="E11" s="103" t="s">
        <v>289</v>
      </c>
      <c r="F11" s="103" t="s">
        <v>151</v>
      </c>
      <c r="G11" s="103" t="s">
        <v>290</v>
      </c>
      <c r="H11" s="103" t="s">
        <v>291</v>
      </c>
      <c r="J11" s="105">
        <v>0.75</v>
      </c>
      <c r="K11" s="105">
        <v>2026</v>
      </c>
      <c r="L11" s="110" t="s">
        <v>37</v>
      </c>
      <c r="M11" s="103" t="s">
        <v>292</v>
      </c>
    </row>
    <row r="12" spans="3:13" ht="26.25" x14ac:dyDescent="0.25">
      <c r="C12" s="103" t="s">
        <v>293</v>
      </c>
      <c r="D12" s="103" t="s">
        <v>285</v>
      </c>
      <c r="E12" s="103" t="s">
        <v>289</v>
      </c>
      <c r="F12" s="103" t="s">
        <v>151</v>
      </c>
      <c r="G12" s="103" t="s">
        <v>290</v>
      </c>
      <c r="H12" s="103" t="s">
        <v>294</v>
      </c>
      <c r="J12" s="105">
        <v>1</v>
      </c>
      <c r="K12" s="105">
        <v>2026</v>
      </c>
      <c r="L12" s="109" t="s">
        <v>11</v>
      </c>
      <c r="M12" s="103" t="s">
        <v>295</v>
      </c>
    </row>
    <row r="13" spans="3:13" ht="39" x14ac:dyDescent="0.25">
      <c r="C13" s="103" t="s">
        <v>175</v>
      </c>
      <c r="D13" s="103" t="s">
        <v>285</v>
      </c>
      <c r="E13" s="103" t="s">
        <v>152</v>
      </c>
      <c r="F13" s="103" t="s">
        <v>151</v>
      </c>
      <c r="G13" s="103">
        <v>2015</v>
      </c>
      <c r="H13" s="103" t="s">
        <v>291</v>
      </c>
      <c r="J13" s="105">
        <v>1</v>
      </c>
      <c r="K13" s="105">
        <v>2015</v>
      </c>
      <c r="L13" s="109" t="s">
        <v>31</v>
      </c>
      <c r="M13" s="103" t="s">
        <v>296</v>
      </c>
    </row>
    <row r="14" spans="3:13" ht="39" x14ac:dyDescent="0.25">
      <c r="C14" s="103" t="s">
        <v>297</v>
      </c>
      <c r="D14" s="103" t="s">
        <v>285</v>
      </c>
      <c r="E14" s="103" t="s">
        <v>152</v>
      </c>
      <c r="F14" s="103" t="s">
        <v>151</v>
      </c>
      <c r="G14" s="103">
        <v>2014</v>
      </c>
      <c r="H14" s="103" t="s">
        <v>294</v>
      </c>
      <c r="J14" s="105">
        <v>0.7</v>
      </c>
      <c r="K14" s="105">
        <v>2014</v>
      </c>
      <c r="L14" s="109" t="s">
        <v>10</v>
      </c>
      <c r="M14" s="103" t="s">
        <v>298</v>
      </c>
    </row>
    <row r="15" spans="3:13" ht="26.25" x14ac:dyDescent="0.25">
      <c r="C15" s="103" t="s">
        <v>299</v>
      </c>
      <c r="D15" s="103" t="s">
        <v>285</v>
      </c>
      <c r="E15" s="103" t="s">
        <v>289</v>
      </c>
      <c r="F15" s="103" t="s">
        <v>151</v>
      </c>
      <c r="G15" s="103" t="s">
        <v>300</v>
      </c>
      <c r="H15" s="103" t="s">
        <v>301</v>
      </c>
      <c r="J15" s="105">
        <v>1</v>
      </c>
      <c r="K15" s="105">
        <v>2030</v>
      </c>
      <c r="L15" s="109" t="s">
        <v>38</v>
      </c>
      <c r="M15" s="103" t="s">
        <v>302</v>
      </c>
    </row>
    <row r="16" spans="3:13" ht="51.75" x14ac:dyDescent="0.25">
      <c r="C16" s="103" t="s">
        <v>303</v>
      </c>
      <c r="D16" s="103" t="s">
        <v>285</v>
      </c>
      <c r="E16" s="103" t="s">
        <v>152</v>
      </c>
      <c r="F16" s="103" t="s">
        <v>151</v>
      </c>
      <c r="G16" s="103">
        <v>2020</v>
      </c>
      <c r="H16" s="103" t="s">
        <v>304</v>
      </c>
      <c r="J16" s="105">
        <v>0.3</v>
      </c>
      <c r="K16" s="105">
        <v>2021</v>
      </c>
      <c r="L16" s="109" t="s">
        <v>38</v>
      </c>
      <c r="M16" s="103" t="s">
        <v>305</v>
      </c>
    </row>
  </sheetData>
  <hyperlinks>
    <hyperlink ref="C5" r:id="rId1" xr:uid="{17B44C66-6F1F-4125-BC79-63258D2C933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D160-EC3C-4675-BB33-467EEF7C344B}">
  <dimension ref="A1:AI23"/>
  <sheetViews>
    <sheetView workbookViewId="0">
      <selection activeCell="D25" sqref="D25"/>
    </sheetView>
  </sheetViews>
  <sheetFormatPr defaultRowHeight="15" x14ac:dyDescent="0.25"/>
  <cols>
    <col min="2" max="2" width="29.85546875" customWidth="1"/>
    <col min="6" max="30" width="9.5703125" bestFit="1" customWidth="1"/>
    <col min="31" max="35" width="9.28515625" bestFit="1" customWidth="1"/>
  </cols>
  <sheetData>
    <row r="1" spans="1:35" x14ac:dyDescent="0.25">
      <c r="C1" s="101" t="s">
        <v>434</v>
      </c>
      <c r="D1" s="32" t="s">
        <v>435</v>
      </c>
    </row>
    <row r="3" spans="1:35" x14ac:dyDescent="0.25">
      <c r="A3" t="s">
        <v>460</v>
      </c>
      <c r="C3" s="100">
        <v>2018</v>
      </c>
      <c r="D3" s="100">
        <v>2019</v>
      </c>
      <c r="E3" s="100">
        <v>2020</v>
      </c>
      <c r="F3" s="100">
        <v>2021</v>
      </c>
      <c r="G3" s="100">
        <v>2022</v>
      </c>
      <c r="H3" s="100">
        <v>2023</v>
      </c>
      <c r="I3" s="100">
        <v>2024</v>
      </c>
      <c r="J3" s="100">
        <v>2025</v>
      </c>
      <c r="K3" s="100">
        <v>2026</v>
      </c>
      <c r="L3" s="100">
        <v>2027</v>
      </c>
      <c r="M3" s="100">
        <v>2028</v>
      </c>
      <c r="N3" s="100">
        <v>2029</v>
      </c>
      <c r="O3" s="100">
        <v>2030</v>
      </c>
      <c r="P3" s="100">
        <v>2031</v>
      </c>
      <c r="Q3" s="100">
        <v>2032</v>
      </c>
      <c r="R3" s="100">
        <v>2033</v>
      </c>
      <c r="S3" s="100">
        <v>2034</v>
      </c>
      <c r="T3" s="100">
        <v>2035</v>
      </c>
      <c r="U3" s="100">
        <v>2036</v>
      </c>
      <c r="V3" s="100">
        <v>2037</v>
      </c>
      <c r="W3" s="100">
        <v>2038</v>
      </c>
      <c r="X3" s="100">
        <v>2039</v>
      </c>
      <c r="Y3" s="100">
        <v>2040</v>
      </c>
      <c r="Z3" s="100">
        <v>2041</v>
      </c>
      <c r="AA3" s="100">
        <v>2042</v>
      </c>
      <c r="AB3" s="100">
        <v>2043</v>
      </c>
      <c r="AC3" s="100">
        <v>2044</v>
      </c>
      <c r="AD3" s="100">
        <v>2045</v>
      </c>
      <c r="AE3" s="100">
        <v>2046</v>
      </c>
      <c r="AF3" s="100">
        <v>2047</v>
      </c>
      <c r="AG3" s="100">
        <v>2048</v>
      </c>
      <c r="AH3" s="100">
        <v>2049</v>
      </c>
      <c r="AI3" s="100">
        <v>2050</v>
      </c>
    </row>
    <row r="4" spans="1:35" x14ac:dyDescent="0.25">
      <c r="B4" t="s">
        <v>10</v>
      </c>
      <c r="C4" s="101">
        <f>ABS('Boundry Dam 3'!O7)</f>
        <v>0.63</v>
      </c>
      <c r="D4" s="101">
        <f>ABS('Boundry Dam 3'!P7)</f>
        <v>0.62</v>
      </c>
      <c r="E4" s="101">
        <f>ABS('Boundry Dam 3'!Q7)</f>
        <v>0.73</v>
      </c>
      <c r="F4" s="32">
        <f>E4</f>
        <v>0.73</v>
      </c>
      <c r="G4" s="32">
        <f t="shared" ref="G4:AI4" si="0">F4</f>
        <v>0.73</v>
      </c>
      <c r="H4" s="32">
        <f t="shared" si="0"/>
        <v>0.73</v>
      </c>
      <c r="I4" s="32">
        <f t="shared" si="0"/>
        <v>0.73</v>
      </c>
      <c r="J4" s="32">
        <f t="shared" si="0"/>
        <v>0.73</v>
      </c>
      <c r="K4" s="32">
        <f t="shared" si="0"/>
        <v>0.73</v>
      </c>
      <c r="L4" s="32">
        <f t="shared" si="0"/>
        <v>0.73</v>
      </c>
      <c r="M4" s="32">
        <f t="shared" si="0"/>
        <v>0.73</v>
      </c>
      <c r="N4" s="32">
        <f t="shared" si="0"/>
        <v>0.73</v>
      </c>
      <c r="O4" s="32">
        <f t="shared" si="0"/>
        <v>0.73</v>
      </c>
      <c r="P4" s="32">
        <f t="shared" si="0"/>
        <v>0.73</v>
      </c>
      <c r="Q4" s="32">
        <f t="shared" si="0"/>
        <v>0.73</v>
      </c>
      <c r="R4" s="32">
        <f t="shared" si="0"/>
        <v>0.73</v>
      </c>
      <c r="S4" s="32">
        <f t="shared" si="0"/>
        <v>0.73</v>
      </c>
      <c r="T4" s="32">
        <f t="shared" si="0"/>
        <v>0.73</v>
      </c>
      <c r="U4" s="32">
        <f t="shared" si="0"/>
        <v>0.73</v>
      </c>
      <c r="V4" s="32">
        <f t="shared" si="0"/>
        <v>0.73</v>
      </c>
      <c r="W4" s="32">
        <f t="shared" si="0"/>
        <v>0.73</v>
      </c>
      <c r="X4" s="32">
        <f t="shared" si="0"/>
        <v>0.73</v>
      </c>
      <c r="Y4" s="32">
        <f t="shared" si="0"/>
        <v>0.73</v>
      </c>
      <c r="Z4" s="32">
        <f t="shared" si="0"/>
        <v>0.73</v>
      </c>
      <c r="AA4" s="32">
        <f t="shared" si="0"/>
        <v>0.73</v>
      </c>
      <c r="AB4" s="32">
        <f t="shared" si="0"/>
        <v>0.73</v>
      </c>
      <c r="AC4" s="32">
        <f t="shared" si="0"/>
        <v>0.73</v>
      </c>
      <c r="AD4" s="32">
        <f t="shared" si="0"/>
        <v>0.73</v>
      </c>
      <c r="AE4" s="32">
        <f t="shared" si="0"/>
        <v>0.73</v>
      </c>
      <c r="AF4" s="32">
        <f t="shared" si="0"/>
        <v>0.73</v>
      </c>
      <c r="AG4" s="32">
        <f t="shared" si="0"/>
        <v>0.73</v>
      </c>
      <c r="AH4" s="32">
        <f t="shared" si="0"/>
        <v>0.73</v>
      </c>
      <c r="AI4" s="32">
        <f t="shared" si="0"/>
        <v>0.73</v>
      </c>
    </row>
    <row r="5" spans="1:35" x14ac:dyDescent="0.25">
      <c r="B5" t="s">
        <v>11</v>
      </c>
      <c r="C5" s="101">
        <v>0</v>
      </c>
      <c r="D5" s="101">
        <v>0</v>
      </c>
      <c r="E5" s="101">
        <v>0</v>
      </c>
      <c r="F5" s="101">
        <v>0</v>
      </c>
      <c r="G5" s="101">
        <v>0</v>
      </c>
      <c r="H5" s="101">
        <v>0</v>
      </c>
      <c r="I5" s="101">
        <v>0</v>
      </c>
      <c r="J5" s="101">
        <v>0</v>
      </c>
      <c r="K5" s="32">
        <f>'CCS database'!J12</f>
        <v>1</v>
      </c>
      <c r="L5" s="32">
        <f>K5</f>
        <v>1</v>
      </c>
      <c r="M5" s="32">
        <f t="shared" ref="M5:AI5" si="1">L5</f>
        <v>1</v>
      </c>
      <c r="N5" s="32">
        <f t="shared" si="1"/>
        <v>1</v>
      </c>
      <c r="O5" s="32">
        <f t="shared" si="1"/>
        <v>1</v>
      </c>
      <c r="P5" s="32">
        <f t="shared" si="1"/>
        <v>1</v>
      </c>
      <c r="Q5" s="32">
        <f t="shared" si="1"/>
        <v>1</v>
      </c>
      <c r="R5" s="32">
        <f t="shared" si="1"/>
        <v>1</v>
      </c>
      <c r="S5" s="32">
        <f t="shared" si="1"/>
        <v>1</v>
      </c>
      <c r="T5" s="32">
        <f t="shared" si="1"/>
        <v>1</v>
      </c>
      <c r="U5" s="32">
        <f t="shared" si="1"/>
        <v>1</v>
      </c>
      <c r="V5" s="32">
        <f t="shared" si="1"/>
        <v>1</v>
      </c>
      <c r="W5" s="32">
        <f t="shared" si="1"/>
        <v>1</v>
      </c>
      <c r="X5" s="32">
        <f t="shared" si="1"/>
        <v>1</v>
      </c>
      <c r="Y5" s="32">
        <f t="shared" si="1"/>
        <v>1</v>
      </c>
      <c r="Z5" s="32">
        <f t="shared" si="1"/>
        <v>1</v>
      </c>
      <c r="AA5" s="32">
        <f t="shared" si="1"/>
        <v>1</v>
      </c>
      <c r="AB5" s="32">
        <f t="shared" si="1"/>
        <v>1</v>
      </c>
      <c r="AC5" s="32">
        <f t="shared" si="1"/>
        <v>1</v>
      </c>
      <c r="AD5" s="32">
        <f t="shared" si="1"/>
        <v>1</v>
      </c>
      <c r="AE5" s="32">
        <f t="shared" si="1"/>
        <v>1</v>
      </c>
      <c r="AF5" s="32">
        <f t="shared" si="1"/>
        <v>1</v>
      </c>
      <c r="AG5" s="32">
        <f t="shared" si="1"/>
        <v>1</v>
      </c>
      <c r="AH5" s="32">
        <f t="shared" si="1"/>
        <v>1</v>
      </c>
      <c r="AI5" s="32">
        <f t="shared" si="1"/>
        <v>1</v>
      </c>
    </row>
    <row r="8" spans="1:35" x14ac:dyDescent="0.25">
      <c r="B8" t="s">
        <v>37</v>
      </c>
      <c r="C8" s="101">
        <v>0</v>
      </c>
      <c r="D8" s="101">
        <v>0</v>
      </c>
      <c r="E8" s="101">
        <v>0</v>
      </c>
      <c r="F8" s="24">
        <f>'CCS database'!$J$10</f>
        <v>1.3</v>
      </c>
      <c r="G8" s="24">
        <f>+F8</f>
        <v>1.3</v>
      </c>
      <c r="H8" s="24">
        <f t="shared" ref="H8:AI8" si="2">+G8</f>
        <v>1.3</v>
      </c>
      <c r="I8" s="24">
        <f t="shared" si="2"/>
        <v>1.3</v>
      </c>
      <c r="J8" s="24">
        <f t="shared" si="2"/>
        <v>1.3</v>
      </c>
      <c r="K8" s="24">
        <f>J8+'CCS database'!$J$11</f>
        <v>2.0499999999999998</v>
      </c>
      <c r="L8" s="24">
        <f t="shared" si="2"/>
        <v>2.0499999999999998</v>
      </c>
      <c r="M8" s="24">
        <f t="shared" si="2"/>
        <v>2.0499999999999998</v>
      </c>
      <c r="N8" s="24">
        <f t="shared" si="2"/>
        <v>2.0499999999999998</v>
      </c>
      <c r="O8" s="24">
        <f t="shared" si="2"/>
        <v>2.0499999999999998</v>
      </c>
      <c r="P8" s="24">
        <f t="shared" si="2"/>
        <v>2.0499999999999998</v>
      </c>
      <c r="Q8" s="24">
        <f t="shared" si="2"/>
        <v>2.0499999999999998</v>
      </c>
      <c r="R8" s="24">
        <f t="shared" si="2"/>
        <v>2.0499999999999998</v>
      </c>
      <c r="S8" s="24">
        <f t="shared" si="2"/>
        <v>2.0499999999999998</v>
      </c>
      <c r="T8" s="24">
        <f t="shared" si="2"/>
        <v>2.0499999999999998</v>
      </c>
      <c r="U8" s="24">
        <f t="shared" si="2"/>
        <v>2.0499999999999998</v>
      </c>
      <c r="V8" s="24">
        <f t="shared" si="2"/>
        <v>2.0499999999999998</v>
      </c>
      <c r="W8" s="24">
        <f t="shared" si="2"/>
        <v>2.0499999999999998</v>
      </c>
      <c r="X8" s="24">
        <f t="shared" si="2"/>
        <v>2.0499999999999998</v>
      </c>
      <c r="Y8" s="24">
        <f t="shared" si="2"/>
        <v>2.0499999999999998</v>
      </c>
      <c r="Z8" s="24">
        <f t="shared" si="2"/>
        <v>2.0499999999999998</v>
      </c>
      <c r="AA8" s="24">
        <f t="shared" si="2"/>
        <v>2.0499999999999998</v>
      </c>
      <c r="AB8" s="24">
        <f t="shared" si="2"/>
        <v>2.0499999999999998</v>
      </c>
      <c r="AC8" s="24">
        <f t="shared" si="2"/>
        <v>2.0499999999999998</v>
      </c>
      <c r="AD8" s="24">
        <f t="shared" si="2"/>
        <v>2.0499999999999998</v>
      </c>
      <c r="AE8" s="24">
        <f t="shared" si="2"/>
        <v>2.0499999999999998</v>
      </c>
      <c r="AF8" s="24">
        <f t="shared" si="2"/>
        <v>2.0499999999999998</v>
      </c>
      <c r="AG8" s="24">
        <f t="shared" si="2"/>
        <v>2.0499999999999998</v>
      </c>
      <c r="AH8" s="24">
        <f t="shared" si="2"/>
        <v>2.0499999999999998</v>
      </c>
      <c r="AI8" s="24">
        <f t="shared" si="2"/>
        <v>2.0499999999999998</v>
      </c>
    </row>
    <row r="9" spans="1:35" x14ac:dyDescent="0.25">
      <c r="B9" t="s">
        <v>31</v>
      </c>
      <c r="C9" s="101">
        <f>'CCS database'!J13</f>
        <v>1</v>
      </c>
      <c r="D9" s="101">
        <f>'2019-Table A10-3'!AC12*-1</f>
        <v>1.1281596629999999</v>
      </c>
      <c r="E9" s="101">
        <f>'2020-Table A10-3'!AC12*-1</f>
        <v>0.94070847195499996</v>
      </c>
      <c r="F9" s="32">
        <f>AVERAGE($C$9:$E$9)</f>
        <v>1.0229560449849999</v>
      </c>
      <c r="G9" s="32">
        <f t="shared" ref="G9:AI9" si="3">AVERAGE($C$9:$E$9)</f>
        <v>1.0229560449849999</v>
      </c>
      <c r="H9" s="32">
        <f t="shared" si="3"/>
        <v>1.0229560449849999</v>
      </c>
      <c r="I9" s="32">
        <f t="shared" si="3"/>
        <v>1.0229560449849999</v>
      </c>
      <c r="J9" s="32">
        <f t="shared" si="3"/>
        <v>1.0229560449849999</v>
      </c>
      <c r="K9" s="32">
        <f t="shared" si="3"/>
        <v>1.0229560449849999</v>
      </c>
      <c r="L9" s="32">
        <f t="shared" si="3"/>
        <v>1.0229560449849999</v>
      </c>
      <c r="M9" s="32">
        <f t="shared" si="3"/>
        <v>1.0229560449849999</v>
      </c>
      <c r="N9" s="32">
        <f t="shared" si="3"/>
        <v>1.0229560449849999</v>
      </c>
      <c r="O9" s="32">
        <f t="shared" si="3"/>
        <v>1.0229560449849999</v>
      </c>
      <c r="P9" s="32">
        <f t="shared" si="3"/>
        <v>1.0229560449849999</v>
      </c>
      <c r="Q9" s="32">
        <f t="shared" si="3"/>
        <v>1.0229560449849999</v>
      </c>
      <c r="R9" s="32">
        <f t="shared" si="3"/>
        <v>1.0229560449849999</v>
      </c>
      <c r="S9" s="32">
        <f t="shared" si="3"/>
        <v>1.0229560449849999</v>
      </c>
      <c r="T9" s="32">
        <f t="shared" si="3"/>
        <v>1.0229560449849999</v>
      </c>
      <c r="U9" s="32">
        <f t="shared" si="3"/>
        <v>1.0229560449849999</v>
      </c>
      <c r="V9" s="32">
        <f t="shared" si="3"/>
        <v>1.0229560449849999</v>
      </c>
      <c r="W9" s="32">
        <f t="shared" si="3"/>
        <v>1.0229560449849999</v>
      </c>
      <c r="X9" s="32">
        <f t="shared" si="3"/>
        <v>1.0229560449849999</v>
      </c>
      <c r="Y9" s="32">
        <f t="shared" si="3"/>
        <v>1.0229560449849999</v>
      </c>
      <c r="Z9" s="32">
        <f t="shared" si="3"/>
        <v>1.0229560449849999</v>
      </c>
      <c r="AA9" s="32">
        <f t="shared" si="3"/>
        <v>1.0229560449849999</v>
      </c>
      <c r="AB9" s="32">
        <f t="shared" si="3"/>
        <v>1.0229560449849999</v>
      </c>
      <c r="AC9" s="32">
        <f t="shared" si="3"/>
        <v>1.0229560449849999</v>
      </c>
      <c r="AD9" s="32">
        <f t="shared" si="3"/>
        <v>1.0229560449849999</v>
      </c>
      <c r="AE9" s="32">
        <f t="shared" si="3"/>
        <v>1.0229560449849999</v>
      </c>
      <c r="AF9" s="32">
        <f t="shared" si="3"/>
        <v>1.0229560449849999</v>
      </c>
      <c r="AG9" s="32">
        <f t="shared" si="3"/>
        <v>1.0229560449849999</v>
      </c>
      <c r="AH9" s="32">
        <f t="shared" si="3"/>
        <v>1.0229560449849999</v>
      </c>
      <c r="AI9" s="32">
        <f t="shared" si="3"/>
        <v>1.0229560449849999</v>
      </c>
    </row>
    <row r="10" spans="1:35" x14ac:dyDescent="0.25">
      <c r="B10" t="s">
        <v>38</v>
      </c>
      <c r="C10" s="101">
        <v>0</v>
      </c>
      <c r="D10" s="101">
        <v>0</v>
      </c>
      <c r="E10" s="101">
        <v>0</v>
      </c>
      <c r="F10" s="32">
        <f>'CCS database'!$J$16</f>
        <v>0.3</v>
      </c>
      <c r="G10" s="32">
        <f>+F10</f>
        <v>0.3</v>
      </c>
      <c r="H10" s="32">
        <f>'CCS database'!$J$16</f>
        <v>0.3</v>
      </c>
      <c r="I10" s="32">
        <f t="shared" ref="I10" si="4">+H10</f>
        <v>0.3</v>
      </c>
      <c r="J10" s="32">
        <f>'CCS database'!$J$16</f>
        <v>0.3</v>
      </c>
      <c r="K10" s="32">
        <f t="shared" ref="K10" si="5">+J10</f>
        <v>0.3</v>
      </c>
      <c r="L10" s="32">
        <f>'CCS database'!$J$16</f>
        <v>0.3</v>
      </c>
      <c r="M10" s="32">
        <f t="shared" ref="M10" si="6">+L10</f>
        <v>0.3</v>
      </c>
      <c r="N10" s="32">
        <f>'CCS database'!$J$16</f>
        <v>0.3</v>
      </c>
      <c r="O10" s="32">
        <f>+N10+'CCS database'!$J$15</f>
        <v>1.3</v>
      </c>
      <c r="P10" s="32">
        <f>O10</f>
        <v>1.3</v>
      </c>
      <c r="Q10" s="32">
        <f t="shared" ref="Q10:AI10" si="7">P10</f>
        <v>1.3</v>
      </c>
      <c r="R10" s="32">
        <f t="shared" si="7"/>
        <v>1.3</v>
      </c>
      <c r="S10" s="32">
        <f t="shared" si="7"/>
        <v>1.3</v>
      </c>
      <c r="T10" s="32">
        <f t="shared" si="7"/>
        <v>1.3</v>
      </c>
      <c r="U10" s="32">
        <f t="shared" si="7"/>
        <v>1.3</v>
      </c>
      <c r="V10" s="32">
        <f t="shared" si="7"/>
        <v>1.3</v>
      </c>
      <c r="W10" s="32">
        <f t="shared" si="7"/>
        <v>1.3</v>
      </c>
      <c r="X10" s="32">
        <f t="shared" si="7"/>
        <v>1.3</v>
      </c>
      <c r="Y10" s="32">
        <f t="shared" si="7"/>
        <v>1.3</v>
      </c>
      <c r="Z10" s="32">
        <f t="shared" si="7"/>
        <v>1.3</v>
      </c>
      <c r="AA10" s="32">
        <f t="shared" si="7"/>
        <v>1.3</v>
      </c>
      <c r="AB10" s="32">
        <f t="shared" si="7"/>
        <v>1.3</v>
      </c>
      <c r="AC10" s="32">
        <f t="shared" si="7"/>
        <v>1.3</v>
      </c>
      <c r="AD10" s="32">
        <f t="shared" si="7"/>
        <v>1.3</v>
      </c>
      <c r="AE10" s="32">
        <f t="shared" si="7"/>
        <v>1.3</v>
      </c>
      <c r="AF10" s="32">
        <f t="shared" si="7"/>
        <v>1.3</v>
      </c>
      <c r="AG10" s="32">
        <f t="shared" si="7"/>
        <v>1.3</v>
      </c>
      <c r="AH10" s="32">
        <f t="shared" si="7"/>
        <v>1.3</v>
      </c>
      <c r="AI10" s="32">
        <f t="shared" si="7"/>
        <v>1.3</v>
      </c>
    </row>
    <row r="14" spans="1:35" x14ac:dyDescent="0.25">
      <c r="C14" s="100">
        <v>2018</v>
      </c>
      <c r="D14" s="100">
        <v>2019</v>
      </c>
      <c r="E14" s="100">
        <v>2020</v>
      </c>
      <c r="F14" s="281">
        <v>2030</v>
      </c>
      <c r="G14" s="281">
        <v>2040</v>
      </c>
      <c r="H14" s="281">
        <v>2050</v>
      </c>
    </row>
    <row r="15" spans="1:35" x14ac:dyDescent="0.25">
      <c r="B15" t="s">
        <v>445</v>
      </c>
      <c r="C15" s="276">
        <f>' Table A10-2'!AD$21</f>
        <v>62.764429667816103</v>
      </c>
      <c r="D15" s="276">
        <f>' Table A10-2'!AE$21</f>
        <v>61.778066646881904</v>
      </c>
      <c r="E15" s="276">
        <f>' Table A10-2'!AF$21</f>
        <v>56.184732989874803</v>
      </c>
      <c r="F15" s="32">
        <f>'2030 Sector Emissions'!H11</f>
        <v>28</v>
      </c>
      <c r="G15" s="280">
        <f>'CEO2021'!L11</f>
        <v>17.811699628796184</v>
      </c>
      <c r="H15" s="280">
        <f>'CEO2021'!R11</f>
        <v>4.6178757525235401</v>
      </c>
    </row>
    <row r="17" spans="2:35" x14ac:dyDescent="0.25">
      <c r="F17" s="100">
        <v>2021</v>
      </c>
      <c r="G17" s="100">
        <v>2022</v>
      </c>
      <c r="H17" s="100">
        <v>2023</v>
      </c>
      <c r="I17" s="100">
        <v>2024</v>
      </c>
      <c r="J17" s="100">
        <v>2025</v>
      </c>
      <c r="K17" s="100">
        <v>2026</v>
      </c>
      <c r="L17" s="100">
        <v>2027</v>
      </c>
      <c r="M17" s="100">
        <v>2028</v>
      </c>
      <c r="N17" s="100">
        <v>2029</v>
      </c>
      <c r="O17" s="100">
        <v>2030</v>
      </c>
      <c r="P17" s="100">
        <v>2031</v>
      </c>
      <c r="Q17" s="100">
        <v>2032</v>
      </c>
      <c r="R17" s="100">
        <v>2033</v>
      </c>
      <c r="S17" s="100">
        <v>2034</v>
      </c>
      <c r="T17" s="100">
        <v>2035</v>
      </c>
      <c r="U17" s="100">
        <v>2036</v>
      </c>
      <c r="V17" s="100">
        <v>2037</v>
      </c>
      <c r="W17" s="100">
        <v>2038</v>
      </c>
      <c r="X17" s="100">
        <v>2039</v>
      </c>
      <c r="Y17" s="100">
        <v>2040</v>
      </c>
      <c r="Z17" s="100">
        <v>2041</v>
      </c>
      <c r="AA17" s="100">
        <v>2042</v>
      </c>
      <c r="AB17" s="100">
        <v>2043</v>
      </c>
      <c r="AC17" s="100">
        <v>2044</v>
      </c>
      <c r="AD17" s="100">
        <v>2045</v>
      </c>
      <c r="AE17" s="100">
        <v>2046</v>
      </c>
      <c r="AF17" s="100">
        <v>2047</v>
      </c>
      <c r="AG17" s="100">
        <v>2048</v>
      </c>
      <c r="AH17" s="100">
        <v>2049</v>
      </c>
      <c r="AI17" s="100">
        <v>2050</v>
      </c>
    </row>
    <row r="18" spans="2:35" x14ac:dyDescent="0.25">
      <c r="B18" t="s">
        <v>445</v>
      </c>
      <c r="C18" s="276">
        <f>C15</f>
        <v>62.764429667816103</v>
      </c>
      <c r="D18" s="276">
        <f t="shared" ref="D18:E18" si="8">D15</f>
        <v>61.778066646881904</v>
      </c>
      <c r="E18" s="276">
        <f t="shared" si="8"/>
        <v>56.184732989874803</v>
      </c>
      <c r="F18" s="280" cm="1">
        <f t="array" ref="F18">TREND($F$15:$H$15,$F$14:$H$14,F3)</f>
        <v>39.022876495542278</v>
      </c>
      <c r="G18" s="280" cm="1">
        <f t="array" ref="G18">TREND($F$15:$H$15,$F$14:$H$14,G3)</f>
        <v>37.853770283168615</v>
      </c>
      <c r="H18" s="280" cm="1">
        <f t="array" ref="H18">TREND($F$15:$H$15,$F$14:$H$14,H3)</f>
        <v>36.684664070794952</v>
      </c>
      <c r="I18" s="280" cm="1">
        <f t="array" ref="I18">TREND($F$15:$H$15,$F$14:$H$14,I3)</f>
        <v>35.515557858420834</v>
      </c>
      <c r="J18" s="280" cm="1">
        <f t="array" ref="J18">TREND($F$15:$H$15,$F$14:$H$14,J3)</f>
        <v>34.346451646047171</v>
      </c>
      <c r="K18" s="280" cm="1">
        <f t="array" ref="K18">TREND($F$15:$H$15,$F$14:$H$14,K3)</f>
        <v>33.177345433673509</v>
      </c>
      <c r="L18" s="280" cm="1">
        <f t="array" ref="L18">TREND($F$15:$H$15,$F$14:$H$14,L3)</f>
        <v>32.008239221299391</v>
      </c>
      <c r="M18" s="280" cm="1">
        <f t="array" ref="M18">TREND($F$15:$H$15,$F$14:$H$14,M3)</f>
        <v>30.839133008925728</v>
      </c>
      <c r="N18" s="280" cm="1">
        <f t="array" ref="N18">TREND($F$15:$H$15,$F$14:$H$14,N3)</f>
        <v>29.670026796552065</v>
      </c>
      <c r="O18" s="280" cm="1">
        <f t="array" ref="O18">TREND($F$15:$H$15,$F$14:$H$14,O3)</f>
        <v>28.500920584177948</v>
      </c>
      <c r="P18" s="280" cm="1">
        <f t="array" ref="P18">TREND($F$15:$H$15,$F$14:$H$14,P3)</f>
        <v>27.331814371804285</v>
      </c>
      <c r="Q18" s="280" cm="1">
        <f t="array" ref="Q18">TREND($F$15:$H$15,$F$14:$H$14,Q3)</f>
        <v>26.162708159430622</v>
      </c>
      <c r="R18" s="280" cm="1">
        <f t="array" ref="R18">TREND($F$15:$H$15,$F$14:$H$14,R3)</f>
        <v>24.993601947056504</v>
      </c>
      <c r="S18" s="280" cm="1">
        <f t="array" ref="S18">TREND($F$15:$H$15,$F$14:$H$14,S3)</f>
        <v>23.824495734682841</v>
      </c>
      <c r="T18" s="280" cm="1">
        <f t="array" ref="T18">TREND($F$15:$H$15,$F$14:$H$14,T3)</f>
        <v>22.655389522309179</v>
      </c>
      <c r="U18" s="280" cm="1">
        <f t="array" ref="U18">TREND($F$15:$H$15,$F$14:$H$14,U3)</f>
        <v>21.486283309935061</v>
      </c>
      <c r="V18" s="280" cm="1">
        <f t="array" ref="V18">TREND($F$15:$H$15,$F$14:$H$14,V3)</f>
        <v>20.317177097561398</v>
      </c>
      <c r="W18" s="280" cm="1">
        <f t="array" ref="W18">TREND($F$15:$H$15,$F$14:$H$14,W3)</f>
        <v>19.148070885187735</v>
      </c>
      <c r="X18" s="280" cm="1">
        <f t="array" ref="X18">TREND($F$15:$H$15,$F$14:$H$14,X3)</f>
        <v>17.978964672813618</v>
      </c>
      <c r="Y18" s="280" cm="1">
        <f t="array" ref="Y18">TREND($F$15:$H$15,$F$14:$H$14,Y3)</f>
        <v>16.809858460439955</v>
      </c>
      <c r="Z18" s="280" cm="1">
        <f t="array" ref="Z18">TREND($F$15:$H$15,$F$14:$H$14,Z3)</f>
        <v>15.640752248065837</v>
      </c>
      <c r="AA18" s="280" cm="1">
        <f t="array" ref="AA18">TREND($F$15:$H$15,$F$14:$H$14,AA3)</f>
        <v>14.471646035692174</v>
      </c>
      <c r="AB18" s="280" cm="1">
        <f t="array" ref="AB18">TREND($F$15:$H$15,$F$14:$H$14,AB3)</f>
        <v>13.302539823318511</v>
      </c>
      <c r="AC18" s="280" cm="1">
        <f t="array" ref="AC18">TREND($F$15:$H$15,$F$14:$H$14,AC3)</f>
        <v>12.133433610944394</v>
      </c>
      <c r="AD18" s="280" cm="1">
        <f t="array" ref="AD18">TREND($F$15:$H$15,$F$14:$H$14,AD3)</f>
        <v>10.964327398570731</v>
      </c>
      <c r="AE18" s="280" cm="1">
        <f t="array" ref="AE18">TREND($F$15:$H$15,$F$14:$H$14,AE3)</f>
        <v>9.7952211861970682</v>
      </c>
      <c r="AF18" s="280" cm="1">
        <f t="array" ref="AF18">TREND($F$15:$H$15,$F$14:$H$14,AF3)</f>
        <v>8.6261149738229506</v>
      </c>
      <c r="AG18" s="280" cm="1">
        <f t="array" ref="AG18">TREND($F$15:$H$15,$F$14:$H$14,AG3)</f>
        <v>7.4570087614492877</v>
      </c>
      <c r="AH18" s="280" cm="1">
        <f t="array" ref="AH18">TREND($F$15:$H$15,$F$14:$H$14,AH3)</f>
        <v>6.2879025490756248</v>
      </c>
      <c r="AI18" s="280" cm="1">
        <f t="array" ref="AI18">TREND($F$15:$H$15,$F$14:$H$14,AI3)</f>
        <v>5.1187963367015072</v>
      </c>
    </row>
    <row r="21" spans="2:35" x14ac:dyDescent="0.25">
      <c r="B21" s="1" t="s">
        <v>420</v>
      </c>
    </row>
    <row r="22" spans="2:35" x14ac:dyDescent="0.25">
      <c r="B22" t="str">
        <f>B4</f>
        <v>hard coal</v>
      </c>
      <c r="C22" s="101">
        <f>C4/C$18</f>
        <v>1.0037532458022906E-2</v>
      </c>
      <c r="D22" s="101">
        <f t="shared" ref="D22:E22" si="9">D4/D$18</f>
        <v>1.0035924295654419E-2</v>
      </c>
      <c r="E22" s="101">
        <f t="shared" si="9"/>
        <v>1.2992853416809069E-2</v>
      </c>
      <c r="F22" s="32">
        <f>F4/F$18</f>
        <v>1.8706975639876021E-2</v>
      </c>
      <c r="G22" s="32">
        <f t="shared" ref="G22:AI22" si="10">G4/G$18</f>
        <v>1.9284736884573658E-2</v>
      </c>
      <c r="H22" s="32">
        <f t="shared" si="10"/>
        <v>1.9899323559055312E-2</v>
      </c>
      <c r="I22" s="32">
        <f t="shared" si="10"/>
        <v>2.055437233761246E-2</v>
      </c>
      <c r="J22" s="32">
        <f t="shared" si="10"/>
        <v>2.1254015044200745E-2</v>
      </c>
      <c r="K22" s="32">
        <f t="shared" si="10"/>
        <v>2.200296589307844E-2</v>
      </c>
      <c r="L22" s="32">
        <f t="shared" si="10"/>
        <v>2.2806627848314526E-2</v>
      </c>
      <c r="M22" s="32">
        <f t="shared" si="10"/>
        <v>2.3671223175720183E-2</v>
      </c>
      <c r="N22" s="32">
        <f t="shared" si="10"/>
        <v>2.4603954860089067E-2</v>
      </c>
      <c r="O22" s="32">
        <f t="shared" si="10"/>
        <v>2.5613207750392931E-2</v>
      </c>
      <c r="P22" s="32">
        <f t="shared" si="10"/>
        <v>2.6708801328355052E-2</v>
      </c>
      <c r="Q22" s="32">
        <f t="shared" si="10"/>
        <v>2.7902310248293767E-2</v>
      </c>
      <c r="R22" s="32">
        <f t="shared" si="10"/>
        <v>2.9207474838814581E-2</v>
      </c>
      <c r="S22" s="32">
        <f t="shared" si="10"/>
        <v>3.0640732468359962E-2</v>
      </c>
      <c r="T22" s="32">
        <f t="shared" si="10"/>
        <v>3.2221913433938335E-2</v>
      </c>
      <c r="U22" s="32">
        <f t="shared" si="10"/>
        <v>3.3975164036976778E-2</v>
      </c>
      <c r="V22" s="32">
        <f t="shared" si="10"/>
        <v>3.5930188357102988E-2</v>
      </c>
      <c r="W22" s="32">
        <f t="shared" si="10"/>
        <v>3.8123944932995937E-2</v>
      </c>
      <c r="X22" s="32">
        <f t="shared" si="10"/>
        <v>4.060300541687191E-2</v>
      </c>
      <c r="Y22" s="32">
        <f t="shared" si="10"/>
        <v>4.3426897479117391E-2</v>
      </c>
      <c r="Z22" s="32">
        <f t="shared" si="10"/>
        <v>4.6672946954343139E-2</v>
      </c>
      <c r="AA22" s="32">
        <f t="shared" si="10"/>
        <v>5.044346705271556E-2</v>
      </c>
      <c r="AB22" s="32">
        <f t="shared" si="10"/>
        <v>5.4876738554870262E-2</v>
      </c>
      <c r="AC22" s="32">
        <f t="shared" si="10"/>
        <v>6.0164337928345177E-2</v>
      </c>
      <c r="AD22" s="32">
        <f t="shared" si="10"/>
        <v>6.657955143652132E-2</v>
      </c>
      <c r="AE22" s="32">
        <f t="shared" si="10"/>
        <v>7.4526137401438083E-2</v>
      </c>
      <c r="AF22" s="32">
        <f t="shared" si="10"/>
        <v>8.4626741263625446E-2</v>
      </c>
      <c r="AG22" s="32">
        <f t="shared" si="10"/>
        <v>9.789448066279631E-2</v>
      </c>
      <c r="AH22" s="32">
        <f t="shared" si="10"/>
        <v>0.11609594682845653</v>
      </c>
      <c r="AI22" s="32">
        <f t="shared" si="10"/>
        <v>0.14261165164277731</v>
      </c>
    </row>
    <row r="23" spans="2:35" x14ac:dyDescent="0.25">
      <c r="B23" t="str">
        <f>B5</f>
        <v>natural gas nonpeaker</v>
      </c>
      <c r="C23" s="101">
        <f>C5/C$18</f>
        <v>0</v>
      </c>
      <c r="D23" s="101">
        <f t="shared" ref="D23:E23" si="11">D5/D$18</f>
        <v>0</v>
      </c>
      <c r="E23" s="101">
        <f t="shared" si="11"/>
        <v>0</v>
      </c>
      <c r="F23" s="32">
        <f>F5/F$18</f>
        <v>0</v>
      </c>
      <c r="G23" s="32">
        <f t="shared" ref="G23:AI23" si="12">G5/G$18</f>
        <v>0</v>
      </c>
      <c r="H23" s="32">
        <f t="shared" si="12"/>
        <v>0</v>
      </c>
      <c r="I23" s="32">
        <f t="shared" si="12"/>
        <v>0</v>
      </c>
      <c r="J23" s="32">
        <f t="shared" si="12"/>
        <v>0</v>
      </c>
      <c r="K23" s="32">
        <f t="shared" si="12"/>
        <v>3.0141049168600605E-2</v>
      </c>
      <c r="L23" s="32">
        <f>L5/L$18</f>
        <v>3.1241955956595242E-2</v>
      </c>
      <c r="M23" s="32">
        <f t="shared" si="12"/>
        <v>3.2426333117424912E-2</v>
      </c>
      <c r="N23" s="32">
        <f t="shared" si="12"/>
        <v>3.3704047753546663E-2</v>
      </c>
      <c r="O23" s="32">
        <f t="shared" si="12"/>
        <v>3.5086585959442369E-2</v>
      </c>
      <c r="P23" s="32">
        <f t="shared" si="12"/>
        <v>3.658739907993843E-2</v>
      </c>
      <c r="Q23" s="32">
        <f t="shared" si="12"/>
        <v>3.8222342805881875E-2</v>
      </c>
      <c r="R23" s="32">
        <f t="shared" si="12"/>
        <v>4.0010239505225455E-2</v>
      </c>
      <c r="S23" s="32">
        <f t="shared" si="12"/>
        <v>4.1973606121041049E-2</v>
      </c>
      <c r="T23" s="32">
        <f t="shared" si="12"/>
        <v>4.4139607443751151E-2</v>
      </c>
      <c r="U23" s="32">
        <f t="shared" si="12"/>
        <v>4.6541320598598321E-2</v>
      </c>
      <c r="V23" s="32">
        <f t="shared" si="12"/>
        <v>4.9219436105620532E-2</v>
      </c>
      <c r="W23" s="32">
        <f t="shared" si="12"/>
        <v>5.2224582099994435E-2</v>
      </c>
      <c r="X23" s="32">
        <f t="shared" si="12"/>
        <v>5.5620555365577959E-2</v>
      </c>
      <c r="Y23" s="32">
        <f t="shared" si="12"/>
        <v>5.9488900656325193E-2</v>
      </c>
      <c r="Z23" s="32">
        <f t="shared" si="12"/>
        <v>6.3935543773072798E-2</v>
      </c>
      <c r="AA23" s="32">
        <f t="shared" si="12"/>
        <v>6.9100639798240493E-2</v>
      </c>
      <c r="AB23" s="32">
        <f t="shared" si="12"/>
        <v>7.517361445872639E-2</v>
      </c>
      <c r="AC23" s="32">
        <f t="shared" si="12"/>
        <v>8.2416901271705728E-2</v>
      </c>
      <c r="AD23" s="32">
        <f t="shared" si="12"/>
        <v>9.1204864981536057E-2</v>
      </c>
      <c r="AE23" s="32">
        <f t="shared" si="12"/>
        <v>0.10209059918005217</v>
      </c>
      <c r="AF23" s="32">
        <f t="shared" si="12"/>
        <v>0.11592704282688417</v>
      </c>
      <c r="AG23" s="32">
        <f t="shared" si="12"/>
        <v>0.13410202830520043</v>
      </c>
      <c r="AH23" s="32">
        <f t="shared" si="12"/>
        <v>0.15903554360062538</v>
      </c>
      <c r="AI23" s="32">
        <f t="shared" si="12"/>
        <v>0.19535842690791413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32A6-7FDA-40B5-ADC8-23D37B966AB1}">
  <sheetPr>
    <tabColor theme="3"/>
  </sheetPr>
  <dimension ref="A1:AH17"/>
  <sheetViews>
    <sheetView workbookViewId="0">
      <selection activeCell="F25" sqref="F25"/>
    </sheetView>
  </sheetViews>
  <sheetFormatPr defaultRowHeight="15" x14ac:dyDescent="0.25"/>
  <cols>
    <col min="1" max="1" width="44.85546875" customWidth="1"/>
    <col min="2" max="3" width="11" customWidth="1"/>
    <col min="4" max="4" width="9.14062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s="2" customFormat="1" x14ac:dyDescent="0.25">
      <c r="A2" s="8" t="s">
        <v>10</v>
      </c>
      <c r="B2" s="8">
        <f>BAU!C22</f>
        <v>1.0037532458022906E-2</v>
      </c>
      <c r="C2" s="8">
        <f>BAU!D22</f>
        <v>1.0035924295654419E-2</v>
      </c>
      <c r="D2" s="8">
        <f>BAU!E22</f>
        <v>1.2992853416809069E-2</v>
      </c>
      <c r="E2" s="8">
        <f>BAU!F22</f>
        <v>1.8706975639876021E-2</v>
      </c>
      <c r="F2" s="8">
        <f>BAU!G22</f>
        <v>1.9284736884573658E-2</v>
      </c>
      <c r="G2" s="8">
        <f>BAU!H22</f>
        <v>1.9899323559055312E-2</v>
      </c>
      <c r="H2" s="8">
        <f>BAU!I22</f>
        <v>2.055437233761246E-2</v>
      </c>
      <c r="I2" s="8">
        <f>BAU!J22</f>
        <v>2.1254015044200745E-2</v>
      </c>
      <c r="J2" s="8">
        <f>BAU!K22</f>
        <v>2.200296589307844E-2</v>
      </c>
      <c r="K2" s="8">
        <f>BAU!L22</f>
        <v>2.2806627848314526E-2</v>
      </c>
      <c r="L2" s="8">
        <f>BAU!M22</f>
        <v>2.3671223175720183E-2</v>
      </c>
      <c r="M2" s="8">
        <f>BAU!N22</f>
        <v>2.4603954860089067E-2</v>
      </c>
      <c r="N2" s="8">
        <f>BAU!O22</f>
        <v>2.5613207750392931E-2</v>
      </c>
      <c r="O2" s="8">
        <f>BAU!P22</f>
        <v>2.6708801328355052E-2</v>
      </c>
      <c r="P2" s="8">
        <f>BAU!Q22</f>
        <v>2.7902310248293767E-2</v>
      </c>
      <c r="Q2" s="8">
        <f>BAU!R22</f>
        <v>2.9207474838814581E-2</v>
      </c>
      <c r="R2" s="8">
        <f>BAU!S22</f>
        <v>3.0640732468359962E-2</v>
      </c>
      <c r="S2" s="8">
        <f>BAU!T22</f>
        <v>3.2221913433938335E-2</v>
      </c>
      <c r="T2" s="8">
        <f>BAU!U22</f>
        <v>3.3975164036976778E-2</v>
      </c>
      <c r="U2" s="8">
        <f>BAU!V22</f>
        <v>3.5930188357102988E-2</v>
      </c>
      <c r="V2" s="8">
        <f>BAU!W22</f>
        <v>3.8123944932995937E-2</v>
      </c>
      <c r="W2" s="8">
        <f>BAU!X22</f>
        <v>4.060300541687191E-2</v>
      </c>
      <c r="X2" s="8">
        <f>BAU!Y22</f>
        <v>4.3426897479117391E-2</v>
      </c>
      <c r="Y2" s="8">
        <f>BAU!Z22</f>
        <v>4.6672946954343139E-2</v>
      </c>
      <c r="Z2" s="8">
        <f>BAU!AA22</f>
        <v>5.044346705271556E-2</v>
      </c>
      <c r="AA2" s="8">
        <f>BAU!AB22</f>
        <v>5.4876738554870262E-2</v>
      </c>
      <c r="AB2" s="8">
        <f>BAU!AC22</f>
        <v>6.0164337928345177E-2</v>
      </c>
      <c r="AC2" s="8">
        <f>BAU!AD22</f>
        <v>6.657955143652132E-2</v>
      </c>
      <c r="AD2" s="8">
        <f>BAU!AE22</f>
        <v>7.4526137401438083E-2</v>
      </c>
      <c r="AE2" s="8">
        <f>BAU!AF22</f>
        <v>8.4626741263625446E-2</v>
      </c>
      <c r="AF2" s="8">
        <f>BAU!AG22</f>
        <v>9.789448066279631E-2</v>
      </c>
      <c r="AG2" s="8">
        <f>BAU!AH22</f>
        <v>0.11609594682845653</v>
      </c>
      <c r="AH2" s="8">
        <f>BAU!AI22</f>
        <v>0.14261165164277731</v>
      </c>
    </row>
    <row r="3" spans="1:34" s="2" customFormat="1" x14ac:dyDescent="0.25">
      <c r="A3" s="8" t="s">
        <v>11</v>
      </c>
      <c r="B3" s="8">
        <f>BAU!C23</f>
        <v>0</v>
      </c>
      <c r="C3" s="8">
        <f>BAU!D23</f>
        <v>0</v>
      </c>
      <c r="D3" s="8">
        <f>BAU!E23</f>
        <v>0</v>
      </c>
      <c r="E3" s="8">
        <f>BAU!F23</f>
        <v>0</v>
      </c>
      <c r="F3" s="8">
        <f>BAU!G23</f>
        <v>0</v>
      </c>
      <c r="G3" s="8">
        <f>BAU!H23</f>
        <v>0</v>
      </c>
      <c r="H3" s="8">
        <f>BAU!I23</f>
        <v>0</v>
      </c>
      <c r="I3" s="8">
        <f>BAU!J23</f>
        <v>0</v>
      </c>
      <c r="J3" s="8">
        <f>BAU!K23</f>
        <v>3.0141049168600605E-2</v>
      </c>
      <c r="K3" s="8">
        <f>BAU!L23</f>
        <v>3.1241955956595242E-2</v>
      </c>
      <c r="L3" s="8">
        <f>BAU!M23</f>
        <v>3.2426333117424912E-2</v>
      </c>
      <c r="M3" s="8">
        <f>BAU!N23</f>
        <v>3.3704047753546663E-2</v>
      </c>
      <c r="N3" s="8">
        <f>BAU!O23</f>
        <v>3.5086585959442369E-2</v>
      </c>
      <c r="O3" s="8">
        <f>BAU!P23</f>
        <v>3.658739907993843E-2</v>
      </c>
      <c r="P3" s="8">
        <f>BAU!Q23</f>
        <v>3.8222342805881875E-2</v>
      </c>
      <c r="Q3" s="8">
        <f>BAU!R23</f>
        <v>4.0010239505225455E-2</v>
      </c>
      <c r="R3" s="8">
        <f>BAU!S23</f>
        <v>4.1973606121041049E-2</v>
      </c>
      <c r="S3" s="8">
        <f>BAU!T23</f>
        <v>4.4139607443751151E-2</v>
      </c>
      <c r="T3" s="8">
        <f>BAU!U23</f>
        <v>4.6541320598598321E-2</v>
      </c>
      <c r="U3" s="8">
        <f>BAU!V23</f>
        <v>4.9219436105620532E-2</v>
      </c>
      <c r="V3" s="8">
        <f>BAU!W23</f>
        <v>5.2224582099994435E-2</v>
      </c>
      <c r="W3" s="8">
        <f>BAU!X23</f>
        <v>5.5620555365577959E-2</v>
      </c>
      <c r="X3" s="8">
        <f>BAU!Y23</f>
        <v>5.9488900656325193E-2</v>
      </c>
      <c r="Y3" s="8">
        <f>BAU!Z23</f>
        <v>6.3935543773072798E-2</v>
      </c>
      <c r="Z3" s="8">
        <f>BAU!AA23</f>
        <v>6.9100639798240493E-2</v>
      </c>
      <c r="AA3" s="8">
        <f>BAU!AB23</f>
        <v>7.517361445872639E-2</v>
      </c>
      <c r="AB3" s="8">
        <f>BAU!AC23</f>
        <v>8.2416901271705728E-2</v>
      </c>
      <c r="AC3" s="8">
        <f>BAU!AD23</f>
        <v>9.1204864981536057E-2</v>
      </c>
      <c r="AD3" s="8">
        <f>BAU!AE23</f>
        <v>0.10209059918005217</v>
      </c>
      <c r="AE3" s="8">
        <f>BAU!AF23</f>
        <v>0.11592704282688417</v>
      </c>
      <c r="AF3" s="8">
        <f>BAU!AG23</f>
        <v>0.13410202830520043</v>
      </c>
      <c r="AG3" s="8">
        <f>BAU!AH23</f>
        <v>0.15903554360062538</v>
      </c>
      <c r="AH3" s="8">
        <f>BAU!AI23</f>
        <v>0.19535842690791413</v>
      </c>
    </row>
    <row r="4" spans="1:34" s="7" customFormat="1" x14ac:dyDescent="0.25">
      <c r="A4" s="11" t="s">
        <v>19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c r="Z4" s="7">
        <v>0</v>
      </c>
      <c r="AA4" s="7">
        <v>0</v>
      </c>
      <c r="AB4" s="7">
        <v>0</v>
      </c>
      <c r="AC4" s="7">
        <v>0</v>
      </c>
      <c r="AD4" s="7">
        <v>0</v>
      </c>
      <c r="AE4" s="7">
        <v>0</v>
      </c>
      <c r="AF4" s="7">
        <v>0</v>
      </c>
      <c r="AG4" s="7">
        <v>0</v>
      </c>
      <c r="AH4" s="7">
        <v>0</v>
      </c>
    </row>
    <row r="5" spans="1:34" s="7" customFormat="1" x14ac:dyDescent="0.25">
      <c r="A5" s="11" t="s">
        <v>20</v>
      </c>
      <c r="B5" s="7">
        <v>0</v>
      </c>
      <c r="C5" s="7">
        <v>0</v>
      </c>
      <c r="D5" s="7">
        <v>0</v>
      </c>
      <c r="E5" s="7">
        <v>0</v>
      </c>
      <c r="F5" s="7">
        <v>0</v>
      </c>
      <c r="G5" s="7">
        <v>0</v>
      </c>
      <c r="H5" s="7">
        <v>0</v>
      </c>
      <c r="I5" s="7">
        <v>0</v>
      </c>
      <c r="J5" s="7">
        <v>0</v>
      </c>
      <c r="K5" s="7">
        <v>0</v>
      </c>
      <c r="L5" s="7">
        <v>0</v>
      </c>
      <c r="M5" s="7">
        <v>0</v>
      </c>
      <c r="N5" s="7">
        <v>0</v>
      </c>
      <c r="O5" s="7">
        <v>0</v>
      </c>
      <c r="P5" s="7">
        <v>0</v>
      </c>
      <c r="Q5" s="7">
        <v>0</v>
      </c>
      <c r="R5" s="7">
        <v>0</v>
      </c>
      <c r="S5" s="7">
        <v>0</v>
      </c>
      <c r="T5" s="7">
        <v>0</v>
      </c>
      <c r="U5" s="7">
        <v>0</v>
      </c>
      <c r="V5" s="7">
        <v>0</v>
      </c>
      <c r="W5" s="7">
        <v>0</v>
      </c>
      <c r="X5" s="7">
        <v>0</v>
      </c>
      <c r="Y5" s="7">
        <v>0</v>
      </c>
      <c r="Z5" s="7">
        <v>0</v>
      </c>
      <c r="AA5" s="7">
        <v>0</v>
      </c>
      <c r="AB5" s="7">
        <v>0</v>
      </c>
      <c r="AC5" s="7">
        <v>0</v>
      </c>
      <c r="AD5" s="7">
        <v>0</v>
      </c>
      <c r="AE5" s="7">
        <v>0</v>
      </c>
      <c r="AF5" s="7">
        <v>0</v>
      </c>
      <c r="AG5" s="7">
        <v>0</v>
      </c>
      <c r="AH5" s="7">
        <v>0</v>
      </c>
    </row>
    <row r="6" spans="1:34" s="7" customFormat="1" x14ac:dyDescent="0.25">
      <c r="A6" s="11" t="s">
        <v>21</v>
      </c>
      <c r="B6" s="7">
        <v>0</v>
      </c>
      <c r="C6" s="7">
        <v>0</v>
      </c>
      <c r="D6" s="7">
        <v>0</v>
      </c>
      <c r="E6" s="7">
        <v>0</v>
      </c>
      <c r="F6" s="7">
        <v>0</v>
      </c>
      <c r="G6" s="7">
        <v>0</v>
      </c>
      <c r="H6" s="7">
        <v>0</v>
      </c>
      <c r="I6" s="7">
        <v>0</v>
      </c>
      <c r="J6" s="7">
        <v>0</v>
      </c>
      <c r="K6" s="7">
        <v>0</v>
      </c>
      <c r="L6" s="7">
        <v>0</v>
      </c>
      <c r="M6" s="7">
        <v>0</v>
      </c>
      <c r="N6" s="7">
        <v>0</v>
      </c>
      <c r="O6" s="7">
        <v>0</v>
      </c>
      <c r="P6" s="7">
        <v>0</v>
      </c>
      <c r="Q6" s="7">
        <v>0</v>
      </c>
      <c r="R6" s="7">
        <v>0</v>
      </c>
      <c r="S6" s="7">
        <v>0</v>
      </c>
      <c r="T6" s="7">
        <v>0</v>
      </c>
      <c r="U6" s="7">
        <v>0</v>
      </c>
      <c r="V6" s="7">
        <v>0</v>
      </c>
      <c r="W6" s="7">
        <v>0</v>
      </c>
      <c r="X6" s="7">
        <v>0</v>
      </c>
      <c r="Y6" s="7">
        <v>0</v>
      </c>
      <c r="Z6" s="7">
        <v>0</v>
      </c>
      <c r="AA6" s="7">
        <v>0</v>
      </c>
      <c r="AB6" s="7">
        <v>0</v>
      </c>
      <c r="AC6" s="7">
        <v>0</v>
      </c>
      <c r="AD6" s="7">
        <v>0</v>
      </c>
      <c r="AE6" s="7">
        <v>0</v>
      </c>
      <c r="AF6" s="7">
        <v>0</v>
      </c>
      <c r="AG6" s="7">
        <v>0</v>
      </c>
      <c r="AH6" s="7">
        <v>0</v>
      </c>
    </row>
    <row r="7" spans="1:34" s="7" customFormat="1" x14ac:dyDescent="0.25">
      <c r="A7" s="11" t="s">
        <v>22</v>
      </c>
      <c r="B7" s="7">
        <v>0</v>
      </c>
      <c r="C7" s="7">
        <v>0</v>
      </c>
      <c r="D7" s="7">
        <v>0</v>
      </c>
      <c r="E7" s="7">
        <v>0</v>
      </c>
      <c r="F7" s="7">
        <v>0</v>
      </c>
      <c r="G7" s="7">
        <v>0</v>
      </c>
      <c r="H7" s="7">
        <v>0</v>
      </c>
      <c r="I7" s="7">
        <v>0</v>
      </c>
      <c r="J7" s="7">
        <v>0</v>
      </c>
      <c r="K7" s="7">
        <v>0</v>
      </c>
      <c r="L7" s="7">
        <v>0</v>
      </c>
      <c r="M7" s="7">
        <v>0</v>
      </c>
      <c r="N7" s="7">
        <v>0</v>
      </c>
      <c r="O7" s="7">
        <v>0</v>
      </c>
      <c r="P7" s="7">
        <v>0</v>
      </c>
      <c r="Q7" s="7">
        <v>0</v>
      </c>
      <c r="R7" s="7">
        <v>0</v>
      </c>
      <c r="S7" s="7">
        <v>0</v>
      </c>
      <c r="T7" s="7">
        <v>0</v>
      </c>
      <c r="U7" s="7">
        <v>0</v>
      </c>
      <c r="V7" s="7">
        <v>0</v>
      </c>
      <c r="W7" s="7">
        <v>0</v>
      </c>
      <c r="X7" s="7">
        <v>0</v>
      </c>
      <c r="Y7" s="7">
        <v>0</v>
      </c>
      <c r="Z7" s="7">
        <v>0</v>
      </c>
      <c r="AA7" s="7">
        <v>0</v>
      </c>
      <c r="AB7" s="7">
        <v>0</v>
      </c>
      <c r="AC7" s="7">
        <v>0</v>
      </c>
      <c r="AD7" s="7">
        <v>0</v>
      </c>
      <c r="AE7" s="7">
        <v>0</v>
      </c>
      <c r="AF7" s="7">
        <v>0</v>
      </c>
      <c r="AG7" s="7">
        <v>0</v>
      </c>
      <c r="AH7" s="7">
        <v>0</v>
      </c>
    </row>
    <row r="8" spans="1:34" s="7" customFormat="1" x14ac:dyDescent="0.25">
      <c r="A8" s="11" t="s">
        <v>23</v>
      </c>
      <c r="B8" s="7">
        <v>0</v>
      </c>
      <c r="C8" s="7">
        <v>0</v>
      </c>
      <c r="D8" s="7">
        <v>0</v>
      </c>
      <c r="E8" s="7">
        <v>0</v>
      </c>
      <c r="F8" s="7">
        <v>0</v>
      </c>
      <c r="G8" s="7">
        <v>0</v>
      </c>
      <c r="H8" s="7">
        <v>0</v>
      </c>
      <c r="I8" s="7">
        <v>0</v>
      </c>
      <c r="J8" s="7">
        <v>0</v>
      </c>
      <c r="K8" s="7">
        <v>0</v>
      </c>
      <c r="L8" s="7">
        <v>0</v>
      </c>
      <c r="M8" s="7">
        <v>0</v>
      </c>
      <c r="N8" s="7">
        <v>0</v>
      </c>
      <c r="O8" s="7">
        <v>0</v>
      </c>
      <c r="P8" s="7">
        <v>0</v>
      </c>
      <c r="Q8" s="7">
        <v>0</v>
      </c>
      <c r="R8" s="7">
        <v>0</v>
      </c>
      <c r="S8" s="7">
        <v>0</v>
      </c>
      <c r="T8" s="7">
        <v>0</v>
      </c>
      <c r="U8" s="7">
        <v>0</v>
      </c>
      <c r="V8" s="7">
        <v>0</v>
      </c>
      <c r="W8" s="7">
        <v>0</v>
      </c>
      <c r="X8" s="7">
        <v>0</v>
      </c>
      <c r="Y8" s="7">
        <v>0</v>
      </c>
      <c r="Z8" s="7">
        <v>0</v>
      </c>
      <c r="AA8" s="7">
        <v>0</v>
      </c>
      <c r="AB8" s="7">
        <v>0</v>
      </c>
      <c r="AC8" s="7">
        <v>0</v>
      </c>
      <c r="AD8" s="7">
        <v>0</v>
      </c>
      <c r="AE8" s="7">
        <v>0</v>
      </c>
      <c r="AF8" s="7">
        <v>0</v>
      </c>
      <c r="AG8" s="7">
        <v>0</v>
      </c>
      <c r="AH8" s="7">
        <v>0</v>
      </c>
    </row>
    <row r="9" spans="1:34" s="2" customFormat="1" x14ac:dyDescent="0.25">
      <c r="A9" s="8" t="s">
        <v>12</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row>
    <row r="10" spans="1:34" s="7" customFormat="1" x14ac:dyDescent="0.25">
      <c r="A10" s="11" t="s">
        <v>24</v>
      </c>
      <c r="B10" s="7">
        <v>0</v>
      </c>
      <c r="C10" s="7">
        <v>0</v>
      </c>
      <c r="D10" s="7">
        <v>0</v>
      </c>
      <c r="E10" s="7">
        <v>0</v>
      </c>
      <c r="F10" s="7">
        <v>0</v>
      </c>
      <c r="G10" s="7">
        <v>0</v>
      </c>
      <c r="H10" s="7">
        <v>0</v>
      </c>
      <c r="I10" s="7">
        <v>0</v>
      </c>
      <c r="J10" s="7">
        <v>0</v>
      </c>
      <c r="K10" s="7">
        <v>0</v>
      </c>
      <c r="L10" s="7">
        <v>0</v>
      </c>
      <c r="M10" s="7">
        <v>0</v>
      </c>
      <c r="N10" s="7">
        <v>0</v>
      </c>
      <c r="O10" s="7">
        <v>0</v>
      </c>
      <c r="P10" s="7">
        <v>0</v>
      </c>
      <c r="Q10" s="7">
        <v>0</v>
      </c>
      <c r="R10" s="7">
        <v>0</v>
      </c>
      <c r="S10" s="7">
        <v>0</v>
      </c>
      <c r="T10" s="7">
        <v>0</v>
      </c>
      <c r="U10" s="7">
        <v>0</v>
      </c>
      <c r="V10" s="7">
        <v>0</v>
      </c>
      <c r="W10" s="7">
        <v>0</v>
      </c>
      <c r="X10" s="7">
        <v>0</v>
      </c>
      <c r="Y10" s="7">
        <v>0</v>
      </c>
      <c r="Z10" s="7">
        <v>0</v>
      </c>
      <c r="AA10" s="7">
        <v>0</v>
      </c>
      <c r="AB10" s="7">
        <v>0</v>
      </c>
      <c r="AC10" s="7">
        <v>0</v>
      </c>
      <c r="AD10" s="7">
        <v>0</v>
      </c>
      <c r="AE10" s="7">
        <v>0</v>
      </c>
      <c r="AF10" s="7">
        <v>0</v>
      </c>
      <c r="AG10" s="7">
        <v>0</v>
      </c>
      <c r="AH10" s="7">
        <v>0</v>
      </c>
    </row>
    <row r="11" spans="1:34" s="2" customFormat="1" x14ac:dyDescent="0.25">
      <c r="A11" s="8" t="s">
        <v>13</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row>
    <row r="12" spans="1:34" s="2" customFormat="1" x14ac:dyDescent="0.25">
      <c r="A12" s="8" t="s">
        <v>14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row>
    <row r="13" spans="1:34" s="2" customFormat="1" x14ac:dyDescent="0.25">
      <c r="A13" s="8" t="s">
        <v>15</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row>
    <row r="14" spans="1:34" s="7" customFormat="1" x14ac:dyDescent="0.25">
      <c r="A14" s="11" t="s">
        <v>25</v>
      </c>
      <c r="B14" s="7">
        <v>0</v>
      </c>
      <c r="C14" s="7">
        <v>0</v>
      </c>
      <c r="D14" s="7">
        <v>0</v>
      </c>
      <c r="E14" s="7">
        <v>0</v>
      </c>
      <c r="F14" s="7">
        <v>0</v>
      </c>
      <c r="G14" s="7">
        <v>0</v>
      </c>
      <c r="H14" s="7">
        <v>0</v>
      </c>
      <c r="I14" s="7">
        <v>0</v>
      </c>
      <c r="J14" s="7">
        <v>0</v>
      </c>
      <c r="K14" s="7">
        <v>0</v>
      </c>
      <c r="L14" s="7">
        <v>0</v>
      </c>
      <c r="M14" s="7">
        <v>0</v>
      </c>
      <c r="N14" s="7">
        <v>0</v>
      </c>
      <c r="O14" s="7">
        <v>0</v>
      </c>
      <c r="P14" s="7">
        <v>0</v>
      </c>
      <c r="Q14" s="7">
        <v>0</v>
      </c>
      <c r="R14" s="7">
        <v>0</v>
      </c>
      <c r="S14" s="7">
        <v>0</v>
      </c>
      <c r="T14" s="7">
        <v>0</v>
      </c>
      <c r="U14" s="7">
        <v>0</v>
      </c>
      <c r="V14" s="7">
        <v>0</v>
      </c>
      <c r="W14" s="7">
        <v>0</v>
      </c>
      <c r="X14" s="7">
        <v>0</v>
      </c>
      <c r="Y14" s="7">
        <v>0</v>
      </c>
      <c r="Z14" s="7">
        <v>0</v>
      </c>
      <c r="AA14" s="7">
        <v>0</v>
      </c>
      <c r="AB14" s="7">
        <v>0</v>
      </c>
      <c r="AC14" s="7">
        <v>0</v>
      </c>
      <c r="AD14" s="7">
        <v>0</v>
      </c>
      <c r="AE14" s="7">
        <v>0</v>
      </c>
      <c r="AF14" s="7">
        <v>0</v>
      </c>
      <c r="AG14" s="7">
        <v>0</v>
      </c>
      <c r="AH14" s="7">
        <v>0</v>
      </c>
    </row>
    <row r="15" spans="1:34" s="2" customFormat="1" x14ac:dyDescent="0.25">
      <c r="A15" s="8" t="s">
        <v>16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row>
    <row r="16" spans="1:34" s="2" customFormat="1" x14ac:dyDescent="0.25">
      <c r="A16" s="8" t="s">
        <v>17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row>
    <row r="17" spans="1:34" s="2" customFormat="1" x14ac:dyDescent="0.25">
      <c r="A17" s="8" t="s">
        <v>18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05B0-9A91-4279-B778-4601B1E5F3F5}">
  <sheetPr>
    <tabColor theme="3"/>
  </sheetPr>
  <dimension ref="A1:AH26"/>
  <sheetViews>
    <sheetView topLeftCell="A17" workbookViewId="0">
      <selection activeCell="F1" sqref="B1:F26"/>
    </sheetView>
  </sheetViews>
  <sheetFormatPr defaultRowHeight="15" x14ac:dyDescent="0.25"/>
  <cols>
    <col min="1" max="1" width="44.8554687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25">
      <c r="A3" t="s">
        <v>30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x14ac:dyDescent="0.25">
      <c r="A4" t="s">
        <v>31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x14ac:dyDescent="0.25">
      <c r="A5" t="s">
        <v>32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x14ac:dyDescent="0.25">
      <c r="A6" t="s">
        <v>33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x14ac:dyDescent="0.25">
      <c r="A7" t="s">
        <v>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x14ac:dyDescent="0.25">
      <c r="A8" t="s">
        <v>35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25">
      <c r="A9" t="s">
        <v>36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25">
      <c r="A10" t="s">
        <v>37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25">
      <c r="A11" t="s">
        <v>38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5">
      <c r="A12" t="s">
        <v>39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A13" t="s">
        <v>40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A14" t="s">
        <v>41</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5">
      <c r="A15" t="s">
        <v>42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x14ac:dyDescent="0.25">
      <c r="A16" t="s">
        <v>43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25">
      <c r="A17" t="s">
        <v>44</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25">
      <c r="A18" t="s">
        <v>45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25">
      <c r="A19" t="s">
        <v>46</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25">
      <c r="A20" t="s">
        <v>47</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25">
      <c r="A21" t="s">
        <v>48</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25">
      <c r="A22" t="s">
        <v>49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25">
      <c r="A23" t="s">
        <v>50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25">
      <c r="A24" t="s">
        <v>51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x14ac:dyDescent="0.25">
      <c r="A25" t="s">
        <v>52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x14ac:dyDescent="0.25">
      <c r="A26" t="s">
        <v>53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F1EA-2988-4BBD-90EC-E6E6E625E19B}">
  <sheetPr>
    <tabColor theme="3"/>
  </sheetPr>
  <dimension ref="A1:AH26"/>
  <sheetViews>
    <sheetView workbookViewId="0">
      <selection activeCell="C10" sqref="C10:C11"/>
    </sheetView>
  </sheetViews>
  <sheetFormatPr defaultRowHeight="15" x14ac:dyDescent="0.25"/>
  <cols>
    <col min="1" max="1" width="44.85546875" customWidth="1"/>
    <col min="2" max="3" width="13.570312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s="59">
        <f>IFERROR(INDEX('BAU Calculations'!#REF!,MATCH($A2,'BAU Calculations'!$A$112:$A$115,0)),0)*'Capacity Factor Data'!$A$45</f>
        <v>0</v>
      </c>
      <c r="C2" s="59">
        <f>IFERROR(INDEX('BAU Calculations'!#REF!,MATCH($A2,'BAU Calculations'!$A$112:$A$115,0)),0)*'Capacity Factor Data'!$A$45</f>
        <v>0</v>
      </c>
      <c r="D2" s="59">
        <f>IFERROR(INDEX('BAU Calculations'!B$112:B$115,MATCH($A2,'BAU Calculations'!$A$112:$A$115,0)),0)*'Capacity Factor Data'!$A$45</f>
        <v>0</v>
      </c>
      <c r="E2" s="59">
        <f>IFERROR(INDEX('BAU Calculations'!C$112:C$115,MATCH($A2,'BAU Calculations'!$A$112:$A$115,0)),0)*'Capacity Factor Data'!$A$45</f>
        <v>0</v>
      </c>
      <c r="F2" s="59">
        <f>IFERROR(INDEX('BAU Calculations'!D$112:D$115,MATCH($A2,'BAU Calculations'!$A$112:$A$115,0)),0)*'Capacity Factor Data'!$A$45</f>
        <v>0</v>
      </c>
      <c r="G2" s="59">
        <f>IFERROR(INDEX('BAU Calculations'!E$112:E$115,MATCH($A2,'BAU Calculations'!$A$112:$A$115,0)),0)*'Capacity Factor Data'!$A$45</f>
        <v>0</v>
      </c>
      <c r="H2" s="59">
        <f>IFERROR(INDEX('BAU Calculations'!F$112:F$115,MATCH($A2,'BAU Calculations'!$A$112:$A$115,0)),0)*'Capacity Factor Data'!$A$45</f>
        <v>0</v>
      </c>
      <c r="I2" s="59">
        <f>IFERROR(INDEX('BAU Calculations'!G$112:G$115,MATCH($A2,'BAU Calculations'!$A$112:$A$115,0)),0)*'Capacity Factor Data'!$A$45</f>
        <v>0</v>
      </c>
      <c r="J2" s="59">
        <f>IFERROR(INDEX('BAU Calculations'!H$112:H$115,MATCH($A2,'BAU Calculations'!$A$112:$A$115,0)),0)*'Capacity Factor Data'!$A$45</f>
        <v>0</v>
      </c>
      <c r="K2" s="59">
        <f>IFERROR(INDEX('BAU Calculations'!I$112:I$115,MATCH($A2,'BAU Calculations'!$A$112:$A$115,0)),0)*'Capacity Factor Data'!$A$45</f>
        <v>0</v>
      </c>
      <c r="L2" s="59">
        <f>IFERROR(INDEX('BAU Calculations'!J$112:J$115,MATCH($A2,'BAU Calculations'!$A$112:$A$115,0)),0)*'Capacity Factor Data'!$A$45</f>
        <v>0</v>
      </c>
      <c r="M2" s="59">
        <f>IFERROR(INDEX('BAU Calculations'!K$112:K$115,MATCH($A2,'BAU Calculations'!$A$112:$A$115,0)),0)*'Capacity Factor Data'!$A$45</f>
        <v>0</v>
      </c>
      <c r="N2" s="59">
        <f>IFERROR(INDEX('BAU Calculations'!L$112:L$115,MATCH($A2,'BAU Calculations'!$A$112:$A$115,0)),0)*'Capacity Factor Data'!$A$45</f>
        <v>0</v>
      </c>
      <c r="O2" s="59">
        <f>IFERROR(INDEX('BAU Calculations'!M$112:M$115,MATCH($A2,'BAU Calculations'!$A$112:$A$115,0)),0)*'Capacity Factor Data'!$A$45</f>
        <v>0</v>
      </c>
      <c r="P2" s="59">
        <f>IFERROR(INDEX('BAU Calculations'!N$112:N$115,MATCH($A2,'BAU Calculations'!$A$112:$A$115,0)),0)*'Capacity Factor Data'!$A$45</f>
        <v>0</v>
      </c>
      <c r="Q2" s="59">
        <f>IFERROR(INDEX('BAU Calculations'!O$112:O$115,MATCH($A2,'BAU Calculations'!$A$112:$A$115,0)),0)*'Capacity Factor Data'!$A$45</f>
        <v>0</v>
      </c>
      <c r="R2" s="59">
        <f>IFERROR(INDEX('BAU Calculations'!P$112:P$115,MATCH($A2,'BAU Calculations'!$A$112:$A$115,0)),0)*'Capacity Factor Data'!$A$45</f>
        <v>0</v>
      </c>
      <c r="S2" s="59">
        <f>IFERROR(INDEX('BAU Calculations'!Q$112:Q$115,MATCH($A2,'BAU Calculations'!$A$112:$A$115,0)),0)*'Capacity Factor Data'!$A$45</f>
        <v>0</v>
      </c>
      <c r="T2" s="59">
        <f>IFERROR(INDEX('BAU Calculations'!R$112:R$115,MATCH($A2,'BAU Calculations'!$A$112:$A$115,0)),0)*'Capacity Factor Data'!$A$45</f>
        <v>0</v>
      </c>
      <c r="U2" s="59">
        <f>IFERROR(INDEX('BAU Calculations'!S$112:S$115,MATCH($A2,'BAU Calculations'!$A$112:$A$115,0)),0)*'Capacity Factor Data'!$A$45</f>
        <v>0</v>
      </c>
      <c r="V2" s="59">
        <f>IFERROR(INDEX('BAU Calculations'!T$112:T$115,MATCH($A2,'BAU Calculations'!$A$112:$A$115,0)),0)*'Capacity Factor Data'!$A$45</f>
        <v>0</v>
      </c>
      <c r="W2" s="59">
        <f>IFERROR(INDEX('BAU Calculations'!U$112:U$115,MATCH($A2,'BAU Calculations'!$A$112:$A$115,0)),0)*'Capacity Factor Data'!$A$45</f>
        <v>0</v>
      </c>
      <c r="X2" s="59">
        <f>IFERROR(INDEX('BAU Calculations'!V$112:V$115,MATCH($A2,'BAU Calculations'!$A$112:$A$115,0)),0)*'Capacity Factor Data'!$A$45</f>
        <v>0</v>
      </c>
      <c r="Y2" s="59">
        <f>IFERROR(INDEX('BAU Calculations'!W$112:W$115,MATCH($A2,'BAU Calculations'!$A$112:$A$115,0)),0)*'Capacity Factor Data'!$A$45</f>
        <v>0</v>
      </c>
      <c r="Z2" s="59">
        <f>IFERROR(INDEX('BAU Calculations'!X$112:X$115,MATCH($A2,'BAU Calculations'!$A$112:$A$115,0)),0)*'Capacity Factor Data'!$A$45</f>
        <v>0</v>
      </c>
      <c r="AA2" s="59">
        <f>IFERROR(INDEX('BAU Calculations'!Y$112:Y$115,MATCH($A2,'BAU Calculations'!$A$112:$A$115,0)),0)*'Capacity Factor Data'!$A$45</f>
        <v>0</v>
      </c>
      <c r="AB2" s="59">
        <f>IFERROR(INDEX('BAU Calculations'!Z$112:Z$115,MATCH($A2,'BAU Calculations'!$A$112:$A$115,0)),0)*'Capacity Factor Data'!$A$45</f>
        <v>0</v>
      </c>
      <c r="AC2" s="59">
        <f>IFERROR(INDEX('BAU Calculations'!AA$112:AA$115,MATCH($A2,'BAU Calculations'!$A$112:$A$115,0)),0)*'Capacity Factor Data'!$A$45</f>
        <v>0</v>
      </c>
      <c r="AD2" s="59">
        <f>IFERROR(INDEX('BAU Calculations'!AB$112:AB$115,MATCH($A2,'BAU Calculations'!$A$112:$A$115,0)),0)*'Capacity Factor Data'!$A$45</f>
        <v>0</v>
      </c>
      <c r="AE2" s="59">
        <f>IFERROR(INDEX('BAU Calculations'!AC$112:AC$115,MATCH($A2,'BAU Calculations'!$A$112:$A$115,0)),0)*'Capacity Factor Data'!$A$45</f>
        <v>0</v>
      </c>
      <c r="AF2" s="59">
        <f>IFERROR(INDEX('BAU Calculations'!AD$112:AD$115,MATCH($A2,'BAU Calculations'!$A$112:$A$115,0)),0)*'Capacity Factor Data'!$A$45</f>
        <v>0</v>
      </c>
      <c r="AG2" s="59">
        <f>IFERROR(INDEX('BAU Calculations'!AE$112:AE$115,MATCH($A2,'BAU Calculations'!$A$112:$A$115,0)),0)*'Capacity Factor Data'!$A$45</f>
        <v>0</v>
      </c>
      <c r="AH2" s="59">
        <f>IFERROR(INDEX('BAU Calculations'!AF$112:AF$115,MATCH($A2,'BAU Calculations'!$A$112:$A$115,0)),0)*'Capacity Factor Data'!$A$45</f>
        <v>0</v>
      </c>
    </row>
    <row r="3" spans="1:34" x14ac:dyDescent="0.25">
      <c r="A3" t="s">
        <v>30</v>
      </c>
      <c r="B3" s="59">
        <f>IFERROR(INDEX('BAU Calculations'!#REF!,MATCH($A3,'BAU Calculations'!$A$112:$A$115,0)),0)*'Capacity Factor Data'!$A$45</f>
        <v>0</v>
      </c>
      <c r="C3" s="59">
        <f>IFERROR(INDEX('BAU Calculations'!#REF!,MATCH($A3,'BAU Calculations'!$A$112:$A$115,0)),0)*'Capacity Factor Data'!$A$45</f>
        <v>0</v>
      </c>
      <c r="D3" s="59">
        <f>IFERROR(INDEX('BAU Calculations'!B$112:B$115,MATCH($A3,'BAU Calculations'!$A$112:$A$115,0)),0)*'Capacity Factor Data'!$A$45</f>
        <v>0</v>
      </c>
      <c r="E3" s="59">
        <f>IFERROR(INDEX('BAU Calculations'!C$112:C$115,MATCH($A3,'BAU Calculations'!$A$112:$A$115,0)),0)*'Capacity Factor Data'!$A$45</f>
        <v>0</v>
      </c>
      <c r="F3" s="59">
        <f>IFERROR(INDEX('BAU Calculations'!D$112:D$115,MATCH($A3,'BAU Calculations'!$A$112:$A$115,0)),0)*'Capacity Factor Data'!$A$45</f>
        <v>0</v>
      </c>
      <c r="G3" s="59">
        <f>IFERROR(INDEX('BAU Calculations'!E$112:E$115,MATCH($A3,'BAU Calculations'!$A$112:$A$115,0)),0)*'Capacity Factor Data'!$A$45</f>
        <v>0</v>
      </c>
      <c r="H3" s="59">
        <f>IFERROR(INDEX('BAU Calculations'!F$112:F$115,MATCH($A3,'BAU Calculations'!$A$112:$A$115,0)),0)*'Capacity Factor Data'!$A$45</f>
        <v>0</v>
      </c>
      <c r="I3" s="59">
        <f>IFERROR(INDEX('BAU Calculations'!G$112:G$115,MATCH($A3,'BAU Calculations'!$A$112:$A$115,0)),0)*'Capacity Factor Data'!$A$45</f>
        <v>0</v>
      </c>
      <c r="J3" s="59">
        <f>IFERROR(INDEX('BAU Calculations'!H$112:H$115,MATCH($A3,'BAU Calculations'!$A$112:$A$115,0)),0)*'Capacity Factor Data'!$A$45</f>
        <v>0</v>
      </c>
      <c r="K3" s="59">
        <f>IFERROR(INDEX('BAU Calculations'!I$112:I$115,MATCH($A3,'BAU Calculations'!$A$112:$A$115,0)),0)*'Capacity Factor Data'!$A$45</f>
        <v>0</v>
      </c>
      <c r="L3" s="59">
        <f>IFERROR(INDEX('BAU Calculations'!J$112:J$115,MATCH($A3,'BAU Calculations'!$A$112:$A$115,0)),0)*'Capacity Factor Data'!$A$45</f>
        <v>0</v>
      </c>
      <c r="M3" s="59">
        <f>IFERROR(INDEX('BAU Calculations'!K$112:K$115,MATCH($A3,'BAU Calculations'!$A$112:$A$115,0)),0)*'Capacity Factor Data'!$A$45</f>
        <v>0</v>
      </c>
      <c r="N3" s="59">
        <f>IFERROR(INDEX('BAU Calculations'!L$112:L$115,MATCH($A3,'BAU Calculations'!$A$112:$A$115,0)),0)*'Capacity Factor Data'!$A$45</f>
        <v>0</v>
      </c>
      <c r="O3" s="59">
        <f>IFERROR(INDEX('BAU Calculations'!M$112:M$115,MATCH($A3,'BAU Calculations'!$A$112:$A$115,0)),0)*'Capacity Factor Data'!$A$45</f>
        <v>0</v>
      </c>
      <c r="P3" s="59">
        <f>IFERROR(INDEX('BAU Calculations'!N$112:N$115,MATCH($A3,'BAU Calculations'!$A$112:$A$115,0)),0)*'Capacity Factor Data'!$A$45</f>
        <v>0</v>
      </c>
      <c r="Q3" s="59">
        <f>IFERROR(INDEX('BAU Calculations'!O$112:O$115,MATCH($A3,'BAU Calculations'!$A$112:$A$115,0)),0)*'Capacity Factor Data'!$A$45</f>
        <v>0</v>
      </c>
      <c r="R3" s="59">
        <f>IFERROR(INDEX('BAU Calculations'!P$112:P$115,MATCH($A3,'BAU Calculations'!$A$112:$A$115,0)),0)*'Capacity Factor Data'!$A$45</f>
        <v>0</v>
      </c>
      <c r="S3" s="59">
        <f>IFERROR(INDEX('BAU Calculations'!Q$112:Q$115,MATCH($A3,'BAU Calculations'!$A$112:$A$115,0)),0)*'Capacity Factor Data'!$A$45</f>
        <v>0</v>
      </c>
      <c r="T3" s="59">
        <f>IFERROR(INDEX('BAU Calculations'!R$112:R$115,MATCH($A3,'BAU Calculations'!$A$112:$A$115,0)),0)*'Capacity Factor Data'!$A$45</f>
        <v>0</v>
      </c>
      <c r="U3" s="59">
        <f>IFERROR(INDEX('BAU Calculations'!S$112:S$115,MATCH($A3,'BAU Calculations'!$A$112:$A$115,0)),0)*'Capacity Factor Data'!$A$45</f>
        <v>0</v>
      </c>
      <c r="V3" s="59">
        <f>IFERROR(INDEX('BAU Calculations'!T$112:T$115,MATCH($A3,'BAU Calculations'!$A$112:$A$115,0)),0)*'Capacity Factor Data'!$A$45</f>
        <v>0</v>
      </c>
      <c r="W3" s="59">
        <f>IFERROR(INDEX('BAU Calculations'!U$112:U$115,MATCH($A3,'BAU Calculations'!$A$112:$A$115,0)),0)*'Capacity Factor Data'!$A$45</f>
        <v>0</v>
      </c>
      <c r="X3" s="59">
        <f>IFERROR(INDEX('BAU Calculations'!V$112:V$115,MATCH($A3,'BAU Calculations'!$A$112:$A$115,0)),0)*'Capacity Factor Data'!$A$45</f>
        <v>0</v>
      </c>
      <c r="Y3" s="59">
        <f>IFERROR(INDEX('BAU Calculations'!W$112:W$115,MATCH($A3,'BAU Calculations'!$A$112:$A$115,0)),0)*'Capacity Factor Data'!$A$45</f>
        <v>0</v>
      </c>
      <c r="Z3" s="59">
        <f>IFERROR(INDEX('BAU Calculations'!X$112:X$115,MATCH($A3,'BAU Calculations'!$A$112:$A$115,0)),0)*'Capacity Factor Data'!$A$45</f>
        <v>0</v>
      </c>
      <c r="AA3" s="59">
        <f>IFERROR(INDEX('BAU Calculations'!Y$112:Y$115,MATCH($A3,'BAU Calculations'!$A$112:$A$115,0)),0)*'Capacity Factor Data'!$A$45</f>
        <v>0</v>
      </c>
      <c r="AB3" s="59">
        <f>IFERROR(INDEX('BAU Calculations'!Z$112:Z$115,MATCH($A3,'BAU Calculations'!$A$112:$A$115,0)),0)*'Capacity Factor Data'!$A$45</f>
        <v>0</v>
      </c>
      <c r="AC3" s="59">
        <f>IFERROR(INDEX('BAU Calculations'!AA$112:AA$115,MATCH($A3,'BAU Calculations'!$A$112:$A$115,0)),0)*'Capacity Factor Data'!$A$45</f>
        <v>0</v>
      </c>
      <c r="AD3" s="59">
        <f>IFERROR(INDEX('BAU Calculations'!AB$112:AB$115,MATCH($A3,'BAU Calculations'!$A$112:$A$115,0)),0)*'Capacity Factor Data'!$A$45</f>
        <v>0</v>
      </c>
      <c r="AE3" s="59">
        <f>IFERROR(INDEX('BAU Calculations'!AC$112:AC$115,MATCH($A3,'BAU Calculations'!$A$112:$A$115,0)),0)*'Capacity Factor Data'!$A$45</f>
        <v>0</v>
      </c>
      <c r="AF3" s="59">
        <f>IFERROR(INDEX('BAU Calculations'!AD$112:AD$115,MATCH($A3,'BAU Calculations'!$A$112:$A$115,0)),0)*'Capacity Factor Data'!$A$45</f>
        <v>0</v>
      </c>
      <c r="AG3" s="59">
        <f>IFERROR(INDEX('BAU Calculations'!AE$112:AE$115,MATCH($A3,'BAU Calculations'!$A$112:$A$115,0)),0)*'Capacity Factor Data'!$A$45</f>
        <v>0</v>
      </c>
      <c r="AH3" s="59">
        <f>IFERROR(INDEX('BAU Calculations'!AF$112:AF$115,MATCH($A3,'BAU Calculations'!$A$112:$A$115,0)),0)*'Capacity Factor Data'!$A$45</f>
        <v>0</v>
      </c>
    </row>
    <row r="4" spans="1:34" x14ac:dyDescent="0.25">
      <c r="A4" t="s">
        <v>31</v>
      </c>
      <c r="B4" s="59">
        <f>IFERROR(INDEX('BAU Calculations'!#REF!,MATCH($A4,'BAU Calculations'!$A$112:$A$115,0)),0)*'Capacity Factor Data'!$A$45</f>
        <v>0</v>
      </c>
      <c r="C4" s="59">
        <f>IFERROR(INDEX('BAU Calculations'!#REF!,MATCH($A4,'BAU Calculations'!$A$112:$A$115,0)),0)*'Capacity Factor Data'!$A$45</f>
        <v>0</v>
      </c>
      <c r="D4" s="59">
        <f>IFERROR(INDEX('BAU Calculations'!B$112:B$115,MATCH($A4,'BAU Calculations'!$A$112:$A$115,0)),0)*'Capacity Factor Data'!$A$45</f>
        <v>0</v>
      </c>
      <c r="E4" s="59">
        <f>IFERROR(INDEX('BAU Calculations'!C$112:C$115,MATCH($A4,'BAU Calculations'!$A$112:$A$115,0)),0)*'Capacity Factor Data'!$A$45</f>
        <v>0</v>
      </c>
      <c r="F4" s="59">
        <f>IFERROR(INDEX('BAU Calculations'!D$112:D$115,MATCH($A4,'BAU Calculations'!$A$112:$A$115,0)),0)*'Capacity Factor Data'!$A$45</f>
        <v>0</v>
      </c>
      <c r="G4" s="59">
        <f>IFERROR(INDEX('BAU Calculations'!E$112:E$115,MATCH($A4,'BAU Calculations'!$A$112:$A$115,0)),0)*'Capacity Factor Data'!$A$45</f>
        <v>0</v>
      </c>
      <c r="H4" s="59">
        <f>IFERROR(INDEX('BAU Calculations'!F$112:F$115,MATCH($A4,'BAU Calculations'!$A$112:$A$115,0)),0)*'Capacity Factor Data'!$A$45</f>
        <v>0</v>
      </c>
      <c r="I4" s="59">
        <f>IFERROR(INDEX('BAU Calculations'!G$112:G$115,MATCH($A4,'BAU Calculations'!$A$112:$A$115,0)),0)*'Capacity Factor Data'!$A$45</f>
        <v>0</v>
      </c>
      <c r="J4" s="59">
        <f>IFERROR(INDEX('BAU Calculations'!H$112:H$115,MATCH($A4,'BAU Calculations'!$A$112:$A$115,0)),0)*'Capacity Factor Data'!$A$45</f>
        <v>0</v>
      </c>
      <c r="K4" s="59">
        <f>IFERROR(INDEX('BAU Calculations'!I$112:I$115,MATCH($A4,'BAU Calculations'!$A$112:$A$115,0)),0)*'Capacity Factor Data'!$A$45</f>
        <v>0</v>
      </c>
      <c r="L4" s="59">
        <f>IFERROR(INDEX('BAU Calculations'!J$112:J$115,MATCH($A4,'BAU Calculations'!$A$112:$A$115,0)),0)*'Capacity Factor Data'!$A$45</f>
        <v>0</v>
      </c>
      <c r="M4" s="59">
        <f>IFERROR(INDEX('BAU Calculations'!K$112:K$115,MATCH($A4,'BAU Calculations'!$A$112:$A$115,0)),0)*'Capacity Factor Data'!$A$45</f>
        <v>0</v>
      </c>
      <c r="N4" s="59">
        <f>IFERROR(INDEX('BAU Calculations'!L$112:L$115,MATCH($A4,'BAU Calculations'!$A$112:$A$115,0)),0)*'Capacity Factor Data'!$A$45</f>
        <v>0</v>
      </c>
      <c r="O4" s="59">
        <f>IFERROR(INDEX('BAU Calculations'!M$112:M$115,MATCH($A4,'BAU Calculations'!$A$112:$A$115,0)),0)*'Capacity Factor Data'!$A$45</f>
        <v>0</v>
      </c>
      <c r="P4" s="59">
        <f>IFERROR(INDEX('BAU Calculations'!N$112:N$115,MATCH($A4,'BAU Calculations'!$A$112:$A$115,0)),0)*'Capacity Factor Data'!$A$45</f>
        <v>0</v>
      </c>
      <c r="Q4" s="59">
        <f>IFERROR(INDEX('BAU Calculations'!O$112:O$115,MATCH($A4,'BAU Calculations'!$A$112:$A$115,0)),0)*'Capacity Factor Data'!$A$45</f>
        <v>0</v>
      </c>
      <c r="R4" s="59">
        <f>IFERROR(INDEX('BAU Calculations'!P$112:P$115,MATCH($A4,'BAU Calculations'!$A$112:$A$115,0)),0)*'Capacity Factor Data'!$A$45</f>
        <v>0</v>
      </c>
      <c r="S4" s="59">
        <f>IFERROR(INDEX('BAU Calculations'!Q$112:Q$115,MATCH($A4,'BAU Calculations'!$A$112:$A$115,0)),0)*'Capacity Factor Data'!$A$45</f>
        <v>0</v>
      </c>
      <c r="T4" s="59">
        <f>IFERROR(INDEX('BAU Calculations'!R$112:R$115,MATCH($A4,'BAU Calculations'!$A$112:$A$115,0)),0)*'Capacity Factor Data'!$A$45</f>
        <v>0</v>
      </c>
      <c r="U4" s="59">
        <f>IFERROR(INDEX('BAU Calculations'!S$112:S$115,MATCH($A4,'BAU Calculations'!$A$112:$A$115,0)),0)*'Capacity Factor Data'!$A$45</f>
        <v>0</v>
      </c>
      <c r="V4" s="59">
        <f>IFERROR(INDEX('BAU Calculations'!T$112:T$115,MATCH($A4,'BAU Calculations'!$A$112:$A$115,0)),0)*'Capacity Factor Data'!$A$45</f>
        <v>0</v>
      </c>
      <c r="W4" s="59">
        <f>IFERROR(INDEX('BAU Calculations'!U$112:U$115,MATCH($A4,'BAU Calculations'!$A$112:$A$115,0)),0)*'Capacity Factor Data'!$A$45</f>
        <v>0</v>
      </c>
      <c r="X4" s="59">
        <f>IFERROR(INDEX('BAU Calculations'!V$112:V$115,MATCH($A4,'BAU Calculations'!$A$112:$A$115,0)),0)*'Capacity Factor Data'!$A$45</f>
        <v>0</v>
      </c>
      <c r="Y4" s="59">
        <f>IFERROR(INDEX('BAU Calculations'!W$112:W$115,MATCH($A4,'BAU Calculations'!$A$112:$A$115,0)),0)*'Capacity Factor Data'!$A$45</f>
        <v>0</v>
      </c>
      <c r="Z4" s="59">
        <f>IFERROR(INDEX('BAU Calculations'!X$112:X$115,MATCH($A4,'BAU Calculations'!$A$112:$A$115,0)),0)*'Capacity Factor Data'!$A$45</f>
        <v>0</v>
      </c>
      <c r="AA4" s="59">
        <f>IFERROR(INDEX('BAU Calculations'!Y$112:Y$115,MATCH($A4,'BAU Calculations'!$A$112:$A$115,0)),0)*'Capacity Factor Data'!$A$45</f>
        <v>0</v>
      </c>
      <c r="AB4" s="59">
        <f>IFERROR(INDEX('BAU Calculations'!Z$112:Z$115,MATCH($A4,'BAU Calculations'!$A$112:$A$115,0)),0)*'Capacity Factor Data'!$A$45</f>
        <v>0</v>
      </c>
      <c r="AC4" s="59">
        <f>IFERROR(INDEX('BAU Calculations'!AA$112:AA$115,MATCH($A4,'BAU Calculations'!$A$112:$A$115,0)),0)*'Capacity Factor Data'!$A$45</f>
        <v>0</v>
      </c>
      <c r="AD4" s="59">
        <f>IFERROR(INDEX('BAU Calculations'!AB$112:AB$115,MATCH($A4,'BAU Calculations'!$A$112:$A$115,0)),0)*'Capacity Factor Data'!$A$45</f>
        <v>0</v>
      </c>
      <c r="AE4" s="59">
        <f>IFERROR(INDEX('BAU Calculations'!AC$112:AC$115,MATCH($A4,'BAU Calculations'!$A$112:$A$115,0)),0)*'Capacity Factor Data'!$A$45</f>
        <v>0</v>
      </c>
      <c r="AF4" s="59">
        <f>IFERROR(INDEX('BAU Calculations'!AD$112:AD$115,MATCH($A4,'BAU Calculations'!$A$112:$A$115,0)),0)*'Capacity Factor Data'!$A$45</f>
        <v>0</v>
      </c>
      <c r="AG4" s="59">
        <f>IFERROR(INDEX('BAU Calculations'!AE$112:AE$115,MATCH($A4,'BAU Calculations'!$A$112:$A$115,0)),0)*'Capacity Factor Data'!$A$45</f>
        <v>0</v>
      </c>
      <c r="AH4" s="59">
        <f>IFERROR(INDEX('BAU Calculations'!AF$112:AF$115,MATCH($A4,'BAU Calculations'!$A$112:$A$115,0)),0)*'Capacity Factor Data'!$A$45</f>
        <v>0</v>
      </c>
    </row>
    <row r="5" spans="1:34" x14ac:dyDescent="0.25">
      <c r="A5" t="s">
        <v>32</v>
      </c>
      <c r="B5" s="59">
        <f>IFERROR(INDEX('BAU Calculations'!#REF!,MATCH($A5,'BAU Calculations'!$A$112:$A$115,0)),0)*'Capacity Factor Data'!$A$45</f>
        <v>0</v>
      </c>
      <c r="C5" s="59">
        <f>IFERROR(INDEX('BAU Calculations'!#REF!,MATCH($A5,'BAU Calculations'!$A$112:$A$115,0)),0)*'Capacity Factor Data'!$A$45</f>
        <v>0</v>
      </c>
      <c r="D5" s="59">
        <f>IFERROR(INDEX('BAU Calculations'!B$112:B$115,MATCH($A5,'BAU Calculations'!$A$112:$A$115,0)),0)*'Capacity Factor Data'!$A$45</f>
        <v>0</v>
      </c>
      <c r="E5" s="59">
        <f>IFERROR(INDEX('BAU Calculations'!C$112:C$115,MATCH($A5,'BAU Calculations'!$A$112:$A$115,0)),0)*'Capacity Factor Data'!$A$45</f>
        <v>0</v>
      </c>
      <c r="F5" s="59">
        <f>IFERROR(INDEX('BAU Calculations'!D$112:D$115,MATCH($A5,'BAU Calculations'!$A$112:$A$115,0)),0)*'Capacity Factor Data'!$A$45</f>
        <v>0</v>
      </c>
      <c r="G5" s="59">
        <f>IFERROR(INDEX('BAU Calculations'!E$112:E$115,MATCH($A5,'BAU Calculations'!$A$112:$A$115,0)),0)*'Capacity Factor Data'!$A$45</f>
        <v>0</v>
      </c>
      <c r="H5" s="59">
        <f>IFERROR(INDEX('BAU Calculations'!F$112:F$115,MATCH($A5,'BAU Calculations'!$A$112:$A$115,0)),0)*'Capacity Factor Data'!$A$45</f>
        <v>0</v>
      </c>
      <c r="I5" s="59">
        <f>IFERROR(INDEX('BAU Calculations'!G$112:G$115,MATCH($A5,'BAU Calculations'!$A$112:$A$115,0)),0)*'Capacity Factor Data'!$A$45</f>
        <v>0</v>
      </c>
      <c r="J5" s="59">
        <f>IFERROR(INDEX('BAU Calculations'!H$112:H$115,MATCH($A5,'BAU Calculations'!$A$112:$A$115,0)),0)*'Capacity Factor Data'!$A$45</f>
        <v>0</v>
      </c>
      <c r="K5" s="59">
        <f>IFERROR(INDEX('BAU Calculations'!I$112:I$115,MATCH($A5,'BAU Calculations'!$A$112:$A$115,0)),0)*'Capacity Factor Data'!$A$45</f>
        <v>0</v>
      </c>
      <c r="L5" s="59">
        <f>IFERROR(INDEX('BAU Calculations'!J$112:J$115,MATCH($A5,'BAU Calculations'!$A$112:$A$115,0)),0)*'Capacity Factor Data'!$A$45</f>
        <v>0</v>
      </c>
      <c r="M5" s="59">
        <f>IFERROR(INDEX('BAU Calculations'!K$112:K$115,MATCH($A5,'BAU Calculations'!$A$112:$A$115,0)),0)*'Capacity Factor Data'!$A$45</f>
        <v>0</v>
      </c>
      <c r="N5" s="59">
        <f>IFERROR(INDEX('BAU Calculations'!L$112:L$115,MATCH($A5,'BAU Calculations'!$A$112:$A$115,0)),0)*'Capacity Factor Data'!$A$45</f>
        <v>0</v>
      </c>
      <c r="O5" s="59">
        <f>IFERROR(INDEX('BAU Calculations'!M$112:M$115,MATCH($A5,'BAU Calculations'!$A$112:$A$115,0)),0)*'Capacity Factor Data'!$A$45</f>
        <v>0</v>
      </c>
      <c r="P5" s="59">
        <f>IFERROR(INDEX('BAU Calculations'!N$112:N$115,MATCH($A5,'BAU Calculations'!$A$112:$A$115,0)),0)*'Capacity Factor Data'!$A$45</f>
        <v>0</v>
      </c>
      <c r="Q5" s="59">
        <f>IFERROR(INDEX('BAU Calculations'!O$112:O$115,MATCH($A5,'BAU Calculations'!$A$112:$A$115,0)),0)*'Capacity Factor Data'!$A$45</f>
        <v>0</v>
      </c>
      <c r="R5" s="59">
        <f>IFERROR(INDEX('BAU Calculations'!P$112:P$115,MATCH($A5,'BAU Calculations'!$A$112:$A$115,0)),0)*'Capacity Factor Data'!$A$45</f>
        <v>0</v>
      </c>
      <c r="S5" s="59">
        <f>IFERROR(INDEX('BAU Calculations'!Q$112:Q$115,MATCH($A5,'BAU Calculations'!$A$112:$A$115,0)),0)*'Capacity Factor Data'!$A$45</f>
        <v>0</v>
      </c>
      <c r="T5" s="59">
        <f>IFERROR(INDEX('BAU Calculations'!R$112:R$115,MATCH($A5,'BAU Calculations'!$A$112:$A$115,0)),0)*'Capacity Factor Data'!$A$45</f>
        <v>0</v>
      </c>
      <c r="U5" s="59">
        <f>IFERROR(INDEX('BAU Calculations'!S$112:S$115,MATCH($A5,'BAU Calculations'!$A$112:$A$115,0)),0)*'Capacity Factor Data'!$A$45</f>
        <v>0</v>
      </c>
      <c r="V5" s="59">
        <f>IFERROR(INDEX('BAU Calculations'!T$112:T$115,MATCH($A5,'BAU Calculations'!$A$112:$A$115,0)),0)*'Capacity Factor Data'!$A$45</f>
        <v>0</v>
      </c>
      <c r="W5" s="59">
        <f>IFERROR(INDEX('BAU Calculations'!U$112:U$115,MATCH($A5,'BAU Calculations'!$A$112:$A$115,0)),0)*'Capacity Factor Data'!$A$45</f>
        <v>0</v>
      </c>
      <c r="X5" s="59">
        <f>IFERROR(INDEX('BAU Calculations'!V$112:V$115,MATCH($A5,'BAU Calculations'!$A$112:$A$115,0)),0)*'Capacity Factor Data'!$A$45</f>
        <v>0</v>
      </c>
      <c r="Y5" s="59">
        <f>IFERROR(INDEX('BAU Calculations'!W$112:W$115,MATCH($A5,'BAU Calculations'!$A$112:$A$115,0)),0)*'Capacity Factor Data'!$A$45</f>
        <v>0</v>
      </c>
      <c r="Z5" s="59">
        <f>IFERROR(INDEX('BAU Calculations'!X$112:X$115,MATCH($A5,'BAU Calculations'!$A$112:$A$115,0)),0)*'Capacity Factor Data'!$A$45</f>
        <v>0</v>
      </c>
      <c r="AA5" s="59">
        <f>IFERROR(INDEX('BAU Calculations'!Y$112:Y$115,MATCH($A5,'BAU Calculations'!$A$112:$A$115,0)),0)*'Capacity Factor Data'!$A$45</f>
        <v>0</v>
      </c>
      <c r="AB5" s="59">
        <f>IFERROR(INDEX('BAU Calculations'!Z$112:Z$115,MATCH($A5,'BAU Calculations'!$A$112:$A$115,0)),0)*'Capacity Factor Data'!$A$45</f>
        <v>0</v>
      </c>
      <c r="AC5" s="59">
        <f>IFERROR(INDEX('BAU Calculations'!AA$112:AA$115,MATCH($A5,'BAU Calculations'!$A$112:$A$115,0)),0)*'Capacity Factor Data'!$A$45</f>
        <v>0</v>
      </c>
      <c r="AD5" s="59">
        <f>IFERROR(INDEX('BAU Calculations'!AB$112:AB$115,MATCH($A5,'BAU Calculations'!$A$112:$A$115,0)),0)*'Capacity Factor Data'!$A$45</f>
        <v>0</v>
      </c>
      <c r="AE5" s="59">
        <f>IFERROR(INDEX('BAU Calculations'!AC$112:AC$115,MATCH($A5,'BAU Calculations'!$A$112:$A$115,0)),0)*'Capacity Factor Data'!$A$45</f>
        <v>0</v>
      </c>
      <c r="AF5" s="59">
        <f>IFERROR(INDEX('BAU Calculations'!AD$112:AD$115,MATCH($A5,'BAU Calculations'!$A$112:$A$115,0)),0)*'Capacity Factor Data'!$A$45</f>
        <v>0</v>
      </c>
      <c r="AG5" s="59">
        <f>IFERROR(INDEX('BAU Calculations'!AE$112:AE$115,MATCH($A5,'BAU Calculations'!$A$112:$A$115,0)),0)*'Capacity Factor Data'!$A$45</f>
        <v>0</v>
      </c>
      <c r="AH5" s="59">
        <f>IFERROR(INDEX('BAU Calculations'!AF$112:AF$115,MATCH($A5,'BAU Calculations'!$A$112:$A$115,0)),0)*'Capacity Factor Data'!$A$45</f>
        <v>0</v>
      </c>
    </row>
    <row r="6" spans="1:34" x14ac:dyDescent="0.25">
      <c r="A6" t="s">
        <v>33</v>
      </c>
      <c r="B6" s="59">
        <f>IFERROR(INDEX('BAU Calculations'!#REF!,MATCH($A6,'BAU Calculations'!$A$112:$A$115,0)),0)*'Capacity Factor Data'!$A$45</f>
        <v>0</v>
      </c>
      <c r="C6" s="59">
        <f>IFERROR(INDEX('BAU Calculations'!#REF!,MATCH($A6,'BAU Calculations'!$A$112:$A$115,0)),0)*'Capacity Factor Data'!$A$45</f>
        <v>0</v>
      </c>
      <c r="D6" s="59">
        <f>IFERROR(INDEX('BAU Calculations'!B$112:B$115,MATCH($A6,'BAU Calculations'!$A$112:$A$115,0)),0)*'Capacity Factor Data'!$A$45</f>
        <v>0</v>
      </c>
      <c r="E6" s="59">
        <f>IFERROR(INDEX('BAU Calculations'!C$112:C$115,MATCH($A6,'BAU Calculations'!$A$112:$A$115,0)),0)*'Capacity Factor Data'!$A$45</f>
        <v>0</v>
      </c>
      <c r="F6" s="59">
        <f>IFERROR(INDEX('BAU Calculations'!D$112:D$115,MATCH($A6,'BAU Calculations'!$A$112:$A$115,0)),0)*'Capacity Factor Data'!$A$45</f>
        <v>0</v>
      </c>
      <c r="G6" s="59">
        <f>IFERROR(INDEX('BAU Calculations'!E$112:E$115,MATCH($A6,'BAU Calculations'!$A$112:$A$115,0)),0)*'Capacity Factor Data'!$A$45</f>
        <v>0</v>
      </c>
      <c r="H6" s="59">
        <f>IFERROR(INDEX('BAU Calculations'!F$112:F$115,MATCH($A6,'BAU Calculations'!$A$112:$A$115,0)),0)*'Capacity Factor Data'!$A$45</f>
        <v>0</v>
      </c>
      <c r="I6" s="59">
        <f>IFERROR(INDEX('BAU Calculations'!G$112:G$115,MATCH($A6,'BAU Calculations'!$A$112:$A$115,0)),0)*'Capacity Factor Data'!$A$45</f>
        <v>0</v>
      </c>
      <c r="J6" s="59">
        <f>IFERROR(INDEX('BAU Calculations'!H$112:H$115,MATCH($A6,'BAU Calculations'!$A$112:$A$115,0)),0)*'Capacity Factor Data'!$A$45</f>
        <v>0</v>
      </c>
      <c r="K6" s="59">
        <f>IFERROR(INDEX('BAU Calculations'!I$112:I$115,MATCH($A6,'BAU Calculations'!$A$112:$A$115,0)),0)*'Capacity Factor Data'!$A$45</f>
        <v>0</v>
      </c>
      <c r="L6" s="59">
        <f>IFERROR(INDEX('BAU Calculations'!J$112:J$115,MATCH($A6,'BAU Calculations'!$A$112:$A$115,0)),0)*'Capacity Factor Data'!$A$45</f>
        <v>0</v>
      </c>
      <c r="M6" s="59">
        <f>IFERROR(INDEX('BAU Calculations'!K$112:K$115,MATCH($A6,'BAU Calculations'!$A$112:$A$115,0)),0)*'Capacity Factor Data'!$A$45</f>
        <v>0</v>
      </c>
      <c r="N6" s="59">
        <f>IFERROR(INDEX('BAU Calculations'!L$112:L$115,MATCH($A6,'BAU Calculations'!$A$112:$A$115,0)),0)*'Capacity Factor Data'!$A$45</f>
        <v>0</v>
      </c>
      <c r="O6" s="59">
        <f>IFERROR(INDEX('BAU Calculations'!M$112:M$115,MATCH($A6,'BAU Calculations'!$A$112:$A$115,0)),0)*'Capacity Factor Data'!$A$45</f>
        <v>0</v>
      </c>
      <c r="P6" s="59">
        <f>IFERROR(INDEX('BAU Calculations'!N$112:N$115,MATCH($A6,'BAU Calculations'!$A$112:$A$115,0)),0)*'Capacity Factor Data'!$A$45</f>
        <v>0</v>
      </c>
      <c r="Q6" s="59">
        <f>IFERROR(INDEX('BAU Calculations'!O$112:O$115,MATCH($A6,'BAU Calculations'!$A$112:$A$115,0)),0)*'Capacity Factor Data'!$A$45</f>
        <v>0</v>
      </c>
      <c r="R6" s="59">
        <f>IFERROR(INDEX('BAU Calculations'!P$112:P$115,MATCH($A6,'BAU Calculations'!$A$112:$A$115,0)),0)*'Capacity Factor Data'!$A$45</f>
        <v>0</v>
      </c>
      <c r="S6" s="59">
        <f>IFERROR(INDEX('BAU Calculations'!Q$112:Q$115,MATCH($A6,'BAU Calculations'!$A$112:$A$115,0)),0)*'Capacity Factor Data'!$A$45</f>
        <v>0</v>
      </c>
      <c r="T6" s="59">
        <f>IFERROR(INDEX('BAU Calculations'!R$112:R$115,MATCH($A6,'BAU Calculations'!$A$112:$A$115,0)),0)*'Capacity Factor Data'!$A$45</f>
        <v>0</v>
      </c>
      <c r="U6" s="59">
        <f>IFERROR(INDEX('BAU Calculations'!S$112:S$115,MATCH($A6,'BAU Calculations'!$A$112:$A$115,0)),0)*'Capacity Factor Data'!$A$45</f>
        <v>0</v>
      </c>
      <c r="V6" s="59">
        <f>IFERROR(INDEX('BAU Calculations'!T$112:T$115,MATCH($A6,'BAU Calculations'!$A$112:$A$115,0)),0)*'Capacity Factor Data'!$A$45</f>
        <v>0</v>
      </c>
      <c r="W6" s="59">
        <f>IFERROR(INDEX('BAU Calculations'!U$112:U$115,MATCH($A6,'BAU Calculations'!$A$112:$A$115,0)),0)*'Capacity Factor Data'!$A$45</f>
        <v>0</v>
      </c>
      <c r="X6" s="59">
        <f>IFERROR(INDEX('BAU Calculations'!V$112:V$115,MATCH($A6,'BAU Calculations'!$A$112:$A$115,0)),0)*'Capacity Factor Data'!$A$45</f>
        <v>0</v>
      </c>
      <c r="Y6" s="59">
        <f>IFERROR(INDEX('BAU Calculations'!W$112:W$115,MATCH($A6,'BAU Calculations'!$A$112:$A$115,0)),0)*'Capacity Factor Data'!$A$45</f>
        <v>0</v>
      </c>
      <c r="Z6" s="59">
        <f>IFERROR(INDEX('BAU Calculations'!X$112:X$115,MATCH($A6,'BAU Calculations'!$A$112:$A$115,0)),0)*'Capacity Factor Data'!$A$45</f>
        <v>0</v>
      </c>
      <c r="AA6" s="59">
        <f>IFERROR(INDEX('BAU Calculations'!Y$112:Y$115,MATCH($A6,'BAU Calculations'!$A$112:$A$115,0)),0)*'Capacity Factor Data'!$A$45</f>
        <v>0</v>
      </c>
      <c r="AB6" s="59">
        <f>IFERROR(INDEX('BAU Calculations'!Z$112:Z$115,MATCH($A6,'BAU Calculations'!$A$112:$A$115,0)),0)*'Capacity Factor Data'!$A$45</f>
        <v>0</v>
      </c>
      <c r="AC6" s="59">
        <f>IFERROR(INDEX('BAU Calculations'!AA$112:AA$115,MATCH($A6,'BAU Calculations'!$A$112:$A$115,0)),0)*'Capacity Factor Data'!$A$45</f>
        <v>0</v>
      </c>
      <c r="AD6" s="59">
        <f>IFERROR(INDEX('BAU Calculations'!AB$112:AB$115,MATCH($A6,'BAU Calculations'!$A$112:$A$115,0)),0)*'Capacity Factor Data'!$A$45</f>
        <v>0</v>
      </c>
      <c r="AE6" s="59">
        <f>IFERROR(INDEX('BAU Calculations'!AC$112:AC$115,MATCH($A6,'BAU Calculations'!$A$112:$A$115,0)),0)*'Capacity Factor Data'!$A$45</f>
        <v>0</v>
      </c>
      <c r="AF6" s="59">
        <f>IFERROR(INDEX('BAU Calculations'!AD$112:AD$115,MATCH($A6,'BAU Calculations'!$A$112:$A$115,0)),0)*'Capacity Factor Data'!$A$45</f>
        <v>0</v>
      </c>
      <c r="AG6" s="59">
        <f>IFERROR(INDEX('BAU Calculations'!AE$112:AE$115,MATCH($A6,'BAU Calculations'!$A$112:$A$115,0)),0)*'Capacity Factor Data'!$A$45</f>
        <v>0</v>
      </c>
      <c r="AH6" s="59">
        <f>IFERROR(INDEX('BAU Calculations'!AF$112:AF$115,MATCH($A6,'BAU Calculations'!$A$112:$A$115,0)),0)*'Capacity Factor Data'!$A$45</f>
        <v>0</v>
      </c>
    </row>
    <row r="7" spans="1:34" x14ac:dyDescent="0.25">
      <c r="A7" t="s">
        <v>34</v>
      </c>
      <c r="B7" s="59">
        <f>IFERROR(INDEX('BAU Calculations'!#REF!,MATCH($A7,'BAU Calculations'!$A$112:$A$115,0)),0)*'Capacity Factor Data'!$A$45</f>
        <v>0</v>
      </c>
      <c r="C7" s="59">
        <f>IFERROR(INDEX('BAU Calculations'!#REF!,MATCH($A7,'BAU Calculations'!$A$112:$A$115,0)),0)*'Capacity Factor Data'!$A$45</f>
        <v>0</v>
      </c>
      <c r="D7" s="59">
        <f>IFERROR(INDEX('BAU Calculations'!B$112:B$115,MATCH($A7,'BAU Calculations'!$A$112:$A$115,0)),0)*'Capacity Factor Data'!$A$45</f>
        <v>0</v>
      </c>
      <c r="E7" s="59">
        <f>IFERROR(INDEX('BAU Calculations'!C$112:C$115,MATCH($A7,'BAU Calculations'!$A$112:$A$115,0)),0)*'Capacity Factor Data'!$A$45</f>
        <v>0</v>
      </c>
      <c r="F7" s="59">
        <f>IFERROR(INDEX('BAU Calculations'!D$112:D$115,MATCH($A7,'BAU Calculations'!$A$112:$A$115,0)),0)*'Capacity Factor Data'!$A$45</f>
        <v>0</v>
      </c>
      <c r="G7" s="59">
        <f>IFERROR(INDEX('BAU Calculations'!E$112:E$115,MATCH($A7,'BAU Calculations'!$A$112:$A$115,0)),0)*'Capacity Factor Data'!$A$45</f>
        <v>0</v>
      </c>
      <c r="H7" s="59">
        <f>IFERROR(INDEX('BAU Calculations'!F$112:F$115,MATCH($A7,'BAU Calculations'!$A$112:$A$115,0)),0)*'Capacity Factor Data'!$A$45</f>
        <v>0</v>
      </c>
      <c r="I7" s="59">
        <f>IFERROR(INDEX('BAU Calculations'!G$112:G$115,MATCH($A7,'BAU Calculations'!$A$112:$A$115,0)),0)*'Capacity Factor Data'!$A$45</f>
        <v>0</v>
      </c>
      <c r="J7" s="59">
        <f>IFERROR(INDEX('BAU Calculations'!H$112:H$115,MATCH($A7,'BAU Calculations'!$A$112:$A$115,0)),0)*'Capacity Factor Data'!$A$45</f>
        <v>0</v>
      </c>
      <c r="K7" s="59">
        <f>IFERROR(INDEX('BAU Calculations'!I$112:I$115,MATCH($A7,'BAU Calculations'!$A$112:$A$115,0)),0)*'Capacity Factor Data'!$A$45</f>
        <v>0</v>
      </c>
      <c r="L7" s="59">
        <f>IFERROR(INDEX('BAU Calculations'!J$112:J$115,MATCH($A7,'BAU Calculations'!$A$112:$A$115,0)),0)*'Capacity Factor Data'!$A$45</f>
        <v>0</v>
      </c>
      <c r="M7" s="59">
        <f>IFERROR(INDEX('BAU Calculations'!K$112:K$115,MATCH($A7,'BAU Calculations'!$A$112:$A$115,0)),0)*'Capacity Factor Data'!$A$45</f>
        <v>0</v>
      </c>
      <c r="N7" s="59">
        <f>IFERROR(INDEX('BAU Calculations'!L$112:L$115,MATCH($A7,'BAU Calculations'!$A$112:$A$115,0)),0)*'Capacity Factor Data'!$A$45</f>
        <v>0</v>
      </c>
      <c r="O7" s="59">
        <f>IFERROR(INDEX('BAU Calculations'!M$112:M$115,MATCH($A7,'BAU Calculations'!$A$112:$A$115,0)),0)*'Capacity Factor Data'!$A$45</f>
        <v>0</v>
      </c>
      <c r="P7" s="59">
        <f>IFERROR(INDEX('BAU Calculations'!N$112:N$115,MATCH($A7,'BAU Calculations'!$A$112:$A$115,0)),0)*'Capacity Factor Data'!$A$45</f>
        <v>0</v>
      </c>
      <c r="Q7" s="59">
        <f>IFERROR(INDEX('BAU Calculations'!O$112:O$115,MATCH($A7,'BAU Calculations'!$A$112:$A$115,0)),0)*'Capacity Factor Data'!$A$45</f>
        <v>0</v>
      </c>
      <c r="R7" s="59">
        <f>IFERROR(INDEX('BAU Calculations'!P$112:P$115,MATCH($A7,'BAU Calculations'!$A$112:$A$115,0)),0)*'Capacity Factor Data'!$A$45</f>
        <v>0</v>
      </c>
      <c r="S7" s="59">
        <f>IFERROR(INDEX('BAU Calculations'!Q$112:Q$115,MATCH($A7,'BAU Calculations'!$A$112:$A$115,0)),0)*'Capacity Factor Data'!$A$45</f>
        <v>0</v>
      </c>
      <c r="T7" s="59">
        <f>IFERROR(INDEX('BAU Calculations'!R$112:R$115,MATCH($A7,'BAU Calculations'!$A$112:$A$115,0)),0)*'Capacity Factor Data'!$A$45</f>
        <v>0</v>
      </c>
      <c r="U7" s="59">
        <f>IFERROR(INDEX('BAU Calculations'!S$112:S$115,MATCH($A7,'BAU Calculations'!$A$112:$A$115,0)),0)*'Capacity Factor Data'!$A$45</f>
        <v>0</v>
      </c>
      <c r="V7" s="59">
        <f>IFERROR(INDEX('BAU Calculations'!T$112:T$115,MATCH($A7,'BAU Calculations'!$A$112:$A$115,0)),0)*'Capacity Factor Data'!$A$45</f>
        <v>0</v>
      </c>
      <c r="W7" s="59">
        <f>IFERROR(INDEX('BAU Calculations'!U$112:U$115,MATCH($A7,'BAU Calculations'!$A$112:$A$115,0)),0)*'Capacity Factor Data'!$A$45</f>
        <v>0</v>
      </c>
      <c r="X7" s="59">
        <f>IFERROR(INDEX('BAU Calculations'!V$112:V$115,MATCH($A7,'BAU Calculations'!$A$112:$A$115,0)),0)*'Capacity Factor Data'!$A$45</f>
        <v>0</v>
      </c>
      <c r="Y7" s="59">
        <f>IFERROR(INDEX('BAU Calculations'!W$112:W$115,MATCH($A7,'BAU Calculations'!$A$112:$A$115,0)),0)*'Capacity Factor Data'!$A$45</f>
        <v>0</v>
      </c>
      <c r="Z7" s="59">
        <f>IFERROR(INDEX('BAU Calculations'!X$112:X$115,MATCH($A7,'BAU Calculations'!$A$112:$A$115,0)),0)*'Capacity Factor Data'!$A$45</f>
        <v>0</v>
      </c>
      <c r="AA7" s="59">
        <f>IFERROR(INDEX('BAU Calculations'!Y$112:Y$115,MATCH($A7,'BAU Calculations'!$A$112:$A$115,0)),0)*'Capacity Factor Data'!$A$45</f>
        <v>0</v>
      </c>
      <c r="AB7" s="59">
        <f>IFERROR(INDEX('BAU Calculations'!Z$112:Z$115,MATCH($A7,'BAU Calculations'!$A$112:$A$115,0)),0)*'Capacity Factor Data'!$A$45</f>
        <v>0</v>
      </c>
      <c r="AC7" s="59">
        <f>IFERROR(INDEX('BAU Calculations'!AA$112:AA$115,MATCH($A7,'BAU Calculations'!$A$112:$A$115,0)),0)*'Capacity Factor Data'!$A$45</f>
        <v>0</v>
      </c>
      <c r="AD7" s="59">
        <f>IFERROR(INDEX('BAU Calculations'!AB$112:AB$115,MATCH($A7,'BAU Calculations'!$A$112:$A$115,0)),0)*'Capacity Factor Data'!$A$45</f>
        <v>0</v>
      </c>
      <c r="AE7" s="59">
        <f>IFERROR(INDEX('BAU Calculations'!AC$112:AC$115,MATCH($A7,'BAU Calculations'!$A$112:$A$115,0)),0)*'Capacity Factor Data'!$A$45</f>
        <v>0</v>
      </c>
      <c r="AF7" s="59">
        <f>IFERROR(INDEX('BAU Calculations'!AD$112:AD$115,MATCH($A7,'BAU Calculations'!$A$112:$A$115,0)),0)*'Capacity Factor Data'!$A$45</f>
        <v>0</v>
      </c>
      <c r="AG7" s="59">
        <f>IFERROR(INDEX('BAU Calculations'!AE$112:AE$115,MATCH($A7,'BAU Calculations'!$A$112:$A$115,0)),0)*'Capacity Factor Data'!$A$45</f>
        <v>0</v>
      </c>
      <c r="AH7" s="59">
        <f>IFERROR(INDEX('BAU Calculations'!AF$112:AF$115,MATCH($A7,'BAU Calculations'!$A$112:$A$115,0)),0)*'Capacity Factor Data'!$A$45</f>
        <v>0</v>
      </c>
    </row>
    <row r="8" spans="1:34" x14ac:dyDescent="0.25">
      <c r="A8" t="s">
        <v>35</v>
      </c>
      <c r="B8" s="59">
        <f>IFERROR(INDEX('BAU Calculations'!#REF!,MATCH($A8,'BAU Calculations'!$A$112:$A$115,0)),0)*'Capacity Factor Data'!$A$45</f>
        <v>0</v>
      </c>
      <c r="C8" s="59">
        <f>IFERROR(INDEX('BAU Calculations'!#REF!,MATCH($A8,'BAU Calculations'!$A$112:$A$115,0)),0)*'Capacity Factor Data'!$A$45</f>
        <v>0</v>
      </c>
      <c r="D8" s="59">
        <f>IFERROR(INDEX('BAU Calculations'!B$112:B$115,MATCH($A8,'BAU Calculations'!$A$112:$A$115,0)),0)*'Capacity Factor Data'!$A$45</f>
        <v>0</v>
      </c>
      <c r="E8" s="59">
        <f>IFERROR(INDEX('BAU Calculations'!C$112:C$115,MATCH($A8,'BAU Calculations'!$A$112:$A$115,0)),0)*'Capacity Factor Data'!$A$45</f>
        <v>0</v>
      </c>
      <c r="F8" s="59">
        <f>IFERROR(INDEX('BAU Calculations'!D$112:D$115,MATCH($A8,'BAU Calculations'!$A$112:$A$115,0)),0)*'Capacity Factor Data'!$A$45</f>
        <v>0</v>
      </c>
      <c r="G8" s="59">
        <f>IFERROR(INDEX('BAU Calculations'!E$112:E$115,MATCH($A8,'BAU Calculations'!$A$112:$A$115,0)),0)*'Capacity Factor Data'!$A$45</f>
        <v>0</v>
      </c>
      <c r="H8" s="59">
        <f>IFERROR(INDEX('BAU Calculations'!F$112:F$115,MATCH($A8,'BAU Calculations'!$A$112:$A$115,0)),0)*'Capacity Factor Data'!$A$45</f>
        <v>0</v>
      </c>
      <c r="I8" s="59">
        <f>IFERROR(INDEX('BAU Calculations'!G$112:G$115,MATCH($A8,'BAU Calculations'!$A$112:$A$115,0)),0)*'Capacity Factor Data'!$A$45</f>
        <v>0</v>
      </c>
      <c r="J8" s="59">
        <f>IFERROR(INDEX('BAU Calculations'!H$112:H$115,MATCH($A8,'BAU Calculations'!$A$112:$A$115,0)),0)*'Capacity Factor Data'!$A$45</f>
        <v>0</v>
      </c>
      <c r="K8" s="59">
        <f>IFERROR(INDEX('BAU Calculations'!I$112:I$115,MATCH($A8,'BAU Calculations'!$A$112:$A$115,0)),0)*'Capacity Factor Data'!$A$45</f>
        <v>0</v>
      </c>
      <c r="L8" s="59">
        <f>IFERROR(INDEX('BAU Calculations'!J$112:J$115,MATCH($A8,'BAU Calculations'!$A$112:$A$115,0)),0)*'Capacity Factor Data'!$A$45</f>
        <v>0</v>
      </c>
      <c r="M8" s="59">
        <f>IFERROR(INDEX('BAU Calculations'!K$112:K$115,MATCH($A8,'BAU Calculations'!$A$112:$A$115,0)),0)*'Capacity Factor Data'!$A$45</f>
        <v>0</v>
      </c>
      <c r="N8" s="59">
        <f>IFERROR(INDEX('BAU Calculations'!L$112:L$115,MATCH($A8,'BAU Calculations'!$A$112:$A$115,0)),0)*'Capacity Factor Data'!$A$45</f>
        <v>0</v>
      </c>
      <c r="O8" s="59">
        <f>IFERROR(INDEX('BAU Calculations'!M$112:M$115,MATCH($A8,'BAU Calculations'!$A$112:$A$115,0)),0)*'Capacity Factor Data'!$A$45</f>
        <v>0</v>
      </c>
      <c r="P8" s="59">
        <f>IFERROR(INDEX('BAU Calculations'!N$112:N$115,MATCH($A8,'BAU Calculations'!$A$112:$A$115,0)),0)*'Capacity Factor Data'!$A$45</f>
        <v>0</v>
      </c>
      <c r="Q8" s="59">
        <f>IFERROR(INDEX('BAU Calculations'!O$112:O$115,MATCH($A8,'BAU Calculations'!$A$112:$A$115,0)),0)*'Capacity Factor Data'!$A$45</f>
        <v>0</v>
      </c>
      <c r="R8" s="59">
        <f>IFERROR(INDEX('BAU Calculations'!P$112:P$115,MATCH($A8,'BAU Calculations'!$A$112:$A$115,0)),0)*'Capacity Factor Data'!$A$45</f>
        <v>0</v>
      </c>
      <c r="S8" s="59">
        <f>IFERROR(INDEX('BAU Calculations'!Q$112:Q$115,MATCH($A8,'BAU Calculations'!$A$112:$A$115,0)),0)*'Capacity Factor Data'!$A$45</f>
        <v>0</v>
      </c>
      <c r="T8" s="59">
        <f>IFERROR(INDEX('BAU Calculations'!R$112:R$115,MATCH($A8,'BAU Calculations'!$A$112:$A$115,0)),0)*'Capacity Factor Data'!$A$45</f>
        <v>0</v>
      </c>
      <c r="U8" s="59">
        <f>IFERROR(INDEX('BAU Calculations'!S$112:S$115,MATCH($A8,'BAU Calculations'!$A$112:$A$115,0)),0)*'Capacity Factor Data'!$A$45</f>
        <v>0</v>
      </c>
      <c r="V8" s="59">
        <f>IFERROR(INDEX('BAU Calculations'!T$112:T$115,MATCH($A8,'BAU Calculations'!$A$112:$A$115,0)),0)*'Capacity Factor Data'!$A$45</f>
        <v>0</v>
      </c>
      <c r="W8" s="59">
        <f>IFERROR(INDEX('BAU Calculations'!U$112:U$115,MATCH($A8,'BAU Calculations'!$A$112:$A$115,0)),0)*'Capacity Factor Data'!$A$45</f>
        <v>0</v>
      </c>
      <c r="X8" s="59">
        <f>IFERROR(INDEX('BAU Calculations'!V$112:V$115,MATCH($A8,'BAU Calculations'!$A$112:$A$115,0)),0)*'Capacity Factor Data'!$A$45</f>
        <v>0</v>
      </c>
      <c r="Y8" s="59">
        <f>IFERROR(INDEX('BAU Calculations'!W$112:W$115,MATCH($A8,'BAU Calculations'!$A$112:$A$115,0)),0)*'Capacity Factor Data'!$A$45</f>
        <v>0</v>
      </c>
      <c r="Z8" s="59">
        <f>IFERROR(INDEX('BAU Calculations'!X$112:X$115,MATCH($A8,'BAU Calculations'!$A$112:$A$115,0)),0)*'Capacity Factor Data'!$A$45</f>
        <v>0</v>
      </c>
      <c r="AA8" s="59">
        <f>IFERROR(INDEX('BAU Calculations'!Y$112:Y$115,MATCH($A8,'BAU Calculations'!$A$112:$A$115,0)),0)*'Capacity Factor Data'!$A$45</f>
        <v>0</v>
      </c>
      <c r="AB8" s="59">
        <f>IFERROR(INDEX('BAU Calculations'!Z$112:Z$115,MATCH($A8,'BAU Calculations'!$A$112:$A$115,0)),0)*'Capacity Factor Data'!$A$45</f>
        <v>0</v>
      </c>
      <c r="AC8" s="59">
        <f>IFERROR(INDEX('BAU Calculations'!AA$112:AA$115,MATCH($A8,'BAU Calculations'!$A$112:$A$115,0)),0)*'Capacity Factor Data'!$A$45</f>
        <v>0</v>
      </c>
      <c r="AD8" s="59">
        <f>IFERROR(INDEX('BAU Calculations'!AB$112:AB$115,MATCH($A8,'BAU Calculations'!$A$112:$A$115,0)),0)*'Capacity Factor Data'!$A$45</f>
        <v>0</v>
      </c>
      <c r="AE8" s="59">
        <f>IFERROR(INDEX('BAU Calculations'!AC$112:AC$115,MATCH($A8,'BAU Calculations'!$A$112:$A$115,0)),0)*'Capacity Factor Data'!$A$45</f>
        <v>0</v>
      </c>
      <c r="AF8" s="59">
        <f>IFERROR(INDEX('BAU Calculations'!AD$112:AD$115,MATCH($A8,'BAU Calculations'!$A$112:$A$115,0)),0)*'Capacity Factor Data'!$A$45</f>
        <v>0</v>
      </c>
      <c r="AG8" s="59">
        <f>IFERROR(INDEX('BAU Calculations'!AE$112:AE$115,MATCH($A8,'BAU Calculations'!$A$112:$A$115,0)),0)*'Capacity Factor Data'!$A$45</f>
        <v>0</v>
      </c>
      <c r="AH8" s="59">
        <f>IFERROR(INDEX('BAU Calculations'!AF$112:AF$115,MATCH($A8,'BAU Calculations'!$A$112:$A$115,0)),0)*'Capacity Factor Data'!$A$45</f>
        <v>0</v>
      </c>
    </row>
    <row r="9" spans="1:34" x14ac:dyDescent="0.25">
      <c r="A9" t="s">
        <v>36</v>
      </c>
      <c r="B9" s="59">
        <f>IFERROR(INDEX('BAU Calculations'!#REF!,MATCH($A9,'BAU Calculations'!$A$112:$A$115,0)),0)*'Capacity Factor Data'!$A$45</f>
        <v>0</v>
      </c>
      <c r="C9" s="59">
        <f>IFERROR(INDEX('BAU Calculations'!#REF!,MATCH($A9,'BAU Calculations'!$A$112:$A$115,0)),0)*'Capacity Factor Data'!$A$45</f>
        <v>0</v>
      </c>
      <c r="D9" s="59">
        <f>IFERROR(INDEX('BAU Calculations'!B$112:B$115,MATCH($A9,'BAU Calculations'!$A$112:$A$115,0)),0)*'Capacity Factor Data'!$A$45</f>
        <v>0</v>
      </c>
      <c r="E9" s="59">
        <f>IFERROR(INDEX('BAU Calculations'!C$112:C$115,MATCH($A9,'BAU Calculations'!$A$112:$A$115,0)),0)*'Capacity Factor Data'!$A$45</f>
        <v>0</v>
      </c>
      <c r="F9" s="59">
        <f>IFERROR(INDEX('BAU Calculations'!D$112:D$115,MATCH($A9,'BAU Calculations'!$A$112:$A$115,0)),0)*'Capacity Factor Data'!$A$45</f>
        <v>0</v>
      </c>
      <c r="G9" s="59">
        <f>IFERROR(INDEX('BAU Calculations'!E$112:E$115,MATCH($A9,'BAU Calculations'!$A$112:$A$115,0)),0)*'Capacity Factor Data'!$A$45</f>
        <v>0</v>
      </c>
      <c r="H9" s="59">
        <f>IFERROR(INDEX('BAU Calculations'!F$112:F$115,MATCH($A9,'BAU Calculations'!$A$112:$A$115,0)),0)*'Capacity Factor Data'!$A$45</f>
        <v>0</v>
      </c>
      <c r="I9" s="59">
        <f>IFERROR(INDEX('BAU Calculations'!G$112:G$115,MATCH($A9,'BAU Calculations'!$A$112:$A$115,0)),0)*'Capacity Factor Data'!$A$45</f>
        <v>0</v>
      </c>
      <c r="J9" s="59">
        <f>IFERROR(INDEX('BAU Calculations'!H$112:H$115,MATCH($A9,'BAU Calculations'!$A$112:$A$115,0)),0)*'Capacity Factor Data'!$A$45</f>
        <v>0</v>
      </c>
      <c r="K9" s="59">
        <f>IFERROR(INDEX('BAU Calculations'!I$112:I$115,MATCH($A9,'BAU Calculations'!$A$112:$A$115,0)),0)*'Capacity Factor Data'!$A$45</f>
        <v>0</v>
      </c>
      <c r="L9" s="59">
        <f>IFERROR(INDEX('BAU Calculations'!J$112:J$115,MATCH($A9,'BAU Calculations'!$A$112:$A$115,0)),0)*'Capacity Factor Data'!$A$45</f>
        <v>0</v>
      </c>
      <c r="M9" s="59">
        <f>IFERROR(INDEX('BAU Calculations'!K$112:K$115,MATCH($A9,'BAU Calculations'!$A$112:$A$115,0)),0)*'Capacity Factor Data'!$A$45</f>
        <v>0</v>
      </c>
      <c r="N9" s="59">
        <f>IFERROR(INDEX('BAU Calculations'!L$112:L$115,MATCH($A9,'BAU Calculations'!$A$112:$A$115,0)),0)*'Capacity Factor Data'!$A$45</f>
        <v>0</v>
      </c>
      <c r="O9" s="59">
        <f>IFERROR(INDEX('BAU Calculations'!M$112:M$115,MATCH($A9,'BAU Calculations'!$A$112:$A$115,0)),0)*'Capacity Factor Data'!$A$45</f>
        <v>0</v>
      </c>
      <c r="P9" s="59">
        <f>IFERROR(INDEX('BAU Calculations'!N$112:N$115,MATCH($A9,'BAU Calculations'!$A$112:$A$115,0)),0)*'Capacity Factor Data'!$A$45</f>
        <v>0</v>
      </c>
      <c r="Q9" s="59">
        <f>IFERROR(INDEX('BAU Calculations'!O$112:O$115,MATCH($A9,'BAU Calculations'!$A$112:$A$115,0)),0)*'Capacity Factor Data'!$A$45</f>
        <v>0</v>
      </c>
      <c r="R9" s="59">
        <f>IFERROR(INDEX('BAU Calculations'!P$112:P$115,MATCH($A9,'BAU Calculations'!$A$112:$A$115,0)),0)*'Capacity Factor Data'!$A$45</f>
        <v>0</v>
      </c>
      <c r="S9" s="59">
        <f>IFERROR(INDEX('BAU Calculations'!Q$112:Q$115,MATCH($A9,'BAU Calculations'!$A$112:$A$115,0)),0)*'Capacity Factor Data'!$A$45</f>
        <v>0</v>
      </c>
      <c r="T9" s="59">
        <f>IFERROR(INDEX('BAU Calculations'!R$112:R$115,MATCH($A9,'BAU Calculations'!$A$112:$A$115,0)),0)*'Capacity Factor Data'!$A$45</f>
        <v>0</v>
      </c>
      <c r="U9" s="59">
        <f>IFERROR(INDEX('BAU Calculations'!S$112:S$115,MATCH($A9,'BAU Calculations'!$A$112:$A$115,0)),0)*'Capacity Factor Data'!$A$45</f>
        <v>0</v>
      </c>
      <c r="V9" s="59">
        <f>IFERROR(INDEX('BAU Calculations'!T$112:T$115,MATCH($A9,'BAU Calculations'!$A$112:$A$115,0)),0)*'Capacity Factor Data'!$A$45</f>
        <v>0</v>
      </c>
      <c r="W9" s="59">
        <f>IFERROR(INDEX('BAU Calculations'!U$112:U$115,MATCH($A9,'BAU Calculations'!$A$112:$A$115,0)),0)*'Capacity Factor Data'!$A$45</f>
        <v>0</v>
      </c>
      <c r="X9" s="59">
        <f>IFERROR(INDEX('BAU Calculations'!V$112:V$115,MATCH($A9,'BAU Calculations'!$A$112:$A$115,0)),0)*'Capacity Factor Data'!$A$45</f>
        <v>0</v>
      </c>
      <c r="Y9" s="59">
        <f>IFERROR(INDEX('BAU Calculations'!W$112:W$115,MATCH($A9,'BAU Calculations'!$A$112:$A$115,0)),0)*'Capacity Factor Data'!$A$45</f>
        <v>0</v>
      </c>
      <c r="Z9" s="59">
        <f>IFERROR(INDEX('BAU Calculations'!X$112:X$115,MATCH($A9,'BAU Calculations'!$A$112:$A$115,0)),0)*'Capacity Factor Data'!$A$45</f>
        <v>0</v>
      </c>
      <c r="AA9" s="59">
        <f>IFERROR(INDEX('BAU Calculations'!Y$112:Y$115,MATCH($A9,'BAU Calculations'!$A$112:$A$115,0)),0)*'Capacity Factor Data'!$A$45</f>
        <v>0</v>
      </c>
      <c r="AB9" s="59">
        <f>IFERROR(INDEX('BAU Calculations'!Z$112:Z$115,MATCH($A9,'BAU Calculations'!$A$112:$A$115,0)),0)*'Capacity Factor Data'!$A$45</f>
        <v>0</v>
      </c>
      <c r="AC9" s="59">
        <f>IFERROR(INDEX('BAU Calculations'!AA$112:AA$115,MATCH($A9,'BAU Calculations'!$A$112:$A$115,0)),0)*'Capacity Factor Data'!$A$45</f>
        <v>0</v>
      </c>
      <c r="AD9" s="59">
        <f>IFERROR(INDEX('BAU Calculations'!AB$112:AB$115,MATCH($A9,'BAU Calculations'!$A$112:$A$115,0)),0)*'Capacity Factor Data'!$A$45</f>
        <v>0</v>
      </c>
      <c r="AE9" s="59">
        <f>IFERROR(INDEX('BAU Calculations'!AC$112:AC$115,MATCH($A9,'BAU Calculations'!$A$112:$A$115,0)),0)*'Capacity Factor Data'!$A$45</f>
        <v>0</v>
      </c>
      <c r="AF9" s="59">
        <f>IFERROR(INDEX('BAU Calculations'!AD$112:AD$115,MATCH($A9,'BAU Calculations'!$A$112:$A$115,0)),0)*'Capacity Factor Data'!$A$45</f>
        <v>0</v>
      </c>
      <c r="AG9" s="59">
        <f>IFERROR(INDEX('BAU Calculations'!AE$112:AE$115,MATCH($A9,'BAU Calculations'!$A$112:$A$115,0)),0)*'Capacity Factor Data'!$A$45</f>
        <v>0</v>
      </c>
      <c r="AH9" s="59">
        <f>IFERROR(INDEX('BAU Calculations'!AF$112:AF$115,MATCH($A9,'BAU Calculations'!$A$112:$A$115,0)),0)*'Capacity Factor Data'!$A$45</f>
        <v>0</v>
      </c>
    </row>
    <row r="10" spans="1:34" x14ac:dyDescent="0.25">
      <c r="A10" t="s">
        <v>37</v>
      </c>
      <c r="B10" s="59">
        <f>IFERROR(INDEX('BAU Calculations'!#REF!,MATCH($A10,'BAU Calculations'!$A$112:$A$115,0)),0)*'Capacity Factor Data'!$A$45</f>
        <v>0</v>
      </c>
      <c r="C10" s="59">
        <f>IFERROR(INDEX('BAU Calculations'!#REF!,MATCH($A10,'BAU Calculations'!$A$112:$A$115,0)),0)*'Capacity Factor Data'!$A$45</f>
        <v>0</v>
      </c>
      <c r="D10" s="99">
        <f>IFERROR(INDEX('BAU Calculations'!B$112:B$115,MATCH($A10,'BAU Calculations'!$A$112:$A$115,0)),0)*'Capacity Factor Data'!$A$45</f>
        <v>0</v>
      </c>
      <c r="E10" s="59">
        <f>IFERROR(INDEX('BAU Calculations'!C$112:C$115,MATCH($A10,'BAU Calculations'!$A$112:$A$115,0)),0)*'Capacity Factor Data'!$A$45</f>
        <v>0</v>
      </c>
      <c r="F10" s="59">
        <f>IFERROR(INDEX('BAU Calculations'!D$112:D$115,MATCH($A10,'BAU Calculations'!$A$112:$A$115,0)),0)*'Capacity Factor Data'!$A$45</f>
        <v>0</v>
      </c>
      <c r="G10" s="59">
        <f>IFERROR(INDEX('BAU Calculations'!E$112:E$115,MATCH($A10,'BAU Calculations'!$A$112:$A$115,0)),0)*'Capacity Factor Data'!$A$45</f>
        <v>0</v>
      </c>
      <c r="H10" s="59">
        <f>IFERROR(INDEX('BAU Calculations'!F$112:F$115,MATCH($A10,'BAU Calculations'!$A$112:$A$115,0)),0)*'Capacity Factor Data'!$A$45</f>
        <v>0</v>
      </c>
      <c r="I10" s="59">
        <f>IFERROR(INDEX('BAU Calculations'!G$112:G$115,MATCH($A10,'BAU Calculations'!$A$112:$A$115,0)),0)*'Capacity Factor Data'!$A$45</f>
        <v>0</v>
      </c>
      <c r="J10" s="59">
        <f>IFERROR(INDEX('BAU Calculations'!H$112:H$115,MATCH($A10,'BAU Calculations'!$A$112:$A$115,0)),0)*'Capacity Factor Data'!$A$45</f>
        <v>0</v>
      </c>
      <c r="K10" s="59">
        <f>IFERROR(INDEX('BAU Calculations'!I$112:I$115,MATCH($A10,'BAU Calculations'!$A$112:$A$115,0)),0)*'Capacity Factor Data'!$A$45</f>
        <v>0</v>
      </c>
      <c r="L10" s="59">
        <f>IFERROR(INDEX('BAU Calculations'!J$112:J$115,MATCH($A10,'BAU Calculations'!$A$112:$A$115,0)),0)*'Capacity Factor Data'!$A$45</f>
        <v>0</v>
      </c>
      <c r="M10" s="59">
        <f>IFERROR(INDEX('BAU Calculations'!K$112:K$115,MATCH($A10,'BAU Calculations'!$A$112:$A$115,0)),0)*'Capacity Factor Data'!$A$45</f>
        <v>0</v>
      </c>
      <c r="N10" s="59">
        <f>IFERROR(INDEX('BAU Calculations'!L$112:L$115,MATCH($A10,'BAU Calculations'!$A$112:$A$115,0)),0)*'Capacity Factor Data'!$A$45</f>
        <v>0</v>
      </c>
      <c r="O10" s="59">
        <f>IFERROR(INDEX('BAU Calculations'!M$112:M$115,MATCH($A10,'BAU Calculations'!$A$112:$A$115,0)),0)*'Capacity Factor Data'!$A$45</f>
        <v>0</v>
      </c>
      <c r="P10" s="59">
        <f>IFERROR(INDEX('BAU Calculations'!N$112:N$115,MATCH($A10,'BAU Calculations'!$A$112:$A$115,0)),0)*'Capacity Factor Data'!$A$45</f>
        <v>0</v>
      </c>
      <c r="Q10" s="59">
        <f>IFERROR(INDEX('BAU Calculations'!O$112:O$115,MATCH($A10,'BAU Calculations'!$A$112:$A$115,0)),0)*'Capacity Factor Data'!$A$45</f>
        <v>0</v>
      </c>
      <c r="R10" s="59">
        <f>IFERROR(INDEX('BAU Calculations'!P$112:P$115,MATCH($A10,'BAU Calculations'!$A$112:$A$115,0)),0)*'Capacity Factor Data'!$A$45</f>
        <v>0</v>
      </c>
      <c r="S10" s="59">
        <f>IFERROR(INDEX('BAU Calculations'!Q$112:Q$115,MATCH($A10,'BAU Calculations'!$A$112:$A$115,0)),0)*'Capacity Factor Data'!$A$45</f>
        <v>0</v>
      </c>
      <c r="T10" s="59">
        <f>IFERROR(INDEX('BAU Calculations'!R$112:R$115,MATCH($A10,'BAU Calculations'!$A$112:$A$115,0)),0)*'Capacity Factor Data'!$A$45</f>
        <v>0</v>
      </c>
      <c r="U10" s="59">
        <f>IFERROR(INDEX('BAU Calculations'!S$112:S$115,MATCH($A10,'BAU Calculations'!$A$112:$A$115,0)),0)*'Capacity Factor Data'!$A$45</f>
        <v>0</v>
      </c>
      <c r="V10" s="59">
        <f>IFERROR(INDEX('BAU Calculations'!T$112:T$115,MATCH($A10,'BAU Calculations'!$A$112:$A$115,0)),0)*'Capacity Factor Data'!$A$45</f>
        <v>0</v>
      </c>
      <c r="W10" s="59">
        <f>IFERROR(INDEX('BAU Calculations'!U$112:U$115,MATCH($A10,'BAU Calculations'!$A$112:$A$115,0)),0)*'Capacity Factor Data'!$A$45</f>
        <v>0</v>
      </c>
      <c r="X10" s="59">
        <f>IFERROR(INDEX('BAU Calculations'!V$112:V$115,MATCH($A10,'BAU Calculations'!$A$112:$A$115,0)),0)*'Capacity Factor Data'!$A$45</f>
        <v>0</v>
      </c>
      <c r="Y10" s="59">
        <f>IFERROR(INDEX('BAU Calculations'!W$112:W$115,MATCH($A10,'BAU Calculations'!$A$112:$A$115,0)),0)*'Capacity Factor Data'!$A$45</f>
        <v>0</v>
      </c>
      <c r="Z10" s="59">
        <f>IFERROR(INDEX('BAU Calculations'!X$112:X$115,MATCH($A10,'BAU Calculations'!$A$112:$A$115,0)),0)*'Capacity Factor Data'!$A$45</f>
        <v>0</v>
      </c>
      <c r="AA10" s="59">
        <f>IFERROR(INDEX('BAU Calculations'!Y$112:Y$115,MATCH($A10,'BAU Calculations'!$A$112:$A$115,0)),0)*'Capacity Factor Data'!$A$45</f>
        <v>0</v>
      </c>
      <c r="AB10" s="59">
        <f>IFERROR(INDEX('BAU Calculations'!Z$112:Z$115,MATCH($A10,'BAU Calculations'!$A$112:$A$115,0)),0)*'Capacity Factor Data'!$A$45</f>
        <v>0</v>
      </c>
      <c r="AC10" s="59">
        <f>IFERROR(INDEX('BAU Calculations'!AA$112:AA$115,MATCH($A10,'BAU Calculations'!$A$112:$A$115,0)),0)*'Capacity Factor Data'!$A$45</f>
        <v>0</v>
      </c>
      <c r="AD10" s="59">
        <f>IFERROR(INDEX('BAU Calculations'!AB$112:AB$115,MATCH($A10,'BAU Calculations'!$A$112:$A$115,0)),0)*'Capacity Factor Data'!$A$45</f>
        <v>0</v>
      </c>
      <c r="AE10" s="59">
        <f>IFERROR(INDEX('BAU Calculations'!AC$112:AC$115,MATCH($A10,'BAU Calculations'!$A$112:$A$115,0)),0)*'Capacity Factor Data'!$A$45</f>
        <v>0</v>
      </c>
      <c r="AF10" s="59">
        <f>IFERROR(INDEX('BAU Calculations'!AD$112:AD$115,MATCH($A10,'BAU Calculations'!$A$112:$A$115,0)),0)*'Capacity Factor Data'!$A$45</f>
        <v>0</v>
      </c>
      <c r="AG10" s="59">
        <f>IFERROR(INDEX('BAU Calculations'!AE$112:AE$115,MATCH($A10,'BAU Calculations'!$A$112:$A$115,0)),0)*'Capacity Factor Data'!$A$45</f>
        <v>0</v>
      </c>
      <c r="AH10" s="59">
        <f>IFERROR(INDEX('BAU Calculations'!AF$112:AF$115,MATCH($A10,'BAU Calculations'!$A$112:$A$115,0)),0)*'Capacity Factor Data'!$A$45</f>
        <v>0</v>
      </c>
    </row>
    <row r="11" spans="1:34" x14ac:dyDescent="0.25">
      <c r="A11" t="s">
        <v>38</v>
      </c>
      <c r="B11" s="59">
        <f>IFERROR(INDEX('BAU Calculations'!#REF!,MATCH($A11,'BAU Calculations'!$A$112:$A$115,0)),0)*'Capacity Factor Data'!$A$45</f>
        <v>0</v>
      </c>
      <c r="C11" s="59">
        <f>IFERROR(INDEX('BAU Calculations'!#REF!,MATCH($A11,'BAU Calculations'!$A$112:$A$115,0)),0)*'Capacity Factor Data'!$A$45</f>
        <v>0</v>
      </c>
      <c r="D11" s="99">
        <f>IFERROR(INDEX('BAU Calculations'!B$112:B$115,MATCH($A11,'BAU Calculations'!$A$112:$A$115,0)),0)*'Capacity Factor Data'!$A$45</f>
        <v>0</v>
      </c>
      <c r="E11" s="59">
        <f>IFERROR(INDEX('BAU Calculations'!C$112:C$115,MATCH($A11,'BAU Calculations'!$A$112:$A$115,0)),0)*'Capacity Factor Data'!$A$45</f>
        <v>0</v>
      </c>
      <c r="F11" s="59">
        <f>IFERROR(INDEX('BAU Calculations'!D$112:D$115,MATCH($A11,'BAU Calculations'!$A$112:$A$115,0)),0)*'Capacity Factor Data'!$A$45</f>
        <v>0</v>
      </c>
      <c r="G11" s="59">
        <f>IFERROR(INDEX('BAU Calculations'!E$112:E$115,MATCH($A11,'BAU Calculations'!$A$112:$A$115,0)),0)*'Capacity Factor Data'!$A$45</f>
        <v>0</v>
      </c>
      <c r="H11" s="59">
        <f>IFERROR(INDEX('BAU Calculations'!F$112:F$115,MATCH($A11,'BAU Calculations'!$A$112:$A$115,0)),0)*'Capacity Factor Data'!$A$45</f>
        <v>0</v>
      </c>
      <c r="I11" s="59">
        <f>IFERROR(INDEX('BAU Calculations'!G$112:G$115,MATCH($A11,'BAU Calculations'!$A$112:$A$115,0)),0)*'Capacity Factor Data'!$A$45</f>
        <v>0</v>
      </c>
      <c r="J11" s="59">
        <f>IFERROR(INDEX('BAU Calculations'!H$112:H$115,MATCH($A11,'BAU Calculations'!$A$112:$A$115,0)),0)*'Capacity Factor Data'!$A$45</f>
        <v>0</v>
      </c>
      <c r="K11" s="59">
        <f>IFERROR(INDEX('BAU Calculations'!I$112:I$115,MATCH($A11,'BAU Calculations'!$A$112:$A$115,0)),0)*'Capacity Factor Data'!$A$45</f>
        <v>0</v>
      </c>
      <c r="L11" s="59">
        <f>IFERROR(INDEX('BAU Calculations'!J$112:J$115,MATCH($A11,'BAU Calculations'!$A$112:$A$115,0)),0)*'Capacity Factor Data'!$A$45</f>
        <v>0</v>
      </c>
      <c r="M11" s="59">
        <f>IFERROR(INDEX('BAU Calculations'!K$112:K$115,MATCH($A11,'BAU Calculations'!$A$112:$A$115,0)),0)*'Capacity Factor Data'!$A$45</f>
        <v>0</v>
      </c>
      <c r="N11" s="59">
        <f>IFERROR(INDEX('BAU Calculations'!L$112:L$115,MATCH($A11,'BAU Calculations'!$A$112:$A$115,0)),0)*'Capacity Factor Data'!$A$45</f>
        <v>0</v>
      </c>
      <c r="O11" s="59">
        <f>IFERROR(INDEX('BAU Calculations'!M$112:M$115,MATCH($A11,'BAU Calculations'!$A$112:$A$115,0)),0)*'Capacity Factor Data'!$A$45</f>
        <v>0</v>
      </c>
      <c r="P11" s="59">
        <f>IFERROR(INDEX('BAU Calculations'!N$112:N$115,MATCH($A11,'BAU Calculations'!$A$112:$A$115,0)),0)*'Capacity Factor Data'!$A$45</f>
        <v>0</v>
      </c>
      <c r="Q11" s="59">
        <f>IFERROR(INDEX('BAU Calculations'!O$112:O$115,MATCH($A11,'BAU Calculations'!$A$112:$A$115,0)),0)*'Capacity Factor Data'!$A$45</f>
        <v>0</v>
      </c>
      <c r="R11" s="59">
        <f>IFERROR(INDEX('BAU Calculations'!P$112:P$115,MATCH($A11,'BAU Calculations'!$A$112:$A$115,0)),0)*'Capacity Factor Data'!$A$45</f>
        <v>0</v>
      </c>
      <c r="S11" s="59">
        <f>IFERROR(INDEX('BAU Calculations'!Q$112:Q$115,MATCH($A11,'BAU Calculations'!$A$112:$A$115,0)),0)*'Capacity Factor Data'!$A$45</f>
        <v>0</v>
      </c>
      <c r="T11" s="59">
        <f>IFERROR(INDEX('BAU Calculations'!R$112:R$115,MATCH($A11,'BAU Calculations'!$A$112:$A$115,0)),0)*'Capacity Factor Data'!$A$45</f>
        <v>0</v>
      </c>
      <c r="U11" s="59">
        <f>IFERROR(INDEX('BAU Calculations'!S$112:S$115,MATCH($A11,'BAU Calculations'!$A$112:$A$115,0)),0)*'Capacity Factor Data'!$A$45</f>
        <v>0</v>
      </c>
      <c r="V11" s="59">
        <f>IFERROR(INDEX('BAU Calculations'!T$112:T$115,MATCH($A11,'BAU Calculations'!$A$112:$A$115,0)),0)*'Capacity Factor Data'!$A$45</f>
        <v>0</v>
      </c>
      <c r="W11" s="59">
        <f>IFERROR(INDEX('BAU Calculations'!U$112:U$115,MATCH($A11,'BAU Calculations'!$A$112:$A$115,0)),0)*'Capacity Factor Data'!$A$45</f>
        <v>0</v>
      </c>
      <c r="X11" s="59">
        <f>IFERROR(INDEX('BAU Calculations'!V$112:V$115,MATCH($A11,'BAU Calculations'!$A$112:$A$115,0)),0)*'Capacity Factor Data'!$A$45</f>
        <v>0</v>
      </c>
      <c r="Y11" s="59">
        <f>IFERROR(INDEX('BAU Calculations'!W$112:W$115,MATCH($A11,'BAU Calculations'!$A$112:$A$115,0)),0)*'Capacity Factor Data'!$A$45</f>
        <v>0</v>
      </c>
      <c r="Z11" s="59">
        <f>IFERROR(INDEX('BAU Calculations'!X$112:X$115,MATCH($A11,'BAU Calculations'!$A$112:$A$115,0)),0)*'Capacity Factor Data'!$A$45</f>
        <v>0</v>
      </c>
      <c r="AA11" s="59">
        <f>IFERROR(INDEX('BAU Calculations'!Y$112:Y$115,MATCH($A11,'BAU Calculations'!$A$112:$A$115,0)),0)*'Capacity Factor Data'!$A$45</f>
        <v>0</v>
      </c>
      <c r="AB11" s="59">
        <f>IFERROR(INDEX('BAU Calculations'!Z$112:Z$115,MATCH($A11,'BAU Calculations'!$A$112:$A$115,0)),0)*'Capacity Factor Data'!$A$45</f>
        <v>0</v>
      </c>
      <c r="AC11" s="59">
        <f>IFERROR(INDEX('BAU Calculations'!AA$112:AA$115,MATCH($A11,'BAU Calculations'!$A$112:$A$115,0)),0)*'Capacity Factor Data'!$A$45</f>
        <v>0</v>
      </c>
      <c r="AD11" s="59">
        <f>IFERROR(INDEX('BAU Calculations'!AB$112:AB$115,MATCH($A11,'BAU Calculations'!$A$112:$A$115,0)),0)*'Capacity Factor Data'!$A$45</f>
        <v>0</v>
      </c>
      <c r="AE11" s="59">
        <f>IFERROR(INDEX('BAU Calculations'!AC$112:AC$115,MATCH($A11,'BAU Calculations'!$A$112:$A$115,0)),0)*'Capacity Factor Data'!$A$45</f>
        <v>0</v>
      </c>
      <c r="AF11" s="59">
        <f>IFERROR(INDEX('BAU Calculations'!AD$112:AD$115,MATCH($A11,'BAU Calculations'!$A$112:$A$115,0)),0)*'Capacity Factor Data'!$A$45</f>
        <v>0</v>
      </c>
      <c r="AG11" s="59">
        <f>IFERROR(INDEX('BAU Calculations'!AE$112:AE$115,MATCH($A11,'BAU Calculations'!$A$112:$A$115,0)),0)*'Capacity Factor Data'!$A$45</f>
        <v>0</v>
      </c>
      <c r="AH11" s="59">
        <f>IFERROR(INDEX('BAU Calculations'!AF$112:AF$115,MATCH($A11,'BAU Calculations'!$A$112:$A$115,0)),0)*'Capacity Factor Data'!$A$45</f>
        <v>0</v>
      </c>
    </row>
    <row r="12" spans="1:34" x14ac:dyDescent="0.25">
      <c r="A12" t="s">
        <v>39</v>
      </c>
      <c r="B12" s="59">
        <f>IFERROR(INDEX('BAU Calculations'!#REF!,MATCH($A12,'BAU Calculations'!$A$112:$A$115,0)),0)*'Capacity Factor Data'!$A$45</f>
        <v>0</v>
      </c>
      <c r="C12" s="59">
        <f>IFERROR(INDEX('BAU Calculations'!#REF!,MATCH($A12,'BAU Calculations'!$A$112:$A$115,0)),0)*'Capacity Factor Data'!$A$45</f>
        <v>0</v>
      </c>
      <c r="D12" s="59">
        <f>IFERROR(INDEX('BAU Calculations'!B$112:B$115,MATCH($A12,'BAU Calculations'!$A$112:$A$115,0)),0)*'Capacity Factor Data'!$A$45</f>
        <v>0</v>
      </c>
      <c r="E12" s="59">
        <f>IFERROR(INDEX('BAU Calculations'!C$112:C$115,MATCH($A12,'BAU Calculations'!$A$112:$A$115,0)),0)*'Capacity Factor Data'!$A$45</f>
        <v>0</v>
      </c>
      <c r="F12" s="59">
        <f>IFERROR(INDEX('BAU Calculations'!D$112:D$115,MATCH($A12,'BAU Calculations'!$A$112:$A$115,0)),0)*'Capacity Factor Data'!$A$45</f>
        <v>0</v>
      </c>
      <c r="G12" s="59">
        <f>IFERROR(INDEX('BAU Calculations'!E$112:E$115,MATCH($A12,'BAU Calculations'!$A$112:$A$115,0)),0)*'Capacity Factor Data'!$A$45</f>
        <v>0</v>
      </c>
      <c r="H12" s="59">
        <f>IFERROR(INDEX('BAU Calculations'!F$112:F$115,MATCH($A12,'BAU Calculations'!$A$112:$A$115,0)),0)*'Capacity Factor Data'!$A$45</f>
        <v>0</v>
      </c>
      <c r="I12" s="59">
        <f>IFERROR(INDEX('BAU Calculations'!G$112:G$115,MATCH($A12,'BAU Calculations'!$A$112:$A$115,0)),0)*'Capacity Factor Data'!$A$45</f>
        <v>0</v>
      </c>
      <c r="J12" s="59">
        <f>IFERROR(INDEX('BAU Calculations'!H$112:H$115,MATCH($A12,'BAU Calculations'!$A$112:$A$115,0)),0)*'Capacity Factor Data'!$A$45</f>
        <v>0</v>
      </c>
      <c r="K12" s="59">
        <f>IFERROR(INDEX('BAU Calculations'!I$112:I$115,MATCH($A12,'BAU Calculations'!$A$112:$A$115,0)),0)*'Capacity Factor Data'!$A$45</f>
        <v>0</v>
      </c>
      <c r="L12" s="59">
        <f>IFERROR(INDEX('BAU Calculations'!J$112:J$115,MATCH($A12,'BAU Calculations'!$A$112:$A$115,0)),0)*'Capacity Factor Data'!$A$45</f>
        <v>0</v>
      </c>
      <c r="M12" s="59">
        <f>IFERROR(INDEX('BAU Calculations'!K$112:K$115,MATCH($A12,'BAU Calculations'!$A$112:$A$115,0)),0)*'Capacity Factor Data'!$A$45</f>
        <v>0</v>
      </c>
      <c r="N12" s="59">
        <f>IFERROR(INDEX('BAU Calculations'!L$112:L$115,MATCH($A12,'BAU Calculations'!$A$112:$A$115,0)),0)*'Capacity Factor Data'!$A$45</f>
        <v>0</v>
      </c>
      <c r="O12" s="59">
        <f>IFERROR(INDEX('BAU Calculations'!M$112:M$115,MATCH($A12,'BAU Calculations'!$A$112:$A$115,0)),0)*'Capacity Factor Data'!$A$45</f>
        <v>0</v>
      </c>
      <c r="P12" s="59">
        <f>IFERROR(INDEX('BAU Calculations'!N$112:N$115,MATCH($A12,'BAU Calculations'!$A$112:$A$115,0)),0)*'Capacity Factor Data'!$A$45</f>
        <v>0</v>
      </c>
      <c r="Q12" s="59">
        <f>IFERROR(INDEX('BAU Calculations'!O$112:O$115,MATCH($A12,'BAU Calculations'!$A$112:$A$115,0)),0)*'Capacity Factor Data'!$A$45</f>
        <v>0</v>
      </c>
      <c r="R12" s="59">
        <f>IFERROR(INDEX('BAU Calculations'!P$112:P$115,MATCH($A12,'BAU Calculations'!$A$112:$A$115,0)),0)*'Capacity Factor Data'!$A$45</f>
        <v>0</v>
      </c>
      <c r="S12" s="59">
        <f>IFERROR(INDEX('BAU Calculations'!Q$112:Q$115,MATCH($A12,'BAU Calculations'!$A$112:$A$115,0)),0)*'Capacity Factor Data'!$A$45</f>
        <v>0</v>
      </c>
      <c r="T12" s="59">
        <f>IFERROR(INDEX('BAU Calculations'!R$112:R$115,MATCH($A12,'BAU Calculations'!$A$112:$A$115,0)),0)*'Capacity Factor Data'!$A$45</f>
        <v>0</v>
      </c>
      <c r="U12" s="59">
        <f>IFERROR(INDEX('BAU Calculations'!S$112:S$115,MATCH($A12,'BAU Calculations'!$A$112:$A$115,0)),0)*'Capacity Factor Data'!$A$45</f>
        <v>0</v>
      </c>
      <c r="V12" s="59">
        <f>IFERROR(INDEX('BAU Calculations'!T$112:T$115,MATCH($A12,'BAU Calculations'!$A$112:$A$115,0)),0)*'Capacity Factor Data'!$A$45</f>
        <v>0</v>
      </c>
      <c r="W12" s="59">
        <f>IFERROR(INDEX('BAU Calculations'!U$112:U$115,MATCH($A12,'BAU Calculations'!$A$112:$A$115,0)),0)*'Capacity Factor Data'!$A$45</f>
        <v>0</v>
      </c>
      <c r="X12" s="59">
        <f>IFERROR(INDEX('BAU Calculations'!V$112:V$115,MATCH($A12,'BAU Calculations'!$A$112:$A$115,0)),0)*'Capacity Factor Data'!$A$45</f>
        <v>0</v>
      </c>
      <c r="Y12" s="59">
        <f>IFERROR(INDEX('BAU Calculations'!W$112:W$115,MATCH($A12,'BAU Calculations'!$A$112:$A$115,0)),0)*'Capacity Factor Data'!$A$45</f>
        <v>0</v>
      </c>
      <c r="Z12" s="59">
        <f>IFERROR(INDEX('BAU Calculations'!X$112:X$115,MATCH($A12,'BAU Calculations'!$A$112:$A$115,0)),0)*'Capacity Factor Data'!$A$45</f>
        <v>0</v>
      </c>
      <c r="AA12" s="59">
        <f>IFERROR(INDEX('BAU Calculations'!Y$112:Y$115,MATCH($A12,'BAU Calculations'!$A$112:$A$115,0)),0)*'Capacity Factor Data'!$A$45</f>
        <v>0</v>
      </c>
      <c r="AB12" s="59">
        <f>IFERROR(INDEX('BAU Calculations'!Z$112:Z$115,MATCH($A12,'BAU Calculations'!$A$112:$A$115,0)),0)*'Capacity Factor Data'!$A$45</f>
        <v>0</v>
      </c>
      <c r="AC12" s="59">
        <f>IFERROR(INDEX('BAU Calculations'!AA$112:AA$115,MATCH($A12,'BAU Calculations'!$A$112:$A$115,0)),0)*'Capacity Factor Data'!$A$45</f>
        <v>0</v>
      </c>
      <c r="AD12" s="59">
        <f>IFERROR(INDEX('BAU Calculations'!AB$112:AB$115,MATCH($A12,'BAU Calculations'!$A$112:$A$115,0)),0)*'Capacity Factor Data'!$A$45</f>
        <v>0</v>
      </c>
      <c r="AE12" s="59">
        <f>IFERROR(INDEX('BAU Calculations'!AC$112:AC$115,MATCH($A12,'BAU Calculations'!$A$112:$A$115,0)),0)*'Capacity Factor Data'!$A$45</f>
        <v>0</v>
      </c>
      <c r="AF12" s="59">
        <f>IFERROR(INDEX('BAU Calculations'!AD$112:AD$115,MATCH($A12,'BAU Calculations'!$A$112:$A$115,0)),0)*'Capacity Factor Data'!$A$45</f>
        <v>0</v>
      </c>
      <c r="AG12" s="59">
        <f>IFERROR(INDEX('BAU Calculations'!AE$112:AE$115,MATCH($A12,'BAU Calculations'!$A$112:$A$115,0)),0)*'Capacity Factor Data'!$A$45</f>
        <v>0</v>
      </c>
      <c r="AH12" s="59">
        <f>IFERROR(INDEX('BAU Calculations'!AF$112:AF$115,MATCH($A12,'BAU Calculations'!$A$112:$A$115,0)),0)*'Capacity Factor Data'!$A$45</f>
        <v>0</v>
      </c>
    </row>
    <row r="13" spans="1:34" x14ac:dyDescent="0.25">
      <c r="A13" t="s">
        <v>40</v>
      </c>
      <c r="B13" s="59">
        <f>IFERROR(INDEX('BAU Calculations'!#REF!,MATCH($A13,'BAU Calculations'!$A$112:$A$115,0)),0)*'Capacity Factor Data'!$A$45</f>
        <v>0</v>
      </c>
      <c r="C13" s="59">
        <f>IFERROR(INDEX('BAU Calculations'!#REF!,MATCH($A13,'BAU Calculations'!$A$112:$A$115,0)),0)*'Capacity Factor Data'!$A$45</f>
        <v>0</v>
      </c>
      <c r="D13" s="59">
        <f>IFERROR(INDEX('BAU Calculations'!B$112:B$115,MATCH($A13,'BAU Calculations'!$A$112:$A$115,0)),0)*'Capacity Factor Data'!$A$45</f>
        <v>0</v>
      </c>
      <c r="E13" s="59">
        <f>IFERROR(INDEX('BAU Calculations'!C$112:C$115,MATCH($A13,'BAU Calculations'!$A$112:$A$115,0)),0)*'Capacity Factor Data'!$A$45</f>
        <v>0</v>
      </c>
      <c r="F13" s="59">
        <f>IFERROR(INDEX('BAU Calculations'!D$112:D$115,MATCH($A13,'BAU Calculations'!$A$112:$A$115,0)),0)*'Capacity Factor Data'!$A$45</f>
        <v>0</v>
      </c>
      <c r="G13" s="59">
        <f>IFERROR(INDEX('BAU Calculations'!E$112:E$115,MATCH($A13,'BAU Calculations'!$A$112:$A$115,0)),0)*'Capacity Factor Data'!$A$45</f>
        <v>0</v>
      </c>
      <c r="H13" s="59">
        <f>IFERROR(INDEX('BAU Calculations'!F$112:F$115,MATCH($A13,'BAU Calculations'!$A$112:$A$115,0)),0)*'Capacity Factor Data'!$A$45</f>
        <v>0</v>
      </c>
      <c r="I13" s="59">
        <f>IFERROR(INDEX('BAU Calculations'!G$112:G$115,MATCH($A13,'BAU Calculations'!$A$112:$A$115,0)),0)*'Capacity Factor Data'!$A$45</f>
        <v>0</v>
      </c>
      <c r="J13" s="59">
        <f>IFERROR(INDEX('BAU Calculations'!H$112:H$115,MATCH($A13,'BAU Calculations'!$A$112:$A$115,0)),0)*'Capacity Factor Data'!$A$45</f>
        <v>0</v>
      </c>
      <c r="K13" s="59">
        <f>IFERROR(INDEX('BAU Calculations'!I$112:I$115,MATCH($A13,'BAU Calculations'!$A$112:$A$115,0)),0)*'Capacity Factor Data'!$A$45</f>
        <v>0</v>
      </c>
      <c r="L13" s="59">
        <f>IFERROR(INDEX('BAU Calculations'!J$112:J$115,MATCH($A13,'BAU Calculations'!$A$112:$A$115,0)),0)*'Capacity Factor Data'!$A$45</f>
        <v>0</v>
      </c>
      <c r="M13" s="59">
        <f>IFERROR(INDEX('BAU Calculations'!K$112:K$115,MATCH($A13,'BAU Calculations'!$A$112:$A$115,0)),0)*'Capacity Factor Data'!$A$45</f>
        <v>0</v>
      </c>
      <c r="N13" s="59">
        <f>IFERROR(INDEX('BAU Calculations'!L$112:L$115,MATCH($A13,'BAU Calculations'!$A$112:$A$115,0)),0)*'Capacity Factor Data'!$A$45</f>
        <v>0</v>
      </c>
      <c r="O13" s="59">
        <f>IFERROR(INDEX('BAU Calculations'!M$112:M$115,MATCH($A13,'BAU Calculations'!$A$112:$A$115,0)),0)*'Capacity Factor Data'!$A$45</f>
        <v>0</v>
      </c>
      <c r="P13" s="59">
        <f>IFERROR(INDEX('BAU Calculations'!N$112:N$115,MATCH($A13,'BAU Calculations'!$A$112:$A$115,0)),0)*'Capacity Factor Data'!$A$45</f>
        <v>0</v>
      </c>
      <c r="Q13" s="59">
        <f>IFERROR(INDEX('BAU Calculations'!O$112:O$115,MATCH($A13,'BAU Calculations'!$A$112:$A$115,0)),0)*'Capacity Factor Data'!$A$45</f>
        <v>0</v>
      </c>
      <c r="R13" s="59">
        <f>IFERROR(INDEX('BAU Calculations'!P$112:P$115,MATCH($A13,'BAU Calculations'!$A$112:$A$115,0)),0)*'Capacity Factor Data'!$A$45</f>
        <v>0</v>
      </c>
      <c r="S13" s="59">
        <f>IFERROR(INDEX('BAU Calculations'!Q$112:Q$115,MATCH($A13,'BAU Calculations'!$A$112:$A$115,0)),0)*'Capacity Factor Data'!$A$45</f>
        <v>0</v>
      </c>
      <c r="T13" s="59">
        <f>IFERROR(INDEX('BAU Calculations'!R$112:R$115,MATCH($A13,'BAU Calculations'!$A$112:$A$115,0)),0)*'Capacity Factor Data'!$A$45</f>
        <v>0</v>
      </c>
      <c r="U13" s="59">
        <f>IFERROR(INDEX('BAU Calculations'!S$112:S$115,MATCH($A13,'BAU Calculations'!$A$112:$A$115,0)),0)*'Capacity Factor Data'!$A$45</f>
        <v>0</v>
      </c>
      <c r="V13" s="59">
        <f>IFERROR(INDEX('BAU Calculations'!T$112:T$115,MATCH($A13,'BAU Calculations'!$A$112:$A$115,0)),0)*'Capacity Factor Data'!$A$45</f>
        <v>0</v>
      </c>
      <c r="W13" s="59">
        <f>IFERROR(INDEX('BAU Calculations'!U$112:U$115,MATCH($A13,'BAU Calculations'!$A$112:$A$115,0)),0)*'Capacity Factor Data'!$A$45</f>
        <v>0</v>
      </c>
      <c r="X13" s="59">
        <f>IFERROR(INDEX('BAU Calculations'!V$112:V$115,MATCH($A13,'BAU Calculations'!$A$112:$A$115,0)),0)*'Capacity Factor Data'!$A$45</f>
        <v>0</v>
      </c>
      <c r="Y13" s="59">
        <f>IFERROR(INDEX('BAU Calculations'!W$112:W$115,MATCH($A13,'BAU Calculations'!$A$112:$A$115,0)),0)*'Capacity Factor Data'!$A$45</f>
        <v>0</v>
      </c>
      <c r="Z13" s="59">
        <f>IFERROR(INDEX('BAU Calculations'!X$112:X$115,MATCH($A13,'BAU Calculations'!$A$112:$A$115,0)),0)*'Capacity Factor Data'!$A$45</f>
        <v>0</v>
      </c>
      <c r="AA13" s="59">
        <f>IFERROR(INDEX('BAU Calculations'!Y$112:Y$115,MATCH($A13,'BAU Calculations'!$A$112:$A$115,0)),0)*'Capacity Factor Data'!$A$45</f>
        <v>0</v>
      </c>
      <c r="AB13" s="59">
        <f>IFERROR(INDEX('BAU Calculations'!Z$112:Z$115,MATCH($A13,'BAU Calculations'!$A$112:$A$115,0)),0)*'Capacity Factor Data'!$A$45</f>
        <v>0</v>
      </c>
      <c r="AC13" s="59">
        <f>IFERROR(INDEX('BAU Calculations'!AA$112:AA$115,MATCH($A13,'BAU Calculations'!$A$112:$A$115,0)),0)*'Capacity Factor Data'!$A$45</f>
        <v>0</v>
      </c>
      <c r="AD13" s="59">
        <f>IFERROR(INDEX('BAU Calculations'!AB$112:AB$115,MATCH($A13,'BAU Calculations'!$A$112:$A$115,0)),0)*'Capacity Factor Data'!$A$45</f>
        <v>0</v>
      </c>
      <c r="AE13" s="59">
        <f>IFERROR(INDEX('BAU Calculations'!AC$112:AC$115,MATCH($A13,'BAU Calculations'!$A$112:$A$115,0)),0)*'Capacity Factor Data'!$A$45</f>
        <v>0</v>
      </c>
      <c r="AF13" s="59">
        <f>IFERROR(INDEX('BAU Calculations'!AD$112:AD$115,MATCH($A13,'BAU Calculations'!$A$112:$A$115,0)),0)*'Capacity Factor Data'!$A$45</f>
        <v>0</v>
      </c>
      <c r="AG13" s="59">
        <f>IFERROR(INDEX('BAU Calculations'!AE$112:AE$115,MATCH($A13,'BAU Calculations'!$A$112:$A$115,0)),0)*'Capacity Factor Data'!$A$45</f>
        <v>0</v>
      </c>
      <c r="AH13" s="59">
        <f>IFERROR(INDEX('BAU Calculations'!AF$112:AF$115,MATCH($A13,'BAU Calculations'!$A$112:$A$115,0)),0)*'Capacity Factor Data'!$A$45</f>
        <v>0</v>
      </c>
    </row>
    <row r="14" spans="1:34" x14ac:dyDescent="0.25">
      <c r="A14" t="s">
        <v>41</v>
      </c>
      <c r="B14" s="59">
        <f>IFERROR(INDEX('BAU Calculations'!#REF!,MATCH($A14,'BAU Calculations'!$A$112:$A$115,0)),0)*'Capacity Factor Data'!$A$45</f>
        <v>0</v>
      </c>
      <c r="C14" s="59">
        <f>IFERROR(INDEX('BAU Calculations'!#REF!,MATCH($A14,'BAU Calculations'!$A$112:$A$115,0)),0)*'Capacity Factor Data'!$A$45</f>
        <v>0</v>
      </c>
      <c r="D14" s="59">
        <f>IFERROR(INDEX('BAU Calculations'!B$112:B$115,MATCH($A14,'BAU Calculations'!$A$112:$A$115,0)),0)*'Capacity Factor Data'!$A$45</f>
        <v>0</v>
      </c>
      <c r="E14" s="59">
        <f>IFERROR(INDEX('BAU Calculations'!C$112:C$115,MATCH($A14,'BAU Calculations'!$A$112:$A$115,0)),0)*'Capacity Factor Data'!$A$45</f>
        <v>0</v>
      </c>
      <c r="F14" s="59">
        <f>IFERROR(INDEX('BAU Calculations'!D$112:D$115,MATCH($A14,'BAU Calculations'!$A$112:$A$115,0)),0)*'Capacity Factor Data'!$A$45</f>
        <v>0</v>
      </c>
      <c r="G14" s="59">
        <f>IFERROR(INDEX('BAU Calculations'!E$112:E$115,MATCH($A14,'BAU Calculations'!$A$112:$A$115,0)),0)*'Capacity Factor Data'!$A$45</f>
        <v>0</v>
      </c>
      <c r="H14" s="59">
        <f>IFERROR(INDEX('BAU Calculations'!F$112:F$115,MATCH($A14,'BAU Calculations'!$A$112:$A$115,0)),0)*'Capacity Factor Data'!$A$45</f>
        <v>0</v>
      </c>
      <c r="I14" s="59">
        <f>IFERROR(INDEX('BAU Calculations'!G$112:G$115,MATCH($A14,'BAU Calculations'!$A$112:$A$115,0)),0)*'Capacity Factor Data'!$A$45</f>
        <v>0</v>
      </c>
      <c r="J14" s="59">
        <f>IFERROR(INDEX('BAU Calculations'!H$112:H$115,MATCH($A14,'BAU Calculations'!$A$112:$A$115,0)),0)*'Capacity Factor Data'!$A$45</f>
        <v>0</v>
      </c>
      <c r="K14" s="59">
        <f>IFERROR(INDEX('BAU Calculations'!I$112:I$115,MATCH($A14,'BAU Calculations'!$A$112:$A$115,0)),0)*'Capacity Factor Data'!$A$45</f>
        <v>0</v>
      </c>
      <c r="L14" s="59">
        <f>IFERROR(INDEX('BAU Calculations'!J$112:J$115,MATCH($A14,'BAU Calculations'!$A$112:$A$115,0)),0)*'Capacity Factor Data'!$A$45</f>
        <v>0</v>
      </c>
      <c r="M14" s="59">
        <f>IFERROR(INDEX('BAU Calculations'!K$112:K$115,MATCH($A14,'BAU Calculations'!$A$112:$A$115,0)),0)*'Capacity Factor Data'!$A$45</f>
        <v>0</v>
      </c>
      <c r="N14" s="59">
        <f>IFERROR(INDEX('BAU Calculations'!L$112:L$115,MATCH($A14,'BAU Calculations'!$A$112:$A$115,0)),0)*'Capacity Factor Data'!$A$45</f>
        <v>0</v>
      </c>
      <c r="O14" s="59">
        <f>IFERROR(INDEX('BAU Calculations'!M$112:M$115,MATCH($A14,'BAU Calculations'!$A$112:$A$115,0)),0)*'Capacity Factor Data'!$A$45</f>
        <v>0</v>
      </c>
      <c r="P14" s="59">
        <f>IFERROR(INDEX('BAU Calculations'!N$112:N$115,MATCH($A14,'BAU Calculations'!$A$112:$A$115,0)),0)*'Capacity Factor Data'!$A$45</f>
        <v>0</v>
      </c>
      <c r="Q14" s="59">
        <f>IFERROR(INDEX('BAU Calculations'!O$112:O$115,MATCH($A14,'BAU Calculations'!$A$112:$A$115,0)),0)*'Capacity Factor Data'!$A$45</f>
        <v>0</v>
      </c>
      <c r="R14" s="59">
        <f>IFERROR(INDEX('BAU Calculations'!P$112:P$115,MATCH($A14,'BAU Calculations'!$A$112:$A$115,0)),0)*'Capacity Factor Data'!$A$45</f>
        <v>0</v>
      </c>
      <c r="S14" s="59">
        <f>IFERROR(INDEX('BAU Calculations'!Q$112:Q$115,MATCH($A14,'BAU Calculations'!$A$112:$A$115,0)),0)*'Capacity Factor Data'!$A$45</f>
        <v>0</v>
      </c>
      <c r="T14" s="59">
        <f>IFERROR(INDEX('BAU Calculations'!R$112:R$115,MATCH($A14,'BAU Calculations'!$A$112:$A$115,0)),0)*'Capacity Factor Data'!$A$45</f>
        <v>0</v>
      </c>
      <c r="U14" s="59">
        <f>IFERROR(INDEX('BAU Calculations'!S$112:S$115,MATCH($A14,'BAU Calculations'!$A$112:$A$115,0)),0)*'Capacity Factor Data'!$A$45</f>
        <v>0</v>
      </c>
      <c r="V14" s="59">
        <f>IFERROR(INDEX('BAU Calculations'!T$112:T$115,MATCH($A14,'BAU Calculations'!$A$112:$A$115,0)),0)*'Capacity Factor Data'!$A$45</f>
        <v>0</v>
      </c>
      <c r="W14" s="59">
        <f>IFERROR(INDEX('BAU Calculations'!U$112:U$115,MATCH($A14,'BAU Calculations'!$A$112:$A$115,0)),0)*'Capacity Factor Data'!$A$45</f>
        <v>0</v>
      </c>
      <c r="X14" s="59">
        <f>IFERROR(INDEX('BAU Calculations'!V$112:V$115,MATCH($A14,'BAU Calculations'!$A$112:$A$115,0)),0)*'Capacity Factor Data'!$A$45</f>
        <v>0</v>
      </c>
      <c r="Y14" s="59">
        <f>IFERROR(INDEX('BAU Calculations'!W$112:W$115,MATCH($A14,'BAU Calculations'!$A$112:$A$115,0)),0)*'Capacity Factor Data'!$A$45</f>
        <v>0</v>
      </c>
      <c r="Z14" s="59">
        <f>IFERROR(INDEX('BAU Calculations'!X$112:X$115,MATCH($A14,'BAU Calculations'!$A$112:$A$115,0)),0)*'Capacity Factor Data'!$A$45</f>
        <v>0</v>
      </c>
      <c r="AA14" s="59">
        <f>IFERROR(INDEX('BAU Calculations'!Y$112:Y$115,MATCH($A14,'BAU Calculations'!$A$112:$A$115,0)),0)*'Capacity Factor Data'!$A$45</f>
        <v>0</v>
      </c>
      <c r="AB14" s="59">
        <f>IFERROR(INDEX('BAU Calculations'!Z$112:Z$115,MATCH($A14,'BAU Calculations'!$A$112:$A$115,0)),0)*'Capacity Factor Data'!$A$45</f>
        <v>0</v>
      </c>
      <c r="AC14" s="59">
        <f>IFERROR(INDEX('BAU Calculations'!AA$112:AA$115,MATCH($A14,'BAU Calculations'!$A$112:$A$115,0)),0)*'Capacity Factor Data'!$A$45</f>
        <v>0</v>
      </c>
      <c r="AD14" s="59">
        <f>IFERROR(INDEX('BAU Calculations'!AB$112:AB$115,MATCH($A14,'BAU Calculations'!$A$112:$A$115,0)),0)*'Capacity Factor Data'!$A$45</f>
        <v>0</v>
      </c>
      <c r="AE14" s="59">
        <f>IFERROR(INDEX('BAU Calculations'!AC$112:AC$115,MATCH($A14,'BAU Calculations'!$A$112:$A$115,0)),0)*'Capacity Factor Data'!$A$45</f>
        <v>0</v>
      </c>
      <c r="AF14" s="59">
        <f>IFERROR(INDEX('BAU Calculations'!AD$112:AD$115,MATCH($A14,'BAU Calculations'!$A$112:$A$115,0)),0)*'Capacity Factor Data'!$A$45</f>
        <v>0</v>
      </c>
      <c r="AG14" s="59">
        <f>IFERROR(INDEX('BAU Calculations'!AE$112:AE$115,MATCH($A14,'BAU Calculations'!$A$112:$A$115,0)),0)*'Capacity Factor Data'!$A$45</f>
        <v>0</v>
      </c>
      <c r="AH14" s="59">
        <f>IFERROR(INDEX('BAU Calculations'!AF$112:AF$115,MATCH($A14,'BAU Calculations'!$A$112:$A$115,0)),0)*'Capacity Factor Data'!$A$45</f>
        <v>0</v>
      </c>
    </row>
    <row r="15" spans="1:34" x14ac:dyDescent="0.25">
      <c r="A15" t="s">
        <v>42</v>
      </c>
      <c r="B15" s="59">
        <f>IFERROR(INDEX('BAU Calculations'!#REF!,MATCH($A15,'BAU Calculations'!$A$112:$A$115,0)),0)*'Capacity Factor Data'!$A$45</f>
        <v>0</v>
      </c>
      <c r="C15" s="59">
        <f>IFERROR(INDEX('BAU Calculations'!#REF!,MATCH($A15,'BAU Calculations'!$A$112:$A$115,0)),0)*'Capacity Factor Data'!$A$45</f>
        <v>0</v>
      </c>
      <c r="D15" s="59">
        <f>IFERROR(INDEX('BAU Calculations'!B$112:B$115,MATCH($A15,'BAU Calculations'!$A$112:$A$115,0)),0)*'Capacity Factor Data'!$A$45</f>
        <v>0</v>
      </c>
      <c r="E15" s="59">
        <f>IFERROR(INDEX('BAU Calculations'!C$112:C$115,MATCH($A15,'BAU Calculations'!$A$112:$A$115,0)),0)*'Capacity Factor Data'!$A$45</f>
        <v>0</v>
      </c>
      <c r="F15" s="59">
        <f>IFERROR(INDEX('BAU Calculations'!D$112:D$115,MATCH($A15,'BAU Calculations'!$A$112:$A$115,0)),0)*'Capacity Factor Data'!$A$45</f>
        <v>0</v>
      </c>
      <c r="G15" s="59">
        <f>IFERROR(INDEX('BAU Calculations'!E$112:E$115,MATCH($A15,'BAU Calculations'!$A$112:$A$115,0)),0)*'Capacity Factor Data'!$A$45</f>
        <v>0</v>
      </c>
      <c r="H15" s="59">
        <f>IFERROR(INDEX('BAU Calculations'!F$112:F$115,MATCH($A15,'BAU Calculations'!$A$112:$A$115,0)),0)*'Capacity Factor Data'!$A$45</f>
        <v>0</v>
      </c>
      <c r="I15" s="59">
        <f>IFERROR(INDEX('BAU Calculations'!G$112:G$115,MATCH($A15,'BAU Calculations'!$A$112:$A$115,0)),0)*'Capacity Factor Data'!$A$45</f>
        <v>0</v>
      </c>
      <c r="J15" s="59">
        <f>IFERROR(INDEX('BAU Calculations'!H$112:H$115,MATCH($A15,'BAU Calculations'!$A$112:$A$115,0)),0)*'Capacity Factor Data'!$A$45</f>
        <v>0</v>
      </c>
      <c r="K15" s="59">
        <f>IFERROR(INDEX('BAU Calculations'!I$112:I$115,MATCH($A15,'BAU Calculations'!$A$112:$A$115,0)),0)*'Capacity Factor Data'!$A$45</f>
        <v>0</v>
      </c>
      <c r="L15" s="59">
        <f>IFERROR(INDEX('BAU Calculations'!J$112:J$115,MATCH($A15,'BAU Calculations'!$A$112:$A$115,0)),0)*'Capacity Factor Data'!$A$45</f>
        <v>0</v>
      </c>
      <c r="M15" s="59">
        <f>IFERROR(INDEX('BAU Calculations'!K$112:K$115,MATCH($A15,'BAU Calculations'!$A$112:$A$115,0)),0)*'Capacity Factor Data'!$A$45</f>
        <v>0</v>
      </c>
      <c r="N15" s="59">
        <f>IFERROR(INDEX('BAU Calculations'!L$112:L$115,MATCH($A15,'BAU Calculations'!$A$112:$A$115,0)),0)*'Capacity Factor Data'!$A$45</f>
        <v>0</v>
      </c>
      <c r="O15" s="59">
        <f>IFERROR(INDEX('BAU Calculations'!M$112:M$115,MATCH($A15,'BAU Calculations'!$A$112:$A$115,0)),0)*'Capacity Factor Data'!$A$45</f>
        <v>0</v>
      </c>
      <c r="P15" s="59">
        <f>IFERROR(INDEX('BAU Calculations'!N$112:N$115,MATCH($A15,'BAU Calculations'!$A$112:$A$115,0)),0)*'Capacity Factor Data'!$A$45</f>
        <v>0</v>
      </c>
      <c r="Q15" s="59">
        <f>IFERROR(INDEX('BAU Calculations'!O$112:O$115,MATCH($A15,'BAU Calculations'!$A$112:$A$115,0)),0)*'Capacity Factor Data'!$A$45</f>
        <v>0</v>
      </c>
      <c r="R15" s="59">
        <f>IFERROR(INDEX('BAU Calculations'!P$112:P$115,MATCH($A15,'BAU Calculations'!$A$112:$A$115,0)),0)*'Capacity Factor Data'!$A$45</f>
        <v>0</v>
      </c>
      <c r="S15" s="59">
        <f>IFERROR(INDEX('BAU Calculations'!Q$112:Q$115,MATCH($A15,'BAU Calculations'!$A$112:$A$115,0)),0)*'Capacity Factor Data'!$A$45</f>
        <v>0</v>
      </c>
      <c r="T15" s="59">
        <f>IFERROR(INDEX('BAU Calculations'!R$112:R$115,MATCH($A15,'BAU Calculations'!$A$112:$A$115,0)),0)*'Capacity Factor Data'!$A$45</f>
        <v>0</v>
      </c>
      <c r="U15" s="59">
        <f>IFERROR(INDEX('BAU Calculations'!S$112:S$115,MATCH($A15,'BAU Calculations'!$A$112:$A$115,0)),0)*'Capacity Factor Data'!$A$45</f>
        <v>0</v>
      </c>
      <c r="V15" s="59">
        <f>IFERROR(INDEX('BAU Calculations'!T$112:T$115,MATCH($A15,'BAU Calculations'!$A$112:$A$115,0)),0)*'Capacity Factor Data'!$A$45</f>
        <v>0</v>
      </c>
      <c r="W15" s="59">
        <f>IFERROR(INDEX('BAU Calculations'!U$112:U$115,MATCH($A15,'BAU Calculations'!$A$112:$A$115,0)),0)*'Capacity Factor Data'!$A$45</f>
        <v>0</v>
      </c>
      <c r="X15" s="59">
        <f>IFERROR(INDEX('BAU Calculations'!V$112:V$115,MATCH($A15,'BAU Calculations'!$A$112:$A$115,0)),0)*'Capacity Factor Data'!$A$45</f>
        <v>0</v>
      </c>
      <c r="Y15" s="59">
        <f>IFERROR(INDEX('BAU Calculations'!W$112:W$115,MATCH($A15,'BAU Calculations'!$A$112:$A$115,0)),0)*'Capacity Factor Data'!$A$45</f>
        <v>0</v>
      </c>
      <c r="Z15" s="59">
        <f>IFERROR(INDEX('BAU Calculations'!X$112:X$115,MATCH($A15,'BAU Calculations'!$A$112:$A$115,0)),0)*'Capacity Factor Data'!$A$45</f>
        <v>0</v>
      </c>
      <c r="AA15" s="59">
        <f>IFERROR(INDEX('BAU Calculations'!Y$112:Y$115,MATCH($A15,'BAU Calculations'!$A$112:$A$115,0)),0)*'Capacity Factor Data'!$A$45</f>
        <v>0</v>
      </c>
      <c r="AB15" s="59">
        <f>IFERROR(INDEX('BAU Calculations'!Z$112:Z$115,MATCH($A15,'BAU Calculations'!$A$112:$A$115,0)),0)*'Capacity Factor Data'!$A$45</f>
        <v>0</v>
      </c>
      <c r="AC15" s="59">
        <f>IFERROR(INDEX('BAU Calculations'!AA$112:AA$115,MATCH($A15,'BAU Calculations'!$A$112:$A$115,0)),0)*'Capacity Factor Data'!$A$45</f>
        <v>0</v>
      </c>
      <c r="AD15" s="59">
        <f>IFERROR(INDEX('BAU Calculations'!AB$112:AB$115,MATCH($A15,'BAU Calculations'!$A$112:$A$115,0)),0)*'Capacity Factor Data'!$A$45</f>
        <v>0</v>
      </c>
      <c r="AE15" s="59">
        <f>IFERROR(INDEX('BAU Calculations'!AC$112:AC$115,MATCH($A15,'BAU Calculations'!$A$112:$A$115,0)),0)*'Capacity Factor Data'!$A$45</f>
        <v>0</v>
      </c>
      <c r="AF15" s="59">
        <f>IFERROR(INDEX('BAU Calculations'!AD$112:AD$115,MATCH($A15,'BAU Calculations'!$A$112:$A$115,0)),0)*'Capacity Factor Data'!$A$45</f>
        <v>0</v>
      </c>
      <c r="AG15" s="59">
        <f>IFERROR(INDEX('BAU Calculations'!AE$112:AE$115,MATCH($A15,'BAU Calculations'!$A$112:$A$115,0)),0)*'Capacity Factor Data'!$A$45</f>
        <v>0</v>
      </c>
      <c r="AH15" s="59">
        <f>IFERROR(INDEX('BAU Calculations'!AF$112:AF$115,MATCH($A15,'BAU Calculations'!$A$112:$A$115,0)),0)*'Capacity Factor Data'!$A$45</f>
        <v>0</v>
      </c>
    </row>
    <row r="16" spans="1:34" x14ac:dyDescent="0.25">
      <c r="A16" t="s">
        <v>43</v>
      </c>
      <c r="B16" s="59">
        <f>IFERROR(INDEX('BAU Calculations'!#REF!,MATCH($A16,'BAU Calculations'!$A$112:$A$115,0)),0)*'Capacity Factor Data'!$A$45</f>
        <v>0</v>
      </c>
      <c r="C16" s="59">
        <f>IFERROR(INDEX('BAU Calculations'!#REF!,MATCH($A16,'BAU Calculations'!$A$112:$A$115,0)),0)*'Capacity Factor Data'!$A$45</f>
        <v>0</v>
      </c>
      <c r="D16" s="59">
        <f>IFERROR(INDEX('BAU Calculations'!B$112:B$115,MATCH($A16,'BAU Calculations'!$A$112:$A$115,0)),0)*'Capacity Factor Data'!$A$45</f>
        <v>0</v>
      </c>
      <c r="E16" s="59">
        <f>IFERROR(INDEX('BAU Calculations'!C$112:C$115,MATCH($A16,'BAU Calculations'!$A$112:$A$115,0)),0)*'Capacity Factor Data'!$A$45</f>
        <v>0</v>
      </c>
      <c r="F16" s="59">
        <f>IFERROR(INDEX('BAU Calculations'!D$112:D$115,MATCH($A16,'BAU Calculations'!$A$112:$A$115,0)),0)*'Capacity Factor Data'!$A$45</f>
        <v>0</v>
      </c>
      <c r="G16" s="59">
        <f>IFERROR(INDEX('BAU Calculations'!E$112:E$115,MATCH($A16,'BAU Calculations'!$A$112:$A$115,0)),0)*'Capacity Factor Data'!$A$45</f>
        <v>0</v>
      </c>
      <c r="H16" s="59">
        <f>IFERROR(INDEX('BAU Calculations'!F$112:F$115,MATCH($A16,'BAU Calculations'!$A$112:$A$115,0)),0)*'Capacity Factor Data'!$A$45</f>
        <v>0</v>
      </c>
      <c r="I16" s="59">
        <f>IFERROR(INDEX('BAU Calculations'!G$112:G$115,MATCH($A16,'BAU Calculations'!$A$112:$A$115,0)),0)*'Capacity Factor Data'!$A$45</f>
        <v>0</v>
      </c>
      <c r="J16" s="59">
        <f>IFERROR(INDEX('BAU Calculations'!H$112:H$115,MATCH($A16,'BAU Calculations'!$A$112:$A$115,0)),0)*'Capacity Factor Data'!$A$45</f>
        <v>0</v>
      </c>
      <c r="K16" s="59">
        <f>IFERROR(INDEX('BAU Calculations'!I$112:I$115,MATCH($A16,'BAU Calculations'!$A$112:$A$115,0)),0)*'Capacity Factor Data'!$A$45</f>
        <v>0</v>
      </c>
      <c r="L16" s="59">
        <f>IFERROR(INDEX('BAU Calculations'!J$112:J$115,MATCH($A16,'BAU Calculations'!$A$112:$A$115,0)),0)*'Capacity Factor Data'!$A$45</f>
        <v>0</v>
      </c>
      <c r="M16" s="59">
        <f>IFERROR(INDEX('BAU Calculations'!K$112:K$115,MATCH($A16,'BAU Calculations'!$A$112:$A$115,0)),0)*'Capacity Factor Data'!$A$45</f>
        <v>0</v>
      </c>
      <c r="N16" s="59">
        <f>IFERROR(INDEX('BAU Calculations'!L$112:L$115,MATCH($A16,'BAU Calculations'!$A$112:$A$115,0)),0)*'Capacity Factor Data'!$A$45</f>
        <v>0</v>
      </c>
      <c r="O16" s="59">
        <f>IFERROR(INDEX('BAU Calculations'!M$112:M$115,MATCH($A16,'BAU Calculations'!$A$112:$A$115,0)),0)*'Capacity Factor Data'!$A$45</f>
        <v>0</v>
      </c>
      <c r="P16" s="59">
        <f>IFERROR(INDEX('BAU Calculations'!N$112:N$115,MATCH($A16,'BAU Calculations'!$A$112:$A$115,0)),0)*'Capacity Factor Data'!$A$45</f>
        <v>0</v>
      </c>
      <c r="Q16" s="59">
        <f>IFERROR(INDEX('BAU Calculations'!O$112:O$115,MATCH($A16,'BAU Calculations'!$A$112:$A$115,0)),0)*'Capacity Factor Data'!$A$45</f>
        <v>0</v>
      </c>
      <c r="R16" s="59">
        <f>IFERROR(INDEX('BAU Calculations'!P$112:P$115,MATCH($A16,'BAU Calculations'!$A$112:$A$115,0)),0)*'Capacity Factor Data'!$A$45</f>
        <v>0</v>
      </c>
      <c r="S16" s="59">
        <f>IFERROR(INDEX('BAU Calculations'!Q$112:Q$115,MATCH($A16,'BAU Calculations'!$A$112:$A$115,0)),0)*'Capacity Factor Data'!$A$45</f>
        <v>0</v>
      </c>
      <c r="T16" s="59">
        <f>IFERROR(INDEX('BAU Calculations'!R$112:R$115,MATCH($A16,'BAU Calculations'!$A$112:$A$115,0)),0)*'Capacity Factor Data'!$A$45</f>
        <v>0</v>
      </c>
      <c r="U16" s="59">
        <f>IFERROR(INDEX('BAU Calculations'!S$112:S$115,MATCH($A16,'BAU Calculations'!$A$112:$A$115,0)),0)*'Capacity Factor Data'!$A$45</f>
        <v>0</v>
      </c>
      <c r="V16" s="59">
        <f>IFERROR(INDEX('BAU Calculations'!T$112:T$115,MATCH($A16,'BAU Calculations'!$A$112:$A$115,0)),0)*'Capacity Factor Data'!$A$45</f>
        <v>0</v>
      </c>
      <c r="W16" s="59">
        <f>IFERROR(INDEX('BAU Calculations'!U$112:U$115,MATCH($A16,'BAU Calculations'!$A$112:$A$115,0)),0)*'Capacity Factor Data'!$A$45</f>
        <v>0</v>
      </c>
      <c r="X16" s="59">
        <f>IFERROR(INDEX('BAU Calculations'!V$112:V$115,MATCH($A16,'BAU Calculations'!$A$112:$A$115,0)),0)*'Capacity Factor Data'!$A$45</f>
        <v>0</v>
      </c>
      <c r="Y16" s="59">
        <f>IFERROR(INDEX('BAU Calculations'!W$112:W$115,MATCH($A16,'BAU Calculations'!$A$112:$A$115,0)),0)*'Capacity Factor Data'!$A$45</f>
        <v>0</v>
      </c>
      <c r="Z16" s="59">
        <f>IFERROR(INDEX('BAU Calculations'!X$112:X$115,MATCH($A16,'BAU Calculations'!$A$112:$A$115,0)),0)*'Capacity Factor Data'!$A$45</f>
        <v>0</v>
      </c>
      <c r="AA16" s="59">
        <f>IFERROR(INDEX('BAU Calculations'!Y$112:Y$115,MATCH($A16,'BAU Calculations'!$A$112:$A$115,0)),0)*'Capacity Factor Data'!$A$45</f>
        <v>0</v>
      </c>
      <c r="AB16" s="59">
        <f>IFERROR(INDEX('BAU Calculations'!Z$112:Z$115,MATCH($A16,'BAU Calculations'!$A$112:$A$115,0)),0)*'Capacity Factor Data'!$A$45</f>
        <v>0</v>
      </c>
      <c r="AC16" s="59">
        <f>IFERROR(INDEX('BAU Calculations'!AA$112:AA$115,MATCH($A16,'BAU Calculations'!$A$112:$A$115,0)),0)*'Capacity Factor Data'!$A$45</f>
        <v>0</v>
      </c>
      <c r="AD16" s="59">
        <f>IFERROR(INDEX('BAU Calculations'!AB$112:AB$115,MATCH($A16,'BAU Calculations'!$A$112:$A$115,0)),0)*'Capacity Factor Data'!$A$45</f>
        <v>0</v>
      </c>
      <c r="AE16" s="59">
        <f>IFERROR(INDEX('BAU Calculations'!AC$112:AC$115,MATCH($A16,'BAU Calculations'!$A$112:$A$115,0)),0)*'Capacity Factor Data'!$A$45</f>
        <v>0</v>
      </c>
      <c r="AF16" s="59">
        <f>IFERROR(INDEX('BAU Calculations'!AD$112:AD$115,MATCH($A16,'BAU Calculations'!$A$112:$A$115,0)),0)*'Capacity Factor Data'!$A$45</f>
        <v>0</v>
      </c>
      <c r="AG16" s="59">
        <f>IFERROR(INDEX('BAU Calculations'!AE$112:AE$115,MATCH($A16,'BAU Calculations'!$A$112:$A$115,0)),0)*'Capacity Factor Data'!$A$45</f>
        <v>0</v>
      </c>
      <c r="AH16" s="59">
        <f>IFERROR(INDEX('BAU Calculations'!AF$112:AF$115,MATCH($A16,'BAU Calculations'!$A$112:$A$115,0)),0)*'Capacity Factor Data'!$A$45</f>
        <v>0</v>
      </c>
    </row>
    <row r="17" spans="1:34" x14ac:dyDescent="0.25">
      <c r="A17" t="s">
        <v>44</v>
      </c>
      <c r="B17" s="59">
        <f>IFERROR(INDEX('BAU Calculations'!#REF!,MATCH($A17,'BAU Calculations'!$A$112:$A$115,0)),0)*'Capacity Factor Data'!$A$45</f>
        <v>0</v>
      </c>
      <c r="C17" s="59">
        <f>IFERROR(INDEX('BAU Calculations'!#REF!,MATCH($A17,'BAU Calculations'!$A$112:$A$115,0)),0)*'Capacity Factor Data'!$A$45</f>
        <v>0</v>
      </c>
      <c r="D17" s="59">
        <f>IFERROR(INDEX('BAU Calculations'!B$112:B$115,MATCH($A17,'BAU Calculations'!$A$112:$A$115,0)),0)*'Capacity Factor Data'!$A$45</f>
        <v>0</v>
      </c>
      <c r="E17" s="59">
        <f>IFERROR(INDEX('BAU Calculations'!C$112:C$115,MATCH($A17,'BAU Calculations'!$A$112:$A$115,0)),0)*'Capacity Factor Data'!$A$45</f>
        <v>0</v>
      </c>
      <c r="F17" s="59">
        <f>IFERROR(INDEX('BAU Calculations'!D$112:D$115,MATCH($A17,'BAU Calculations'!$A$112:$A$115,0)),0)*'Capacity Factor Data'!$A$45</f>
        <v>0</v>
      </c>
      <c r="G17" s="59">
        <f>IFERROR(INDEX('BAU Calculations'!E$112:E$115,MATCH($A17,'BAU Calculations'!$A$112:$A$115,0)),0)*'Capacity Factor Data'!$A$45</f>
        <v>0</v>
      </c>
      <c r="H17" s="59">
        <f>IFERROR(INDEX('BAU Calculations'!F$112:F$115,MATCH($A17,'BAU Calculations'!$A$112:$A$115,0)),0)*'Capacity Factor Data'!$A$45</f>
        <v>0</v>
      </c>
      <c r="I17" s="59">
        <f>IFERROR(INDEX('BAU Calculations'!G$112:G$115,MATCH($A17,'BAU Calculations'!$A$112:$A$115,0)),0)*'Capacity Factor Data'!$A$45</f>
        <v>0</v>
      </c>
      <c r="J17" s="59">
        <f>IFERROR(INDEX('BAU Calculations'!H$112:H$115,MATCH($A17,'BAU Calculations'!$A$112:$A$115,0)),0)*'Capacity Factor Data'!$A$45</f>
        <v>0</v>
      </c>
      <c r="K17" s="59">
        <f>IFERROR(INDEX('BAU Calculations'!I$112:I$115,MATCH($A17,'BAU Calculations'!$A$112:$A$115,0)),0)*'Capacity Factor Data'!$A$45</f>
        <v>0</v>
      </c>
      <c r="L17" s="59">
        <f>IFERROR(INDEX('BAU Calculations'!J$112:J$115,MATCH($A17,'BAU Calculations'!$A$112:$A$115,0)),0)*'Capacity Factor Data'!$A$45</f>
        <v>0</v>
      </c>
      <c r="M17" s="59">
        <f>IFERROR(INDEX('BAU Calculations'!K$112:K$115,MATCH($A17,'BAU Calculations'!$A$112:$A$115,0)),0)*'Capacity Factor Data'!$A$45</f>
        <v>0</v>
      </c>
      <c r="N17" s="59">
        <f>IFERROR(INDEX('BAU Calculations'!L$112:L$115,MATCH($A17,'BAU Calculations'!$A$112:$A$115,0)),0)*'Capacity Factor Data'!$A$45</f>
        <v>0</v>
      </c>
      <c r="O17" s="59">
        <f>IFERROR(INDEX('BAU Calculations'!M$112:M$115,MATCH($A17,'BAU Calculations'!$A$112:$A$115,0)),0)*'Capacity Factor Data'!$A$45</f>
        <v>0</v>
      </c>
      <c r="P17" s="59">
        <f>IFERROR(INDEX('BAU Calculations'!N$112:N$115,MATCH($A17,'BAU Calculations'!$A$112:$A$115,0)),0)*'Capacity Factor Data'!$A$45</f>
        <v>0</v>
      </c>
      <c r="Q17" s="59">
        <f>IFERROR(INDEX('BAU Calculations'!O$112:O$115,MATCH($A17,'BAU Calculations'!$A$112:$A$115,0)),0)*'Capacity Factor Data'!$A$45</f>
        <v>0</v>
      </c>
      <c r="R17" s="59">
        <f>IFERROR(INDEX('BAU Calculations'!P$112:P$115,MATCH($A17,'BAU Calculations'!$A$112:$A$115,0)),0)*'Capacity Factor Data'!$A$45</f>
        <v>0</v>
      </c>
      <c r="S17" s="59">
        <f>IFERROR(INDEX('BAU Calculations'!Q$112:Q$115,MATCH($A17,'BAU Calculations'!$A$112:$A$115,0)),0)*'Capacity Factor Data'!$A$45</f>
        <v>0</v>
      </c>
      <c r="T17" s="59">
        <f>IFERROR(INDEX('BAU Calculations'!R$112:R$115,MATCH($A17,'BAU Calculations'!$A$112:$A$115,0)),0)*'Capacity Factor Data'!$A$45</f>
        <v>0</v>
      </c>
      <c r="U17" s="59">
        <f>IFERROR(INDEX('BAU Calculations'!S$112:S$115,MATCH($A17,'BAU Calculations'!$A$112:$A$115,0)),0)*'Capacity Factor Data'!$A$45</f>
        <v>0</v>
      </c>
      <c r="V17" s="59">
        <f>IFERROR(INDEX('BAU Calculations'!T$112:T$115,MATCH($A17,'BAU Calculations'!$A$112:$A$115,0)),0)*'Capacity Factor Data'!$A$45</f>
        <v>0</v>
      </c>
      <c r="W17" s="59">
        <f>IFERROR(INDEX('BAU Calculations'!U$112:U$115,MATCH($A17,'BAU Calculations'!$A$112:$A$115,0)),0)*'Capacity Factor Data'!$A$45</f>
        <v>0</v>
      </c>
      <c r="X17" s="59">
        <f>IFERROR(INDEX('BAU Calculations'!V$112:V$115,MATCH($A17,'BAU Calculations'!$A$112:$A$115,0)),0)*'Capacity Factor Data'!$A$45</f>
        <v>0</v>
      </c>
      <c r="Y17" s="59">
        <f>IFERROR(INDEX('BAU Calculations'!W$112:W$115,MATCH($A17,'BAU Calculations'!$A$112:$A$115,0)),0)*'Capacity Factor Data'!$A$45</f>
        <v>0</v>
      </c>
      <c r="Z17" s="59">
        <f>IFERROR(INDEX('BAU Calculations'!X$112:X$115,MATCH($A17,'BAU Calculations'!$A$112:$A$115,0)),0)*'Capacity Factor Data'!$A$45</f>
        <v>0</v>
      </c>
      <c r="AA17" s="59">
        <f>IFERROR(INDEX('BAU Calculations'!Y$112:Y$115,MATCH($A17,'BAU Calculations'!$A$112:$A$115,0)),0)*'Capacity Factor Data'!$A$45</f>
        <v>0</v>
      </c>
      <c r="AB17" s="59">
        <f>IFERROR(INDEX('BAU Calculations'!Z$112:Z$115,MATCH($A17,'BAU Calculations'!$A$112:$A$115,0)),0)*'Capacity Factor Data'!$A$45</f>
        <v>0</v>
      </c>
      <c r="AC17" s="59">
        <f>IFERROR(INDEX('BAU Calculations'!AA$112:AA$115,MATCH($A17,'BAU Calculations'!$A$112:$A$115,0)),0)*'Capacity Factor Data'!$A$45</f>
        <v>0</v>
      </c>
      <c r="AD17" s="59">
        <f>IFERROR(INDEX('BAU Calculations'!AB$112:AB$115,MATCH($A17,'BAU Calculations'!$A$112:$A$115,0)),0)*'Capacity Factor Data'!$A$45</f>
        <v>0</v>
      </c>
      <c r="AE17" s="59">
        <f>IFERROR(INDEX('BAU Calculations'!AC$112:AC$115,MATCH($A17,'BAU Calculations'!$A$112:$A$115,0)),0)*'Capacity Factor Data'!$A$45</f>
        <v>0</v>
      </c>
      <c r="AF17" s="59">
        <f>IFERROR(INDEX('BAU Calculations'!AD$112:AD$115,MATCH($A17,'BAU Calculations'!$A$112:$A$115,0)),0)*'Capacity Factor Data'!$A$45</f>
        <v>0</v>
      </c>
      <c r="AG17" s="59">
        <f>IFERROR(INDEX('BAU Calculations'!AE$112:AE$115,MATCH($A17,'BAU Calculations'!$A$112:$A$115,0)),0)*'Capacity Factor Data'!$A$45</f>
        <v>0</v>
      </c>
      <c r="AH17" s="59">
        <f>IFERROR(INDEX('BAU Calculations'!AF$112:AF$115,MATCH($A17,'BAU Calculations'!$A$112:$A$115,0)),0)*'Capacity Factor Data'!$A$45</f>
        <v>0</v>
      </c>
    </row>
    <row r="18" spans="1:34" x14ac:dyDescent="0.25">
      <c r="A18" t="s">
        <v>45</v>
      </c>
      <c r="B18" s="59">
        <f>IFERROR(INDEX('BAU Calculations'!#REF!,MATCH($A18,'BAU Calculations'!$A$112:$A$115,0)),0)*'Capacity Factor Data'!$A$45</f>
        <v>0</v>
      </c>
      <c r="C18" s="59">
        <f>IFERROR(INDEX('BAU Calculations'!#REF!,MATCH($A18,'BAU Calculations'!$A$112:$A$115,0)),0)*'Capacity Factor Data'!$A$45</f>
        <v>0</v>
      </c>
      <c r="D18" s="59">
        <f>IFERROR(INDEX('BAU Calculations'!B$112:B$115,MATCH($A18,'BAU Calculations'!$A$112:$A$115,0)),0)*'Capacity Factor Data'!$A$45</f>
        <v>0</v>
      </c>
      <c r="E18" s="59">
        <f>IFERROR(INDEX('BAU Calculations'!C$112:C$115,MATCH($A18,'BAU Calculations'!$A$112:$A$115,0)),0)*'Capacity Factor Data'!$A$45</f>
        <v>0</v>
      </c>
      <c r="F18" s="59">
        <f>IFERROR(INDEX('BAU Calculations'!D$112:D$115,MATCH($A18,'BAU Calculations'!$A$112:$A$115,0)),0)*'Capacity Factor Data'!$A$45</f>
        <v>0</v>
      </c>
      <c r="G18" s="59">
        <f>IFERROR(INDEX('BAU Calculations'!E$112:E$115,MATCH($A18,'BAU Calculations'!$A$112:$A$115,0)),0)*'Capacity Factor Data'!$A$45</f>
        <v>0</v>
      </c>
      <c r="H18" s="59">
        <f>IFERROR(INDEX('BAU Calculations'!F$112:F$115,MATCH($A18,'BAU Calculations'!$A$112:$A$115,0)),0)*'Capacity Factor Data'!$A$45</f>
        <v>0</v>
      </c>
      <c r="I18" s="59">
        <f>IFERROR(INDEX('BAU Calculations'!G$112:G$115,MATCH($A18,'BAU Calculations'!$A$112:$A$115,0)),0)*'Capacity Factor Data'!$A$45</f>
        <v>0</v>
      </c>
      <c r="J18" s="59">
        <f>IFERROR(INDEX('BAU Calculations'!H$112:H$115,MATCH($A18,'BAU Calculations'!$A$112:$A$115,0)),0)*'Capacity Factor Data'!$A$45</f>
        <v>0</v>
      </c>
      <c r="K18" s="59">
        <f>IFERROR(INDEX('BAU Calculations'!I$112:I$115,MATCH($A18,'BAU Calculations'!$A$112:$A$115,0)),0)*'Capacity Factor Data'!$A$45</f>
        <v>0</v>
      </c>
      <c r="L18" s="59">
        <f>IFERROR(INDEX('BAU Calculations'!J$112:J$115,MATCH($A18,'BAU Calculations'!$A$112:$A$115,0)),0)*'Capacity Factor Data'!$A$45</f>
        <v>0</v>
      </c>
      <c r="M18" s="59">
        <f>IFERROR(INDEX('BAU Calculations'!K$112:K$115,MATCH($A18,'BAU Calculations'!$A$112:$A$115,0)),0)*'Capacity Factor Data'!$A$45</f>
        <v>0</v>
      </c>
      <c r="N18" s="59">
        <f>IFERROR(INDEX('BAU Calculations'!L$112:L$115,MATCH($A18,'BAU Calculations'!$A$112:$A$115,0)),0)*'Capacity Factor Data'!$A$45</f>
        <v>0</v>
      </c>
      <c r="O18" s="59">
        <f>IFERROR(INDEX('BAU Calculations'!M$112:M$115,MATCH($A18,'BAU Calculations'!$A$112:$A$115,0)),0)*'Capacity Factor Data'!$A$45</f>
        <v>0</v>
      </c>
      <c r="P18" s="59">
        <f>IFERROR(INDEX('BAU Calculations'!N$112:N$115,MATCH($A18,'BAU Calculations'!$A$112:$A$115,0)),0)*'Capacity Factor Data'!$A$45</f>
        <v>0</v>
      </c>
      <c r="Q18" s="59">
        <f>IFERROR(INDEX('BAU Calculations'!O$112:O$115,MATCH($A18,'BAU Calculations'!$A$112:$A$115,0)),0)*'Capacity Factor Data'!$A$45</f>
        <v>0</v>
      </c>
      <c r="R18" s="59">
        <f>IFERROR(INDEX('BAU Calculations'!P$112:P$115,MATCH($A18,'BAU Calculations'!$A$112:$A$115,0)),0)*'Capacity Factor Data'!$A$45</f>
        <v>0</v>
      </c>
      <c r="S18" s="59">
        <f>IFERROR(INDEX('BAU Calculations'!Q$112:Q$115,MATCH($A18,'BAU Calculations'!$A$112:$A$115,0)),0)*'Capacity Factor Data'!$A$45</f>
        <v>0</v>
      </c>
      <c r="T18" s="59">
        <f>IFERROR(INDEX('BAU Calculations'!R$112:R$115,MATCH($A18,'BAU Calculations'!$A$112:$A$115,0)),0)*'Capacity Factor Data'!$A$45</f>
        <v>0</v>
      </c>
      <c r="U18" s="59">
        <f>IFERROR(INDEX('BAU Calculations'!S$112:S$115,MATCH($A18,'BAU Calculations'!$A$112:$A$115,0)),0)*'Capacity Factor Data'!$A$45</f>
        <v>0</v>
      </c>
      <c r="V18" s="59">
        <f>IFERROR(INDEX('BAU Calculations'!T$112:T$115,MATCH($A18,'BAU Calculations'!$A$112:$A$115,0)),0)*'Capacity Factor Data'!$A$45</f>
        <v>0</v>
      </c>
      <c r="W18" s="59">
        <f>IFERROR(INDEX('BAU Calculations'!U$112:U$115,MATCH($A18,'BAU Calculations'!$A$112:$A$115,0)),0)*'Capacity Factor Data'!$A$45</f>
        <v>0</v>
      </c>
      <c r="X18" s="59">
        <f>IFERROR(INDEX('BAU Calculations'!V$112:V$115,MATCH($A18,'BAU Calculations'!$A$112:$A$115,0)),0)*'Capacity Factor Data'!$A$45</f>
        <v>0</v>
      </c>
      <c r="Y18" s="59">
        <f>IFERROR(INDEX('BAU Calculations'!W$112:W$115,MATCH($A18,'BAU Calculations'!$A$112:$A$115,0)),0)*'Capacity Factor Data'!$A$45</f>
        <v>0</v>
      </c>
      <c r="Z18" s="59">
        <f>IFERROR(INDEX('BAU Calculations'!X$112:X$115,MATCH($A18,'BAU Calculations'!$A$112:$A$115,0)),0)*'Capacity Factor Data'!$A$45</f>
        <v>0</v>
      </c>
      <c r="AA18" s="59">
        <f>IFERROR(INDEX('BAU Calculations'!Y$112:Y$115,MATCH($A18,'BAU Calculations'!$A$112:$A$115,0)),0)*'Capacity Factor Data'!$A$45</f>
        <v>0</v>
      </c>
      <c r="AB18" s="59">
        <f>IFERROR(INDEX('BAU Calculations'!Z$112:Z$115,MATCH($A18,'BAU Calculations'!$A$112:$A$115,0)),0)*'Capacity Factor Data'!$A$45</f>
        <v>0</v>
      </c>
      <c r="AC18" s="59">
        <f>IFERROR(INDEX('BAU Calculations'!AA$112:AA$115,MATCH($A18,'BAU Calculations'!$A$112:$A$115,0)),0)*'Capacity Factor Data'!$A$45</f>
        <v>0</v>
      </c>
      <c r="AD18" s="59">
        <f>IFERROR(INDEX('BAU Calculations'!AB$112:AB$115,MATCH($A18,'BAU Calculations'!$A$112:$A$115,0)),0)*'Capacity Factor Data'!$A$45</f>
        <v>0</v>
      </c>
      <c r="AE18" s="59">
        <f>IFERROR(INDEX('BAU Calculations'!AC$112:AC$115,MATCH($A18,'BAU Calculations'!$A$112:$A$115,0)),0)*'Capacity Factor Data'!$A$45</f>
        <v>0</v>
      </c>
      <c r="AF18" s="59">
        <f>IFERROR(INDEX('BAU Calculations'!AD$112:AD$115,MATCH($A18,'BAU Calculations'!$A$112:$A$115,0)),0)*'Capacity Factor Data'!$A$45</f>
        <v>0</v>
      </c>
      <c r="AG18" s="59">
        <f>IFERROR(INDEX('BAU Calculations'!AE$112:AE$115,MATCH($A18,'BAU Calculations'!$A$112:$A$115,0)),0)*'Capacity Factor Data'!$A$45</f>
        <v>0</v>
      </c>
      <c r="AH18" s="59">
        <f>IFERROR(INDEX('BAU Calculations'!AF$112:AF$115,MATCH($A18,'BAU Calculations'!$A$112:$A$115,0)),0)*'Capacity Factor Data'!$A$45</f>
        <v>0</v>
      </c>
    </row>
    <row r="19" spans="1:34" x14ac:dyDescent="0.25">
      <c r="A19" t="s">
        <v>46</v>
      </c>
      <c r="B19" s="59">
        <f>IFERROR(INDEX('BAU Calculations'!#REF!,MATCH($A19,'BAU Calculations'!$A$112:$A$115,0)),0)*'Capacity Factor Data'!$A$45</f>
        <v>0</v>
      </c>
      <c r="C19" s="59">
        <f>IFERROR(INDEX('BAU Calculations'!#REF!,MATCH($A19,'BAU Calculations'!$A$112:$A$115,0)),0)*'Capacity Factor Data'!$A$45</f>
        <v>0</v>
      </c>
      <c r="D19" s="59">
        <f>IFERROR(INDEX('BAU Calculations'!B$112:B$115,MATCH($A19,'BAU Calculations'!$A$112:$A$115,0)),0)*'Capacity Factor Data'!$A$45</f>
        <v>0</v>
      </c>
      <c r="E19" s="59">
        <f>IFERROR(INDEX('BAU Calculations'!C$112:C$115,MATCH($A19,'BAU Calculations'!$A$112:$A$115,0)),0)*'Capacity Factor Data'!$A$45</f>
        <v>0</v>
      </c>
      <c r="F19" s="59">
        <f>IFERROR(INDEX('BAU Calculations'!D$112:D$115,MATCH($A19,'BAU Calculations'!$A$112:$A$115,0)),0)*'Capacity Factor Data'!$A$45</f>
        <v>0</v>
      </c>
      <c r="G19" s="59">
        <f>IFERROR(INDEX('BAU Calculations'!E$112:E$115,MATCH($A19,'BAU Calculations'!$A$112:$A$115,0)),0)*'Capacity Factor Data'!$A$45</f>
        <v>0</v>
      </c>
      <c r="H19" s="59">
        <f>IFERROR(INDEX('BAU Calculations'!F$112:F$115,MATCH($A19,'BAU Calculations'!$A$112:$A$115,0)),0)*'Capacity Factor Data'!$A$45</f>
        <v>0</v>
      </c>
      <c r="I19" s="59">
        <f>IFERROR(INDEX('BAU Calculations'!G$112:G$115,MATCH($A19,'BAU Calculations'!$A$112:$A$115,0)),0)*'Capacity Factor Data'!$A$45</f>
        <v>0</v>
      </c>
      <c r="J19" s="59">
        <f>IFERROR(INDEX('BAU Calculations'!H$112:H$115,MATCH($A19,'BAU Calculations'!$A$112:$A$115,0)),0)*'Capacity Factor Data'!$A$45</f>
        <v>0</v>
      </c>
      <c r="K19" s="59">
        <f>IFERROR(INDEX('BAU Calculations'!I$112:I$115,MATCH($A19,'BAU Calculations'!$A$112:$A$115,0)),0)*'Capacity Factor Data'!$A$45</f>
        <v>0</v>
      </c>
      <c r="L19" s="59">
        <f>IFERROR(INDEX('BAU Calculations'!J$112:J$115,MATCH($A19,'BAU Calculations'!$A$112:$A$115,0)),0)*'Capacity Factor Data'!$A$45</f>
        <v>0</v>
      </c>
      <c r="M19" s="59">
        <f>IFERROR(INDEX('BAU Calculations'!K$112:K$115,MATCH($A19,'BAU Calculations'!$A$112:$A$115,0)),0)*'Capacity Factor Data'!$A$45</f>
        <v>0</v>
      </c>
      <c r="N19" s="59">
        <f>IFERROR(INDEX('BAU Calculations'!L$112:L$115,MATCH($A19,'BAU Calculations'!$A$112:$A$115,0)),0)*'Capacity Factor Data'!$A$45</f>
        <v>0</v>
      </c>
      <c r="O19" s="59">
        <f>IFERROR(INDEX('BAU Calculations'!M$112:M$115,MATCH($A19,'BAU Calculations'!$A$112:$A$115,0)),0)*'Capacity Factor Data'!$A$45</f>
        <v>0</v>
      </c>
      <c r="P19" s="59">
        <f>IFERROR(INDEX('BAU Calculations'!N$112:N$115,MATCH($A19,'BAU Calculations'!$A$112:$A$115,0)),0)*'Capacity Factor Data'!$A$45</f>
        <v>0</v>
      </c>
      <c r="Q19" s="59">
        <f>IFERROR(INDEX('BAU Calculations'!O$112:O$115,MATCH($A19,'BAU Calculations'!$A$112:$A$115,0)),0)*'Capacity Factor Data'!$A$45</f>
        <v>0</v>
      </c>
      <c r="R19" s="59">
        <f>IFERROR(INDEX('BAU Calculations'!P$112:P$115,MATCH($A19,'BAU Calculations'!$A$112:$A$115,0)),0)*'Capacity Factor Data'!$A$45</f>
        <v>0</v>
      </c>
      <c r="S19" s="59">
        <f>IFERROR(INDEX('BAU Calculations'!Q$112:Q$115,MATCH($A19,'BAU Calculations'!$A$112:$A$115,0)),0)*'Capacity Factor Data'!$A$45</f>
        <v>0</v>
      </c>
      <c r="T19" s="59">
        <f>IFERROR(INDEX('BAU Calculations'!R$112:R$115,MATCH($A19,'BAU Calculations'!$A$112:$A$115,0)),0)*'Capacity Factor Data'!$A$45</f>
        <v>0</v>
      </c>
      <c r="U19" s="59">
        <f>IFERROR(INDEX('BAU Calculations'!S$112:S$115,MATCH($A19,'BAU Calculations'!$A$112:$A$115,0)),0)*'Capacity Factor Data'!$A$45</f>
        <v>0</v>
      </c>
      <c r="V19" s="59">
        <f>IFERROR(INDEX('BAU Calculations'!T$112:T$115,MATCH($A19,'BAU Calculations'!$A$112:$A$115,0)),0)*'Capacity Factor Data'!$A$45</f>
        <v>0</v>
      </c>
      <c r="W19" s="59">
        <f>IFERROR(INDEX('BAU Calculations'!U$112:U$115,MATCH($A19,'BAU Calculations'!$A$112:$A$115,0)),0)*'Capacity Factor Data'!$A$45</f>
        <v>0</v>
      </c>
      <c r="X19" s="59">
        <f>IFERROR(INDEX('BAU Calculations'!V$112:V$115,MATCH($A19,'BAU Calculations'!$A$112:$A$115,0)),0)*'Capacity Factor Data'!$A$45</f>
        <v>0</v>
      </c>
      <c r="Y19" s="59">
        <f>IFERROR(INDEX('BAU Calculations'!W$112:W$115,MATCH($A19,'BAU Calculations'!$A$112:$A$115,0)),0)*'Capacity Factor Data'!$A$45</f>
        <v>0</v>
      </c>
      <c r="Z19" s="59">
        <f>IFERROR(INDEX('BAU Calculations'!X$112:X$115,MATCH($A19,'BAU Calculations'!$A$112:$A$115,0)),0)*'Capacity Factor Data'!$A$45</f>
        <v>0</v>
      </c>
      <c r="AA19" s="59">
        <f>IFERROR(INDEX('BAU Calculations'!Y$112:Y$115,MATCH($A19,'BAU Calculations'!$A$112:$A$115,0)),0)*'Capacity Factor Data'!$A$45</f>
        <v>0</v>
      </c>
      <c r="AB19" s="59">
        <f>IFERROR(INDEX('BAU Calculations'!Z$112:Z$115,MATCH($A19,'BAU Calculations'!$A$112:$A$115,0)),0)*'Capacity Factor Data'!$A$45</f>
        <v>0</v>
      </c>
      <c r="AC19" s="59">
        <f>IFERROR(INDEX('BAU Calculations'!AA$112:AA$115,MATCH($A19,'BAU Calculations'!$A$112:$A$115,0)),0)*'Capacity Factor Data'!$A$45</f>
        <v>0</v>
      </c>
      <c r="AD19" s="59">
        <f>IFERROR(INDEX('BAU Calculations'!AB$112:AB$115,MATCH($A19,'BAU Calculations'!$A$112:$A$115,0)),0)*'Capacity Factor Data'!$A$45</f>
        <v>0</v>
      </c>
      <c r="AE19" s="59">
        <f>IFERROR(INDEX('BAU Calculations'!AC$112:AC$115,MATCH($A19,'BAU Calculations'!$A$112:$A$115,0)),0)*'Capacity Factor Data'!$A$45</f>
        <v>0</v>
      </c>
      <c r="AF19" s="59">
        <f>IFERROR(INDEX('BAU Calculations'!AD$112:AD$115,MATCH($A19,'BAU Calculations'!$A$112:$A$115,0)),0)*'Capacity Factor Data'!$A$45</f>
        <v>0</v>
      </c>
      <c r="AG19" s="59">
        <f>IFERROR(INDEX('BAU Calculations'!AE$112:AE$115,MATCH($A19,'BAU Calculations'!$A$112:$A$115,0)),0)*'Capacity Factor Data'!$A$45</f>
        <v>0</v>
      </c>
      <c r="AH19" s="59">
        <f>IFERROR(INDEX('BAU Calculations'!AF$112:AF$115,MATCH($A19,'BAU Calculations'!$A$112:$A$115,0)),0)*'Capacity Factor Data'!$A$45</f>
        <v>0</v>
      </c>
    </row>
    <row r="20" spans="1:34" x14ac:dyDescent="0.25">
      <c r="A20" t="s">
        <v>47</v>
      </c>
      <c r="B20" s="59">
        <f>IFERROR(INDEX('BAU Calculations'!#REF!,MATCH($A20,'BAU Calculations'!$A$112:$A$115,0)),0)*'Capacity Factor Data'!$A$45</f>
        <v>0</v>
      </c>
      <c r="C20" s="59">
        <f>IFERROR(INDEX('BAU Calculations'!#REF!,MATCH($A20,'BAU Calculations'!$A$112:$A$115,0)),0)*'Capacity Factor Data'!$A$45</f>
        <v>0</v>
      </c>
      <c r="D20" s="59">
        <f>IFERROR(INDEX('BAU Calculations'!B$112:B$115,MATCH($A20,'BAU Calculations'!$A$112:$A$115,0)),0)*'Capacity Factor Data'!$A$45</f>
        <v>0</v>
      </c>
      <c r="E20" s="59">
        <f>IFERROR(INDEX('BAU Calculations'!C$112:C$115,MATCH($A20,'BAU Calculations'!$A$112:$A$115,0)),0)*'Capacity Factor Data'!$A$45</f>
        <v>0</v>
      </c>
      <c r="F20" s="59">
        <f>IFERROR(INDEX('BAU Calculations'!D$112:D$115,MATCH($A20,'BAU Calculations'!$A$112:$A$115,0)),0)*'Capacity Factor Data'!$A$45</f>
        <v>0</v>
      </c>
      <c r="G20" s="59">
        <f>IFERROR(INDEX('BAU Calculations'!E$112:E$115,MATCH($A20,'BAU Calculations'!$A$112:$A$115,0)),0)*'Capacity Factor Data'!$A$45</f>
        <v>0</v>
      </c>
      <c r="H20" s="59">
        <f>IFERROR(INDEX('BAU Calculations'!F$112:F$115,MATCH($A20,'BAU Calculations'!$A$112:$A$115,0)),0)*'Capacity Factor Data'!$A$45</f>
        <v>0</v>
      </c>
      <c r="I20" s="59">
        <f>IFERROR(INDEX('BAU Calculations'!G$112:G$115,MATCH($A20,'BAU Calculations'!$A$112:$A$115,0)),0)*'Capacity Factor Data'!$A$45</f>
        <v>0</v>
      </c>
      <c r="J20" s="59">
        <f>IFERROR(INDEX('BAU Calculations'!H$112:H$115,MATCH($A20,'BAU Calculations'!$A$112:$A$115,0)),0)*'Capacity Factor Data'!$A$45</f>
        <v>0</v>
      </c>
      <c r="K20" s="59">
        <f>IFERROR(INDEX('BAU Calculations'!I$112:I$115,MATCH($A20,'BAU Calculations'!$A$112:$A$115,0)),0)*'Capacity Factor Data'!$A$45</f>
        <v>0</v>
      </c>
      <c r="L20" s="59">
        <f>IFERROR(INDEX('BAU Calculations'!J$112:J$115,MATCH($A20,'BAU Calculations'!$A$112:$A$115,0)),0)*'Capacity Factor Data'!$A$45</f>
        <v>0</v>
      </c>
      <c r="M20" s="59">
        <f>IFERROR(INDEX('BAU Calculations'!K$112:K$115,MATCH($A20,'BAU Calculations'!$A$112:$A$115,0)),0)*'Capacity Factor Data'!$A$45</f>
        <v>0</v>
      </c>
      <c r="N20" s="59">
        <f>IFERROR(INDEX('BAU Calculations'!L$112:L$115,MATCH($A20,'BAU Calculations'!$A$112:$A$115,0)),0)*'Capacity Factor Data'!$A$45</f>
        <v>0</v>
      </c>
      <c r="O20" s="59">
        <f>IFERROR(INDEX('BAU Calculations'!M$112:M$115,MATCH($A20,'BAU Calculations'!$A$112:$A$115,0)),0)*'Capacity Factor Data'!$A$45</f>
        <v>0</v>
      </c>
      <c r="P20" s="59">
        <f>IFERROR(INDEX('BAU Calculations'!N$112:N$115,MATCH($A20,'BAU Calculations'!$A$112:$A$115,0)),0)*'Capacity Factor Data'!$A$45</f>
        <v>0</v>
      </c>
      <c r="Q20" s="59">
        <f>IFERROR(INDEX('BAU Calculations'!O$112:O$115,MATCH($A20,'BAU Calculations'!$A$112:$A$115,0)),0)*'Capacity Factor Data'!$A$45</f>
        <v>0</v>
      </c>
      <c r="R20" s="59">
        <f>IFERROR(INDEX('BAU Calculations'!P$112:P$115,MATCH($A20,'BAU Calculations'!$A$112:$A$115,0)),0)*'Capacity Factor Data'!$A$45</f>
        <v>0</v>
      </c>
      <c r="S20" s="59">
        <f>IFERROR(INDEX('BAU Calculations'!Q$112:Q$115,MATCH($A20,'BAU Calculations'!$A$112:$A$115,0)),0)*'Capacity Factor Data'!$A$45</f>
        <v>0</v>
      </c>
      <c r="T20" s="59">
        <f>IFERROR(INDEX('BAU Calculations'!R$112:R$115,MATCH($A20,'BAU Calculations'!$A$112:$A$115,0)),0)*'Capacity Factor Data'!$A$45</f>
        <v>0</v>
      </c>
      <c r="U20" s="59">
        <f>IFERROR(INDEX('BAU Calculations'!S$112:S$115,MATCH($A20,'BAU Calculations'!$A$112:$A$115,0)),0)*'Capacity Factor Data'!$A$45</f>
        <v>0</v>
      </c>
      <c r="V20" s="59">
        <f>IFERROR(INDEX('BAU Calculations'!T$112:T$115,MATCH($A20,'BAU Calculations'!$A$112:$A$115,0)),0)*'Capacity Factor Data'!$A$45</f>
        <v>0</v>
      </c>
      <c r="W20" s="59">
        <f>IFERROR(INDEX('BAU Calculations'!U$112:U$115,MATCH($A20,'BAU Calculations'!$A$112:$A$115,0)),0)*'Capacity Factor Data'!$A$45</f>
        <v>0</v>
      </c>
      <c r="X20" s="59">
        <f>IFERROR(INDEX('BAU Calculations'!V$112:V$115,MATCH($A20,'BAU Calculations'!$A$112:$A$115,0)),0)*'Capacity Factor Data'!$A$45</f>
        <v>0</v>
      </c>
      <c r="Y20" s="59">
        <f>IFERROR(INDEX('BAU Calculations'!W$112:W$115,MATCH($A20,'BAU Calculations'!$A$112:$A$115,0)),0)*'Capacity Factor Data'!$A$45</f>
        <v>0</v>
      </c>
      <c r="Z20" s="59">
        <f>IFERROR(INDEX('BAU Calculations'!X$112:X$115,MATCH($A20,'BAU Calculations'!$A$112:$A$115,0)),0)*'Capacity Factor Data'!$A$45</f>
        <v>0</v>
      </c>
      <c r="AA20" s="59">
        <f>IFERROR(INDEX('BAU Calculations'!Y$112:Y$115,MATCH($A20,'BAU Calculations'!$A$112:$A$115,0)),0)*'Capacity Factor Data'!$A$45</f>
        <v>0</v>
      </c>
      <c r="AB20" s="59">
        <f>IFERROR(INDEX('BAU Calculations'!Z$112:Z$115,MATCH($A20,'BAU Calculations'!$A$112:$A$115,0)),0)*'Capacity Factor Data'!$A$45</f>
        <v>0</v>
      </c>
      <c r="AC20" s="59">
        <f>IFERROR(INDEX('BAU Calculations'!AA$112:AA$115,MATCH($A20,'BAU Calculations'!$A$112:$A$115,0)),0)*'Capacity Factor Data'!$A$45</f>
        <v>0</v>
      </c>
      <c r="AD20" s="59">
        <f>IFERROR(INDEX('BAU Calculations'!AB$112:AB$115,MATCH($A20,'BAU Calculations'!$A$112:$A$115,0)),0)*'Capacity Factor Data'!$A$45</f>
        <v>0</v>
      </c>
      <c r="AE20" s="59">
        <f>IFERROR(INDEX('BAU Calculations'!AC$112:AC$115,MATCH($A20,'BAU Calculations'!$A$112:$A$115,0)),0)*'Capacity Factor Data'!$A$45</f>
        <v>0</v>
      </c>
      <c r="AF20" s="59">
        <f>IFERROR(INDEX('BAU Calculations'!AD$112:AD$115,MATCH($A20,'BAU Calculations'!$A$112:$A$115,0)),0)*'Capacity Factor Data'!$A$45</f>
        <v>0</v>
      </c>
      <c r="AG20" s="59">
        <f>IFERROR(INDEX('BAU Calculations'!AE$112:AE$115,MATCH($A20,'BAU Calculations'!$A$112:$A$115,0)),0)*'Capacity Factor Data'!$A$45</f>
        <v>0</v>
      </c>
      <c r="AH20" s="59">
        <f>IFERROR(INDEX('BAU Calculations'!AF$112:AF$115,MATCH($A20,'BAU Calculations'!$A$112:$A$115,0)),0)*'Capacity Factor Data'!$A$45</f>
        <v>0</v>
      </c>
    </row>
    <row r="21" spans="1:34" x14ac:dyDescent="0.25">
      <c r="A21" t="s">
        <v>48</v>
      </c>
      <c r="B21" s="59">
        <f>IFERROR(INDEX('BAU Calculations'!#REF!,MATCH($A21,'BAU Calculations'!$A$112:$A$115,0)),0)*'Capacity Factor Data'!$A$45</f>
        <v>0</v>
      </c>
      <c r="C21" s="59">
        <f>IFERROR(INDEX('BAU Calculations'!#REF!,MATCH($A21,'BAU Calculations'!$A$112:$A$115,0)),0)*'Capacity Factor Data'!$A$45</f>
        <v>0</v>
      </c>
      <c r="D21" s="59">
        <f>IFERROR(INDEX('BAU Calculations'!B$112:B$115,MATCH($A21,'BAU Calculations'!$A$112:$A$115,0)),0)*'Capacity Factor Data'!$A$45</f>
        <v>0</v>
      </c>
      <c r="E21" s="59">
        <f>IFERROR(INDEX('BAU Calculations'!C$112:C$115,MATCH($A21,'BAU Calculations'!$A$112:$A$115,0)),0)*'Capacity Factor Data'!$A$45</f>
        <v>0</v>
      </c>
      <c r="F21" s="59">
        <f>IFERROR(INDEX('BAU Calculations'!D$112:D$115,MATCH($A21,'BAU Calculations'!$A$112:$A$115,0)),0)*'Capacity Factor Data'!$A$45</f>
        <v>0</v>
      </c>
      <c r="G21" s="59">
        <f>IFERROR(INDEX('BAU Calculations'!E$112:E$115,MATCH($A21,'BAU Calculations'!$A$112:$A$115,0)),0)*'Capacity Factor Data'!$A$45</f>
        <v>0</v>
      </c>
      <c r="H21" s="59">
        <f>IFERROR(INDEX('BAU Calculations'!F$112:F$115,MATCH($A21,'BAU Calculations'!$A$112:$A$115,0)),0)*'Capacity Factor Data'!$A$45</f>
        <v>0</v>
      </c>
      <c r="I21" s="59">
        <f>IFERROR(INDEX('BAU Calculations'!G$112:G$115,MATCH($A21,'BAU Calculations'!$A$112:$A$115,0)),0)*'Capacity Factor Data'!$A$45</f>
        <v>0</v>
      </c>
      <c r="J21" s="59">
        <f>IFERROR(INDEX('BAU Calculations'!H$112:H$115,MATCH($A21,'BAU Calculations'!$A$112:$A$115,0)),0)*'Capacity Factor Data'!$A$45</f>
        <v>0</v>
      </c>
      <c r="K21" s="59">
        <f>IFERROR(INDEX('BAU Calculations'!I$112:I$115,MATCH($A21,'BAU Calculations'!$A$112:$A$115,0)),0)*'Capacity Factor Data'!$A$45</f>
        <v>0</v>
      </c>
      <c r="L21" s="59">
        <f>IFERROR(INDEX('BAU Calculations'!J$112:J$115,MATCH($A21,'BAU Calculations'!$A$112:$A$115,0)),0)*'Capacity Factor Data'!$A$45</f>
        <v>0</v>
      </c>
      <c r="M21" s="59">
        <f>IFERROR(INDEX('BAU Calculations'!K$112:K$115,MATCH($A21,'BAU Calculations'!$A$112:$A$115,0)),0)*'Capacity Factor Data'!$A$45</f>
        <v>0</v>
      </c>
      <c r="N21" s="59">
        <f>IFERROR(INDEX('BAU Calculations'!L$112:L$115,MATCH($A21,'BAU Calculations'!$A$112:$A$115,0)),0)*'Capacity Factor Data'!$A$45</f>
        <v>0</v>
      </c>
      <c r="O21" s="59">
        <f>IFERROR(INDEX('BAU Calculations'!M$112:M$115,MATCH($A21,'BAU Calculations'!$A$112:$A$115,0)),0)*'Capacity Factor Data'!$A$45</f>
        <v>0</v>
      </c>
      <c r="P21" s="59">
        <f>IFERROR(INDEX('BAU Calculations'!N$112:N$115,MATCH($A21,'BAU Calculations'!$A$112:$A$115,0)),0)*'Capacity Factor Data'!$A$45</f>
        <v>0</v>
      </c>
      <c r="Q21" s="59">
        <f>IFERROR(INDEX('BAU Calculations'!O$112:O$115,MATCH($A21,'BAU Calculations'!$A$112:$A$115,0)),0)*'Capacity Factor Data'!$A$45</f>
        <v>0</v>
      </c>
      <c r="R21" s="59">
        <f>IFERROR(INDEX('BAU Calculations'!P$112:P$115,MATCH($A21,'BAU Calculations'!$A$112:$A$115,0)),0)*'Capacity Factor Data'!$A$45</f>
        <v>0</v>
      </c>
      <c r="S21" s="59">
        <f>IFERROR(INDEX('BAU Calculations'!Q$112:Q$115,MATCH($A21,'BAU Calculations'!$A$112:$A$115,0)),0)*'Capacity Factor Data'!$A$45</f>
        <v>0</v>
      </c>
      <c r="T21" s="59">
        <f>IFERROR(INDEX('BAU Calculations'!R$112:R$115,MATCH($A21,'BAU Calculations'!$A$112:$A$115,0)),0)*'Capacity Factor Data'!$A$45</f>
        <v>0</v>
      </c>
      <c r="U21" s="59">
        <f>IFERROR(INDEX('BAU Calculations'!S$112:S$115,MATCH($A21,'BAU Calculations'!$A$112:$A$115,0)),0)*'Capacity Factor Data'!$A$45</f>
        <v>0</v>
      </c>
      <c r="V21" s="59">
        <f>IFERROR(INDEX('BAU Calculations'!T$112:T$115,MATCH($A21,'BAU Calculations'!$A$112:$A$115,0)),0)*'Capacity Factor Data'!$A$45</f>
        <v>0</v>
      </c>
      <c r="W21" s="59">
        <f>IFERROR(INDEX('BAU Calculations'!U$112:U$115,MATCH($A21,'BAU Calculations'!$A$112:$A$115,0)),0)*'Capacity Factor Data'!$A$45</f>
        <v>0</v>
      </c>
      <c r="X21" s="59">
        <f>IFERROR(INDEX('BAU Calculations'!V$112:V$115,MATCH($A21,'BAU Calculations'!$A$112:$A$115,0)),0)*'Capacity Factor Data'!$A$45</f>
        <v>0</v>
      </c>
      <c r="Y21" s="59">
        <f>IFERROR(INDEX('BAU Calculations'!W$112:W$115,MATCH($A21,'BAU Calculations'!$A$112:$A$115,0)),0)*'Capacity Factor Data'!$A$45</f>
        <v>0</v>
      </c>
      <c r="Z21" s="59">
        <f>IFERROR(INDEX('BAU Calculations'!X$112:X$115,MATCH($A21,'BAU Calculations'!$A$112:$A$115,0)),0)*'Capacity Factor Data'!$A$45</f>
        <v>0</v>
      </c>
      <c r="AA21" s="59">
        <f>IFERROR(INDEX('BAU Calculations'!Y$112:Y$115,MATCH($A21,'BAU Calculations'!$A$112:$A$115,0)),0)*'Capacity Factor Data'!$A$45</f>
        <v>0</v>
      </c>
      <c r="AB21" s="59">
        <f>IFERROR(INDEX('BAU Calculations'!Z$112:Z$115,MATCH($A21,'BAU Calculations'!$A$112:$A$115,0)),0)*'Capacity Factor Data'!$A$45</f>
        <v>0</v>
      </c>
      <c r="AC21" s="59">
        <f>IFERROR(INDEX('BAU Calculations'!AA$112:AA$115,MATCH($A21,'BAU Calculations'!$A$112:$A$115,0)),0)*'Capacity Factor Data'!$A$45</f>
        <v>0</v>
      </c>
      <c r="AD21" s="59">
        <f>IFERROR(INDEX('BAU Calculations'!AB$112:AB$115,MATCH($A21,'BAU Calculations'!$A$112:$A$115,0)),0)*'Capacity Factor Data'!$A$45</f>
        <v>0</v>
      </c>
      <c r="AE21" s="59">
        <f>IFERROR(INDEX('BAU Calculations'!AC$112:AC$115,MATCH($A21,'BAU Calculations'!$A$112:$A$115,0)),0)*'Capacity Factor Data'!$A$45</f>
        <v>0</v>
      </c>
      <c r="AF21" s="59">
        <f>IFERROR(INDEX('BAU Calculations'!AD$112:AD$115,MATCH($A21,'BAU Calculations'!$A$112:$A$115,0)),0)*'Capacity Factor Data'!$A$45</f>
        <v>0</v>
      </c>
      <c r="AG21" s="59">
        <f>IFERROR(INDEX('BAU Calculations'!AE$112:AE$115,MATCH($A21,'BAU Calculations'!$A$112:$A$115,0)),0)*'Capacity Factor Data'!$A$45</f>
        <v>0</v>
      </c>
      <c r="AH21" s="59">
        <f>IFERROR(INDEX('BAU Calculations'!AF$112:AF$115,MATCH($A21,'BAU Calculations'!$A$112:$A$115,0)),0)*'Capacity Factor Data'!$A$45</f>
        <v>0</v>
      </c>
    </row>
    <row r="22" spans="1:34" x14ac:dyDescent="0.25">
      <c r="A22" t="s">
        <v>49</v>
      </c>
      <c r="B22" s="59">
        <f>IFERROR(INDEX('BAU Calculations'!#REF!,MATCH($A22,'BAU Calculations'!$A$112:$A$115,0)),0)*'Capacity Factor Data'!$A$45</f>
        <v>0</v>
      </c>
      <c r="C22" s="59">
        <f>IFERROR(INDEX('BAU Calculations'!#REF!,MATCH($A22,'BAU Calculations'!$A$112:$A$115,0)),0)*'Capacity Factor Data'!$A$45</f>
        <v>0</v>
      </c>
      <c r="D22" s="59">
        <f>IFERROR(INDEX('BAU Calculations'!B$112:B$115,MATCH($A22,'BAU Calculations'!$A$112:$A$115,0)),0)*'Capacity Factor Data'!$A$45</f>
        <v>0</v>
      </c>
      <c r="E22" s="59">
        <f>IFERROR(INDEX('BAU Calculations'!C$112:C$115,MATCH($A22,'BAU Calculations'!$A$112:$A$115,0)),0)*'Capacity Factor Data'!$A$45</f>
        <v>0</v>
      </c>
      <c r="F22" s="59">
        <f>IFERROR(INDEX('BAU Calculations'!D$112:D$115,MATCH($A22,'BAU Calculations'!$A$112:$A$115,0)),0)*'Capacity Factor Data'!$A$45</f>
        <v>0</v>
      </c>
      <c r="G22" s="59">
        <f>IFERROR(INDEX('BAU Calculations'!E$112:E$115,MATCH($A22,'BAU Calculations'!$A$112:$A$115,0)),0)*'Capacity Factor Data'!$A$45</f>
        <v>0</v>
      </c>
      <c r="H22" s="59">
        <f>IFERROR(INDEX('BAU Calculations'!F$112:F$115,MATCH($A22,'BAU Calculations'!$A$112:$A$115,0)),0)*'Capacity Factor Data'!$A$45</f>
        <v>0</v>
      </c>
      <c r="I22" s="59">
        <f>IFERROR(INDEX('BAU Calculations'!G$112:G$115,MATCH($A22,'BAU Calculations'!$A$112:$A$115,0)),0)*'Capacity Factor Data'!$A$45</f>
        <v>0</v>
      </c>
      <c r="J22" s="59">
        <f>IFERROR(INDEX('BAU Calculations'!H$112:H$115,MATCH($A22,'BAU Calculations'!$A$112:$A$115,0)),0)*'Capacity Factor Data'!$A$45</f>
        <v>0</v>
      </c>
      <c r="K22" s="59">
        <f>IFERROR(INDEX('BAU Calculations'!I$112:I$115,MATCH($A22,'BAU Calculations'!$A$112:$A$115,0)),0)*'Capacity Factor Data'!$A$45</f>
        <v>0</v>
      </c>
      <c r="L22" s="59">
        <f>IFERROR(INDEX('BAU Calculations'!J$112:J$115,MATCH($A22,'BAU Calculations'!$A$112:$A$115,0)),0)*'Capacity Factor Data'!$A$45</f>
        <v>0</v>
      </c>
      <c r="M22" s="59">
        <f>IFERROR(INDEX('BAU Calculations'!K$112:K$115,MATCH($A22,'BAU Calculations'!$A$112:$A$115,0)),0)*'Capacity Factor Data'!$A$45</f>
        <v>0</v>
      </c>
      <c r="N22" s="59">
        <f>IFERROR(INDEX('BAU Calculations'!L$112:L$115,MATCH($A22,'BAU Calculations'!$A$112:$A$115,0)),0)*'Capacity Factor Data'!$A$45</f>
        <v>0</v>
      </c>
      <c r="O22" s="59">
        <f>IFERROR(INDEX('BAU Calculations'!M$112:M$115,MATCH($A22,'BAU Calculations'!$A$112:$A$115,0)),0)*'Capacity Factor Data'!$A$45</f>
        <v>0</v>
      </c>
      <c r="P22" s="59">
        <f>IFERROR(INDEX('BAU Calculations'!N$112:N$115,MATCH($A22,'BAU Calculations'!$A$112:$A$115,0)),0)*'Capacity Factor Data'!$A$45</f>
        <v>0</v>
      </c>
      <c r="Q22" s="59">
        <f>IFERROR(INDEX('BAU Calculations'!O$112:O$115,MATCH($A22,'BAU Calculations'!$A$112:$A$115,0)),0)*'Capacity Factor Data'!$A$45</f>
        <v>0</v>
      </c>
      <c r="R22" s="59">
        <f>IFERROR(INDEX('BAU Calculations'!P$112:P$115,MATCH($A22,'BAU Calculations'!$A$112:$A$115,0)),0)*'Capacity Factor Data'!$A$45</f>
        <v>0</v>
      </c>
      <c r="S22" s="59">
        <f>IFERROR(INDEX('BAU Calculations'!Q$112:Q$115,MATCH($A22,'BAU Calculations'!$A$112:$A$115,0)),0)*'Capacity Factor Data'!$A$45</f>
        <v>0</v>
      </c>
      <c r="T22" s="59">
        <f>IFERROR(INDEX('BAU Calculations'!R$112:R$115,MATCH($A22,'BAU Calculations'!$A$112:$A$115,0)),0)*'Capacity Factor Data'!$A$45</f>
        <v>0</v>
      </c>
      <c r="U22" s="59">
        <f>IFERROR(INDEX('BAU Calculations'!S$112:S$115,MATCH($A22,'BAU Calculations'!$A$112:$A$115,0)),0)*'Capacity Factor Data'!$A$45</f>
        <v>0</v>
      </c>
      <c r="V22" s="59">
        <f>IFERROR(INDEX('BAU Calculations'!T$112:T$115,MATCH($A22,'BAU Calculations'!$A$112:$A$115,0)),0)*'Capacity Factor Data'!$A$45</f>
        <v>0</v>
      </c>
      <c r="W22" s="59">
        <f>IFERROR(INDEX('BAU Calculations'!U$112:U$115,MATCH($A22,'BAU Calculations'!$A$112:$A$115,0)),0)*'Capacity Factor Data'!$A$45</f>
        <v>0</v>
      </c>
      <c r="X22" s="59">
        <f>IFERROR(INDEX('BAU Calculations'!V$112:V$115,MATCH($A22,'BAU Calculations'!$A$112:$A$115,0)),0)*'Capacity Factor Data'!$A$45</f>
        <v>0</v>
      </c>
      <c r="Y22" s="59">
        <f>IFERROR(INDEX('BAU Calculations'!W$112:W$115,MATCH($A22,'BAU Calculations'!$A$112:$A$115,0)),0)*'Capacity Factor Data'!$A$45</f>
        <v>0</v>
      </c>
      <c r="Z22" s="59">
        <f>IFERROR(INDEX('BAU Calculations'!X$112:X$115,MATCH($A22,'BAU Calculations'!$A$112:$A$115,0)),0)*'Capacity Factor Data'!$A$45</f>
        <v>0</v>
      </c>
      <c r="AA22" s="59">
        <f>IFERROR(INDEX('BAU Calculations'!Y$112:Y$115,MATCH($A22,'BAU Calculations'!$A$112:$A$115,0)),0)*'Capacity Factor Data'!$A$45</f>
        <v>0</v>
      </c>
      <c r="AB22" s="59">
        <f>IFERROR(INDEX('BAU Calculations'!Z$112:Z$115,MATCH($A22,'BAU Calculations'!$A$112:$A$115,0)),0)*'Capacity Factor Data'!$A$45</f>
        <v>0</v>
      </c>
      <c r="AC22" s="59">
        <f>IFERROR(INDEX('BAU Calculations'!AA$112:AA$115,MATCH($A22,'BAU Calculations'!$A$112:$A$115,0)),0)*'Capacity Factor Data'!$A$45</f>
        <v>0</v>
      </c>
      <c r="AD22" s="59">
        <f>IFERROR(INDEX('BAU Calculations'!AB$112:AB$115,MATCH($A22,'BAU Calculations'!$A$112:$A$115,0)),0)*'Capacity Factor Data'!$A$45</f>
        <v>0</v>
      </c>
      <c r="AE22" s="59">
        <f>IFERROR(INDEX('BAU Calculations'!AC$112:AC$115,MATCH($A22,'BAU Calculations'!$A$112:$A$115,0)),0)*'Capacity Factor Data'!$A$45</f>
        <v>0</v>
      </c>
      <c r="AF22" s="59">
        <f>IFERROR(INDEX('BAU Calculations'!AD$112:AD$115,MATCH($A22,'BAU Calculations'!$A$112:$A$115,0)),0)*'Capacity Factor Data'!$A$45</f>
        <v>0</v>
      </c>
      <c r="AG22" s="59">
        <f>IFERROR(INDEX('BAU Calculations'!AE$112:AE$115,MATCH($A22,'BAU Calculations'!$A$112:$A$115,0)),0)*'Capacity Factor Data'!$A$45</f>
        <v>0</v>
      </c>
      <c r="AH22" s="59">
        <f>IFERROR(INDEX('BAU Calculations'!AF$112:AF$115,MATCH($A22,'BAU Calculations'!$A$112:$A$115,0)),0)*'Capacity Factor Data'!$A$45</f>
        <v>0</v>
      </c>
    </row>
    <row r="23" spans="1:34" x14ac:dyDescent="0.25">
      <c r="A23" t="s">
        <v>50</v>
      </c>
      <c r="B23" s="59">
        <f>IFERROR(INDEX('BAU Calculations'!#REF!,MATCH($A23,'BAU Calculations'!$A$112:$A$115,0)),0)*'Capacity Factor Data'!$A$45</f>
        <v>0</v>
      </c>
      <c r="C23" s="59">
        <f>IFERROR(INDEX('BAU Calculations'!#REF!,MATCH($A23,'BAU Calculations'!$A$112:$A$115,0)),0)*'Capacity Factor Data'!$A$45</f>
        <v>0</v>
      </c>
      <c r="D23" s="59">
        <f>IFERROR(INDEX('BAU Calculations'!B$112:B$115,MATCH($A23,'BAU Calculations'!$A$112:$A$115,0)),0)*'Capacity Factor Data'!$A$45</f>
        <v>0</v>
      </c>
      <c r="E23" s="59">
        <f>IFERROR(INDEX('BAU Calculations'!C$112:C$115,MATCH($A23,'BAU Calculations'!$A$112:$A$115,0)),0)*'Capacity Factor Data'!$A$45</f>
        <v>0</v>
      </c>
      <c r="F23" s="59">
        <f>IFERROR(INDEX('BAU Calculations'!D$112:D$115,MATCH($A23,'BAU Calculations'!$A$112:$A$115,0)),0)*'Capacity Factor Data'!$A$45</f>
        <v>0</v>
      </c>
      <c r="G23" s="59">
        <f>IFERROR(INDEX('BAU Calculations'!E$112:E$115,MATCH($A23,'BAU Calculations'!$A$112:$A$115,0)),0)*'Capacity Factor Data'!$A$45</f>
        <v>0</v>
      </c>
      <c r="H23" s="59">
        <f>IFERROR(INDEX('BAU Calculations'!F$112:F$115,MATCH($A23,'BAU Calculations'!$A$112:$A$115,0)),0)*'Capacity Factor Data'!$A$45</f>
        <v>0</v>
      </c>
      <c r="I23" s="59">
        <f>IFERROR(INDEX('BAU Calculations'!G$112:G$115,MATCH($A23,'BAU Calculations'!$A$112:$A$115,0)),0)*'Capacity Factor Data'!$A$45</f>
        <v>0</v>
      </c>
      <c r="J23" s="59">
        <f>IFERROR(INDEX('BAU Calculations'!H$112:H$115,MATCH($A23,'BAU Calculations'!$A$112:$A$115,0)),0)*'Capacity Factor Data'!$A$45</f>
        <v>0</v>
      </c>
      <c r="K23" s="59">
        <f>IFERROR(INDEX('BAU Calculations'!I$112:I$115,MATCH($A23,'BAU Calculations'!$A$112:$A$115,0)),0)*'Capacity Factor Data'!$A$45</f>
        <v>0</v>
      </c>
      <c r="L23" s="59">
        <f>IFERROR(INDEX('BAU Calculations'!J$112:J$115,MATCH($A23,'BAU Calculations'!$A$112:$A$115,0)),0)*'Capacity Factor Data'!$A$45</f>
        <v>0</v>
      </c>
      <c r="M23" s="59">
        <f>IFERROR(INDEX('BAU Calculations'!K$112:K$115,MATCH($A23,'BAU Calculations'!$A$112:$A$115,0)),0)*'Capacity Factor Data'!$A$45</f>
        <v>0</v>
      </c>
      <c r="N23" s="59">
        <f>IFERROR(INDEX('BAU Calculations'!L$112:L$115,MATCH($A23,'BAU Calculations'!$A$112:$A$115,0)),0)*'Capacity Factor Data'!$A$45</f>
        <v>0</v>
      </c>
      <c r="O23" s="59">
        <f>IFERROR(INDEX('BAU Calculations'!M$112:M$115,MATCH($A23,'BAU Calculations'!$A$112:$A$115,0)),0)*'Capacity Factor Data'!$A$45</f>
        <v>0</v>
      </c>
      <c r="P23" s="59">
        <f>IFERROR(INDEX('BAU Calculations'!N$112:N$115,MATCH($A23,'BAU Calculations'!$A$112:$A$115,0)),0)*'Capacity Factor Data'!$A$45</f>
        <v>0</v>
      </c>
      <c r="Q23" s="59">
        <f>IFERROR(INDEX('BAU Calculations'!O$112:O$115,MATCH($A23,'BAU Calculations'!$A$112:$A$115,0)),0)*'Capacity Factor Data'!$A$45</f>
        <v>0</v>
      </c>
      <c r="R23" s="59">
        <f>IFERROR(INDEX('BAU Calculations'!P$112:P$115,MATCH($A23,'BAU Calculations'!$A$112:$A$115,0)),0)*'Capacity Factor Data'!$A$45</f>
        <v>0</v>
      </c>
      <c r="S23" s="59">
        <f>IFERROR(INDEX('BAU Calculations'!Q$112:Q$115,MATCH($A23,'BAU Calculations'!$A$112:$A$115,0)),0)*'Capacity Factor Data'!$A$45</f>
        <v>0</v>
      </c>
      <c r="T23" s="59">
        <f>IFERROR(INDEX('BAU Calculations'!R$112:R$115,MATCH($A23,'BAU Calculations'!$A$112:$A$115,0)),0)*'Capacity Factor Data'!$A$45</f>
        <v>0</v>
      </c>
      <c r="U23" s="59">
        <f>IFERROR(INDEX('BAU Calculations'!S$112:S$115,MATCH($A23,'BAU Calculations'!$A$112:$A$115,0)),0)*'Capacity Factor Data'!$A$45</f>
        <v>0</v>
      </c>
      <c r="V23" s="59">
        <f>IFERROR(INDEX('BAU Calculations'!T$112:T$115,MATCH($A23,'BAU Calculations'!$A$112:$A$115,0)),0)*'Capacity Factor Data'!$A$45</f>
        <v>0</v>
      </c>
      <c r="W23" s="59">
        <f>IFERROR(INDEX('BAU Calculations'!U$112:U$115,MATCH($A23,'BAU Calculations'!$A$112:$A$115,0)),0)*'Capacity Factor Data'!$A$45</f>
        <v>0</v>
      </c>
      <c r="X23" s="59">
        <f>IFERROR(INDEX('BAU Calculations'!V$112:V$115,MATCH($A23,'BAU Calculations'!$A$112:$A$115,0)),0)*'Capacity Factor Data'!$A$45</f>
        <v>0</v>
      </c>
      <c r="Y23" s="59">
        <f>IFERROR(INDEX('BAU Calculations'!W$112:W$115,MATCH($A23,'BAU Calculations'!$A$112:$A$115,0)),0)*'Capacity Factor Data'!$A$45</f>
        <v>0</v>
      </c>
      <c r="Z23" s="59">
        <f>IFERROR(INDEX('BAU Calculations'!X$112:X$115,MATCH($A23,'BAU Calculations'!$A$112:$A$115,0)),0)*'Capacity Factor Data'!$A$45</f>
        <v>0</v>
      </c>
      <c r="AA23" s="59">
        <f>IFERROR(INDEX('BAU Calculations'!Y$112:Y$115,MATCH($A23,'BAU Calculations'!$A$112:$A$115,0)),0)*'Capacity Factor Data'!$A$45</f>
        <v>0</v>
      </c>
      <c r="AB23" s="59">
        <f>IFERROR(INDEX('BAU Calculations'!Z$112:Z$115,MATCH($A23,'BAU Calculations'!$A$112:$A$115,0)),0)*'Capacity Factor Data'!$A$45</f>
        <v>0</v>
      </c>
      <c r="AC23" s="59">
        <f>IFERROR(INDEX('BAU Calculations'!AA$112:AA$115,MATCH($A23,'BAU Calculations'!$A$112:$A$115,0)),0)*'Capacity Factor Data'!$A$45</f>
        <v>0</v>
      </c>
      <c r="AD23" s="59">
        <f>IFERROR(INDEX('BAU Calculations'!AB$112:AB$115,MATCH($A23,'BAU Calculations'!$A$112:$A$115,0)),0)*'Capacity Factor Data'!$A$45</f>
        <v>0</v>
      </c>
      <c r="AE23" s="59">
        <f>IFERROR(INDEX('BAU Calculations'!AC$112:AC$115,MATCH($A23,'BAU Calculations'!$A$112:$A$115,0)),0)*'Capacity Factor Data'!$A$45</f>
        <v>0</v>
      </c>
      <c r="AF23" s="59">
        <f>IFERROR(INDEX('BAU Calculations'!AD$112:AD$115,MATCH($A23,'BAU Calculations'!$A$112:$A$115,0)),0)*'Capacity Factor Data'!$A$45</f>
        <v>0</v>
      </c>
      <c r="AG23" s="59">
        <f>IFERROR(INDEX('BAU Calculations'!AE$112:AE$115,MATCH($A23,'BAU Calculations'!$A$112:$A$115,0)),0)*'Capacity Factor Data'!$A$45</f>
        <v>0</v>
      </c>
      <c r="AH23" s="59">
        <f>IFERROR(INDEX('BAU Calculations'!AF$112:AF$115,MATCH($A23,'BAU Calculations'!$A$112:$A$115,0)),0)*'Capacity Factor Data'!$A$45</f>
        <v>0</v>
      </c>
    </row>
    <row r="24" spans="1:34" x14ac:dyDescent="0.25">
      <c r="A24" t="s">
        <v>51</v>
      </c>
      <c r="B24" s="59">
        <f>IFERROR(INDEX('BAU Calculations'!#REF!,MATCH($A24,'BAU Calculations'!$A$112:$A$115,0)),0)*'Capacity Factor Data'!$A$45</f>
        <v>0</v>
      </c>
      <c r="C24" s="59">
        <f>IFERROR(INDEX('BAU Calculations'!#REF!,MATCH($A24,'BAU Calculations'!$A$112:$A$115,0)),0)*'Capacity Factor Data'!$A$45</f>
        <v>0</v>
      </c>
      <c r="D24" s="59">
        <f>IFERROR(INDEX('BAU Calculations'!B$112:B$115,MATCH($A24,'BAU Calculations'!$A$112:$A$115,0)),0)*'Capacity Factor Data'!$A$45</f>
        <v>0</v>
      </c>
      <c r="E24" s="59">
        <f>IFERROR(INDEX('BAU Calculations'!C$112:C$115,MATCH($A24,'BAU Calculations'!$A$112:$A$115,0)),0)*'Capacity Factor Data'!$A$45</f>
        <v>0</v>
      </c>
      <c r="F24" s="59">
        <f>IFERROR(INDEX('BAU Calculations'!D$112:D$115,MATCH($A24,'BAU Calculations'!$A$112:$A$115,0)),0)*'Capacity Factor Data'!$A$45</f>
        <v>0</v>
      </c>
      <c r="G24" s="59">
        <f>IFERROR(INDEX('BAU Calculations'!E$112:E$115,MATCH($A24,'BAU Calculations'!$A$112:$A$115,0)),0)*'Capacity Factor Data'!$A$45</f>
        <v>0</v>
      </c>
      <c r="H24" s="59">
        <f>IFERROR(INDEX('BAU Calculations'!F$112:F$115,MATCH($A24,'BAU Calculations'!$A$112:$A$115,0)),0)*'Capacity Factor Data'!$A$45</f>
        <v>0</v>
      </c>
      <c r="I24" s="59">
        <f>IFERROR(INDEX('BAU Calculations'!G$112:G$115,MATCH($A24,'BAU Calculations'!$A$112:$A$115,0)),0)*'Capacity Factor Data'!$A$45</f>
        <v>0</v>
      </c>
      <c r="J24" s="59">
        <f>IFERROR(INDEX('BAU Calculations'!H$112:H$115,MATCH($A24,'BAU Calculations'!$A$112:$A$115,0)),0)*'Capacity Factor Data'!$A$45</f>
        <v>0</v>
      </c>
      <c r="K24" s="59">
        <f>IFERROR(INDEX('BAU Calculations'!I$112:I$115,MATCH($A24,'BAU Calculations'!$A$112:$A$115,0)),0)*'Capacity Factor Data'!$A$45</f>
        <v>0</v>
      </c>
      <c r="L24" s="59">
        <f>IFERROR(INDEX('BAU Calculations'!J$112:J$115,MATCH($A24,'BAU Calculations'!$A$112:$A$115,0)),0)*'Capacity Factor Data'!$A$45</f>
        <v>0</v>
      </c>
      <c r="M24" s="59">
        <f>IFERROR(INDEX('BAU Calculations'!K$112:K$115,MATCH($A24,'BAU Calculations'!$A$112:$A$115,0)),0)*'Capacity Factor Data'!$A$45</f>
        <v>0</v>
      </c>
      <c r="N24" s="59">
        <f>IFERROR(INDEX('BAU Calculations'!L$112:L$115,MATCH($A24,'BAU Calculations'!$A$112:$A$115,0)),0)*'Capacity Factor Data'!$A$45</f>
        <v>0</v>
      </c>
      <c r="O24" s="59">
        <f>IFERROR(INDEX('BAU Calculations'!M$112:M$115,MATCH($A24,'BAU Calculations'!$A$112:$A$115,0)),0)*'Capacity Factor Data'!$A$45</f>
        <v>0</v>
      </c>
      <c r="P24" s="59">
        <f>IFERROR(INDEX('BAU Calculations'!N$112:N$115,MATCH($A24,'BAU Calculations'!$A$112:$A$115,0)),0)*'Capacity Factor Data'!$A$45</f>
        <v>0</v>
      </c>
      <c r="Q24" s="59">
        <f>IFERROR(INDEX('BAU Calculations'!O$112:O$115,MATCH($A24,'BAU Calculations'!$A$112:$A$115,0)),0)*'Capacity Factor Data'!$A$45</f>
        <v>0</v>
      </c>
      <c r="R24" s="59">
        <f>IFERROR(INDEX('BAU Calculations'!P$112:P$115,MATCH($A24,'BAU Calculations'!$A$112:$A$115,0)),0)*'Capacity Factor Data'!$A$45</f>
        <v>0</v>
      </c>
      <c r="S24" s="59">
        <f>IFERROR(INDEX('BAU Calculations'!Q$112:Q$115,MATCH($A24,'BAU Calculations'!$A$112:$A$115,0)),0)*'Capacity Factor Data'!$A$45</f>
        <v>0</v>
      </c>
      <c r="T24" s="59">
        <f>IFERROR(INDEX('BAU Calculations'!R$112:R$115,MATCH($A24,'BAU Calculations'!$A$112:$A$115,0)),0)*'Capacity Factor Data'!$A$45</f>
        <v>0</v>
      </c>
      <c r="U24" s="59">
        <f>IFERROR(INDEX('BAU Calculations'!S$112:S$115,MATCH($A24,'BAU Calculations'!$A$112:$A$115,0)),0)*'Capacity Factor Data'!$A$45</f>
        <v>0</v>
      </c>
      <c r="V24" s="59">
        <f>IFERROR(INDEX('BAU Calculations'!T$112:T$115,MATCH($A24,'BAU Calculations'!$A$112:$A$115,0)),0)*'Capacity Factor Data'!$A$45</f>
        <v>0</v>
      </c>
      <c r="W24" s="59">
        <f>IFERROR(INDEX('BAU Calculations'!U$112:U$115,MATCH($A24,'BAU Calculations'!$A$112:$A$115,0)),0)*'Capacity Factor Data'!$A$45</f>
        <v>0</v>
      </c>
      <c r="X24" s="59">
        <f>IFERROR(INDEX('BAU Calculations'!V$112:V$115,MATCH($A24,'BAU Calculations'!$A$112:$A$115,0)),0)*'Capacity Factor Data'!$A$45</f>
        <v>0</v>
      </c>
      <c r="Y24" s="59">
        <f>IFERROR(INDEX('BAU Calculations'!W$112:W$115,MATCH($A24,'BAU Calculations'!$A$112:$A$115,0)),0)*'Capacity Factor Data'!$A$45</f>
        <v>0</v>
      </c>
      <c r="Z24" s="59">
        <f>IFERROR(INDEX('BAU Calculations'!X$112:X$115,MATCH($A24,'BAU Calculations'!$A$112:$A$115,0)),0)*'Capacity Factor Data'!$A$45</f>
        <v>0</v>
      </c>
      <c r="AA24" s="59">
        <f>IFERROR(INDEX('BAU Calculations'!Y$112:Y$115,MATCH($A24,'BAU Calculations'!$A$112:$A$115,0)),0)*'Capacity Factor Data'!$A$45</f>
        <v>0</v>
      </c>
      <c r="AB24" s="59">
        <f>IFERROR(INDEX('BAU Calculations'!Z$112:Z$115,MATCH($A24,'BAU Calculations'!$A$112:$A$115,0)),0)*'Capacity Factor Data'!$A$45</f>
        <v>0</v>
      </c>
      <c r="AC24" s="59">
        <f>IFERROR(INDEX('BAU Calculations'!AA$112:AA$115,MATCH($A24,'BAU Calculations'!$A$112:$A$115,0)),0)*'Capacity Factor Data'!$A$45</f>
        <v>0</v>
      </c>
      <c r="AD24" s="59">
        <f>IFERROR(INDEX('BAU Calculations'!AB$112:AB$115,MATCH($A24,'BAU Calculations'!$A$112:$A$115,0)),0)*'Capacity Factor Data'!$A$45</f>
        <v>0</v>
      </c>
      <c r="AE24" s="59">
        <f>IFERROR(INDEX('BAU Calculations'!AC$112:AC$115,MATCH($A24,'BAU Calculations'!$A$112:$A$115,0)),0)*'Capacity Factor Data'!$A$45</f>
        <v>0</v>
      </c>
      <c r="AF24" s="59">
        <f>IFERROR(INDEX('BAU Calculations'!AD$112:AD$115,MATCH($A24,'BAU Calculations'!$A$112:$A$115,0)),0)*'Capacity Factor Data'!$A$45</f>
        <v>0</v>
      </c>
      <c r="AG24" s="59">
        <f>IFERROR(INDEX('BAU Calculations'!AE$112:AE$115,MATCH($A24,'BAU Calculations'!$A$112:$A$115,0)),0)*'Capacity Factor Data'!$A$45</f>
        <v>0</v>
      </c>
      <c r="AH24" s="59">
        <f>IFERROR(INDEX('BAU Calculations'!AF$112:AF$115,MATCH($A24,'BAU Calculations'!$A$112:$A$115,0)),0)*'Capacity Factor Data'!$A$45</f>
        <v>0</v>
      </c>
    </row>
    <row r="25" spans="1:34" x14ac:dyDescent="0.25">
      <c r="A25" t="s">
        <v>52</v>
      </c>
      <c r="B25" s="59">
        <f>IFERROR(INDEX('BAU Calculations'!#REF!,MATCH($A25,'BAU Calculations'!$A$112:$A$115,0)),0)*'Capacity Factor Data'!$A$45</f>
        <v>0</v>
      </c>
      <c r="C25" s="59">
        <f>IFERROR(INDEX('BAU Calculations'!#REF!,MATCH($A25,'BAU Calculations'!$A$112:$A$115,0)),0)*'Capacity Factor Data'!$A$45</f>
        <v>0</v>
      </c>
      <c r="D25" s="59">
        <f>IFERROR(INDEX('BAU Calculations'!B$112:B$115,MATCH($A25,'BAU Calculations'!$A$112:$A$115,0)),0)*'Capacity Factor Data'!$A$45</f>
        <v>0</v>
      </c>
      <c r="E25" s="59">
        <f>IFERROR(INDEX('BAU Calculations'!C$112:C$115,MATCH($A25,'BAU Calculations'!$A$112:$A$115,0)),0)*'Capacity Factor Data'!$A$45</f>
        <v>0</v>
      </c>
      <c r="F25" s="59">
        <f>IFERROR(INDEX('BAU Calculations'!D$112:D$115,MATCH($A25,'BAU Calculations'!$A$112:$A$115,0)),0)*'Capacity Factor Data'!$A$45</f>
        <v>0</v>
      </c>
      <c r="G25" s="59">
        <f>IFERROR(INDEX('BAU Calculations'!E$112:E$115,MATCH($A25,'BAU Calculations'!$A$112:$A$115,0)),0)*'Capacity Factor Data'!$A$45</f>
        <v>0</v>
      </c>
      <c r="H25" s="59">
        <f>IFERROR(INDEX('BAU Calculations'!F$112:F$115,MATCH($A25,'BAU Calculations'!$A$112:$A$115,0)),0)*'Capacity Factor Data'!$A$45</f>
        <v>0</v>
      </c>
      <c r="I25" s="59">
        <f>IFERROR(INDEX('BAU Calculations'!G$112:G$115,MATCH($A25,'BAU Calculations'!$A$112:$A$115,0)),0)*'Capacity Factor Data'!$A$45</f>
        <v>0</v>
      </c>
      <c r="J25" s="59">
        <f>IFERROR(INDEX('BAU Calculations'!H$112:H$115,MATCH($A25,'BAU Calculations'!$A$112:$A$115,0)),0)*'Capacity Factor Data'!$A$45</f>
        <v>0</v>
      </c>
      <c r="K25" s="59">
        <f>IFERROR(INDEX('BAU Calculations'!I$112:I$115,MATCH($A25,'BAU Calculations'!$A$112:$A$115,0)),0)*'Capacity Factor Data'!$A$45</f>
        <v>0</v>
      </c>
      <c r="L25" s="59">
        <f>IFERROR(INDEX('BAU Calculations'!J$112:J$115,MATCH($A25,'BAU Calculations'!$A$112:$A$115,0)),0)*'Capacity Factor Data'!$A$45</f>
        <v>0</v>
      </c>
      <c r="M25" s="59">
        <f>IFERROR(INDEX('BAU Calculations'!K$112:K$115,MATCH($A25,'BAU Calculations'!$A$112:$A$115,0)),0)*'Capacity Factor Data'!$A$45</f>
        <v>0</v>
      </c>
      <c r="N25" s="59">
        <f>IFERROR(INDEX('BAU Calculations'!L$112:L$115,MATCH($A25,'BAU Calculations'!$A$112:$A$115,0)),0)*'Capacity Factor Data'!$A$45</f>
        <v>0</v>
      </c>
      <c r="O25" s="59">
        <f>IFERROR(INDEX('BAU Calculations'!M$112:M$115,MATCH($A25,'BAU Calculations'!$A$112:$A$115,0)),0)*'Capacity Factor Data'!$A$45</f>
        <v>0</v>
      </c>
      <c r="P25" s="59">
        <f>IFERROR(INDEX('BAU Calculations'!N$112:N$115,MATCH($A25,'BAU Calculations'!$A$112:$A$115,0)),0)*'Capacity Factor Data'!$A$45</f>
        <v>0</v>
      </c>
      <c r="Q25" s="59">
        <f>IFERROR(INDEX('BAU Calculations'!O$112:O$115,MATCH($A25,'BAU Calculations'!$A$112:$A$115,0)),0)*'Capacity Factor Data'!$A$45</f>
        <v>0</v>
      </c>
      <c r="R25" s="59">
        <f>IFERROR(INDEX('BAU Calculations'!P$112:P$115,MATCH($A25,'BAU Calculations'!$A$112:$A$115,0)),0)*'Capacity Factor Data'!$A$45</f>
        <v>0</v>
      </c>
      <c r="S25" s="59">
        <f>IFERROR(INDEX('BAU Calculations'!Q$112:Q$115,MATCH($A25,'BAU Calculations'!$A$112:$A$115,0)),0)*'Capacity Factor Data'!$A$45</f>
        <v>0</v>
      </c>
      <c r="T25" s="59">
        <f>IFERROR(INDEX('BAU Calculations'!R$112:R$115,MATCH($A25,'BAU Calculations'!$A$112:$A$115,0)),0)*'Capacity Factor Data'!$A$45</f>
        <v>0</v>
      </c>
      <c r="U25" s="59">
        <f>IFERROR(INDEX('BAU Calculations'!S$112:S$115,MATCH($A25,'BAU Calculations'!$A$112:$A$115,0)),0)*'Capacity Factor Data'!$A$45</f>
        <v>0</v>
      </c>
      <c r="V25" s="59">
        <f>IFERROR(INDEX('BAU Calculations'!T$112:T$115,MATCH($A25,'BAU Calculations'!$A$112:$A$115,0)),0)*'Capacity Factor Data'!$A$45</f>
        <v>0</v>
      </c>
      <c r="W25" s="59">
        <f>IFERROR(INDEX('BAU Calculations'!U$112:U$115,MATCH($A25,'BAU Calculations'!$A$112:$A$115,0)),0)*'Capacity Factor Data'!$A$45</f>
        <v>0</v>
      </c>
      <c r="X25" s="59">
        <f>IFERROR(INDEX('BAU Calculations'!V$112:V$115,MATCH($A25,'BAU Calculations'!$A$112:$A$115,0)),0)*'Capacity Factor Data'!$A$45</f>
        <v>0</v>
      </c>
      <c r="Y25" s="59">
        <f>IFERROR(INDEX('BAU Calculations'!W$112:W$115,MATCH($A25,'BAU Calculations'!$A$112:$A$115,0)),0)*'Capacity Factor Data'!$A$45</f>
        <v>0</v>
      </c>
      <c r="Z25" s="59">
        <f>IFERROR(INDEX('BAU Calculations'!X$112:X$115,MATCH($A25,'BAU Calculations'!$A$112:$A$115,0)),0)*'Capacity Factor Data'!$A$45</f>
        <v>0</v>
      </c>
      <c r="AA25" s="59">
        <f>IFERROR(INDEX('BAU Calculations'!Y$112:Y$115,MATCH($A25,'BAU Calculations'!$A$112:$A$115,0)),0)*'Capacity Factor Data'!$A$45</f>
        <v>0</v>
      </c>
      <c r="AB25" s="59">
        <f>IFERROR(INDEX('BAU Calculations'!Z$112:Z$115,MATCH($A25,'BAU Calculations'!$A$112:$A$115,0)),0)*'Capacity Factor Data'!$A$45</f>
        <v>0</v>
      </c>
      <c r="AC25" s="59">
        <f>IFERROR(INDEX('BAU Calculations'!AA$112:AA$115,MATCH($A25,'BAU Calculations'!$A$112:$A$115,0)),0)*'Capacity Factor Data'!$A$45</f>
        <v>0</v>
      </c>
      <c r="AD25" s="59">
        <f>IFERROR(INDEX('BAU Calculations'!AB$112:AB$115,MATCH($A25,'BAU Calculations'!$A$112:$A$115,0)),0)*'Capacity Factor Data'!$A$45</f>
        <v>0</v>
      </c>
      <c r="AE25" s="59">
        <f>IFERROR(INDEX('BAU Calculations'!AC$112:AC$115,MATCH($A25,'BAU Calculations'!$A$112:$A$115,0)),0)*'Capacity Factor Data'!$A$45</f>
        <v>0</v>
      </c>
      <c r="AF25" s="59">
        <f>IFERROR(INDEX('BAU Calculations'!AD$112:AD$115,MATCH($A25,'BAU Calculations'!$A$112:$A$115,0)),0)*'Capacity Factor Data'!$A$45</f>
        <v>0</v>
      </c>
      <c r="AG25" s="59">
        <f>IFERROR(INDEX('BAU Calculations'!AE$112:AE$115,MATCH($A25,'BAU Calculations'!$A$112:$A$115,0)),0)*'Capacity Factor Data'!$A$45</f>
        <v>0</v>
      </c>
      <c r="AH25" s="59">
        <f>IFERROR(INDEX('BAU Calculations'!AF$112:AF$115,MATCH($A25,'BAU Calculations'!$A$112:$A$115,0)),0)*'Capacity Factor Data'!$A$45</f>
        <v>0</v>
      </c>
    </row>
    <row r="26" spans="1:34" x14ac:dyDescent="0.25">
      <c r="A26" t="s">
        <v>53</v>
      </c>
      <c r="B26" s="59">
        <f>IFERROR(INDEX('BAU Calculations'!#REF!,MATCH($A26,'BAU Calculations'!$A$112:$A$115,0)),0)*'Capacity Factor Data'!$A$45</f>
        <v>0</v>
      </c>
      <c r="C26" s="59">
        <f>IFERROR(INDEX('BAU Calculations'!#REF!,MATCH($A26,'BAU Calculations'!$A$112:$A$115,0)),0)*'Capacity Factor Data'!$A$45</f>
        <v>0</v>
      </c>
      <c r="D26" s="59">
        <f>IFERROR(INDEX('BAU Calculations'!B$112:B$115,MATCH($A26,'BAU Calculations'!$A$112:$A$115,0)),0)*'Capacity Factor Data'!$A$45</f>
        <v>0</v>
      </c>
      <c r="E26" s="59">
        <f>IFERROR(INDEX('BAU Calculations'!C$112:C$115,MATCH($A26,'BAU Calculations'!$A$112:$A$115,0)),0)*'Capacity Factor Data'!$A$45</f>
        <v>0</v>
      </c>
      <c r="F26" s="59">
        <f>IFERROR(INDEX('BAU Calculations'!D$112:D$115,MATCH($A26,'BAU Calculations'!$A$112:$A$115,0)),0)*'Capacity Factor Data'!$A$45</f>
        <v>0</v>
      </c>
      <c r="G26" s="59">
        <f>IFERROR(INDEX('BAU Calculations'!E$112:E$115,MATCH($A26,'BAU Calculations'!$A$112:$A$115,0)),0)*'Capacity Factor Data'!$A$45</f>
        <v>0</v>
      </c>
      <c r="H26" s="59">
        <f>IFERROR(INDEX('BAU Calculations'!F$112:F$115,MATCH($A26,'BAU Calculations'!$A$112:$A$115,0)),0)*'Capacity Factor Data'!$A$45</f>
        <v>0</v>
      </c>
      <c r="I26" s="59">
        <f>IFERROR(INDEX('BAU Calculations'!G$112:G$115,MATCH($A26,'BAU Calculations'!$A$112:$A$115,0)),0)*'Capacity Factor Data'!$A$45</f>
        <v>0</v>
      </c>
      <c r="J26" s="59">
        <f>IFERROR(INDEX('BAU Calculations'!H$112:H$115,MATCH($A26,'BAU Calculations'!$A$112:$A$115,0)),0)*'Capacity Factor Data'!$A$45</f>
        <v>0</v>
      </c>
      <c r="K26" s="59">
        <f>IFERROR(INDEX('BAU Calculations'!I$112:I$115,MATCH($A26,'BAU Calculations'!$A$112:$A$115,0)),0)*'Capacity Factor Data'!$A$45</f>
        <v>0</v>
      </c>
      <c r="L26" s="59">
        <f>IFERROR(INDEX('BAU Calculations'!J$112:J$115,MATCH($A26,'BAU Calculations'!$A$112:$A$115,0)),0)*'Capacity Factor Data'!$A$45</f>
        <v>0</v>
      </c>
      <c r="M26" s="59">
        <f>IFERROR(INDEX('BAU Calculations'!K$112:K$115,MATCH($A26,'BAU Calculations'!$A$112:$A$115,0)),0)*'Capacity Factor Data'!$A$45</f>
        <v>0</v>
      </c>
      <c r="N26" s="59">
        <f>IFERROR(INDEX('BAU Calculations'!L$112:L$115,MATCH($A26,'BAU Calculations'!$A$112:$A$115,0)),0)*'Capacity Factor Data'!$A$45</f>
        <v>0</v>
      </c>
      <c r="O26" s="59">
        <f>IFERROR(INDEX('BAU Calculations'!M$112:M$115,MATCH($A26,'BAU Calculations'!$A$112:$A$115,0)),0)*'Capacity Factor Data'!$A$45</f>
        <v>0</v>
      </c>
      <c r="P26" s="59">
        <f>IFERROR(INDEX('BAU Calculations'!N$112:N$115,MATCH($A26,'BAU Calculations'!$A$112:$A$115,0)),0)*'Capacity Factor Data'!$A$45</f>
        <v>0</v>
      </c>
      <c r="Q26" s="59">
        <f>IFERROR(INDEX('BAU Calculations'!O$112:O$115,MATCH($A26,'BAU Calculations'!$A$112:$A$115,0)),0)*'Capacity Factor Data'!$A$45</f>
        <v>0</v>
      </c>
      <c r="R26" s="59">
        <f>IFERROR(INDEX('BAU Calculations'!P$112:P$115,MATCH($A26,'BAU Calculations'!$A$112:$A$115,0)),0)*'Capacity Factor Data'!$A$45</f>
        <v>0</v>
      </c>
      <c r="S26" s="59">
        <f>IFERROR(INDEX('BAU Calculations'!Q$112:Q$115,MATCH($A26,'BAU Calculations'!$A$112:$A$115,0)),0)*'Capacity Factor Data'!$A$45</f>
        <v>0</v>
      </c>
      <c r="T26" s="59">
        <f>IFERROR(INDEX('BAU Calculations'!R$112:R$115,MATCH($A26,'BAU Calculations'!$A$112:$A$115,0)),0)*'Capacity Factor Data'!$A$45</f>
        <v>0</v>
      </c>
      <c r="U26" s="59">
        <f>IFERROR(INDEX('BAU Calculations'!S$112:S$115,MATCH($A26,'BAU Calculations'!$A$112:$A$115,0)),0)*'Capacity Factor Data'!$A$45</f>
        <v>0</v>
      </c>
      <c r="V26" s="59">
        <f>IFERROR(INDEX('BAU Calculations'!T$112:T$115,MATCH($A26,'BAU Calculations'!$A$112:$A$115,0)),0)*'Capacity Factor Data'!$A$45</f>
        <v>0</v>
      </c>
      <c r="W26" s="59">
        <f>IFERROR(INDEX('BAU Calculations'!U$112:U$115,MATCH($A26,'BAU Calculations'!$A$112:$A$115,0)),0)*'Capacity Factor Data'!$A$45</f>
        <v>0</v>
      </c>
      <c r="X26" s="59">
        <f>IFERROR(INDEX('BAU Calculations'!V$112:V$115,MATCH($A26,'BAU Calculations'!$A$112:$A$115,0)),0)*'Capacity Factor Data'!$A$45</f>
        <v>0</v>
      </c>
      <c r="Y26" s="59">
        <f>IFERROR(INDEX('BAU Calculations'!W$112:W$115,MATCH($A26,'BAU Calculations'!$A$112:$A$115,0)),0)*'Capacity Factor Data'!$A$45</f>
        <v>0</v>
      </c>
      <c r="Z26" s="59">
        <f>IFERROR(INDEX('BAU Calculations'!X$112:X$115,MATCH($A26,'BAU Calculations'!$A$112:$A$115,0)),0)*'Capacity Factor Data'!$A$45</f>
        <v>0</v>
      </c>
      <c r="AA26" s="59">
        <f>IFERROR(INDEX('BAU Calculations'!Y$112:Y$115,MATCH($A26,'BAU Calculations'!$A$112:$A$115,0)),0)*'Capacity Factor Data'!$A$45</f>
        <v>0</v>
      </c>
      <c r="AB26" s="59">
        <f>IFERROR(INDEX('BAU Calculations'!Z$112:Z$115,MATCH($A26,'BAU Calculations'!$A$112:$A$115,0)),0)*'Capacity Factor Data'!$A$45</f>
        <v>0</v>
      </c>
      <c r="AC26" s="59">
        <f>IFERROR(INDEX('BAU Calculations'!AA$112:AA$115,MATCH($A26,'BAU Calculations'!$A$112:$A$115,0)),0)*'Capacity Factor Data'!$A$45</f>
        <v>0</v>
      </c>
      <c r="AD26" s="59">
        <f>IFERROR(INDEX('BAU Calculations'!AB$112:AB$115,MATCH($A26,'BAU Calculations'!$A$112:$A$115,0)),0)*'Capacity Factor Data'!$A$45</f>
        <v>0</v>
      </c>
      <c r="AE26" s="59">
        <f>IFERROR(INDEX('BAU Calculations'!AC$112:AC$115,MATCH($A26,'BAU Calculations'!$A$112:$A$115,0)),0)*'Capacity Factor Data'!$A$45</f>
        <v>0</v>
      </c>
      <c r="AF26" s="59">
        <f>IFERROR(INDEX('BAU Calculations'!AD$112:AD$115,MATCH($A26,'BAU Calculations'!$A$112:$A$115,0)),0)*'Capacity Factor Data'!$A$45</f>
        <v>0</v>
      </c>
      <c r="AG26" s="59">
        <f>IFERROR(INDEX('BAU Calculations'!AE$112:AE$115,MATCH($A26,'BAU Calculations'!$A$112:$A$115,0)),0)*'Capacity Factor Data'!$A$45</f>
        <v>0</v>
      </c>
      <c r="AH26" s="59">
        <f>IFERROR(INDEX('BAU Calculations'!AF$112:AF$115,MATCH($A26,'BAU Calculations'!$A$112:$A$115,0)),0)*'Capacity Factor Data'!$A$45</f>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5938A5C-1EAB-4DD2-AAB5-AB7ED3475B73}">
  <ds:schemaRefs>
    <ds:schemaRef ds:uri="http://schemas.microsoft.com/office/2006/metadata/properties"/>
    <ds:schemaRef ds:uri="http://schemas.microsoft.com/office/infopath/2007/PartnerControls"/>
    <ds:schemaRef ds:uri="52604411-7aeb-406e-8b34-4ce79a7293cc"/>
    <ds:schemaRef ds:uri="de340059-046a-4f1a-8b62-ade039df3700"/>
  </ds:schemaRefs>
</ds:datastoreItem>
</file>

<file path=customXml/itemProps2.xml><?xml version="1.0" encoding="utf-8"?>
<ds:datastoreItem xmlns:ds="http://schemas.openxmlformats.org/officeDocument/2006/customXml" ds:itemID="{57D4B04C-3CA4-43C1-AD62-25FCB4AB3B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6BE78D-1B0C-46FA-937E-5185E10382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Global CCS Database</vt:lpstr>
      <vt:lpstr>BAU Calculations</vt:lpstr>
      <vt:lpstr>Operational Capacity</vt:lpstr>
      <vt:lpstr>Capacity Factor Data</vt:lpstr>
      <vt:lpstr>Rhodium</vt:lpstr>
      <vt:lpstr>Boundry Dam 3</vt:lpstr>
      <vt:lpstr> Table A10-2</vt:lpstr>
      <vt:lpstr>2020-Table A10-3</vt:lpstr>
      <vt:lpstr>2019-Table A10-3</vt:lpstr>
      <vt:lpstr>2030 Sector Emissions</vt:lpstr>
      <vt:lpstr>CEO2021</vt:lpstr>
      <vt:lpstr>CCS database</vt:lpstr>
      <vt:lpstr>BAU</vt:lpstr>
      <vt:lpstr>BFoCPAbS-electricity</vt:lpstr>
      <vt:lpstr>BFoCPAbS-industry-energyEmis</vt:lpstr>
      <vt:lpstr>BFoCPAbS-industry-processEmis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Eyab Al-Aini</cp:lastModifiedBy>
  <dcterms:created xsi:type="dcterms:W3CDTF">2014-08-19T22:24:38Z</dcterms:created>
  <dcterms:modified xsi:type="dcterms:W3CDTF">2022-06-21T15:50:40Z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